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07.2" sheetId="1" state="visible" r:id="rId2"/>
    <sheet name="營業報" sheetId="2" state="visible" r:id="rId3"/>
    <sheet name="技術回收" sheetId="3" state="visible" r:id="rId4"/>
    <sheet name="年度業績圖表" sheetId="4" state="visible" r:id="rId5"/>
    <sheet name="班表" sheetId="5" state="visible" r:id="rId6"/>
    <sheet name="活動銷售" sheetId="6" state="visible" r:id="rId7"/>
    <sheet name="Sheet1" sheetId="7" state="visible" r:id="rId8"/>
    <sheet name="Sheet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<sst xmlns="http://schemas.openxmlformats.org/spreadsheetml/2006/main" count="607" uniqueCount="367">
  <si>
    <r>
      <rPr>
        <sz val="20"/>
        <rFont val="Calibri"/>
        <family val="2"/>
        <charset val="1"/>
      </rPr>
      <t xml:space="preserve">Nail library </t>
    </r>
    <r>
      <rPr>
        <sz val="20"/>
        <rFont val="Droid Sans Fallback"/>
        <family val="2"/>
      </rPr>
      <t xml:space="preserve">台中歌劇院店</t>
    </r>
  </si>
  <si>
    <r>
      <rPr>
        <sz val="18"/>
        <rFont val="Calibri"/>
        <family val="2"/>
        <charset val="1"/>
      </rPr>
      <t xml:space="preserve">107</t>
    </r>
    <r>
      <rPr>
        <sz val="18"/>
        <rFont val="Droid Sans Fallback"/>
        <family val="2"/>
      </rPr>
      <t xml:space="preserve">年</t>
    </r>
    <r>
      <rPr>
        <sz val="18"/>
        <rFont val="Calibri"/>
        <family val="2"/>
        <charset val="1"/>
      </rPr>
      <t xml:space="preserve">2</t>
    </r>
    <r>
      <rPr>
        <sz val="18"/>
        <rFont val="Droid Sans Fallback"/>
        <family val="2"/>
      </rPr>
      <t xml:space="preserve">月份業績表</t>
    </r>
  </si>
  <si>
    <t xml:space="preserve">當月業績目標：</t>
  </si>
  <si>
    <t xml:space="preserve">每日業績目標：</t>
  </si>
  <si>
    <t xml:space="preserve"> </t>
  </si>
  <si>
    <t xml:space="preserve">日期</t>
  </si>
  <si>
    <t xml:space="preserve">星期</t>
  </si>
  <si>
    <t xml:space="preserve">應達成業績</t>
  </si>
  <si>
    <t xml:space="preserve">業績差異</t>
  </si>
  <si>
    <t xml:space="preserve">當日業績</t>
  </si>
  <si>
    <t xml:space="preserve">累積業績</t>
  </si>
  <si>
    <t xml:space="preserve">帳款收入</t>
  </si>
  <si>
    <t xml:space="preserve">現金</t>
  </si>
  <si>
    <t xml:space="preserve">信用卡</t>
  </si>
  <si>
    <t xml:space="preserve">禮券</t>
  </si>
  <si>
    <t xml:space="preserve">匯款</t>
  </si>
  <si>
    <t xml:space="preserve">月結</t>
  </si>
  <si>
    <r>
      <rPr>
        <sz val="12"/>
        <color rgb="FF0066CC"/>
        <rFont val="Droid Sans Fallback"/>
        <family val="2"/>
      </rPr>
      <t xml:space="preserve">沙龍
</t>
    </r>
    <r>
      <rPr>
        <sz val="12"/>
        <color rgb="FF0066CC"/>
        <rFont val="Calibri"/>
        <family val="2"/>
        <charset val="1"/>
      </rPr>
      <t xml:space="preserve">(</t>
    </r>
    <r>
      <rPr>
        <sz val="12"/>
        <color rgb="FF0066CC"/>
        <rFont val="Droid Sans Fallback"/>
        <family val="2"/>
      </rPr>
      <t xml:space="preserve">日取</t>
    </r>
    <r>
      <rPr>
        <sz val="12"/>
        <color rgb="FF0066CC"/>
        <rFont val="Calibri"/>
        <family val="2"/>
        <charset val="1"/>
      </rPr>
      <t xml:space="preserve">)</t>
    </r>
  </si>
  <si>
    <r>
      <rPr>
        <sz val="12"/>
        <color rgb="FF993300"/>
        <rFont val="Droid Sans Fallback"/>
        <family val="2"/>
      </rPr>
      <t xml:space="preserve">沙龍
</t>
    </r>
    <r>
      <rPr>
        <sz val="12"/>
        <color rgb="FF993300"/>
        <rFont val="Calibri"/>
        <family val="2"/>
        <charset val="1"/>
      </rPr>
      <t xml:space="preserve">(</t>
    </r>
    <r>
      <rPr>
        <sz val="12"/>
        <color rgb="FF993300"/>
        <rFont val="Droid Sans Fallback"/>
        <family val="2"/>
      </rPr>
      <t xml:space="preserve">總取</t>
    </r>
    <r>
      <rPr>
        <sz val="12"/>
        <color rgb="FF993300"/>
        <rFont val="Calibri"/>
        <family val="2"/>
        <charset val="1"/>
      </rPr>
      <t xml:space="preserve">)</t>
    </r>
  </si>
  <si>
    <r>
      <rPr>
        <sz val="12"/>
        <color rgb="FF0000FF"/>
        <rFont val="Droid Sans Fallback"/>
        <family val="2"/>
      </rPr>
      <t xml:space="preserve">零售
</t>
    </r>
    <r>
      <rPr>
        <sz val="12"/>
        <color rgb="FF0000FF"/>
        <rFont val="Calibri"/>
        <family val="2"/>
        <charset val="1"/>
      </rPr>
      <t xml:space="preserve">(</t>
    </r>
    <r>
      <rPr>
        <sz val="12"/>
        <color rgb="FF0000FF"/>
        <rFont val="Droid Sans Fallback"/>
        <family val="2"/>
      </rPr>
      <t xml:space="preserve">日取</t>
    </r>
    <r>
      <rPr>
        <sz val="12"/>
        <color rgb="FF0000FF"/>
        <rFont val="Calibri"/>
        <family val="2"/>
        <charset val="1"/>
      </rPr>
      <t xml:space="preserve">)</t>
    </r>
  </si>
  <si>
    <r>
      <rPr>
        <sz val="12"/>
        <color rgb="FF993300"/>
        <rFont val="Droid Sans Fallback"/>
        <family val="2"/>
      </rPr>
      <t xml:space="preserve">零售
</t>
    </r>
    <r>
      <rPr>
        <sz val="12"/>
        <color rgb="FF993300"/>
        <rFont val="Calibri"/>
        <family val="2"/>
        <charset val="1"/>
      </rPr>
      <t xml:space="preserve">(</t>
    </r>
    <r>
      <rPr>
        <sz val="12"/>
        <color rgb="FF993300"/>
        <rFont val="Droid Sans Fallback"/>
        <family val="2"/>
      </rPr>
      <t xml:space="preserve">總取</t>
    </r>
    <r>
      <rPr>
        <sz val="12"/>
        <color rgb="FF993300"/>
        <rFont val="Calibri"/>
        <family val="2"/>
        <charset val="1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</si>
  <si>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四</t>
    </r>
    <r>
      <rPr>
        <b val="true"/>
        <sz val="12"/>
        <rFont val="細明體"/>
        <family val="3"/>
        <charset val="136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</si>
  <si>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五</t>
    </r>
    <r>
      <rPr>
        <b val="true"/>
        <sz val="12"/>
        <rFont val="細明體"/>
        <family val="3"/>
        <charset val="136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</si>
  <si>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六</t>
    </r>
    <r>
      <rPr>
        <b val="true"/>
        <sz val="12"/>
        <rFont val="細明體"/>
        <family val="3"/>
        <charset val="136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</si>
  <si>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一</t>
    </r>
    <r>
      <rPr>
        <b val="true"/>
        <sz val="12"/>
        <rFont val="細明體"/>
        <family val="3"/>
        <charset val="136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</si>
  <si>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二</t>
    </r>
    <r>
      <rPr>
        <b val="true"/>
        <sz val="12"/>
        <rFont val="細明體"/>
        <family val="3"/>
        <charset val="136"/>
      </rPr>
      <t xml:space="preserve">)</t>
    </r>
  </si>
  <si>
    <r>
      <rPr>
        <b val="true"/>
        <sz val="12"/>
        <rFont val="細明體"/>
        <family val="3"/>
        <charset val="136"/>
      </rPr>
      <t xml:space="preserve">(</t>
    </r>
    <r>
      <rPr>
        <b val="true"/>
        <sz val="12"/>
        <rFont val="Droid Sans Fallback"/>
        <family val="2"/>
      </rPr>
      <t xml:space="preserve">三</t>
    </r>
    <r>
      <rPr>
        <b val="true"/>
        <sz val="12"/>
        <rFont val="細明體"/>
        <family val="3"/>
        <charset val="136"/>
      </rPr>
      <t xml:space="preserve">)</t>
    </r>
  </si>
  <si>
    <t xml:space="preserve">合計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</si>
  <si>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</si>
  <si>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</si>
  <si>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 val="true"/>
        <sz val="18"/>
        <rFont val="Calibri"/>
        <family val="2"/>
        <charset val="1"/>
      </rPr>
      <t xml:space="preserve">107</t>
    </r>
    <r>
      <rPr>
        <b val="true"/>
        <sz val="18"/>
        <rFont val="Droid Sans Fallback"/>
        <family val="2"/>
      </rPr>
      <t xml:space="preserve">年 </t>
    </r>
    <r>
      <rPr>
        <b val="true"/>
        <sz val="18"/>
        <rFont val="Calibri"/>
        <family val="2"/>
        <charset val="1"/>
      </rPr>
      <t xml:space="preserve">2</t>
    </r>
    <r>
      <rPr>
        <b val="true"/>
        <sz val="18"/>
        <rFont val="Droid Sans Fallback"/>
        <family val="2"/>
      </rPr>
      <t xml:space="preserve">月份營業報</t>
    </r>
  </si>
  <si>
    <t xml:space="preserve">項目</t>
  </si>
  <si>
    <r>
      <rPr>
        <b val="true"/>
        <sz val="14"/>
        <rFont val="Droid Sans Fallback"/>
        <family val="2"/>
      </rPr>
      <t xml:space="preserve">經銷</t>
    </r>
    <r>
      <rPr>
        <sz val="10"/>
        <rFont val="Calibri"/>
        <family val="2"/>
        <charset val="1"/>
      </rPr>
      <t xml:space="preserve">(</t>
    </r>
    <r>
      <rPr>
        <sz val="10"/>
        <rFont val="Droid Sans Fallback"/>
        <family val="2"/>
      </rPr>
      <t xml:space="preserve">不列入每日業績</t>
    </r>
    <r>
      <rPr>
        <sz val="10"/>
        <rFont val="Calibri"/>
        <family val="2"/>
        <charset val="1"/>
      </rPr>
      <t xml:space="preserve">)</t>
    </r>
  </si>
  <si>
    <t xml:space="preserve">特賣會</t>
  </si>
  <si>
    <t xml:space="preserve">一般沙龍</t>
  </si>
  <si>
    <t xml:space="preserve">合約客</t>
  </si>
  <si>
    <t xml:space="preserve">商品零售</t>
  </si>
  <si>
    <t xml:space="preserve">療程服務</t>
  </si>
  <si>
    <t xml:space="preserve">禮券銷售</t>
  </si>
  <si>
    <t xml:space="preserve">每日業績</t>
  </si>
  <si>
    <t xml:space="preserve">不列入每日業績統計</t>
  </si>
  <si>
    <t xml:space="preserve">台灣新奇</t>
  </si>
  <si>
    <t xml:space="preserve">舞指境</t>
  </si>
  <si>
    <r>
      <rPr>
        <sz val="12"/>
        <rFont val="Droid Sans Fallback"/>
        <family val="2"/>
      </rPr>
      <t xml:space="preserve">沙</t>
    </r>
    <r>
      <rPr>
        <sz val="12"/>
        <rFont val="Calibri"/>
        <family val="2"/>
        <charset val="1"/>
      </rPr>
      <t xml:space="preserve">2</t>
    </r>
  </si>
  <si>
    <r>
      <rPr>
        <sz val="12"/>
        <rFont val="Droid Sans Fallback"/>
        <family val="2"/>
      </rPr>
      <t xml:space="preserve">沙</t>
    </r>
    <r>
      <rPr>
        <sz val="12"/>
        <rFont val="Calibri"/>
        <family val="2"/>
        <charset val="1"/>
      </rPr>
      <t xml:space="preserve">5</t>
    </r>
  </si>
  <si>
    <r>
      <rPr>
        <sz val="12"/>
        <rFont val="Droid Sans Fallback"/>
        <family val="2"/>
      </rPr>
      <t xml:space="preserve">沙</t>
    </r>
    <r>
      <rPr>
        <sz val="12"/>
        <rFont val="Calibri"/>
        <family val="2"/>
        <charset val="1"/>
      </rPr>
      <t xml:space="preserve">8</t>
    </r>
  </si>
  <si>
    <t xml:space="preserve">折讓</t>
  </si>
  <si>
    <r>
      <rPr>
        <sz val="12"/>
        <rFont val="Calibri"/>
        <family val="2"/>
        <charset val="1"/>
      </rPr>
      <t xml:space="preserve">12</t>
    </r>
    <r>
      <rPr>
        <sz val="12"/>
        <rFont val="Droid Sans Fallback"/>
        <family val="2"/>
      </rPr>
      <t xml:space="preserve">萬</t>
    </r>
  </si>
  <si>
    <r>
      <rPr>
        <sz val="12"/>
        <rFont val="Calibri"/>
        <family val="2"/>
        <charset val="1"/>
      </rPr>
      <t xml:space="preserve">24</t>
    </r>
    <r>
      <rPr>
        <sz val="12"/>
        <rFont val="Droid Sans Fallback"/>
        <family val="2"/>
      </rPr>
      <t xml:space="preserve">萬</t>
    </r>
  </si>
  <si>
    <r>
      <rPr>
        <sz val="12"/>
        <rFont val="Calibri"/>
        <family val="2"/>
        <charset val="1"/>
      </rPr>
      <t xml:space="preserve">36</t>
    </r>
    <r>
      <rPr>
        <sz val="12"/>
        <rFont val="Droid Sans Fallback"/>
        <family val="2"/>
      </rPr>
      <t xml:space="preserve">萬</t>
    </r>
  </si>
  <si>
    <t xml:space="preserve">預收款</t>
  </si>
  <si>
    <t xml:space="preserve">禮券收入</t>
  </si>
  <si>
    <t xml:space="preserve">禮券折讓</t>
  </si>
  <si>
    <r>
      <rPr>
        <sz val="12"/>
        <rFont val="Calibri"/>
        <family val="2"/>
        <charset val="1"/>
      </rPr>
      <t xml:space="preserve">(</t>
    </r>
    <r>
      <rPr>
        <sz val="12"/>
        <rFont val="Droid Sans Fallback"/>
        <family val="2"/>
      </rPr>
      <t xml:space="preserve">零售</t>
    </r>
    <r>
      <rPr>
        <sz val="12"/>
        <rFont val="Calibri"/>
        <family val="2"/>
        <charset val="1"/>
      </rPr>
      <t xml:space="preserve">)</t>
    </r>
  </si>
  <si>
    <t xml:space="preserve">THALGO</t>
  </si>
  <si>
    <r>
      <rPr>
        <sz val="12"/>
        <rFont val="Droid Sans Fallback"/>
        <family val="2"/>
      </rPr>
      <t xml:space="preserve">優惠</t>
    </r>
    <r>
      <rPr>
        <sz val="12"/>
        <rFont val="Calibri"/>
        <family val="2"/>
        <charset val="1"/>
      </rPr>
      <t xml:space="preserve">/</t>
    </r>
    <r>
      <rPr>
        <sz val="12"/>
        <rFont val="Droid Sans Fallback"/>
        <family val="2"/>
      </rPr>
      <t xml:space="preserve">公關券</t>
    </r>
  </si>
  <si>
    <t xml:space="preserve">特賣</t>
  </si>
  <si>
    <t xml:space="preserve">員購</t>
  </si>
  <si>
    <t xml:space="preserve">沙龍總額</t>
  </si>
  <si>
    <r>
      <rPr>
        <sz val="12"/>
        <color rgb="FF000000"/>
        <rFont val="Calibri"/>
        <family val="2"/>
        <charset val="1"/>
      </rPr>
      <t xml:space="preserve">(THALGO</t>
    </r>
    <r>
      <rPr>
        <sz val="12"/>
        <color rgb="FF000000"/>
        <rFont val="Droid Sans Fallback"/>
        <family val="2"/>
      </rPr>
      <t xml:space="preserve">僅為備註，業績歸入沙龍</t>
    </r>
    <r>
      <rPr>
        <sz val="12"/>
        <color rgb="FF000000"/>
        <rFont val="Calibri"/>
        <family val="2"/>
        <charset val="1"/>
      </rPr>
      <t xml:space="preserve">/</t>
    </r>
    <r>
      <rPr>
        <sz val="12"/>
        <color rgb="FF000000"/>
        <rFont val="Droid Sans Fallback"/>
        <family val="2"/>
      </rPr>
      <t xml:space="preserve">合約報帳</t>
    </r>
    <r>
      <rPr>
        <sz val="12"/>
        <color rgb="FF000000"/>
        <rFont val="Calibri"/>
        <family val="2"/>
        <charset val="1"/>
      </rPr>
      <t xml:space="preserve">)</t>
    </r>
  </si>
  <si>
    <t xml:space="preserve">折讓金額</t>
  </si>
  <si>
    <t xml:space="preserve">淨銷金額</t>
  </si>
  <si>
    <r>
      <rPr>
        <b val="true"/>
        <sz val="14"/>
        <rFont val="Arial"/>
        <family val="2"/>
        <charset val="1"/>
      </rPr>
      <t xml:space="preserve">107</t>
    </r>
    <r>
      <rPr>
        <b val="true"/>
        <sz val="14"/>
        <rFont val="Droid Sans Fallback"/>
        <family val="2"/>
      </rPr>
      <t xml:space="preserve">年</t>
    </r>
    <r>
      <rPr>
        <b val="true"/>
        <sz val="14"/>
        <rFont val="細明體"/>
        <family val="3"/>
        <charset val="136"/>
      </rPr>
      <t xml:space="preserve">1</t>
    </r>
    <r>
      <rPr>
        <b val="true"/>
        <sz val="14"/>
        <rFont val="Droid Sans Fallback"/>
        <family val="2"/>
      </rPr>
      <t xml:space="preserve">月技術回收</t>
    </r>
  </si>
  <si>
    <t xml:space="preserve">姓名</t>
  </si>
  <si>
    <t xml:space="preserve">Lulu</t>
  </si>
  <si>
    <t xml:space="preserve">書婷</t>
  </si>
  <si>
    <t xml:space="preserve">Chloe</t>
  </si>
  <si>
    <t xml:space="preserve">瓊惠</t>
  </si>
  <si>
    <t xml:space="preserve">Dami</t>
  </si>
  <si>
    <t xml:space="preserve">Bonnie</t>
  </si>
  <si>
    <t xml:space="preserve">總計</t>
  </si>
  <si>
    <t xml:space="preserve">營業報</t>
  </si>
  <si>
    <r>
      <rPr>
        <sz val="10"/>
        <rFont val="Droid Sans Fallback"/>
        <family val="2"/>
      </rPr>
      <t xml:space="preserve">日期</t>
    </r>
    <r>
      <rPr>
        <sz val="10"/>
        <rFont val="Arial"/>
        <family val="2"/>
        <charset val="1"/>
      </rPr>
      <t xml:space="preserve">/</t>
    </r>
    <r>
      <rPr>
        <sz val="10"/>
        <rFont val="Droid Sans Fallback"/>
        <family val="2"/>
      </rPr>
      <t xml:space="preserve">項目</t>
    </r>
  </si>
  <si>
    <t xml:space="preserve">手部</t>
  </si>
  <si>
    <t xml:space="preserve">客數</t>
  </si>
  <si>
    <t xml:space="preserve">足部</t>
  </si>
  <si>
    <t xml:space="preserve">回收金額</t>
  </si>
  <si>
    <t xml:space="preserve">統計金額</t>
  </si>
  <si>
    <t xml:space="preserve">年度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</si>
  <si>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</si>
  <si>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</si>
  <si>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</si>
  <si>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</si>
  <si>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</si>
  <si>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</si>
  <si>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</si>
  <si>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</si>
  <si>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</si>
  <si>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</si>
  <si>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</si>
  <si>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</si>
  <si>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目標業績</t>
  </si>
  <si>
    <t xml:space="preserve">達成率</t>
  </si>
  <si>
    <t xml:space="preserve">去年對比</t>
  </si>
  <si>
    <t xml:space="preserve">Q1</t>
  </si>
  <si>
    <t xml:space="preserve">Q2</t>
  </si>
  <si>
    <t xml:space="preserve">Q3</t>
  </si>
  <si>
    <t xml:space="preserve">Q4</t>
  </si>
  <si>
    <r>
      <rPr>
        <sz val="10"/>
        <color rgb="FF000000"/>
        <rFont val="Times New Roman"/>
        <family val="1"/>
        <charset val="1"/>
      </rPr>
      <t xml:space="preserve">Nail library</t>
    </r>
    <r>
      <rPr>
        <sz val="10"/>
        <color rgb="FF000000"/>
        <rFont val="Droid Sans Fallback"/>
        <family val="2"/>
      </rPr>
      <t xml:space="preserve">歌劇院店  </t>
    </r>
    <r>
      <rPr>
        <sz val="10"/>
        <color rgb="FF000000"/>
        <rFont val="Times New Roman"/>
        <family val="1"/>
        <charset val="1"/>
      </rPr>
      <t xml:space="preserve">2</t>
    </r>
    <r>
      <rPr>
        <sz val="10"/>
        <color rgb="FF000000"/>
        <rFont val="Droid Sans Fallback"/>
        <family val="2"/>
      </rPr>
      <t xml:space="preserve">月 班表</t>
    </r>
  </si>
  <si>
    <t xml:space="preserve">年假</t>
  </si>
  <si>
    <t xml:space="preserve">已休</t>
  </si>
  <si>
    <t xml:space="preserve">未休</t>
  </si>
  <si>
    <t xml:space="preserve">其他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</si>
  <si>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</si>
  <si>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</si>
  <si>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</si>
  <si>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</si>
  <si>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</si>
  <si>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二</t>
  </si>
  <si>
    <t xml:space="preserve">三</t>
  </si>
  <si>
    <t xml:space="preserve">B</t>
  </si>
  <si>
    <t xml:space="preserve">B+</t>
  </si>
  <si>
    <t xml:space="preserve">A</t>
  </si>
  <si>
    <t xml:space="preserve">★</t>
  </si>
  <si>
    <t xml:space="preserve">C</t>
  </si>
  <si>
    <t xml:space="preserve">春</t>
  </si>
  <si>
    <t xml:space="preserve">Tina</t>
  </si>
  <si>
    <t xml:space="preserve">開</t>
  </si>
  <si>
    <t xml:space="preserve">工</t>
  </si>
  <si>
    <t xml:space="preserve">Megumi</t>
  </si>
  <si>
    <t xml:space="preserve">董</t>
  </si>
  <si>
    <t xml:space="preserve">瑋</t>
  </si>
  <si>
    <t xml:space="preserve">除夕</t>
  </si>
  <si>
    <t xml:space="preserve">初一</t>
  </si>
  <si>
    <t xml:space="preserve">初二</t>
  </si>
  <si>
    <t xml:space="preserve">初三</t>
  </si>
  <si>
    <t xml:space="preserve">初四</t>
  </si>
  <si>
    <t xml:space="preserve">初五</t>
  </si>
  <si>
    <t xml:space="preserve">10:30~19:30</t>
  </si>
  <si>
    <r>
      <rPr>
        <sz val="12"/>
        <color rgb="FF000000"/>
        <rFont val="Droid Sans Fallback"/>
        <family val="2"/>
      </rPr>
      <t xml:space="preserve">週會議時間：</t>
    </r>
    <r>
      <rPr>
        <sz val="12"/>
        <color rgb="FF000000"/>
        <rFont val="新細明體"/>
        <family val="1"/>
        <charset val="136"/>
      </rPr>
      <t xml:space="preserve">10</t>
    </r>
    <r>
      <rPr>
        <sz val="12"/>
        <color rgb="FF000000"/>
        <rFont val="Droid Sans Fallback"/>
        <family val="2"/>
      </rPr>
      <t xml:space="preserve">：</t>
    </r>
    <r>
      <rPr>
        <sz val="12"/>
        <color rgb="FF000000"/>
        <rFont val="新細明體"/>
        <family val="1"/>
        <charset val="136"/>
      </rPr>
      <t xml:space="preserve">30~12</t>
    </r>
    <r>
      <rPr>
        <sz val="12"/>
        <color rgb="FF000000"/>
        <rFont val="Droid Sans Fallback"/>
        <family val="2"/>
      </rPr>
      <t xml:space="preserve">：</t>
    </r>
    <r>
      <rPr>
        <sz val="12"/>
        <color rgb="FF000000"/>
        <rFont val="新細明體"/>
        <family val="1"/>
        <charset val="136"/>
      </rPr>
      <t xml:space="preserve">30</t>
    </r>
  </si>
  <si>
    <r>
      <rPr>
        <sz val="12"/>
        <color rgb="FF000000"/>
        <rFont val="Droid Sans Fallback"/>
        <family val="2"/>
      </rPr>
      <t xml:space="preserve">珮欣（工讀）</t>
    </r>
    <r>
      <rPr>
        <sz val="12"/>
        <color rgb="FF000000"/>
        <rFont val="新細明體"/>
        <family val="1"/>
        <charset val="136"/>
      </rPr>
      <t xml:space="preserve">A 10:30~16:30</t>
    </r>
  </si>
  <si>
    <t xml:space="preserve">12:30~21:30</t>
  </si>
  <si>
    <t xml:space="preserve">                        B 13:30~21:30</t>
  </si>
  <si>
    <t xml:space="preserve">13:00~20:00</t>
  </si>
  <si>
    <r>
      <rPr>
        <b val="true"/>
        <sz val="18"/>
        <rFont val="Calibri"/>
        <family val="2"/>
        <charset val="1"/>
      </rPr>
      <t xml:space="preserve">2018</t>
    </r>
    <r>
      <rPr>
        <b val="true"/>
        <sz val="18"/>
        <rFont val="Droid Sans Fallback"/>
        <family val="2"/>
      </rPr>
      <t xml:space="preserve">年 </t>
    </r>
    <r>
      <rPr>
        <b val="true"/>
        <sz val="18"/>
        <rFont val="Calibri"/>
        <family val="2"/>
        <charset val="1"/>
      </rPr>
      <t xml:space="preserve">2</t>
    </r>
    <r>
      <rPr>
        <b val="true"/>
        <sz val="18"/>
        <rFont val="Droid Sans Fallback"/>
        <family val="2"/>
      </rPr>
      <t xml:space="preserve">月份活動銷售統計</t>
    </r>
  </si>
  <si>
    <r>
      <rPr>
        <b val="true"/>
        <sz val="14"/>
        <rFont val="微軟正黑體"/>
        <family val="2"/>
        <charset val="136"/>
      </rPr>
      <t xml:space="preserve">2</t>
    </r>
    <r>
      <rPr>
        <b val="true"/>
        <sz val="14"/>
        <rFont val="Droid Sans Fallback"/>
        <family val="2"/>
      </rPr>
      <t xml:space="preserve">月店內活動</t>
    </r>
  </si>
  <si>
    <t xml:space="preserve">滿額贈</t>
  </si>
  <si>
    <t xml:space="preserve">銷售組數</t>
  </si>
  <si>
    <t xml:space="preserve">銷售金額</t>
  </si>
  <si>
    <t xml:space="preserve">開春桃好運</t>
  </si>
  <si>
    <t xml:space="preserve">保養速成班</t>
  </si>
  <si>
    <t xml:space="preserve">開春</t>
  </si>
  <si>
    <t xml:space="preserve">保養</t>
  </si>
  <si>
    <t xml:space="preserve">旺旺</t>
  </si>
  <si>
    <t xml:space="preserve">春漾</t>
  </si>
  <si>
    <t xml:space="preserve">好禮</t>
  </si>
  <si>
    <t xml:space="preserve">數量</t>
  </si>
  <si>
    <t xml:space="preserve">總額</t>
  </si>
  <si>
    <t xml:space="preserve">GC*3</t>
  </si>
  <si>
    <r>
      <rPr>
        <sz val="12"/>
        <color rgb="FF000000"/>
        <rFont val="Droid Sans Fallback"/>
        <family val="2"/>
      </rPr>
      <t xml:space="preserve">指精華</t>
    </r>
    <r>
      <rPr>
        <sz val="12"/>
        <color rgb="FF000000"/>
        <rFont val="新細明體"/>
        <family val="1"/>
        <charset val="136"/>
      </rPr>
      <t xml:space="preserve">30ml</t>
    </r>
  </si>
  <si>
    <t xml:space="preserve">抽抽樂</t>
  </si>
  <si>
    <r>
      <rPr>
        <sz val="12"/>
        <color rgb="FF000000"/>
        <rFont val="Droid Sans Fallback"/>
        <family val="2"/>
      </rPr>
      <t xml:space="preserve">手乳液</t>
    </r>
    <r>
      <rPr>
        <sz val="12"/>
        <color rgb="FF000000"/>
        <rFont val="新細明體"/>
        <family val="1"/>
        <charset val="136"/>
      </rPr>
      <t xml:space="preserve">120ml</t>
    </r>
  </si>
  <si>
    <t xml:space="preserve">春漾指尖</t>
  </si>
  <si>
    <t xml:space="preserve">旺旺去旅行</t>
  </si>
  <si>
    <t xml:space="preserve">好禮方案</t>
  </si>
  <si>
    <r>
      <rPr>
        <sz val="12"/>
        <color rgb="FF000000"/>
        <rFont val="新細明體"/>
        <family val="1"/>
        <charset val="136"/>
      </rPr>
      <t xml:space="preserve">ISL*2+50ml</t>
    </r>
    <r>
      <rPr>
        <sz val="12"/>
        <color rgb="FF000000"/>
        <rFont val="Droid Sans Fallback"/>
        <family val="2"/>
      </rPr>
      <t xml:space="preserve">護手霜</t>
    </r>
  </si>
  <si>
    <t xml:space="preserve">NL*2</t>
  </si>
  <si>
    <r>
      <rPr>
        <sz val="12"/>
        <color rgb="FF000000"/>
        <rFont val="Droid Sans Fallback"/>
        <family val="2"/>
      </rPr>
      <t xml:space="preserve">第二件</t>
    </r>
    <r>
      <rPr>
        <sz val="12"/>
        <color rgb="FF000000"/>
        <rFont val="新細明體"/>
        <family val="1"/>
        <charset val="136"/>
      </rPr>
      <t xml:space="preserve">50% off</t>
    </r>
  </si>
  <si>
    <r>
      <rPr>
        <b val="true"/>
        <sz val="9"/>
        <color rgb="FFFFFFFF"/>
        <rFont val="Calibri"/>
        <family val="2"/>
        <charset val="1"/>
      </rPr>
      <t xml:space="preserve">1</t>
    </r>
    <r>
      <rPr>
        <b val="true"/>
        <sz val="9"/>
        <color rgb="FFFFFFFF"/>
        <rFont val="Droid Sans Fallback"/>
        <family val="2"/>
      </rPr>
      <t xml:space="preserve">月目標</t>
    </r>
  </si>
  <si>
    <t xml:space="preserve">LULU </t>
  </si>
  <si>
    <t xml:space="preserve">Chloe </t>
  </si>
  <si>
    <t xml:space="preserve">瓊惠 </t>
  </si>
  <si>
    <t xml:space="preserve">BONNIE </t>
  </si>
  <si>
    <r>
      <rPr>
        <b val="true"/>
        <sz val="18"/>
        <color rgb="FFFFFFFF"/>
        <rFont val="Calibri"/>
        <family val="2"/>
        <charset val="1"/>
      </rPr>
      <t xml:space="preserve">11</t>
    </r>
    <r>
      <rPr>
        <b val="true"/>
        <sz val="18"/>
        <color rgb="FFFFFFFF"/>
        <rFont val="Droid Sans Fallback"/>
        <family val="2"/>
      </rPr>
      <t xml:space="preserve">月目標</t>
    </r>
  </si>
  <si>
    <r>
      <rPr>
        <b val="true"/>
        <sz val="18"/>
        <color rgb="FFFFFFFF"/>
        <rFont val="Calibri"/>
        <family val="2"/>
        <charset val="1"/>
      </rPr>
      <t xml:space="preserve">11</t>
    </r>
    <r>
      <rPr>
        <b val="true"/>
        <sz val="18"/>
        <color rgb="FFFFFFFF"/>
        <rFont val="Droid Sans Fallback"/>
        <family val="2"/>
      </rPr>
      <t xml:space="preserve">月業績</t>
    </r>
  </si>
  <si>
    <t xml:space="preserve">達成比 </t>
  </si>
  <si>
    <t xml:space="preserve">店名</t>
  </si>
  <si>
    <r>
      <rPr>
        <b val="true"/>
        <sz val="9"/>
        <rFont val="Calibri"/>
        <family val="2"/>
        <charset val="1"/>
      </rPr>
      <t xml:space="preserve">1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</si>
  <si>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2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</si>
  <si>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3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</si>
  <si>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4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</si>
  <si>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5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</si>
  <si>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6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</si>
  <si>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7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</si>
  <si>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8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</si>
  <si>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9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</si>
  <si>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10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</si>
  <si>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11</t>
    </r>
    <r>
      <rPr>
        <b val="true"/>
        <sz val="9"/>
        <rFont val="Droid Sans Fallback"/>
        <family val="2"/>
      </rPr>
      <t xml:space="preserve">月</t>
    </r>
  </si>
  <si>
    <r>
      <rPr>
        <b val="true"/>
        <sz val="9"/>
        <rFont val="Calibri"/>
        <family val="2"/>
        <charset val="1"/>
      </rPr>
      <t xml:space="preserve">12</t>
    </r>
    <r>
      <rPr>
        <b val="true"/>
        <sz val="9"/>
        <rFont val="Droid Sans Fallback"/>
        <family val="2"/>
      </rPr>
      <t xml:space="preserve">月</t>
    </r>
  </si>
  <si>
    <t xml:space="preserve">陳怡婷</t>
  </si>
  <si>
    <r>
      <rPr>
        <sz val="12"/>
        <color rgb="FF000000"/>
        <rFont val="Droid Sans Fallback"/>
        <family val="2"/>
      </rPr>
      <t xml:space="preserve">喜悅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漢口店</t>
    </r>
    <r>
      <rPr>
        <sz val="12"/>
        <color rgb="FF000000"/>
        <rFont val="新細明體"/>
        <family val="1"/>
        <charset val="136"/>
      </rPr>
      <t xml:space="preserve">)</t>
    </r>
  </si>
  <si>
    <t xml:space="preserve">李惠真</t>
  </si>
  <si>
    <t xml:space="preserve">喜麗美容企業股份有限公司</t>
  </si>
  <si>
    <t xml:space="preserve">王碧瀅</t>
  </si>
  <si>
    <t xml:space="preserve">黃瀅純</t>
  </si>
  <si>
    <r>
      <rPr>
        <sz val="12"/>
        <color rgb="FF000000"/>
        <rFont val="新細明體"/>
        <family val="1"/>
        <charset val="136"/>
      </rPr>
      <t xml:space="preserve">Finger</t>
    </r>
    <r>
      <rPr>
        <sz val="12"/>
        <color rgb="FF000000"/>
        <rFont val="Droid Sans Fallback"/>
        <family val="2"/>
      </rPr>
      <t xml:space="preserve">美甲</t>
    </r>
  </si>
  <si>
    <t xml:space="preserve">張淑美</t>
  </si>
  <si>
    <t xml:space="preserve">右撇子美甲工作室</t>
  </si>
  <si>
    <r>
      <rPr>
        <sz val="12"/>
        <color rgb="FF000000"/>
        <rFont val="Droid Sans Fallback"/>
        <family val="2"/>
      </rPr>
      <t xml:space="preserve">石香蓮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糖糖</t>
    </r>
    <r>
      <rPr>
        <sz val="12"/>
        <color rgb="FF000000"/>
        <rFont val="新細明體"/>
        <family val="1"/>
        <charset val="136"/>
      </rPr>
      <t xml:space="preserve">)</t>
    </r>
  </si>
  <si>
    <r>
      <rPr>
        <sz val="12"/>
        <color rgb="FF000000"/>
        <rFont val="Droid Sans Fallback"/>
        <family val="2"/>
      </rPr>
      <t xml:space="preserve">喜悅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自由店</t>
    </r>
    <r>
      <rPr>
        <sz val="12"/>
        <color rgb="FF000000"/>
        <rFont val="新細明體"/>
        <family val="1"/>
        <charset val="136"/>
      </rPr>
      <t xml:space="preserve">)</t>
    </r>
  </si>
  <si>
    <r>
      <rPr>
        <sz val="12"/>
        <color rgb="FF000000"/>
        <rFont val="Droid Sans Fallback"/>
        <family val="2"/>
      </rPr>
      <t xml:space="preserve">賴碧慧</t>
    </r>
    <r>
      <rPr>
        <sz val="12"/>
        <color rgb="FF000000"/>
        <rFont val="新細明體"/>
        <family val="1"/>
        <charset val="136"/>
      </rPr>
      <t xml:space="preserve">(BeBe)</t>
    </r>
  </si>
  <si>
    <t xml:space="preserve">呂佳玲</t>
  </si>
  <si>
    <t xml:space="preserve">巢造型沙龍</t>
  </si>
  <si>
    <t xml:space="preserve">林佩亭</t>
  </si>
  <si>
    <t xml:space="preserve">指漾時尚美甲</t>
  </si>
  <si>
    <t xml:space="preserve">李淑君</t>
  </si>
  <si>
    <t xml:space="preserve">緯絲概念沙龍</t>
  </si>
  <si>
    <t xml:space="preserve">陳怡先</t>
  </si>
  <si>
    <t xml:space="preserve">喜悅</t>
  </si>
  <si>
    <t xml:space="preserve">王琇紅</t>
  </si>
  <si>
    <t xml:space="preserve">琦琦國際美甲協會</t>
  </si>
  <si>
    <r>
      <rPr>
        <sz val="12"/>
        <color rgb="FF000000"/>
        <rFont val="Droid Sans Fallback"/>
        <family val="2"/>
      </rPr>
      <t xml:space="preserve">周倩如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小倩</t>
    </r>
    <r>
      <rPr>
        <sz val="12"/>
        <color rgb="FF000000"/>
        <rFont val="新細明體"/>
        <family val="1"/>
        <charset val="136"/>
      </rPr>
      <t xml:space="preserve">)</t>
    </r>
  </si>
  <si>
    <t xml:space="preserve">小倩美甲</t>
  </si>
  <si>
    <r>
      <rPr>
        <sz val="12"/>
        <color rgb="FF000000"/>
        <rFont val="Droid Sans Fallback"/>
        <family val="2"/>
      </rPr>
      <t xml:space="preserve">廖冠媖</t>
    </r>
    <r>
      <rPr>
        <sz val="12"/>
        <color rgb="FF000000"/>
        <rFont val="新細明體"/>
        <family val="1"/>
        <charset val="136"/>
      </rPr>
      <t xml:space="preserve">(Cherry)</t>
    </r>
  </si>
  <si>
    <t xml:space="preserve">花漾妮兒藝術美甲</t>
  </si>
  <si>
    <t xml:space="preserve">林佳諭</t>
  </si>
  <si>
    <r>
      <rPr>
        <sz val="12"/>
        <color rgb="FF000000"/>
        <rFont val="Droid Sans Fallback"/>
        <family val="2"/>
      </rPr>
      <t xml:space="preserve">伊貞</t>
    </r>
    <r>
      <rPr>
        <sz val="12"/>
        <color rgb="FF000000"/>
        <rFont val="新細明體"/>
        <family val="1"/>
        <charset val="136"/>
      </rPr>
      <t xml:space="preserve">SPA</t>
    </r>
  </si>
  <si>
    <t xml:space="preserve">王秋梧</t>
  </si>
  <si>
    <t xml:space="preserve">獅子座美學院</t>
  </si>
  <si>
    <t xml:space="preserve">蘇家儀</t>
  </si>
  <si>
    <t xml:space="preserve">楊雅鈴</t>
  </si>
  <si>
    <t xml:space="preserve">小米的店</t>
  </si>
  <si>
    <t xml:space="preserve">蘇鈺茹</t>
  </si>
  <si>
    <t xml:space="preserve">La falie</t>
  </si>
  <si>
    <t xml:space="preserve">林鈺歆</t>
  </si>
  <si>
    <t xml:space="preserve">采繪整體造型</t>
  </si>
  <si>
    <t xml:space="preserve">楊淑芬</t>
  </si>
  <si>
    <t xml:space="preserve">菈菲兒</t>
  </si>
  <si>
    <r>
      <rPr>
        <sz val="12"/>
        <color rgb="FF000000"/>
        <rFont val="Droid Sans Fallback"/>
        <family val="2"/>
      </rPr>
      <t xml:space="preserve">林珊如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珊珊</t>
    </r>
    <r>
      <rPr>
        <sz val="12"/>
        <color rgb="FF000000"/>
        <rFont val="新細明體"/>
        <family val="1"/>
        <charset val="136"/>
      </rPr>
      <t xml:space="preserve">)</t>
    </r>
  </si>
  <si>
    <t xml:space="preserve">迷菈專業藝術美甲</t>
  </si>
  <si>
    <t xml:space="preserve">吳梓菱</t>
  </si>
  <si>
    <t xml:space="preserve">Sunny Nail</t>
  </si>
  <si>
    <t xml:space="preserve">林昱彤</t>
  </si>
  <si>
    <t xml:space="preserve">LaLa Salon</t>
  </si>
  <si>
    <t xml:space="preserve">蔡亦欣</t>
  </si>
  <si>
    <t xml:space="preserve">洛克馬</t>
  </si>
  <si>
    <r>
      <rPr>
        <sz val="12"/>
        <color rgb="FF000000"/>
        <rFont val="Droid Sans Fallback"/>
        <family val="2"/>
      </rPr>
      <t xml:space="preserve">洪慧君</t>
    </r>
    <r>
      <rPr>
        <sz val="12"/>
        <color rgb="FF000000"/>
        <rFont val="新細明體"/>
        <family val="1"/>
        <charset val="136"/>
      </rPr>
      <t xml:space="preserve">(Carrie)</t>
    </r>
  </si>
  <si>
    <t xml:space="preserve">凱莉美甲</t>
  </si>
  <si>
    <t xml:space="preserve">葉彩芳</t>
  </si>
  <si>
    <t xml:space="preserve">皖逸精緻美容</t>
  </si>
  <si>
    <t xml:space="preserve">吳愛珍</t>
  </si>
  <si>
    <t xml:space="preserve">蒂妮美甲</t>
  </si>
  <si>
    <t xml:space="preserve">郭喬聿</t>
  </si>
  <si>
    <r>
      <rPr>
        <sz val="12"/>
        <color rgb="FF000000"/>
        <rFont val="Droid Sans Fallback"/>
        <family val="2"/>
      </rPr>
      <t xml:space="preserve">皇后美甲工坊</t>
    </r>
    <r>
      <rPr>
        <sz val="12"/>
        <color rgb="FF000000"/>
        <rFont val="新細明體"/>
        <family val="1"/>
        <charset val="136"/>
      </rPr>
      <t xml:space="preserve">Nail Queen</t>
    </r>
  </si>
  <si>
    <t xml:space="preserve">陳月錚</t>
  </si>
  <si>
    <t xml:space="preserve">米藝</t>
  </si>
  <si>
    <t xml:space="preserve">朵薩</t>
  </si>
  <si>
    <r>
      <rPr>
        <sz val="12"/>
        <color rgb="FF000000"/>
        <rFont val="Droid Sans Fallback"/>
        <family val="2"/>
      </rPr>
      <t xml:space="preserve">朵薩</t>
    </r>
    <r>
      <rPr>
        <sz val="12"/>
        <color rgb="FF000000"/>
        <rFont val="新細明體"/>
        <family val="1"/>
        <charset val="136"/>
      </rPr>
      <t xml:space="preserve">SPA</t>
    </r>
  </si>
  <si>
    <t xml:space="preserve">楊佳珮</t>
  </si>
  <si>
    <t xml:space="preserve">辛之甲</t>
  </si>
  <si>
    <r>
      <rPr>
        <sz val="12"/>
        <color rgb="FF000000"/>
        <rFont val="Droid Sans Fallback"/>
        <family val="2"/>
      </rPr>
      <t xml:space="preserve">吳蕎安</t>
    </r>
    <r>
      <rPr>
        <sz val="12"/>
        <color rgb="FF000000"/>
        <rFont val="新細明體"/>
        <family val="1"/>
        <charset val="136"/>
      </rPr>
      <t xml:space="preserve">(TiTi)</t>
    </r>
  </si>
  <si>
    <t xml:space="preserve">TiTi Nail</t>
  </si>
  <si>
    <t xml:space="preserve">陳婉如</t>
  </si>
  <si>
    <t xml:space="preserve">澎澎時尚美甲</t>
  </si>
  <si>
    <t xml:space="preserve">陳清鸞</t>
  </si>
  <si>
    <t xml:space="preserve">怡美美甲店</t>
  </si>
  <si>
    <r>
      <rPr>
        <sz val="12"/>
        <color rgb="FF000000"/>
        <rFont val="Droid Sans Fallback"/>
        <family val="2"/>
      </rPr>
      <t xml:space="preserve">李庭瑤</t>
    </r>
    <r>
      <rPr>
        <sz val="12"/>
        <color rgb="FF000000"/>
        <rFont val="新細明體"/>
        <family val="1"/>
        <charset val="136"/>
      </rPr>
      <t xml:space="preserve">/</t>
    </r>
    <r>
      <rPr>
        <sz val="12"/>
        <color rgb="FF000000"/>
        <rFont val="Droid Sans Fallback"/>
        <family val="2"/>
      </rPr>
      <t xml:space="preserve">李詩妍</t>
    </r>
  </si>
  <si>
    <t xml:space="preserve">Queenie Nail</t>
  </si>
  <si>
    <r>
      <rPr>
        <sz val="12"/>
        <color rgb="FF000000"/>
        <rFont val="Droid Sans Fallback"/>
        <family val="2"/>
      </rPr>
      <t xml:space="preserve">謝宜欣</t>
    </r>
    <r>
      <rPr>
        <sz val="12"/>
        <color rgb="FF000000"/>
        <rFont val="新細明體"/>
        <family val="1"/>
        <charset val="136"/>
      </rPr>
      <t xml:space="preserve">(</t>
    </r>
    <r>
      <rPr>
        <sz val="12"/>
        <color rgb="FF000000"/>
        <rFont val="Droid Sans Fallback"/>
        <family val="2"/>
      </rPr>
      <t xml:space="preserve">麗子</t>
    </r>
    <r>
      <rPr>
        <sz val="12"/>
        <color rgb="FF000000"/>
        <rFont val="新細明體"/>
        <family val="1"/>
        <charset val="136"/>
      </rPr>
      <t xml:space="preserve">)</t>
    </r>
  </si>
  <si>
    <r>
      <rPr>
        <sz val="12"/>
        <color rgb="FF000000"/>
        <rFont val="Droid Sans Fallback"/>
        <family val="2"/>
      </rPr>
      <t xml:space="preserve">自由髮</t>
    </r>
    <r>
      <rPr>
        <sz val="12"/>
        <color rgb="FF000000"/>
        <rFont val="新細明體"/>
        <family val="1"/>
        <charset val="136"/>
      </rPr>
      <t xml:space="preserve">Hair Nail Salon</t>
    </r>
  </si>
  <si>
    <t xml:space="preserve">紀伃佳</t>
  </si>
  <si>
    <t xml:space="preserve">Gio Nail</t>
  </si>
  <si>
    <t xml:space="preserve">吳怡萱</t>
  </si>
  <si>
    <t xml:space="preserve">萱的藝術美甲</t>
  </si>
  <si>
    <t xml:space="preserve">張曼文</t>
  </si>
  <si>
    <t xml:space="preserve">Deail Nail</t>
  </si>
  <si>
    <t xml:space="preserve">劉育慈</t>
  </si>
  <si>
    <t xml:space="preserve">Pure nail spa</t>
  </si>
  <si>
    <r>
      <rPr>
        <sz val="12"/>
        <color rgb="FF000000"/>
        <rFont val="Droid Sans Fallback"/>
        <family val="2"/>
      </rPr>
      <t xml:space="preserve">黃雅玲</t>
    </r>
    <r>
      <rPr>
        <sz val="12"/>
        <color rgb="FF000000"/>
        <rFont val="新細明體"/>
        <family val="1"/>
        <charset val="136"/>
      </rPr>
      <t xml:space="preserve">/</t>
    </r>
    <r>
      <rPr>
        <sz val="12"/>
        <color rgb="FF000000"/>
        <rFont val="Droid Sans Fallback"/>
        <family val="2"/>
      </rPr>
      <t xml:space="preserve">巫麗慧</t>
    </r>
  </si>
  <si>
    <t xml:space="preserve">曼詩國際</t>
  </si>
  <si>
    <t xml:space="preserve">阮碧柳</t>
  </si>
  <si>
    <t xml:space="preserve">Nail Kelly Lan</t>
  </si>
  <si>
    <t xml:space="preserve">崔淑珍</t>
  </si>
  <si>
    <t xml:space="preserve">克莉斯汀美容材料坊</t>
  </si>
  <si>
    <t xml:space="preserve">簡靖容</t>
  </si>
  <si>
    <t xml:space="preserve">Tiffany nail</t>
  </si>
  <si>
    <t xml:space="preserve">洪淑娟</t>
  </si>
  <si>
    <r>
      <rPr>
        <sz val="12"/>
        <color rgb="FF000000"/>
        <rFont val="新細明體"/>
        <family val="1"/>
        <charset val="136"/>
      </rPr>
      <t xml:space="preserve">Sparkle </t>
    </r>
    <r>
      <rPr>
        <sz val="12"/>
        <color rgb="FF000000"/>
        <rFont val="Droid Sans Fallback"/>
        <family val="2"/>
      </rPr>
      <t xml:space="preserve">星時尚美甲</t>
    </r>
  </si>
  <si>
    <t xml:space="preserve">曾小玲</t>
  </si>
  <si>
    <t xml:space="preserve">個人工作室</t>
  </si>
  <si>
    <t xml:space="preserve">梁曉玲</t>
  </si>
  <si>
    <r>
      <rPr>
        <sz val="12"/>
        <color rgb="FF000000"/>
        <rFont val="新細明體"/>
        <family val="1"/>
        <charset val="136"/>
      </rPr>
      <t xml:space="preserve">Q-nail beauty*</t>
    </r>
    <r>
      <rPr>
        <sz val="12"/>
        <color rgb="FF000000"/>
        <rFont val="Droid Sans Fallback"/>
        <family val="2"/>
      </rPr>
      <t xml:space="preserve">五間分店</t>
    </r>
  </si>
  <si>
    <t xml:space="preserve">陳盈潔</t>
  </si>
  <si>
    <r>
      <rPr>
        <sz val="12"/>
        <color rgb="FF000000"/>
        <rFont val="新細明體"/>
        <family val="1"/>
        <charset val="136"/>
      </rPr>
      <t xml:space="preserve">EMMA</t>
    </r>
    <r>
      <rPr>
        <sz val="12"/>
        <color rgb="FF000000"/>
        <rFont val="Droid Sans Fallback"/>
        <family val="2"/>
      </rPr>
      <t xml:space="preserve">時尚美甲</t>
    </r>
  </si>
  <si>
    <t xml:space="preserve">黃莉萍</t>
  </si>
  <si>
    <t xml:space="preserve">黃虹甄（蘇玉華）</t>
  </si>
  <si>
    <t xml:space="preserve">虹楓美容美體美甲生活館</t>
  </si>
  <si>
    <t xml:space="preserve">羅裕淳</t>
  </si>
  <si>
    <t xml:space="preserve">美甲製品</t>
  </si>
  <si>
    <r>
      <rPr>
        <sz val="12"/>
        <color rgb="FF000000"/>
        <rFont val="Droid Sans Fallback"/>
        <family val="2"/>
      </rPr>
      <t xml:space="preserve">林依玲</t>
    </r>
    <r>
      <rPr>
        <sz val="12"/>
        <color rgb="FF000000"/>
        <rFont val="新細明體"/>
        <family val="1"/>
        <charset val="136"/>
      </rPr>
      <t xml:space="preserve">/</t>
    </r>
    <r>
      <rPr>
        <sz val="12"/>
        <color rgb="FF000000"/>
        <rFont val="Droid Sans Fallback"/>
        <family val="2"/>
      </rPr>
      <t xml:space="preserve">黃靖婷</t>
    </r>
  </si>
  <si>
    <t xml:space="preserve">伊莎貝爾</t>
  </si>
  <si>
    <t xml:space="preserve">張嘉琦</t>
  </si>
  <si>
    <t xml:space="preserve">戀指畫語教學技術學院</t>
  </si>
  <si>
    <t xml:space="preserve">林瑩臻</t>
  </si>
  <si>
    <r>
      <rPr>
        <sz val="12"/>
        <color rgb="FF000000"/>
        <rFont val="新細明體"/>
        <family val="1"/>
        <charset val="136"/>
      </rPr>
      <t xml:space="preserve">W</t>
    </r>
    <r>
      <rPr>
        <sz val="12"/>
        <color rgb="FF000000"/>
        <rFont val="Droid Sans Fallback"/>
        <family val="2"/>
      </rPr>
      <t xml:space="preserve">時尚美學中心</t>
    </r>
  </si>
  <si>
    <t xml:space="preserve">林韋岑</t>
  </si>
  <si>
    <t xml:space="preserve">W&amp;M NAIL</t>
  </si>
  <si>
    <t xml:space="preserve">謝瑤姬副理</t>
  </si>
  <si>
    <t xml:space="preserve">麗的國際</t>
  </si>
  <si>
    <t xml:space="preserve">廖珈鳳</t>
  </si>
  <si>
    <t xml:space="preserve">鄭雅琪</t>
  </si>
  <si>
    <t xml:space="preserve">Achieve Nail</t>
  </si>
  <si>
    <t xml:space="preserve">林品雯</t>
  </si>
  <si>
    <t xml:space="preserve">Nail Bar</t>
  </si>
  <si>
    <t xml:space="preserve">林貞吟</t>
  </si>
  <si>
    <t xml:space="preserve">吳柔魄</t>
  </si>
  <si>
    <t xml:space="preserve">雅典娜</t>
  </si>
  <si>
    <t xml:space="preserve">楊涵如</t>
  </si>
  <si>
    <t xml:space="preserve">魅力指尖</t>
  </si>
  <si>
    <t xml:space="preserve">蕭子涵</t>
  </si>
  <si>
    <t xml:space="preserve">小資女</t>
  </si>
  <si>
    <t xml:space="preserve">張靖宜</t>
  </si>
  <si>
    <t xml:space="preserve">童話美甲</t>
  </si>
  <si>
    <t xml:space="preserve">黎亮均</t>
  </si>
  <si>
    <t xml:space="preserve">廖慧珊</t>
  </si>
  <si>
    <t xml:space="preserve">Nail Nail</t>
  </si>
  <si>
    <t xml:space="preserve">翁莉紫</t>
  </si>
  <si>
    <t xml:space="preserve">New York</t>
  </si>
  <si>
    <t xml:space="preserve">楊乃綺</t>
  </si>
  <si>
    <t xml:space="preserve">維洛娜</t>
  </si>
  <si>
    <t xml:space="preserve">黃美華</t>
  </si>
  <si>
    <t xml:space="preserve">蔡淑婷</t>
  </si>
  <si>
    <t xml:space="preserve">時尚美甲</t>
  </si>
  <si>
    <t xml:space="preserve">王珮穎</t>
  </si>
  <si>
    <t xml:space="preserve">曾瀞萱</t>
  </si>
  <si>
    <t xml:space="preserve">棠棠</t>
  </si>
  <si>
    <t xml:space="preserve">尊寵日系藝術美甲</t>
  </si>
  <si>
    <t xml:space="preserve">陳佳青</t>
  </si>
  <si>
    <t xml:space="preserve">陳芳草</t>
  </si>
  <si>
    <t xml:space="preserve">時尚藝術美甲彩繪</t>
  </si>
  <si>
    <t xml:space="preserve">湯雅淇</t>
  </si>
  <si>
    <t xml:space="preserve">凱莉美甲沙龍</t>
  </si>
  <si>
    <t xml:space="preserve">張尹亭</t>
  </si>
  <si>
    <t xml:space="preserve">HAPPYHAIR</t>
  </si>
  <si>
    <t xml:space="preserve">劉琴</t>
  </si>
  <si>
    <t xml:space="preserve">陳葉</t>
  </si>
  <si>
    <t xml:space="preserve">阿葉美甲</t>
  </si>
  <si>
    <t xml:space="preserve">米蘭都</t>
  </si>
  <si>
    <t xml:space="preserve">陳怡屏</t>
  </si>
  <si>
    <t xml:space="preserve">法蘭琪美甲沙龍</t>
  </si>
  <si>
    <t xml:space="preserve">Vivian</t>
  </si>
  <si>
    <r>
      <rPr>
        <sz val="12"/>
        <color rgb="FF000000"/>
        <rFont val="新細明體"/>
        <family val="1"/>
        <charset val="136"/>
      </rPr>
      <t xml:space="preserve">8</t>
    </r>
    <r>
      <rPr>
        <sz val="12"/>
        <color rgb="FF000000"/>
        <rFont val="Droid Sans Fallback"/>
        <family val="2"/>
      </rPr>
      <t xml:space="preserve">號閨蜜</t>
    </r>
  </si>
  <si>
    <t xml:space="preserve">Sunny Chiang</t>
  </si>
  <si>
    <r>
      <rPr>
        <sz val="12"/>
        <color rgb="FF000000"/>
        <rFont val="Droid Sans Fallback"/>
        <family val="2"/>
      </rPr>
      <t xml:space="preserve">澳洲</t>
    </r>
    <r>
      <rPr>
        <sz val="12"/>
        <color rgb="FF000000"/>
        <rFont val="新細明體"/>
        <family val="1"/>
        <charset val="136"/>
      </rPr>
      <t xml:space="preserve">(EVonne)</t>
    </r>
  </si>
  <si>
    <t xml:space="preserve">李佳蓉</t>
  </si>
  <si>
    <t xml:space="preserve">元氣十足</t>
  </si>
  <si>
    <t xml:space="preserve">莊宜霏</t>
  </si>
  <si>
    <t xml:space="preserve">克蘿伊美甲美睫</t>
  </si>
  <si>
    <t xml:space="preserve">林育平</t>
  </si>
  <si>
    <r>
      <rPr>
        <sz val="12"/>
        <color rgb="FF000000"/>
        <rFont val="新細明體"/>
        <family val="1"/>
        <charset val="136"/>
      </rPr>
      <t xml:space="preserve">α</t>
    </r>
    <r>
      <rPr>
        <b val="true"/>
        <sz val="12"/>
        <color rgb="FF000000"/>
        <rFont val="新細明體"/>
        <family val="1"/>
        <charset val="136"/>
      </rPr>
      <t xml:space="preserve">Studio</t>
    </r>
  </si>
  <si>
    <t xml:space="preserve">葉芝秀</t>
  </si>
  <si>
    <t xml:space="preserve">HERO</t>
  </si>
  <si>
    <t xml:space="preserve">小玉</t>
  </si>
  <si>
    <t xml:space="preserve">宋佳玲</t>
  </si>
  <si>
    <t xml:space="preserve">奶油瑪瑪（停業）</t>
  </si>
  <si>
    <t xml:space="preserve">柯妤薫</t>
  </si>
  <si>
    <t xml:space="preserve">晶美甲坊</t>
  </si>
  <si>
    <t xml:space="preserve">李泳頤</t>
  </si>
  <si>
    <t xml:space="preserve">RMB NAIL</t>
  </si>
  <si>
    <t xml:space="preserve">黎奕珊</t>
  </si>
  <si>
    <t xml:space="preserve">奕珊美甲坊</t>
  </si>
  <si>
    <t xml:space="preserve">簡妙玲</t>
  </si>
  <si>
    <t xml:space="preserve">Miu Miu salon</t>
  </si>
  <si>
    <t xml:space="preserve">陳薇如</t>
  </si>
  <si>
    <t xml:space="preserve">Weime Nails</t>
  </si>
  <si>
    <t xml:space="preserve">蔡怡君</t>
  </si>
  <si>
    <r>
      <rPr>
        <sz val="12"/>
        <color rgb="FF000000"/>
        <rFont val="Droid Sans Fallback"/>
        <family val="2"/>
      </rPr>
      <t xml:space="preserve">夢芙精緻美甲</t>
    </r>
    <r>
      <rPr>
        <sz val="12"/>
        <color rgb="FF000000"/>
        <rFont val="新細明體"/>
        <family val="1"/>
        <charset val="136"/>
      </rPr>
      <t xml:space="preserve">SPA</t>
    </r>
  </si>
  <si>
    <t xml:space="preserve">馬之庭</t>
  </si>
  <si>
    <t xml:space="preserve">米堤美指美睫工坊</t>
  </si>
  <si>
    <t xml:space="preserve">謝育慈</t>
  </si>
  <si>
    <t xml:space="preserve">Emma Nail Style</t>
  </si>
  <si>
    <t xml:space="preserve">林佳璇</t>
  </si>
  <si>
    <r>
      <rPr>
        <sz val="12"/>
        <color rgb="FF000000"/>
        <rFont val="新細明體"/>
        <family val="1"/>
        <charset val="136"/>
      </rPr>
      <t xml:space="preserve">Maggie's Nail </t>
    </r>
    <r>
      <rPr>
        <sz val="12"/>
        <color rgb="FF000000"/>
        <rFont val="Droid Sans Fallback"/>
        <family val="2"/>
      </rPr>
      <t xml:space="preserve">美甲藝術坊</t>
    </r>
  </si>
  <si>
    <t xml:space="preserve">蔡婕繻</t>
  </si>
  <si>
    <t xml:space="preserve">H.SALON</t>
  </si>
  <si>
    <t xml:space="preserve">蔡枟樺</t>
  </si>
  <si>
    <t xml:space="preserve">雲間美學館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</si>
</sst>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#,##0_);[RED]\(#,##0\)"/>
    <numFmt numFmtId="167" formatCode="#,##0"/>
    <numFmt numFmtId="168" formatCode="@"/>
    <numFmt numFmtId="169" formatCode="M/D;@"/>
    <numFmt numFmtId="170" formatCode="_-* #,##0_-;\-* #,##0_-;_-* \-??_-;_-@_-"/>
    <numFmt numFmtId="171" formatCode="0_);[RED]\(0\)"/>
    <numFmt numFmtId="172" formatCode="0_ "/>
    <numFmt numFmtId="173" formatCode="0;[RED]0"/>
    <numFmt numFmtId="174" formatCode="0%"/>
    <numFmt numFmtId="175" formatCode="M\月D\日"/>
  </numFmts>
  <fonts count="80">
    <font>
      <sz val="12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name val="新細明體"/>
      <family val="1"/>
      <charset val="136"/>
    </font>
    <font>
      <sz val="12"/>
      <color rgb="FF993300"/>
      <name val="新細明體"/>
      <family val="1"/>
      <charset val="136"/>
    </font>
    <font>
      <b val="true"/>
      <sz val="12"/>
      <color rgb="FF000000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2"/>
      <color rgb="FF008000"/>
      <name val="新細明體"/>
      <family val="1"/>
      <charset val="136"/>
    </font>
    <font>
      <b val="true"/>
      <sz val="18"/>
      <color rgb="FF003366"/>
      <name val="新細明體"/>
      <family val="1"/>
      <charset val="136"/>
    </font>
    <font>
      <b val="true"/>
      <sz val="15"/>
      <color rgb="FF003366"/>
      <name val="新細明體"/>
      <family val="1"/>
      <charset val="136"/>
    </font>
    <font>
      <b val="true"/>
      <sz val="13"/>
      <color rgb="FF003366"/>
      <name val="新細明體"/>
      <family val="1"/>
      <charset val="136"/>
    </font>
    <font>
      <b val="true"/>
      <sz val="11"/>
      <color rgb="FF003366"/>
      <name val="新細明體"/>
      <family val="1"/>
      <charset val="136"/>
    </font>
    <font>
      <b val="true"/>
      <sz val="12"/>
      <color rgb="FFFFFFFF"/>
      <name val="新細明體"/>
      <family val="1"/>
      <charset val="136"/>
    </font>
    <font>
      <b val="true"/>
      <sz val="12"/>
      <color rgb="FFFF9900"/>
      <name val="新細明體"/>
      <family val="1"/>
      <charset val="136"/>
    </font>
    <font>
      <i val="true"/>
      <sz val="12"/>
      <color rgb="FF80808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333399"/>
      <name val="新細明體"/>
      <family val="1"/>
      <charset val="136"/>
    </font>
    <font>
      <b val="true"/>
      <sz val="12"/>
      <color rgb="FF333333"/>
      <name val="新細明體"/>
      <family val="1"/>
      <charset val="136"/>
    </font>
    <font>
      <sz val="12"/>
      <color rgb="FFFF9900"/>
      <name val="新細明體"/>
      <family val="1"/>
      <charset val="136"/>
    </font>
    <font>
      <sz val="20"/>
      <name val="Calibri"/>
      <family val="2"/>
      <charset val="1"/>
    </font>
    <font>
      <sz val="20"/>
      <name val="Droid Sans Fallback"/>
      <family val="2"/>
    </font>
    <font>
      <sz val="18"/>
      <name val="Calibri"/>
      <family val="2"/>
      <charset val="1"/>
    </font>
    <font>
      <sz val="18"/>
      <name val="Droid Sans Fallback"/>
      <family val="2"/>
    </font>
    <font>
      <sz val="12"/>
      <name val="Droid Sans Fallback"/>
      <family val="2"/>
    </font>
    <font>
      <sz val="12"/>
      <color rgb="FF0066CC"/>
      <name val="Droid Sans Fallback"/>
      <family val="2"/>
    </font>
    <font>
      <sz val="12"/>
      <color rgb="FF0000FF"/>
      <name val="Droid Sans Fallback"/>
      <family val="2"/>
    </font>
    <font>
      <b val="true"/>
      <sz val="12"/>
      <color rgb="FF0000FF"/>
      <name val="Calibri"/>
      <family val="2"/>
      <charset val="1"/>
    </font>
    <font>
      <sz val="14"/>
      <color rgb="FF993300"/>
      <name val="Droid Sans Fallback"/>
      <family val="2"/>
    </font>
    <font>
      <sz val="12"/>
      <color rgb="FF993300"/>
      <name val="Droid Sans Fallback"/>
      <family val="2"/>
    </font>
    <font>
      <sz val="12"/>
      <color rgb="FF0066CC"/>
      <name val="Calibri"/>
      <family val="2"/>
      <charset val="1"/>
    </font>
    <font>
      <sz val="12"/>
      <color rgb="FF9933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細明體"/>
      <family val="3"/>
      <charset val="136"/>
    </font>
    <font>
      <b val="true"/>
      <sz val="12"/>
      <name val="Droid Sans Fallback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Droid Sans Fallback"/>
      <family val="2"/>
    </font>
    <font>
      <sz val="11"/>
      <name val="Droid Sans Fallback"/>
      <family val="2"/>
    </font>
    <font>
      <sz val="11"/>
      <color rgb="FF000000"/>
      <name val="Droid Sans Fallback"/>
      <family val="2"/>
    </font>
    <font>
      <sz val="11"/>
      <color rgb="FF0000FF"/>
      <name val="Droid Sans Fallback"/>
      <family val="2"/>
    </font>
    <font>
      <b val="true"/>
      <sz val="14"/>
      <color rgb="FFFF0000"/>
      <name val="Droid Sans Fallback"/>
      <family val="2"/>
    </font>
    <font>
      <sz val="12"/>
      <color rgb="FFFF0000"/>
      <name val="Calibri"/>
      <family val="2"/>
      <charset val="1"/>
    </font>
    <font>
      <sz val="12"/>
      <color rgb="FFFF0000"/>
      <name val="Droid Sans Fallback"/>
      <family val="2"/>
    </font>
    <font>
      <b val="true"/>
      <sz val="18"/>
      <name val="Calibri"/>
      <family val="2"/>
      <charset val="1"/>
    </font>
    <font>
      <b val="true"/>
      <sz val="18"/>
      <name val="Droid Sans Fallback"/>
      <family val="2"/>
    </font>
    <font>
      <b val="true"/>
      <sz val="14"/>
      <name val="Droid Sans Fallback"/>
      <family val="2"/>
    </font>
    <font>
      <sz val="10"/>
      <name val="Calibri"/>
      <family val="2"/>
      <charset val="1"/>
    </font>
    <font>
      <sz val="10"/>
      <name val="Droid Sans Fallback"/>
      <family val="2"/>
    </font>
    <font>
      <sz val="12"/>
      <color rgb="FF000000"/>
      <name val="Calibri"/>
      <family val="2"/>
      <charset val="1"/>
    </font>
    <font>
      <b val="true"/>
      <sz val="12"/>
      <color rgb="FFFF0000"/>
      <name val="Droid Sans Fallback"/>
      <family val="2"/>
    </font>
    <font>
      <b val="true"/>
      <sz val="14"/>
      <name val="Arial"/>
      <family val="2"/>
      <charset val="1"/>
    </font>
    <font>
      <b val="true"/>
      <sz val="14"/>
      <name val="細明體"/>
      <family val="3"/>
      <charset val="136"/>
    </font>
    <font>
      <sz val="12"/>
      <name val="Arial Unicode MS"/>
      <family val="2"/>
      <charset val="136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Droid Sans Fallback"/>
      <family val="2"/>
    </font>
    <font>
      <b val="true"/>
      <sz val="12"/>
      <color rgb="FF000000"/>
      <name val="Droid Sans Fallback"/>
      <family val="2"/>
    </font>
    <font>
      <b val="true"/>
      <sz val="12"/>
      <color rgb="FFFF0000"/>
      <name val="新細明體"/>
      <family val="1"/>
      <charset val="136"/>
    </font>
    <font>
      <b val="true"/>
      <sz val="12"/>
      <color rgb="FF254061"/>
      <name val="Droid Sans Fallback"/>
      <family val="2"/>
    </font>
    <font>
      <b val="true"/>
      <sz val="12"/>
      <color rgb="FF254061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0"/>
      <color rgb="FFFF0000"/>
      <name val="Droid Sans Fallback"/>
      <family val="2"/>
    </font>
    <font>
      <sz val="6"/>
      <color rgb="FF000000"/>
      <name val="Droid Sans Fallback"/>
      <family val="2"/>
    </font>
    <font>
      <b val="true"/>
      <sz val="14"/>
      <name val="微軟正黑體"/>
      <family val="2"/>
      <charset val="136"/>
    </font>
    <font>
      <b val="true"/>
      <sz val="9"/>
      <color rgb="FFFFFFFF"/>
      <name val="Calibri"/>
      <family val="2"/>
      <charset val="1"/>
    </font>
    <font>
      <b val="true"/>
      <sz val="9"/>
      <color rgb="FFFFFFFF"/>
      <name val="Droid Sans Fallback"/>
      <family val="2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Droid Sans Fallback"/>
      <family val="2"/>
    </font>
    <font>
      <b val="true"/>
      <sz val="18"/>
      <color rgb="FFFFFFFF"/>
      <name val="Calibri"/>
      <family val="2"/>
      <charset val="1"/>
    </font>
    <font>
      <b val="true"/>
      <sz val="18"/>
      <color rgb="FFFFFFFF"/>
      <name val="Droid Sans Fallback"/>
      <family val="2"/>
    </font>
    <font>
      <sz val="14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name val="Droid Sans Fallback"/>
      <family val="2"/>
    </font>
    <font>
      <sz val="11"/>
      <color rgb="FF222222"/>
      <name val="Droid Sans Fallback"/>
      <family val="2"/>
    </font>
  </fonts>
  <fills count="41">
    <fill>
      <patternFill patternType="none"/>
    </fill>
    <fill>
      <patternFill patternType="gray125"/>
    </fill>
    <fill>
      <patternFill patternType="solid">
        <fgColor rgb="FFCCCCFF"/>
        <bgColor rgb="FFD8D3E0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E6B9B8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4F81BD"/>
      </patternFill>
    </fill>
    <fill>
      <patternFill patternType="solid">
        <fgColor rgb="FF800080"/>
        <bgColor rgb="FF800000"/>
      </patternFill>
    </fill>
    <fill>
      <patternFill patternType="solid">
        <fgColor rgb="FF33CCCC"/>
        <bgColor rgb="FF4BACC6"/>
      </patternFill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EBF1DE"/>
      </patternFill>
    </fill>
    <fill>
      <patternFill patternType="solid">
        <fgColor rgb="FF969696"/>
        <bgColor rgb="FF878787"/>
      </patternFill>
    </fill>
    <fill>
      <patternFill patternType="solid">
        <fgColor rgb="FFC0C0C0"/>
        <bgColor rgb="FFE6B9B8"/>
      </patternFill>
    </fill>
    <fill>
      <patternFill patternType="solid">
        <fgColor rgb="FF333399"/>
        <bgColor rgb="FF254061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B050"/>
      </patternFill>
    </fill>
    <fill>
      <patternFill patternType="solid">
        <fgColor rgb="FFFF6600"/>
        <bgColor rgb="FFFF9900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C0C0C0"/>
      </patternFill>
    </fill>
    <fill>
      <patternFill patternType="solid">
        <fgColor rgb="FF00B050"/>
        <bgColor rgb="FF3399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CC00"/>
      </patternFill>
    </fill>
    <fill>
      <patternFill patternType="solid">
        <fgColor rgb="FFF2F2F2"/>
        <bgColor rgb="FFE9F1F5"/>
      </patternFill>
    </fill>
    <fill>
      <patternFill patternType="solid">
        <fgColor rgb="FFDBEEF4"/>
        <bgColor rgb="FFE9F1F5"/>
      </patternFill>
    </fill>
    <fill>
      <patternFill patternType="solid">
        <fgColor rgb="FFE6E0EC"/>
        <bgColor rgb="FFEDEAF0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E9F1F5"/>
      </patternFill>
    </fill>
    <fill>
      <patternFill patternType="solid">
        <fgColor rgb="FFD9D9D9"/>
        <bgColor rgb="FFD8D3E0"/>
      </patternFill>
    </fill>
    <fill>
      <patternFill patternType="solid">
        <fgColor rgb="FF8064A2"/>
        <bgColor rgb="FF808080"/>
      </patternFill>
    </fill>
    <fill>
      <patternFill patternType="solid">
        <fgColor rgb="FFD8D3E0"/>
        <bgColor rgb="FFD9D9D9"/>
      </patternFill>
    </fill>
    <fill>
      <patternFill patternType="solid">
        <fgColor rgb="FFEDEAF0"/>
        <bgColor rgb="FFE9F1F5"/>
      </patternFill>
    </fill>
    <fill>
      <patternFill patternType="solid">
        <fgColor rgb="FF4BACC6"/>
        <bgColor rgb="FF33CCCC"/>
      </patternFill>
    </fill>
    <fill>
      <patternFill patternType="solid">
        <fgColor rgb="FFD0E3EA"/>
        <bgColor rgb="FFD9D9D9"/>
      </patternFill>
    </fill>
    <fill>
      <patternFill patternType="solid">
        <fgColor rgb="FFE9F1F5"/>
        <bgColor rgb="FFF2F2F2"/>
      </patternFill>
    </fill>
  </fills>
  <borders count="97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/>
      <top style="thin"/>
      <bottom/>
      <diagonal/>
    </border>
  </borders>
  <cellStyleXfs count="7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0" applyFont="true" applyBorder="false" applyAlignment="true" applyProtection="false">
      <alignment horizontal="general" vertical="center" textRotation="0" wrapText="false" indent="0" shrinkToFit="false"/>
    </xf>
    <xf numFmtId="164" fontId="0" fillId="17" borderId="1" applyFont="true" applyBorder="tru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2" applyFont="true" applyBorder="true" applyAlignment="true" applyProtection="false">
      <alignment horizontal="general" vertical="center" textRotation="0" wrapText="false" indent="0" shrinkToFit="false"/>
    </xf>
    <xf numFmtId="164" fontId="9" fillId="3" borderId="0" applyFont="true" applyBorder="false" applyAlignment="true" applyProtection="false">
      <alignment horizontal="general" vertical="center" textRotation="0" wrapText="false" indent="0" shrinkToFit="false"/>
    </xf>
    <xf numFmtId="164" fontId="10" fillId="4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3" applyFont="true" applyBorder="true" applyAlignment="true" applyProtection="false">
      <alignment horizontal="general" vertical="center" textRotation="0" wrapText="false" indent="0" shrinkToFit="false"/>
    </xf>
    <xf numFmtId="164" fontId="13" fillId="0" borderId="4" applyFont="true" applyBorder="true" applyAlignment="true" applyProtection="false">
      <alignment horizontal="general" vertical="center" textRotation="0" wrapText="false" indent="0" shrinkToFit="false"/>
    </xf>
    <xf numFmtId="164" fontId="14" fillId="0" borderId="5" applyFont="true" applyBorder="tru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  <xf numFmtId="164" fontId="15" fillId="18" borderId="6" applyFont="true" applyBorder="true" applyAlignment="true" applyProtection="false">
      <alignment horizontal="general" vertical="center" textRotation="0" wrapText="false" indent="0" shrinkToFit="false"/>
    </xf>
    <xf numFmtId="164" fontId="16" fillId="19" borderId="7" applyFont="true" applyBorder="tru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0" borderId="0" applyFont="true" applyBorder="false" applyAlignment="true" applyProtection="false">
      <alignment horizontal="general" vertical="center" textRotation="0" wrapText="false" indent="0" shrinkToFit="false"/>
    </xf>
    <xf numFmtId="164" fontId="5" fillId="21" borderId="0" applyFont="true" applyBorder="false" applyAlignment="true" applyProtection="false">
      <alignment horizontal="general" vertical="center" textRotation="0" wrapText="false" indent="0" shrinkToFit="false"/>
    </xf>
    <xf numFmtId="164" fontId="5" fillId="22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23" borderId="0" applyFont="true" applyBorder="false" applyAlignment="true" applyProtection="false">
      <alignment horizontal="general" vertical="center" textRotation="0" wrapText="false" indent="0" shrinkToFit="false"/>
    </xf>
    <xf numFmtId="164" fontId="19" fillId="7" borderId="7" applyFont="true" applyBorder="true" applyAlignment="true" applyProtection="false">
      <alignment horizontal="general" vertical="center" textRotation="0" wrapText="false" indent="0" shrinkToFit="false"/>
    </xf>
    <xf numFmtId="164" fontId="20" fillId="19" borderId="8" applyFont="true" applyBorder="true" applyAlignment="true" applyProtection="false">
      <alignment horizontal="general" vertical="center" textRotation="0" wrapText="false" indent="0" shrinkToFit="false"/>
    </xf>
    <xf numFmtId="164" fontId="21" fillId="0" borderId="9" applyFont="true" applyBorder="true" applyAlignment="true" applyProtection="false">
      <alignment horizontal="general" vertical="center" textRotation="0" wrapText="false" indent="0" shrinkToFit="false"/>
    </xf>
  </cellStyleXfs>
  <cellXfs count="36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9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0" borderId="23" xfId="5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6" fillId="0" borderId="24" xfId="5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8" fillId="16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9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8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8" fillId="0" borderId="24" xfId="5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0" fillId="0" borderId="24" xfId="5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1" fillId="0" borderId="24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5" fillId="0" borderId="2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8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2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9" fillId="0" borderId="24" xfId="5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2" fillId="0" borderId="24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8" fillId="0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2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1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0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3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1" fillId="24" borderId="2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9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1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5" fillId="24" borderId="2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6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5" fillId="2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0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1" xfId="4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45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9" fillId="0" borderId="3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3" borderId="32" xfId="4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3" borderId="33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5" borderId="10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34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6" borderId="3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6" borderId="1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8" borderId="1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5" borderId="3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6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4" borderId="1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36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3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38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5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39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4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4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4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3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6" borderId="43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3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4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44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4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3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4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44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4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3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6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6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47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4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9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0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5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6" borderId="48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4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24" borderId="4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24" borderId="5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59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0" borderId="61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2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3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5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5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6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7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0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24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24" borderId="68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9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7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9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71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72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73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7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61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24" borderId="6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5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59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1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3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4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5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6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2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3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5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6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59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4" borderId="67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4" borderId="60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4" borderId="68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6" fillId="0" borderId="35" xfId="5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4" borderId="3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4" borderId="32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4" borderId="75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4" borderId="39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2" fillId="24" borderId="3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16" borderId="48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3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4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4" borderId="76" xfId="4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2" fillId="24" borderId="7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4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4" borderId="20" xfId="4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2" fillId="24" borderId="25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4" borderId="78" xfId="4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2" fillId="24" borderId="79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5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6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5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6" fillId="0" borderId="0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9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19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9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19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80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35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81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82" xfId="5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0" borderId="26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28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29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82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5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83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84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52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76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8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77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53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76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77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1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23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24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4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68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3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24" borderId="23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24" borderId="24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24" borderId="2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35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86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86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42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3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8" fillId="0" borderId="7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6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2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6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60" fillId="0" borderId="7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2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2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4" fillId="0" borderId="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4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4" xfId="4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4" borderId="24" xfId="4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4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4" borderId="24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4" borderId="24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24" borderId="24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4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4" borderId="24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24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4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4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8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0" xfId="4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0" xfId="4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9" fillId="0" borderId="8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3" borderId="76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9" borderId="85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0" borderId="8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1" borderId="1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2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0" fillId="3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0" fillId="3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6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4" borderId="78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4" borderId="2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0" borderId="2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1" borderId="88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2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8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45" fillId="30" borderId="84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31" borderId="53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45" fillId="30" borderId="24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2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4" borderId="24" xfId="4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6" fillId="0" borderId="78" xfId="5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4" borderId="2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35" borderId="9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2" fillId="35" borderId="9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3" fillId="35" borderId="9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39" fillId="36" borderId="94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39" fillId="36" borderId="94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39" fillId="36" borderId="9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39" fillId="37" borderId="9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39" fillId="37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39" fillId="37" borderId="9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39" fillId="36" borderId="9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39" fillId="36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39" fillId="36" borderId="9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2" fillId="36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42" fillId="37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74" fillId="38" borderId="93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5" fillId="38" borderId="93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7" fontId="76" fillId="39" borderId="94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76" fillId="39" borderId="94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4" fontId="76" fillId="39" borderId="94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76" fillId="40" borderId="9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76" fillId="40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7" fontId="76" fillId="39" borderId="9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7" fontId="76" fillId="39" borderId="95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24" borderId="2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7" fillId="24" borderId="6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24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4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9" fillId="24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24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59" fillId="24" borderId="24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70" fontId="59" fillId="24" borderId="24" xfId="15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70" fontId="59" fillId="24" borderId="2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59" fillId="24" borderId="24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9" fillId="24" borderId="64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70" fontId="59" fillId="0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4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9" fillId="24" borderId="64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24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9" fillId="24" borderId="6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2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輔色1" xfId="20" builtinId="53" customBuiltin="true"/>
    <cellStyle name="20% - 輔色2" xfId="21" builtinId="53" customBuiltin="true"/>
    <cellStyle name="20% - 輔色3" xfId="22" builtinId="53" customBuiltin="true"/>
    <cellStyle name="20% - 輔色4" xfId="23" builtinId="53" customBuiltin="true"/>
    <cellStyle name="20% - 輔色5" xfId="24" builtinId="53" customBuiltin="true"/>
    <cellStyle name="20% - 輔色6" xfId="25" builtinId="53" customBuiltin="true"/>
    <cellStyle name="40% - 輔色1" xfId="26" builtinId="53" customBuiltin="true"/>
    <cellStyle name="40% - 輔色2" xfId="27" builtinId="53" customBuiltin="true"/>
    <cellStyle name="40% - 輔色3" xfId="28" builtinId="53" customBuiltin="true"/>
    <cellStyle name="40% - 輔色4" xfId="29" builtinId="53" customBuiltin="true"/>
    <cellStyle name="40% - 輔色5" xfId="30" builtinId="53" customBuiltin="true"/>
    <cellStyle name="40% - 輔色6" xfId="31" builtinId="53" customBuiltin="true"/>
    <cellStyle name="60% - 輔色1" xfId="32" builtinId="53" customBuiltin="true"/>
    <cellStyle name="60% - 輔色2" xfId="33" builtinId="53" customBuiltin="true"/>
    <cellStyle name="60% - 輔色3" xfId="34" builtinId="53" customBuiltin="true"/>
    <cellStyle name="60% - 輔色4" xfId="35" builtinId="53" customBuiltin="true"/>
    <cellStyle name="60% - 輔色5" xfId="36" builtinId="53" customBuiltin="true"/>
    <cellStyle name="60% - 輔色6" xfId="37" builtinId="53" customBuiltin="true"/>
    <cellStyle name="一般 10" xfId="38" builtinId="53" customBuiltin="true"/>
    <cellStyle name="一般 11" xfId="39" builtinId="53" customBuiltin="true"/>
    <cellStyle name="一般 13" xfId="40" builtinId="53" customBuiltin="true"/>
    <cellStyle name="一般 2" xfId="41" builtinId="53" customBuiltin="true"/>
    <cellStyle name="一般 2 2" xfId="42" builtinId="53" customBuiltin="true"/>
    <cellStyle name="一般 2 4" xfId="43" builtinId="53" customBuiltin="true"/>
    <cellStyle name="一般 3" xfId="44" builtinId="53" customBuiltin="true"/>
    <cellStyle name="一般 4" xfId="45" builtinId="53" customBuiltin="true"/>
    <cellStyle name="一般 5" xfId="46" builtinId="53" customBuiltin="true"/>
    <cellStyle name="一般 6" xfId="47" builtinId="53" customBuiltin="true"/>
    <cellStyle name="一般 7" xfId="48" builtinId="53" customBuiltin="true"/>
    <cellStyle name="一般 8" xfId="49" builtinId="53" customBuiltin="true"/>
    <cellStyle name="一般 9" xfId="50" builtinId="53" customBuiltin="true"/>
    <cellStyle name="一般_10005芳療處業績表" xfId="51" builtinId="53" customBuiltin="true"/>
    <cellStyle name="一般_104 12敦南門市毎日業績表" xfId="52" builtinId="53" customBuiltin="true"/>
    <cellStyle name="中等" xfId="53" builtinId="53" customBuiltin="true"/>
    <cellStyle name="備註" xfId="54" builtinId="53" customBuiltin="true"/>
    <cellStyle name="千分位 2" xfId="55" builtinId="53" customBuiltin="true"/>
    <cellStyle name="合計" xfId="56" builtinId="53" customBuiltin="true"/>
    <cellStyle name="壞" xfId="57" builtinId="53" customBuiltin="true"/>
    <cellStyle name="好" xfId="58" builtinId="53" customBuiltin="true"/>
    <cellStyle name="標題" xfId="59" builtinId="53" customBuiltin="true"/>
    <cellStyle name="標題 1" xfId="60" builtinId="53" customBuiltin="true"/>
    <cellStyle name="標題 2" xfId="61" builtinId="53" customBuiltin="true"/>
    <cellStyle name="標題 3" xfId="62" builtinId="53" customBuiltin="true"/>
    <cellStyle name="標題 4" xfId="63" builtinId="53" customBuiltin="true"/>
    <cellStyle name="檢查儲存格" xfId="64" builtinId="53" customBuiltin="true"/>
    <cellStyle name="計算方式" xfId="65" builtinId="53" customBuiltin="true"/>
    <cellStyle name="說明文字" xfId="66" builtinId="53" customBuiltin="true"/>
    <cellStyle name="警告文字" xfId="67" builtinId="53" customBuiltin="true"/>
    <cellStyle name="輔色1" xfId="68" builtinId="53" customBuiltin="true"/>
    <cellStyle name="輔色2" xfId="69" builtinId="53" customBuiltin="true"/>
    <cellStyle name="輔色3" xfId="70" builtinId="53" customBuiltin="true"/>
    <cellStyle name="輔色4" xfId="71" builtinId="53" customBuiltin="true"/>
    <cellStyle name="輔色5" xfId="72" builtinId="53" customBuiltin="true"/>
    <cellStyle name="輔色6" xfId="73" builtinId="53" customBuiltin="true"/>
    <cellStyle name="輸入" xfId="74" builtinId="53" customBuiltin="true"/>
    <cellStyle name="輸出" xfId="75" builtinId="53" customBuiltin="true"/>
    <cellStyle name="連結的儲存格" xfId="7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EDEAF0"/>
      <rgbColor rgb="FFD0E3EA"/>
      <rgbColor rgb="FF800000"/>
      <rgbColor rgb="FF008000"/>
      <rgbColor rgb="FF000080"/>
      <rgbColor rgb="FFD8D3E0"/>
      <rgbColor rgb="FF800080"/>
      <rgbColor rgb="FF00B050"/>
      <rgbColor rgb="FFC0C0C0"/>
      <rgbColor rgb="FF808080"/>
      <rgbColor rgb="FF878787"/>
      <rgbColor rgb="FFC0504D"/>
      <rgbColor rgb="FFFFFFCC"/>
      <rgbColor rgb="FFCCFFFF"/>
      <rgbColor rgb="FFF2F2F2"/>
      <rgbColor rgb="FFFF8080"/>
      <rgbColor rgb="FF0066CC"/>
      <rgbColor rgb="FFCCCCFF"/>
      <rgbColor rgb="FF000080"/>
      <rgbColor rgb="FFE9F1F5"/>
      <rgbColor rgb="FFFDEADA"/>
      <rgbColor rgb="FFD9D9D9"/>
      <rgbColor rgb="FFEBF1DE"/>
      <rgbColor rgb="FF800000"/>
      <rgbColor rgb="FF4BACC6"/>
      <rgbColor rgb="FF0000FF"/>
      <rgbColor rgb="FF00B0F0"/>
      <rgbColor rgb="FFDBEEF4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E6B9B8"/>
      <rgbColor rgb="FFFFCC00"/>
      <rgbColor rgb="FFFF9900"/>
      <rgbColor rgb="FFFF6600"/>
      <rgbColor rgb="FF8064A2"/>
      <rgbColor rgb="FF969696"/>
      <rgbColor rgb="FF003366"/>
      <rgbColor rgb="FF339966"/>
      <rgbColor rgb="FF254061"/>
      <rgbColor rgb="FF222222"/>
      <rgbColor rgb="FF993300"/>
      <rgbColor rgb="FFE6E0EC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62639821029083"/>
          <c:y val="0.0552804176147771"/>
          <c:w val="0.872505592841163"/>
          <c:h val="0.806183911123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年度業績圖表!$A$4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年度業績圖表!$B$2:$M$2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年度業績圖表!$B$4:$M$4</c:f>
              <c:numCache>
                <c:formatCode>General</c:formatCode>
                <c:ptCount val="12"/>
                <c:pt idx="0">
                  <c:v>313648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年度業績圖表!$A$3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年度業績圖表!$B$2:$M$2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年度業績圖表!$B$3:$M$3</c:f>
              <c:numCache>
                <c:formatCode>General</c:formatCode>
                <c:ptCount val="12"/>
                <c:pt idx="0">
                  <c:v>435469</c:v>
                </c:pt>
                <c:pt idx="1">
                  <c:v>501600</c:v>
                </c:pt>
                <c:pt idx="2">
                  <c:v>415278</c:v>
                </c:pt>
                <c:pt idx="3">
                  <c:v>600041</c:v>
                </c:pt>
                <c:pt idx="4">
                  <c:v>707059</c:v>
                </c:pt>
                <c:pt idx="5">
                  <c:v>400223</c:v>
                </c:pt>
                <c:pt idx="6">
                  <c:v>603703</c:v>
                </c:pt>
                <c:pt idx="7">
                  <c:v>401773</c:v>
                </c:pt>
                <c:pt idx="8">
                  <c:v>403113</c:v>
                </c:pt>
                <c:pt idx="9">
                  <c:v>328670</c:v>
                </c:pt>
                <c:pt idx="10">
                  <c:v>402670</c:v>
                </c:pt>
                <c:pt idx="11">
                  <c:v/>
                </c:pt>
              </c:numCache>
            </c:numRef>
          </c:val>
        </c:ser>
        <c:gapWidth val="150"/>
        <c:overlap val="0"/>
        <c:axId val="75158106"/>
        <c:axId val="92852812"/>
      </c:barChart>
      <c:catAx>
        <c:axId val="75158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52812"/>
        <c:crosses val="autoZero"/>
        <c:auto val="1"/>
        <c:lblAlgn val="ctr"/>
        <c:lblOffset val="100"/>
      </c:catAx>
      <c:valAx>
        <c:axId val="92852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5810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37301079814688"/>
          <c:y val="0.407969931520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18</xdr:row>
      <xdr:rowOff>83880</xdr:rowOff>
    </xdr:from>
    <xdr:to>
      <xdr:col>13</xdr:col>
      <xdr:colOff>7200</xdr:colOff>
      <xdr:row>31</xdr:row>
      <xdr:rowOff>98640</xdr:rowOff>
    </xdr:to>
    <xdr:graphicFrame>
      <xdr:nvGraphicFramePr>
        <xdr:cNvPr id="0" name="圖表 3"/>
        <xdr:cNvGraphicFramePr/>
      </xdr:nvGraphicFramePr>
      <xdr:xfrm>
        <a:off x="7560" y="4253760"/>
        <a:ext cx="16091640" cy="26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4" activeCellId="0" sqref="H14"/>
    </sheetView>
  </sheetViews>
  <sheetFormatPr defaultRowHeight="16.2" zeroHeight="false" outlineLevelRow="0" outlineLevelCol="0"/>
  <cols>
    <col collapsed="false" customWidth="true" hidden="false" outlineLevel="0" max="2" min="1" style="0" width="9.83"/>
    <col collapsed="false" customWidth="true" hidden="false" outlineLevel="0" max="6" min="3" style="0" width="15.97"/>
    <col collapsed="false" customWidth="true" hidden="false" outlineLevel="0" max="7" min="7" style="0" width="11.2"/>
    <col collapsed="false" customWidth="true" hidden="false" outlineLevel="0" max="8" min="8" style="0" width="10.82"/>
    <col collapsed="false" customWidth="true" hidden="false" outlineLevel="0" max="9" min="9" style="0" width="9.83"/>
    <col collapsed="false" customWidth="true" hidden="false" outlineLevel="0" max="11" min="10" style="0" width="10.82"/>
    <col collapsed="false" customWidth="true" hidden="false" outlineLevel="0" max="12" min="12" style="0" width="9.83"/>
    <col collapsed="false" customWidth="true" hidden="false" outlineLevel="0" max="13" min="13" style="0" width="12.23"/>
    <col collapsed="false" customWidth="true" hidden="false" outlineLevel="0" max="1025" min="14" style="0" width="9.83"/>
  </cols>
  <sheetData>
    <row r="1" customFormat="false" ht="28.2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3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3.4" hidden="false" customHeight="false" outlineLevel="0" collapsed="false">
      <c r="A3" s="3"/>
      <c r="B3" s="4"/>
      <c r="C3" s="4"/>
      <c r="D3" s="5"/>
      <c r="E3" s="6"/>
      <c r="F3" s="6"/>
      <c r="G3" s="6"/>
      <c r="H3" s="6"/>
      <c r="I3" s="6"/>
      <c r="J3" s="6"/>
      <c r="K3" s="6"/>
      <c r="L3" s="6"/>
      <c r="M3" s="6"/>
      <c r="N3" s="7"/>
      <c r="O3" s="8"/>
    </row>
    <row r="4" customFormat="false" ht="16.2" hidden="false" customHeight="false" outlineLevel="0" collapsed="false">
      <c r="A4" s="9" t="s">
        <v>2</v>
      </c>
      <c r="B4" s="10"/>
      <c r="C4" s="11" t="n">
        <v>608000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8"/>
    </row>
    <row r="5" customFormat="false" ht="16.8" hidden="false" customHeight="false" outlineLevel="0" collapsed="false">
      <c r="A5" s="12" t="s">
        <v>3</v>
      </c>
      <c r="B5" s="13"/>
      <c r="C5" s="14" t="n">
        <f aca="false">608000/19</f>
        <v>32000</v>
      </c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8"/>
      <c r="Q5" s="0" t="s">
        <v>4</v>
      </c>
    </row>
    <row r="6" customFormat="false" ht="18.6" hidden="false" customHeight="false" outlineLevel="0" collapsed="false">
      <c r="A6" s="15" t="s">
        <v>5</v>
      </c>
      <c r="B6" s="16" t="s">
        <v>6</v>
      </c>
      <c r="C6" s="17" t="s">
        <v>7</v>
      </c>
      <c r="D6" s="18" t="s">
        <v>8</v>
      </c>
      <c r="E6" s="19" t="s">
        <v>9</v>
      </c>
      <c r="F6" s="20" t="s">
        <v>10</v>
      </c>
      <c r="G6" s="21" t="s">
        <v>11</v>
      </c>
      <c r="H6" s="21"/>
      <c r="I6" s="21"/>
      <c r="J6" s="21"/>
      <c r="K6" s="21"/>
      <c r="L6" s="21"/>
      <c r="M6" s="21"/>
      <c r="N6" s="21"/>
      <c r="O6" s="21"/>
    </row>
    <row r="7" customFormat="false" ht="31.2" hidden="false" customHeight="false" outlineLevel="0" collapsed="false">
      <c r="A7" s="15"/>
      <c r="B7" s="16"/>
      <c r="C7" s="17"/>
      <c r="D7" s="18"/>
      <c r="E7" s="19"/>
      <c r="F7" s="20"/>
      <c r="G7" s="22" t="s">
        <v>12</v>
      </c>
      <c r="H7" s="23" t="s">
        <v>13</v>
      </c>
      <c r="I7" s="23" t="s">
        <v>14</v>
      </c>
      <c r="J7" s="23" t="s">
        <v>15</v>
      </c>
      <c r="K7" s="23" t="s">
        <v>16</v>
      </c>
      <c r="L7" s="24" t="s">
        <v>17</v>
      </c>
      <c r="M7" s="25" t="s">
        <v>18</v>
      </c>
      <c r="N7" s="26" t="s">
        <v>19</v>
      </c>
      <c r="O7" s="27" t="s">
        <v>20</v>
      </c>
    </row>
    <row r="8" customFormat="false" ht="16.5" hidden="false" customHeight="true" outlineLevel="0" collapsed="false">
      <c r="A8" s="28" t="n">
        <v>43132</v>
      </c>
      <c r="B8" s="29" t="s">
        <v>21</v>
      </c>
      <c r="C8" s="30" t="n">
        <f aca="false">C5</f>
        <v>32000</v>
      </c>
      <c r="D8" s="31" t="n">
        <f aca="false">F8-C8</f>
        <v>-31143</v>
      </c>
      <c r="E8" s="32" t="n">
        <f aca="false">SUM(G8:H8,J8:K8)</f>
        <v>857</v>
      </c>
      <c r="F8" s="33" t="n">
        <f aca="false">E8</f>
        <v>857</v>
      </c>
      <c r="G8" s="34" t="n">
        <v>647</v>
      </c>
      <c r="H8" s="34" t="n">
        <f aca="false">210</f>
        <v>210</v>
      </c>
      <c r="I8" s="35"/>
      <c r="J8" s="36"/>
      <c r="K8" s="36"/>
      <c r="L8" s="37" t="n">
        <v>1</v>
      </c>
      <c r="M8" s="38" t="n">
        <v>1</v>
      </c>
      <c r="N8" s="39"/>
      <c r="O8" s="40" t="n">
        <v>0</v>
      </c>
    </row>
    <row r="9" customFormat="false" ht="16.5" hidden="false" customHeight="true" outlineLevel="0" collapsed="false">
      <c r="A9" s="28" t="n">
        <v>43133</v>
      </c>
      <c r="B9" s="29" t="s">
        <v>22</v>
      </c>
      <c r="C9" s="30" t="n">
        <f aca="false">C8+$C$5</f>
        <v>64000</v>
      </c>
      <c r="D9" s="31" t="n">
        <f aca="false">F9-C9</f>
        <v>-55383</v>
      </c>
      <c r="E9" s="32" t="n">
        <f aca="false">SUM(G9:H9,J9:K9)</f>
        <v>7760</v>
      </c>
      <c r="F9" s="33" t="n">
        <f aca="false">F8+E9</f>
        <v>8617</v>
      </c>
      <c r="G9" s="41" t="n">
        <f aca="false">7760</f>
        <v>7760</v>
      </c>
      <c r="H9" s="41"/>
      <c r="I9" s="41"/>
      <c r="J9" s="36"/>
      <c r="K9" s="36"/>
      <c r="L9" s="42" t="n">
        <v>1</v>
      </c>
      <c r="M9" s="38" t="n">
        <f aca="false">M8+L9</f>
        <v>2</v>
      </c>
      <c r="N9" s="38"/>
      <c r="O9" s="40" t="n">
        <f aca="false">O8+N9</f>
        <v>0</v>
      </c>
    </row>
    <row r="10" customFormat="false" ht="16.5" hidden="false" customHeight="true" outlineLevel="0" collapsed="false">
      <c r="A10" s="28" t="n">
        <v>43134</v>
      </c>
      <c r="B10" s="29" t="s">
        <v>23</v>
      </c>
      <c r="C10" s="30" t="n">
        <f aca="false">C9+$C$5</f>
        <v>96000</v>
      </c>
      <c r="D10" s="31" t="n">
        <f aca="false">F10-C10</f>
        <v>-51443</v>
      </c>
      <c r="E10" s="32" t="n">
        <f aca="false">SUM(G10:H10,J10:K10)</f>
        <v>35940</v>
      </c>
      <c r="F10" s="33" t="n">
        <f aca="false">F9+E10</f>
        <v>44557</v>
      </c>
      <c r="G10" s="43" t="n">
        <f aca="false">5060+880</f>
        <v>5940</v>
      </c>
      <c r="H10" s="32" t="n">
        <f aca="false">20000+10000</f>
        <v>30000</v>
      </c>
      <c r="I10" s="32"/>
      <c r="J10" s="44"/>
      <c r="K10" s="45"/>
      <c r="L10" s="46"/>
      <c r="M10" s="38" t="n">
        <f aca="false">M9+L10</f>
        <v>2</v>
      </c>
      <c r="N10" s="38"/>
      <c r="O10" s="40" t="n">
        <f aca="false">O9+N10</f>
        <v>0</v>
      </c>
    </row>
    <row r="11" customFormat="false" ht="16.5" hidden="false" customHeight="true" outlineLevel="0" collapsed="false">
      <c r="A11" s="28" t="n">
        <v>43136</v>
      </c>
      <c r="B11" s="29" t="s">
        <v>24</v>
      </c>
      <c r="C11" s="30" t="n">
        <f aca="false">C10+$C$5</f>
        <v>128000</v>
      </c>
      <c r="D11" s="31" t="n">
        <f aca="false">F11-C11</f>
        <v>-77738</v>
      </c>
      <c r="E11" s="32" t="n">
        <f aca="false">SUM(G11:H11,J11:K11)</f>
        <v>5705</v>
      </c>
      <c r="F11" s="33" t="n">
        <f aca="false">F10+E11</f>
        <v>50262</v>
      </c>
      <c r="G11" s="32" t="n">
        <f aca="false">1360+265+4080</f>
        <v>5705</v>
      </c>
      <c r="H11" s="32"/>
      <c r="I11" s="32"/>
      <c r="J11" s="47"/>
      <c r="K11" s="47"/>
      <c r="L11" s="46" t="n">
        <v>3</v>
      </c>
      <c r="M11" s="38" t="n">
        <f aca="false">M10+L11</f>
        <v>5</v>
      </c>
      <c r="N11" s="38"/>
      <c r="O11" s="40" t="n">
        <f aca="false">O10+N11</f>
        <v>0</v>
      </c>
    </row>
    <row r="12" customFormat="false" ht="16.5" hidden="false" customHeight="true" outlineLevel="0" collapsed="false">
      <c r="A12" s="28" t="n">
        <v>43137</v>
      </c>
      <c r="B12" s="29" t="s">
        <v>25</v>
      </c>
      <c r="C12" s="30" t="n">
        <f aca="false">C11+$C$5</f>
        <v>160000</v>
      </c>
      <c r="D12" s="31" t="n">
        <f aca="false">F12-C12</f>
        <v>-58670</v>
      </c>
      <c r="E12" s="32" t="n">
        <f aca="false">SUM(G12:H12,J12:K12)</f>
        <v>51068</v>
      </c>
      <c r="F12" s="33" t="n">
        <f aca="false">F11+E12</f>
        <v>101330</v>
      </c>
      <c r="G12" s="32" t="n">
        <f aca="false">228+840</f>
        <v>1068</v>
      </c>
      <c r="H12" s="43" t="n">
        <v>50000</v>
      </c>
      <c r="I12" s="43"/>
      <c r="J12" s="47"/>
      <c r="K12" s="47"/>
      <c r="L12" s="46"/>
      <c r="M12" s="38" t="n">
        <f aca="false">M11+L12</f>
        <v>5</v>
      </c>
      <c r="N12" s="38"/>
      <c r="O12" s="40" t="n">
        <f aca="false">O11+N12</f>
        <v>0</v>
      </c>
    </row>
    <row r="13" customFormat="false" ht="16.5" hidden="false" customHeight="true" outlineLevel="0" collapsed="false">
      <c r="A13" s="28" t="n">
        <v>43138</v>
      </c>
      <c r="B13" s="29" t="s">
        <v>26</v>
      </c>
      <c r="C13" s="30" t="n">
        <f aca="false">C12+$C$5</f>
        <v>192000</v>
      </c>
      <c r="D13" s="31" t="n">
        <f aca="false">F13-C13</f>
        <v>-61412</v>
      </c>
      <c r="E13" s="32" t="n">
        <f aca="false">SUM(G13:H13,J13:K13)</f>
        <v>29258</v>
      </c>
      <c r="F13" s="33" t="n">
        <f aca="false">F12+E13</f>
        <v>130588</v>
      </c>
      <c r="G13" s="32" t="n">
        <f aca="false">230</f>
        <v>230</v>
      </c>
      <c r="H13" s="43" t="n">
        <f aca="false">10000+2040</f>
        <v>12040</v>
      </c>
      <c r="I13" s="43"/>
      <c r="J13" s="47"/>
      <c r="K13" s="47" t="n">
        <v>16988</v>
      </c>
      <c r="L13" s="46" t="n">
        <v>1</v>
      </c>
      <c r="M13" s="38" t="n">
        <f aca="false">M12+L13</f>
        <v>6</v>
      </c>
      <c r="N13" s="38" t="n">
        <v>2</v>
      </c>
      <c r="O13" s="40" t="n">
        <f aca="false">O12+N13</f>
        <v>2</v>
      </c>
    </row>
    <row r="14" customFormat="false" ht="16.5" hidden="false" customHeight="true" outlineLevel="0" collapsed="false">
      <c r="A14" s="28" t="n">
        <v>43139</v>
      </c>
      <c r="B14" s="29" t="s">
        <v>21</v>
      </c>
      <c r="C14" s="30" t="n">
        <f aca="false">C13+$C$5</f>
        <v>224000</v>
      </c>
      <c r="D14" s="31" t="n">
        <f aca="false">F14-C14</f>
        <v>-88251</v>
      </c>
      <c r="E14" s="32" t="n">
        <f aca="false">SUM(G14:H14,J14:K14)</f>
        <v>5161</v>
      </c>
      <c r="F14" s="33" t="n">
        <f aca="false">F13+E14</f>
        <v>135749</v>
      </c>
      <c r="G14" s="32" t="n">
        <v>3541</v>
      </c>
      <c r="H14" s="43" t="n">
        <v>1080</v>
      </c>
      <c r="I14" s="43"/>
      <c r="J14" s="47"/>
      <c r="K14" s="47" t="n">
        <v>540</v>
      </c>
      <c r="L14" s="46"/>
      <c r="M14" s="38" t="n">
        <f aca="false">M13+L14</f>
        <v>6</v>
      </c>
      <c r="N14" s="38"/>
      <c r="O14" s="40" t="n">
        <f aca="false">O13+N14</f>
        <v>2</v>
      </c>
    </row>
    <row r="15" customFormat="false" ht="16.5" hidden="false" customHeight="true" outlineLevel="0" collapsed="false">
      <c r="A15" s="28" t="n">
        <v>43140</v>
      </c>
      <c r="B15" s="29" t="s">
        <v>22</v>
      </c>
      <c r="C15" s="30" t="n">
        <f aca="false">C14+$C$5</f>
        <v>256000</v>
      </c>
      <c r="D15" s="31" t="n">
        <f aca="false">F15-C15</f>
        <v>-120251</v>
      </c>
      <c r="E15" s="32" t="n">
        <f aca="false">SUM(G15:H15,J15:K15)</f>
        <v>0</v>
      </c>
      <c r="F15" s="33" t="n">
        <f aca="false">F14+E15</f>
        <v>135749</v>
      </c>
      <c r="G15" s="32"/>
      <c r="H15" s="43"/>
      <c r="I15" s="43"/>
      <c r="J15" s="47"/>
      <c r="K15" s="47"/>
      <c r="L15" s="46"/>
      <c r="M15" s="38" t="n">
        <f aca="false">M14+L15</f>
        <v>6</v>
      </c>
      <c r="N15" s="38"/>
      <c r="O15" s="40" t="n">
        <f aca="false">O14+N15</f>
        <v>2</v>
      </c>
    </row>
    <row r="16" customFormat="false" ht="16.5" hidden="false" customHeight="true" outlineLevel="0" collapsed="false">
      <c r="A16" s="28" t="n">
        <v>43141</v>
      </c>
      <c r="B16" s="29" t="s">
        <v>23</v>
      </c>
      <c r="C16" s="30" t="n">
        <f aca="false">C15+$C$5</f>
        <v>288000</v>
      </c>
      <c r="D16" s="31" t="n">
        <f aca="false">F16-C16</f>
        <v>-152251</v>
      </c>
      <c r="E16" s="32" t="n">
        <f aca="false">SUM(G16:H16,J16:K16)</f>
        <v>0</v>
      </c>
      <c r="F16" s="33" t="n">
        <f aca="false">F15+E16</f>
        <v>135749</v>
      </c>
      <c r="G16" s="32"/>
      <c r="H16" s="32"/>
      <c r="I16" s="32"/>
      <c r="J16" s="48"/>
      <c r="K16" s="47"/>
      <c r="L16" s="46"/>
      <c r="M16" s="38" t="n">
        <f aca="false">M15+L16</f>
        <v>6</v>
      </c>
      <c r="N16" s="38"/>
      <c r="O16" s="40" t="n">
        <f aca="false">O15+N16</f>
        <v>2</v>
      </c>
    </row>
    <row r="17" customFormat="false" ht="16.5" hidden="false" customHeight="true" outlineLevel="0" collapsed="false">
      <c r="A17" s="28" t="n">
        <v>43143</v>
      </c>
      <c r="B17" s="29" t="s">
        <v>24</v>
      </c>
      <c r="C17" s="30" t="n">
        <f aca="false">C16+$C$5</f>
        <v>320000</v>
      </c>
      <c r="D17" s="31" t="n">
        <f aca="false">F17-C17</f>
        <v>-184251</v>
      </c>
      <c r="E17" s="32" t="n">
        <f aca="false">SUM(G17:H17,J17:K17)</f>
        <v>0</v>
      </c>
      <c r="F17" s="33" t="n">
        <f aca="false">F16+E17</f>
        <v>135749</v>
      </c>
      <c r="G17" s="32"/>
      <c r="H17" s="43"/>
      <c r="I17" s="43"/>
      <c r="J17" s="47"/>
      <c r="K17" s="47"/>
      <c r="L17" s="46"/>
      <c r="M17" s="38" t="n">
        <f aca="false">M16+L17</f>
        <v>6</v>
      </c>
      <c r="N17" s="38"/>
      <c r="O17" s="40" t="n">
        <f aca="false">O16+N17</f>
        <v>2</v>
      </c>
    </row>
    <row r="18" customFormat="false" ht="16.5" hidden="false" customHeight="true" outlineLevel="0" collapsed="false">
      <c r="A18" s="28" t="n">
        <v>43144</v>
      </c>
      <c r="B18" s="29" t="s">
        <v>25</v>
      </c>
      <c r="C18" s="30" t="n">
        <f aca="false">C17+$C$5</f>
        <v>352000</v>
      </c>
      <c r="D18" s="31" t="n">
        <f aca="false">F18-C18</f>
        <v>-216251</v>
      </c>
      <c r="E18" s="32" t="n">
        <f aca="false">SUM(G18:H18,J18:K18)</f>
        <v>0</v>
      </c>
      <c r="F18" s="33" t="n">
        <f aca="false">F17+E18</f>
        <v>135749</v>
      </c>
      <c r="G18" s="43"/>
      <c r="H18" s="43"/>
      <c r="I18" s="43"/>
      <c r="J18" s="49"/>
      <c r="K18" s="47"/>
      <c r="L18" s="46"/>
      <c r="M18" s="38" t="n">
        <f aca="false">M17+L18</f>
        <v>6</v>
      </c>
      <c r="N18" s="38"/>
      <c r="O18" s="40" t="n">
        <f aca="false">O17+N18</f>
        <v>2</v>
      </c>
    </row>
    <row r="19" customFormat="false" ht="16.2" hidden="false" customHeight="true" outlineLevel="0" collapsed="false">
      <c r="A19" s="28" t="n">
        <v>43145</v>
      </c>
      <c r="B19" s="29" t="s">
        <v>26</v>
      </c>
      <c r="C19" s="30" t="n">
        <f aca="false">C18+$C$5</f>
        <v>384000</v>
      </c>
      <c r="D19" s="31" t="n">
        <f aca="false">F19-C19</f>
        <v>-248251</v>
      </c>
      <c r="E19" s="32" t="n">
        <f aca="false">SUM(G19:H19,J19:K19)</f>
        <v>0</v>
      </c>
      <c r="F19" s="33" t="n">
        <f aca="false">F18+E19</f>
        <v>135749</v>
      </c>
      <c r="G19" s="32"/>
      <c r="H19" s="43"/>
      <c r="I19" s="43"/>
      <c r="J19" s="47"/>
      <c r="K19" s="47"/>
      <c r="L19" s="46"/>
      <c r="M19" s="38" t="n">
        <f aca="false">M18+L19</f>
        <v>6</v>
      </c>
      <c r="N19" s="38"/>
      <c r="O19" s="40" t="n">
        <f aca="false">O18+N19</f>
        <v>2</v>
      </c>
    </row>
    <row r="20" customFormat="false" ht="16.5" hidden="false" customHeight="true" outlineLevel="0" collapsed="false">
      <c r="A20" s="28" t="n">
        <v>43152</v>
      </c>
      <c r="B20" s="29" t="s">
        <v>21</v>
      </c>
      <c r="C20" s="30" t="n">
        <f aca="false">C19+$C$5</f>
        <v>416000</v>
      </c>
      <c r="D20" s="31" t="n">
        <f aca="false">F20-C20</f>
        <v>-280251</v>
      </c>
      <c r="E20" s="32" t="n">
        <f aca="false">SUM(G20:H20,J20:K20)</f>
        <v>0</v>
      </c>
      <c r="F20" s="33" t="n">
        <f aca="false">F19+E20</f>
        <v>135749</v>
      </c>
      <c r="G20" s="32"/>
      <c r="H20" s="43"/>
      <c r="I20" s="43"/>
      <c r="J20" s="49"/>
      <c r="K20" s="47"/>
      <c r="L20" s="50"/>
      <c r="M20" s="38" t="n">
        <f aca="false">M19+L20</f>
        <v>6</v>
      </c>
      <c r="N20" s="38"/>
      <c r="O20" s="40" t="n">
        <f aca="false">O19+N20</f>
        <v>2</v>
      </c>
    </row>
    <row r="21" customFormat="false" ht="16.5" hidden="false" customHeight="true" outlineLevel="0" collapsed="false">
      <c r="A21" s="28" t="n">
        <v>43153</v>
      </c>
      <c r="B21" s="29" t="s">
        <v>22</v>
      </c>
      <c r="C21" s="30" t="n">
        <f aca="false">C20+$C$5</f>
        <v>448000</v>
      </c>
      <c r="D21" s="31" t="n">
        <f aca="false">F21-C21</f>
        <v>-312251</v>
      </c>
      <c r="E21" s="32" t="n">
        <f aca="false">SUM(G21:H21,J21:K21)</f>
        <v>0</v>
      </c>
      <c r="F21" s="33" t="n">
        <f aca="false">F20+E21</f>
        <v>135749</v>
      </c>
      <c r="G21" s="32"/>
      <c r="H21" s="43"/>
      <c r="I21" s="43"/>
      <c r="J21" s="49"/>
      <c r="K21" s="47"/>
      <c r="L21" s="50"/>
      <c r="M21" s="38" t="n">
        <f aca="false">M20+L21</f>
        <v>6</v>
      </c>
      <c r="N21" s="38"/>
      <c r="O21" s="40" t="n">
        <f aca="false">O20+N21</f>
        <v>2</v>
      </c>
    </row>
    <row r="22" customFormat="false" ht="16.5" hidden="false" customHeight="true" outlineLevel="0" collapsed="false">
      <c r="A22" s="28" t="n">
        <v>43154</v>
      </c>
      <c r="B22" s="29" t="s">
        <v>23</v>
      </c>
      <c r="C22" s="30" t="n">
        <f aca="false">C21+$C$5</f>
        <v>480000</v>
      </c>
      <c r="D22" s="31" t="n">
        <f aca="false">F22-C22</f>
        <v>-344251</v>
      </c>
      <c r="E22" s="32" t="n">
        <f aca="false">SUM(G22:H22,J22:K22)</f>
        <v>0</v>
      </c>
      <c r="F22" s="33" t="n">
        <f aca="false">F21+E22</f>
        <v>135749</v>
      </c>
      <c r="G22" s="32"/>
      <c r="H22" s="43"/>
      <c r="I22" s="43"/>
      <c r="J22" s="49"/>
      <c r="K22" s="47"/>
      <c r="L22" s="50"/>
      <c r="M22" s="38" t="n">
        <f aca="false">M21+L22</f>
        <v>6</v>
      </c>
      <c r="N22" s="38"/>
      <c r="O22" s="40" t="n">
        <f aca="false">O21+N22</f>
        <v>2</v>
      </c>
    </row>
    <row r="23" customFormat="false" ht="16.5" hidden="false" customHeight="true" outlineLevel="0" collapsed="false">
      <c r="A23" s="28" t="n">
        <v>43156</v>
      </c>
      <c r="B23" s="29" t="s">
        <v>24</v>
      </c>
      <c r="C23" s="30" t="n">
        <f aca="false">C22+$C$5</f>
        <v>512000</v>
      </c>
      <c r="D23" s="31" t="n">
        <f aca="false">F23-C23</f>
        <v>-376251</v>
      </c>
      <c r="E23" s="32" t="n">
        <f aca="false">SUM(G23:H23,J23:K23)</f>
        <v>0</v>
      </c>
      <c r="F23" s="33" t="n">
        <f aca="false">F22+E23</f>
        <v>135749</v>
      </c>
      <c r="G23" s="32"/>
      <c r="H23" s="43"/>
      <c r="I23" s="43"/>
      <c r="J23" s="49"/>
      <c r="K23" s="47"/>
      <c r="L23" s="50"/>
      <c r="M23" s="38" t="n">
        <f aca="false">M22+L23</f>
        <v>6</v>
      </c>
      <c r="N23" s="38"/>
      <c r="O23" s="40" t="n">
        <f aca="false">O22+N23</f>
        <v>2</v>
      </c>
    </row>
    <row r="24" customFormat="false" ht="16.5" hidden="false" customHeight="true" outlineLevel="0" collapsed="false">
      <c r="A24" s="28" t="n">
        <v>43157</v>
      </c>
      <c r="B24" s="29" t="s">
        <v>25</v>
      </c>
      <c r="C24" s="30" t="n">
        <f aca="false">C23+$C$5</f>
        <v>544000</v>
      </c>
      <c r="D24" s="31" t="n">
        <f aca="false">F24-C24</f>
        <v>-408251</v>
      </c>
      <c r="E24" s="32" t="n">
        <f aca="false">SUM(G24:H24,J24:K24)</f>
        <v>0</v>
      </c>
      <c r="F24" s="33" t="n">
        <f aca="false">F23+E24</f>
        <v>135749</v>
      </c>
      <c r="G24" s="32"/>
      <c r="H24" s="43"/>
      <c r="I24" s="43"/>
      <c r="J24" s="49"/>
      <c r="K24" s="47"/>
      <c r="L24" s="50"/>
      <c r="M24" s="38" t="n">
        <f aca="false">M23+L24</f>
        <v>6</v>
      </c>
      <c r="N24" s="38"/>
      <c r="O24" s="40" t="n">
        <f aca="false">O23+N24</f>
        <v>2</v>
      </c>
    </row>
    <row r="25" customFormat="false" ht="16.5" hidden="false" customHeight="true" outlineLevel="0" collapsed="false">
      <c r="A25" s="28" t="n">
        <v>43158</v>
      </c>
      <c r="B25" s="29" t="s">
        <v>26</v>
      </c>
      <c r="C25" s="30" t="n">
        <f aca="false">C24+$C$5</f>
        <v>576000</v>
      </c>
      <c r="D25" s="31" t="n">
        <f aca="false">F25-C25</f>
        <v>-440251</v>
      </c>
      <c r="E25" s="32" t="n">
        <f aca="false">SUM(G25:H25,J25:K25)</f>
        <v>0</v>
      </c>
      <c r="F25" s="33" t="n">
        <f aca="false">F24+E25</f>
        <v>135749</v>
      </c>
      <c r="G25" s="32"/>
      <c r="H25" s="43"/>
      <c r="I25" s="43"/>
      <c r="J25" s="48"/>
      <c r="K25" s="47"/>
      <c r="L25" s="50"/>
      <c r="M25" s="38" t="n">
        <f aca="false">M24+L25</f>
        <v>6</v>
      </c>
      <c r="N25" s="38"/>
      <c r="O25" s="40" t="n">
        <f aca="false">O24+N25</f>
        <v>2</v>
      </c>
    </row>
    <row r="26" customFormat="false" ht="16.5" hidden="false" customHeight="true" outlineLevel="0" collapsed="false">
      <c r="A26" s="28" t="n">
        <v>43159</v>
      </c>
      <c r="B26" s="29" t="s">
        <v>21</v>
      </c>
      <c r="C26" s="30" t="n">
        <f aca="false">C25+$C$5</f>
        <v>608000</v>
      </c>
      <c r="D26" s="31" t="n">
        <f aca="false">F26-C26</f>
        <v>-472251</v>
      </c>
      <c r="E26" s="32" t="n">
        <f aca="false">SUM(G26:H26,J26:K26)</f>
        <v>0</v>
      </c>
      <c r="F26" s="33" t="n">
        <f aca="false">F25+E26</f>
        <v>135749</v>
      </c>
      <c r="G26" s="32"/>
      <c r="H26" s="43"/>
      <c r="I26" s="43"/>
      <c r="J26" s="48"/>
      <c r="K26" s="47"/>
      <c r="L26" s="50"/>
      <c r="M26" s="38" t="n">
        <f aca="false">M25+L26</f>
        <v>6</v>
      </c>
      <c r="N26" s="38"/>
      <c r="O26" s="40" t="n">
        <f aca="false">O25+N26</f>
        <v>2</v>
      </c>
    </row>
    <row r="27" customFormat="false" ht="18.6" hidden="false" customHeight="false" outlineLevel="0" collapsed="false">
      <c r="A27" s="51" t="s">
        <v>27</v>
      </c>
      <c r="B27" s="51"/>
      <c r="C27" s="52"/>
      <c r="D27" s="53"/>
      <c r="E27" s="54" t="n">
        <f aca="false">SUM(G27:H27,J27:K27)</f>
        <v>135749</v>
      </c>
      <c r="F27" s="55"/>
      <c r="G27" s="56" t="n">
        <f aca="false">SUM(G8:G26)</f>
        <v>24891</v>
      </c>
      <c r="H27" s="56" t="n">
        <f aca="false">SUM(H8:H26)</f>
        <v>93330</v>
      </c>
      <c r="I27" s="56" t="n">
        <f aca="false">SUM(I8:I26)</f>
        <v>0</v>
      </c>
      <c r="J27" s="56" t="n">
        <f aca="false">SUM(J8:J26)</f>
        <v>0</v>
      </c>
      <c r="K27" s="56" t="n">
        <f aca="false">SUM(K8:K26)</f>
        <v>17528</v>
      </c>
      <c r="L27" s="56" t="n">
        <f aca="false">SUM(L8:L26)</f>
        <v>6</v>
      </c>
      <c r="M27" s="57"/>
      <c r="N27" s="58" t="n">
        <f aca="false">SUM(N8:N25)</f>
        <v>2</v>
      </c>
      <c r="O27" s="59"/>
    </row>
    <row r="28" customFormat="false" ht="16.2" hidden="false" customHeight="false" outlineLevel="0" collapsed="false">
      <c r="E28" s="0" t="s">
        <v>28</v>
      </c>
      <c r="W28" s="0" t="n">
        <v>0</v>
      </c>
    </row>
    <row r="30" customFormat="false" ht="16.2" hidden="false" customHeight="false" outlineLevel="0" collapsed="false">
      <c r="K30" s="0" t="s">
        <v>29</v>
      </c>
    </row>
  </sheetData>
  <mergeCells count="9">
    <mergeCell ref="A1:O1"/>
    <mergeCell ref="A2:O2"/>
    <mergeCell ref="A6:A7"/>
    <mergeCell ref="B6:B7"/>
    <mergeCell ref="C6:C7"/>
    <mergeCell ref="D6:D7"/>
    <mergeCell ref="E6:E7"/>
    <mergeCell ref="F6:F7"/>
    <mergeCell ref="G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D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L1" activePane="topRight" state="frozen"/>
      <selection pane="topLeft" activeCell="A1" activeCellId="0" sqref="A1"/>
      <selection pane="topRight" activeCell="M10" activeCellId="0" sqref="M10"/>
    </sheetView>
  </sheetViews>
  <sheetFormatPr defaultRowHeight="16.2" zeroHeight="false" outlineLevelRow="0" outlineLevelCol="0"/>
  <cols>
    <col collapsed="false" customWidth="true" hidden="false" outlineLevel="0" max="1" min="1" style="0" width="9.83"/>
    <col collapsed="false" customWidth="true" hidden="false" outlineLevel="0" max="4" min="2" style="0" width="12.23"/>
    <col collapsed="false" customWidth="true" hidden="false" outlineLevel="0" max="14" min="5" style="0" width="9.83"/>
    <col collapsed="false" customWidth="false" hidden="false" outlineLevel="0" max="16" min="15" style="0" width="11.45"/>
    <col collapsed="false" customWidth="true" hidden="false" outlineLevel="0" max="18" min="17" style="0" width="9.83"/>
    <col collapsed="false" customWidth="false" hidden="false" outlineLevel="0" max="20" min="19" style="0" width="11.45"/>
    <col collapsed="false" customWidth="true" hidden="false" outlineLevel="0" max="21" min="21" style="0" width="9.83"/>
    <col collapsed="false" customWidth="true" hidden="false" outlineLevel="0" max="22" min="22" style="0" width="12.88"/>
    <col collapsed="false" customWidth="true" hidden="false" outlineLevel="0" max="1025" min="23" style="0" width="9.83"/>
  </cols>
  <sheetData>
    <row r="2" customFormat="false" ht="24" hidden="false" customHeight="false" outlineLevel="0" collapsed="false">
      <c r="A2" s="60" t="s">
        <v>30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1"/>
      <c r="X2" s="62"/>
      <c r="Y2" s="62"/>
      <c r="Z2" s="62"/>
    </row>
    <row r="3" customFormat="false" ht="36.6" hidden="false" customHeight="true" outlineLevel="0" collapsed="false">
      <c r="A3" s="63" t="s">
        <v>31</v>
      </c>
      <c r="B3" s="64" t="s">
        <v>32</v>
      </c>
      <c r="C3" s="65"/>
      <c r="D3" s="66" t="s">
        <v>33</v>
      </c>
      <c r="E3" s="67" t="s">
        <v>34</v>
      </c>
      <c r="F3" s="67"/>
      <c r="G3" s="67"/>
      <c r="H3" s="67"/>
      <c r="I3" s="68" t="s">
        <v>35</v>
      </c>
      <c r="J3" s="68"/>
      <c r="K3" s="68"/>
      <c r="L3" s="68"/>
      <c r="M3" s="69" t="s">
        <v>36</v>
      </c>
      <c r="N3" s="69"/>
      <c r="O3" s="69"/>
      <c r="P3" s="69"/>
      <c r="Q3" s="70" t="s">
        <v>37</v>
      </c>
      <c r="R3" s="70"/>
      <c r="S3" s="70"/>
      <c r="T3" s="70"/>
      <c r="U3" s="71" t="s">
        <v>38</v>
      </c>
      <c r="V3" s="72" t="s">
        <v>39</v>
      </c>
      <c r="W3" s="73" t="s">
        <v>40</v>
      </c>
      <c r="X3" s="73"/>
      <c r="Y3" s="73"/>
      <c r="Z3" s="73"/>
    </row>
    <row r="4" customFormat="false" ht="18.6" hidden="false" customHeight="true" outlineLevel="0" collapsed="false">
      <c r="A4" s="74" t="s">
        <v>5</v>
      </c>
      <c r="B4" s="75" t="s">
        <v>41</v>
      </c>
      <c r="C4" s="76" t="s">
        <v>42</v>
      </c>
      <c r="D4" s="77"/>
      <c r="E4" s="78" t="s">
        <v>43</v>
      </c>
      <c r="F4" s="79" t="s">
        <v>44</v>
      </c>
      <c r="G4" s="80" t="s">
        <v>45</v>
      </c>
      <c r="H4" s="81" t="s">
        <v>46</v>
      </c>
      <c r="I4" s="82" t="s">
        <v>47</v>
      </c>
      <c r="J4" s="83" t="s">
        <v>48</v>
      </c>
      <c r="K4" s="84" t="s">
        <v>49</v>
      </c>
      <c r="L4" s="85" t="s">
        <v>50</v>
      </c>
      <c r="M4" s="86" t="s">
        <v>12</v>
      </c>
      <c r="N4" s="87" t="s">
        <v>13</v>
      </c>
      <c r="O4" s="88" t="s">
        <v>51</v>
      </c>
      <c r="P4" s="89" t="s">
        <v>52</v>
      </c>
      <c r="Q4" s="90" t="s">
        <v>12</v>
      </c>
      <c r="R4" s="91" t="s">
        <v>13</v>
      </c>
      <c r="S4" s="92" t="s">
        <v>51</v>
      </c>
      <c r="T4" s="93" t="s">
        <v>52</v>
      </c>
      <c r="U4" s="94" t="s">
        <v>53</v>
      </c>
      <c r="V4" s="95" t="s">
        <v>27</v>
      </c>
      <c r="W4" s="96" t="s">
        <v>54</v>
      </c>
      <c r="X4" s="97" t="s">
        <v>55</v>
      </c>
      <c r="Y4" s="97" t="s">
        <v>56</v>
      </c>
      <c r="Z4" s="97" t="s">
        <v>57</v>
      </c>
    </row>
    <row r="5" customFormat="false" ht="16.2" hidden="false" customHeight="false" outlineLevel="0" collapsed="false">
      <c r="A5" s="28" t="n">
        <v>43132</v>
      </c>
      <c r="B5" s="98"/>
      <c r="C5" s="99"/>
      <c r="D5" s="100"/>
      <c r="E5" s="101"/>
      <c r="F5" s="102" t="n">
        <v>647</v>
      </c>
      <c r="G5" s="103"/>
      <c r="H5" s="104"/>
      <c r="I5" s="105"/>
      <c r="J5" s="102"/>
      <c r="K5" s="103"/>
      <c r="L5" s="106"/>
      <c r="M5" s="105"/>
      <c r="N5" s="103"/>
      <c r="O5" s="107"/>
      <c r="P5" s="108"/>
      <c r="Q5" s="105"/>
      <c r="R5" s="103" t="n">
        <v>210</v>
      </c>
      <c r="S5" s="107" t="n">
        <f aca="false">4160+3860+790+3680+2860</f>
        <v>15350</v>
      </c>
      <c r="T5" s="108" t="n">
        <f aca="false">832+926+132+1104+572</f>
        <v>3566</v>
      </c>
      <c r="U5" s="109"/>
      <c r="V5" s="110" t="n">
        <f aca="false">E5+F5+G5+I5+J5+K5+M5+N5+Q5+R5</f>
        <v>857</v>
      </c>
      <c r="W5" s="111"/>
      <c r="X5" s="112"/>
      <c r="Y5" s="113"/>
      <c r="Z5" s="100"/>
    </row>
    <row r="6" customFormat="false" ht="16.2" hidden="false" customHeight="false" outlineLevel="0" collapsed="false">
      <c r="A6" s="28" t="n">
        <v>43133</v>
      </c>
      <c r="B6" s="114"/>
      <c r="C6" s="115"/>
      <c r="D6" s="116"/>
      <c r="E6" s="117" t="n">
        <v>7760</v>
      </c>
      <c r="F6" s="118"/>
      <c r="G6" s="119"/>
      <c r="H6" s="104"/>
      <c r="I6" s="120"/>
      <c r="J6" s="118"/>
      <c r="K6" s="119"/>
      <c r="L6" s="121"/>
      <c r="M6" s="120"/>
      <c r="N6" s="119"/>
      <c r="O6" s="122"/>
      <c r="P6" s="123"/>
      <c r="Q6" s="120"/>
      <c r="R6" s="119"/>
      <c r="S6" s="122" t="n">
        <f aca="false">5260+3860+3860+4300+4760+6420</f>
        <v>28460</v>
      </c>
      <c r="T6" s="123" t="n">
        <f aca="false">1578+965+772+860+904+1605</f>
        <v>6684</v>
      </c>
      <c r="U6" s="124"/>
      <c r="V6" s="110" t="n">
        <f aca="false">E6+F6+G6+I6+J6+K6+M6+N6+Q6+R6</f>
        <v>7760</v>
      </c>
      <c r="W6" s="125"/>
      <c r="X6" s="126"/>
      <c r="Y6" s="127"/>
      <c r="Z6" s="116"/>
    </row>
    <row r="7" customFormat="false" ht="16.2" hidden="false" customHeight="false" outlineLevel="0" collapsed="false">
      <c r="A7" s="28" t="n">
        <v>43134</v>
      </c>
      <c r="B7" s="114"/>
      <c r="C7" s="115"/>
      <c r="D7" s="116"/>
      <c r="E7" s="117"/>
      <c r="F7" s="118"/>
      <c r="G7" s="119"/>
      <c r="H7" s="104"/>
      <c r="I7" s="120"/>
      <c r="J7" s="118"/>
      <c r="K7" s="119"/>
      <c r="L7" s="121"/>
      <c r="M7" s="120" t="n">
        <v>880</v>
      </c>
      <c r="N7" s="119"/>
      <c r="O7" s="122" t="n">
        <v>1300</v>
      </c>
      <c r="P7" s="123" t="n">
        <v>217</v>
      </c>
      <c r="Q7" s="120" t="n">
        <v>5060</v>
      </c>
      <c r="R7" s="119"/>
      <c r="S7" s="122" t="n">
        <f aca="false">2080+2380+4860+4160</f>
        <v>13480</v>
      </c>
      <c r="T7" s="123" t="n">
        <f aca="false">520+476+972+692</f>
        <v>2660</v>
      </c>
      <c r="U7" s="124" t="n">
        <v>30000</v>
      </c>
      <c r="V7" s="110" t="n">
        <f aca="false">E7+F7+G7+I7+J7+K7+M7+N7+Q7+R7+U7</f>
        <v>35940</v>
      </c>
      <c r="W7" s="125"/>
      <c r="X7" s="126"/>
      <c r="Y7" s="127"/>
      <c r="Z7" s="116"/>
    </row>
    <row r="8" customFormat="false" ht="16.2" hidden="false" customHeight="false" outlineLevel="0" collapsed="false">
      <c r="A8" s="28" t="n">
        <v>43136</v>
      </c>
      <c r="B8" s="114"/>
      <c r="C8" s="115"/>
      <c r="D8" s="116"/>
      <c r="E8" s="117" t="n">
        <f aca="false">1360+265+4080</f>
        <v>5705</v>
      </c>
      <c r="F8" s="128"/>
      <c r="G8" s="129"/>
      <c r="H8" s="104"/>
      <c r="I8" s="120"/>
      <c r="J8" s="130"/>
      <c r="K8" s="131"/>
      <c r="L8" s="132"/>
      <c r="M8" s="133"/>
      <c r="N8" s="131"/>
      <c r="O8" s="134" t="n">
        <v>3900</v>
      </c>
      <c r="P8" s="135" t="n">
        <v>650</v>
      </c>
      <c r="Q8" s="133"/>
      <c r="R8" s="131"/>
      <c r="S8" s="134" t="n">
        <v>2880</v>
      </c>
      <c r="T8" s="135" t="n">
        <v>481</v>
      </c>
      <c r="U8" s="124"/>
      <c r="V8" s="110" t="n">
        <f aca="false">E8+F8+G8+I8+J8+K8+M8+N8+Q8+R8</f>
        <v>5705</v>
      </c>
      <c r="W8" s="125"/>
      <c r="X8" s="126"/>
      <c r="Y8" s="127"/>
      <c r="Z8" s="116"/>
    </row>
    <row r="9" customFormat="false" ht="16.2" hidden="false" customHeight="false" outlineLevel="0" collapsed="false">
      <c r="A9" s="28" t="n">
        <v>43137</v>
      </c>
      <c r="B9" s="114"/>
      <c r="C9" s="115"/>
      <c r="D9" s="116"/>
      <c r="E9" s="136" t="n">
        <v>840</v>
      </c>
      <c r="F9" s="118" t="n">
        <v>228</v>
      </c>
      <c r="G9" s="119"/>
      <c r="H9" s="104"/>
      <c r="I9" s="120"/>
      <c r="J9" s="118"/>
      <c r="K9" s="119"/>
      <c r="L9" s="121"/>
      <c r="M9" s="120"/>
      <c r="N9" s="119"/>
      <c r="O9" s="122" t="n">
        <v>680</v>
      </c>
      <c r="P9" s="123" t="n">
        <v>136</v>
      </c>
      <c r="Q9" s="120"/>
      <c r="R9" s="119"/>
      <c r="S9" s="122" t="n">
        <f aca="false">2860+1780</f>
        <v>4640</v>
      </c>
      <c r="T9" s="123" t="n">
        <f aca="false">572+445</f>
        <v>1017</v>
      </c>
      <c r="U9" s="124" t="n">
        <v>50000</v>
      </c>
      <c r="V9" s="110" t="n">
        <f aca="false">E9+F9+G9+I9+J9+K9+M9+N9+Q9+R9+U9</f>
        <v>51068</v>
      </c>
      <c r="W9" s="125"/>
      <c r="X9" s="126"/>
      <c r="Y9" s="137"/>
      <c r="Z9" s="116"/>
    </row>
    <row r="10" customFormat="false" ht="15.65" hidden="false" customHeight="false" outlineLevel="0" collapsed="false">
      <c r="A10" s="28" t="n">
        <v>43138</v>
      </c>
      <c r="B10" s="138"/>
      <c r="C10" s="139"/>
      <c r="D10" s="140"/>
      <c r="E10" s="136"/>
      <c r="F10" s="118"/>
      <c r="G10" s="119"/>
      <c r="H10" s="104"/>
      <c r="I10" s="120"/>
      <c r="J10" s="118"/>
      <c r="K10" s="119" t="n">
        <v>16988</v>
      </c>
      <c r="L10" s="121"/>
      <c r="M10" s="120" t="n">
        <f aca="false">230</f>
        <v>230</v>
      </c>
      <c r="N10" s="119" t="n">
        <v>2040</v>
      </c>
      <c r="O10" s="122"/>
      <c r="P10" s="123"/>
      <c r="Q10" s="120"/>
      <c r="R10" s="119"/>
      <c r="S10" s="122" t="n">
        <f aca="false">1200+5360+2080</f>
        <v>8640</v>
      </c>
      <c r="T10" s="123" t="n">
        <f aca="false">300+893+354</f>
        <v>1547</v>
      </c>
      <c r="U10" s="124" t="n">
        <v>10000</v>
      </c>
      <c r="V10" s="110" t="n">
        <f aca="false">E10+F10+G10+I10+J10+K10+M10+N10+Q10+R10+U10</f>
        <v>29258</v>
      </c>
      <c r="W10" s="125"/>
      <c r="X10" s="126"/>
      <c r="Y10" s="137"/>
      <c r="Z10" s="140"/>
    </row>
    <row r="11" customFormat="false" ht="16.2" hidden="false" customHeight="false" outlineLevel="0" collapsed="false">
      <c r="A11" s="28" t="n">
        <v>43139</v>
      </c>
      <c r="B11" s="114"/>
      <c r="C11" s="115"/>
      <c r="D11" s="116"/>
      <c r="E11" s="141"/>
      <c r="F11" s="128" t="n">
        <v>3541</v>
      </c>
      <c r="G11" s="142"/>
      <c r="H11" s="104"/>
      <c r="I11" s="143"/>
      <c r="J11" s="128"/>
      <c r="K11" s="142" t="n">
        <v>540</v>
      </c>
      <c r="L11" s="144"/>
      <c r="M11" s="143"/>
      <c r="N11" s="142"/>
      <c r="O11" s="145" t="n">
        <v>1350</v>
      </c>
      <c r="P11" s="146" t="n">
        <v>225</v>
      </c>
      <c r="Q11" s="143"/>
      <c r="R11" s="142" t="n">
        <v>1080</v>
      </c>
      <c r="S11" s="145" t="n">
        <f aca="false">2900+6160+4860+2080</f>
        <v>16000</v>
      </c>
      <c r="T11" s="146" t="n">
        <f aca="false">870+1028+811+347</f>
        <v>3056</v>
      </c>
      <c r="U11" s="147"/>
      <c r="V11" s="110" t="n">
        <f aca="false">E11+F11+G11+I11+J11+K11+M11+N11+Q11+R11</f>
        <v>5161</v>
      </c>
      <c r="W11" s="125"/>
      <c r="X11" s="126"/>
      <c r="Y11" s="127"/>
      <c r="Z11" s="116"/>
    </row>
    <row r="12" customFormat="false" ht="16.2" hidden="false" customHeight="false" outlineLevel="0" collapsed="false">
      <c r="A12" s="28" t="n">
        <v>43140</v>
      </c>
      <c r="B12" s="114"/>
      <c r="C12" s="115"/>
      <c r="D12" s="116"/>
      <c r="E12" s="136"/>
      <c r="F12" s="118"/>
      <c r="G12" s="119"/>
      <c r="H12" s="104"/>
      <c r="I12" s="114"/>
      <c r="J12" s="148"/>
      <c r="K12" s="149"/>
      <c r="L12" s="150"/>
      <c r="M12" s="114"/>
      <c r="N12" s="149"/>
      <c r="O12" s="151"/>
      <c r="P12" s="152"/>
      <c r="Q12" s="114"/>
      <c r="R12" s="149"/>
      <c r="S12" s="151"/>
      <c r="T12" s="152"/>
      <c r="U12" s="124"/>
      <c r="V12" s="110" t="n">
        <f aca="false">E12+F12+G12+I12+J12+K12+M12+N12+Q12+R12</f>
        <v>0</v>
      </c>
      <c r="W12" s="125"/>
      <c r="X12" s="126"/>
      <c r="Y12" s="137"/>
      <c r="Z12" s="116"/>
    </row>
    <row r="13" customFormat="false" ht="16.2" hidden="false" customHeight="false" outlineLevel="0" collapsed="false">
      <c r="A13" s="28" t="n">
        <v>43141</v>
      </c>
      <c r="B13" s="120"/>
      <c r="C13" s="153"/>
      <c r="D13" s="154"/>
      <c r="E13" s="136"/>
      <c r="F13" s="118"/>
      <c r="G13" s="119"/>
      <c r="H13" s="104"/>
      <c r="I13" s="120"/>
      <c r="J13" s="118"/>
      <c r="K13" s="119"/>
      <c r="L13" s="121"/>
      <c r="M13" s="120"/>
      <c r="N13" s="119"/>
      <c r="O13" s="122"/>
      <c r="P13" s="123"/>
      <c r="Q13" s="120"/>
      <c r="R13" s="119"/>
      <c r="S13" s="122"/>
      <c r="T13" s="123"/>
      <c r="U13" s="155"/>
      <c r="V13" s="110" t="n">
        <f aca="false">E13+F13+G13+I13+J13+K13+M13+N13+Q13+R13</f>
        <v>0</v>
      </c>
      <c r="W13" s="125"/>
      <c r="X13" s="156"/>
      <c r="Y13" s="157"/>
      <c r="Z13" s="154"/>
    </row>
    <row r="14" customFormat="false" ht="16.2" hidden="false" customHeight="false" outlineLevel="0" collapsed="false">
      <c r="A14" s="28" t="n">
        <v>43143</v>
      </c>
      <c r="B14" s="120"/>
      <c r="C14" s="153"/>
      <c r="D14" s="154"/>
      <c r="E14" s="136"/>
      <c r="F14" s="118"/>
      <c r="G14" s="119"/>
      <c r="H14" s="104"/>
      <c r="I14" s="120"/>
      <c r="J14" s="118"/>
      <c r="K14" s="119"/>
      <c r="L14" s="121"/>
      <c r="M14" s="120"/>
      <c r="N14" s="119"/>
      <c r="O14" s="122"/>
      <c r="P14" s="123"/>
      <c r="Q14" s="120"/>
      <c r="R14" s="119"/>
      <c r="S14" s="122"/>
      <c r="T14" s="123"/>
      <c r="U14" s="155"/>
      <c r="V14" s="110" t="n">
        <f aca="false">E14+F14+G14+I14+J14+K14+M14+N14+Q14+R14</f>
        <v>0</v>
      </c>
      <c r="W14" s="125"/>
      <c r="X14" s="156"/>
      <c r="Y14" s="157"/>
      <c r="Z14" s="154"/>
    </row>
    <row r="15" customFormat="false" ht="16.2" hidden="false" customHeight="false" outlineLevel="0" collapsed="false">
      <c r="A15" s="28" t="n">
        <v>43144</v>
      </c>
      <c r="B15" s="120"/>
      <c r="C15" s="153"/>
      <c r="D15" s="154"/>
      <c r="E15" s="136"/>
      <c r="F15" s="118"/>
      <c r="G15" s="119"/>
      <c r="H15" s="104"/>
      <c r="I15" s="120"/>
      <c r="J15" s="118"/>
      <c r="K15" s="119"/>
      <c r="L15" s="121"/>
      <c r="M15" s="120"/>
      <c r="N15" s="119"/>
      <c r="O15" s="122"/>
      <c r="P15" s="123"/>
      <c r="Q15" s="120"/>
      <c r="R15" s="119"/>
      <c r="S15" s="122"/>
      <c r="T15" s="123"/>
      <c r="U15" s="155"/>
      <c r="V15" s="110" t="n">
        <f aca="false">E15+F15+G15+I15+J15+K15+M15+N15+Q15+R15</f>
        <v>0</v>
      </c>
      <c r="W15" s="125"/>
      <c r="X15" s="156"/>
      <c r="Y15" s="157"/>
      <c r="Z15" s="154"/>
    </row>
    <row r="16" customFormat="false" ht="16.2" hidden="false" customHeight="false" outlineLevel="0" collapsed="false">
      <c r="A16" s="28" t="n">
        <v>43145</v>
      </c>
      <c r="B16" s="120"/>
      <c r="C16" s="153"/>
      <c r="D16" s="154"/>
      <c r="E16" s="136"/>
      <c r="F16" s="118"/>
      <c r="G16" s="119"/>
      <c r="H16" s="104"/>
      <c r="I16" s="120"/>
      <c r="J16" s="118"/>
      <c r="K16" s="119"/>
      <c r="L16" s="121"/>
      <c r="M16" s="120"/>
      <c r="N16" s="119"/>
      <c r="O16" s="122"/>
      <c r="P16" s="123"/>
      <c r="Q16" s="120"/>
      <c r="R16" s="119"/>
      <c r="S16" s="122"/>
      <c r="T16" s="123"/>
      <c r="U16" s="155"/>
      <c r="V16" s="110" t="n">
        <f aca="false">E16+F16+G16+I16+J16+K16+M16+N16+Q16+R16</f>
        <v>0</v>
      </c>
      <c r="W16" s="125"/>
      <c r="X16" s="156"/>
      <c r="Y16" s="157"/>
      <c r="Z16" s="154"/>
    </row>
    <row r="17" customFormat="false" ht="16.2" hidden="false" customHeight="false" outlineLevel="0" collapsed="false">
      <c r="A17" s="28" t="n">
        <v>43152</v>
      </c>
      <c r="B17" s="120"/>
      <c r="C17" s="153"/>
      <c r="D17" s="154"/>
      <c r="E17" s="136"/>
      <c r="F17" s="118"/>
      <c r="G17" s="119"/>
      <c r="H17" s="104"/>
      <c r="I17" s="120"/>
      <c r="J17" s="118"/>
      <c r="K17" s="119"/>
      <c r="L17" s="121"/>
      <c r="M17" s="120"/>
      <c r="N17" s="119"/>
      <c r="O17" s="122"/>
      <c r="P17" s="123"/>
      <c r="Q17" s="120"/>
      <c r="R17" s="119"/>
      <c r="S17" s="122"/>
      <c r="T17" s="123"/>
      <c r="U17" s="155"/>
      <c r="V17" s="110" t="n">
        <f aca="false">E17+F17+G17+I17+J17+K17+M17+N17+Q17+R17+D17</f>
        <v>0</v>
      </c>
      <c r="W17" s="125"/>
      <c r="X17" s="156"/>
      <c r="Y17" s="157"/>
      <c r="Z17" s="154"/>
    </row>
    <row r="18" customFormat="false" ht="16.2" hidden="false" customHeight="false" outlineLevel="0" collapsed="false">
      <c r="A18" s="28" t="n">
        <v>43153</v>
      </c>
      <c r="B18" s="120"/>
      <c r="C18" s="153"/>
      <c r="D18" s="154"/>
      <c r="E18" s="136"/>
      <c r="F18" s="118"/>
      <c r="G18" s="119"/>
      <c r="H18" s="104"/>
      <c r="I18" s="120"/>
      <c r="J18" s="118"/>
      <c r="K18" s="119"/>
      <c r="L18" s="121"/>
      <c r="M18" s="120"/>
      <c r="N18" s="119"/>
      <c r="O18" s="122"/>
      <c r="P18" s="123"/>
      <c r="Q18" s="120"/>
      <c r="R18" s="119"/>
      <c r="S18" s="122"/>
      <c r="T18" s="123"/>
      <c r="U18" s="155"/>
      <c r="V18" s="110" t="n">
        <f aca="false">E18+F18+G18+I18+J18+K18+M18+N18+Q18+R18</f>
        <v>0</v>
      </c>
      <c r="W18" s="125"/>
      <c r="X18" s="156"/>
      <c r="Y18" s="157"/>
      <c r="Z18" s="154"/>
    </row>
    <row r="19" customFormat="false" ht="16.2" hidden="false" customHeight="false" outlineLevel="0" collapsed="false">
      <c r="A19" s="28" t="n">
        <v>43154</v>
      </c>
      <c r="B19" s="120"/>
      <c r="C19" s="153"/>
      <c r="D19" s="154"/>
      <c r="E19" s="136"/>
      <c r="F19" s="118"/>
      <c r="G19" s="119"/>
      <c r="H19" s="104"/>
      <c r="I19" s="120"/>
      <c r="J19" s="118"/>
      <c r="K19" s="119"/>
      <c r="L19" s="121"/>
      <c r="M19" s="120"/>
      <c r="N19" s="119"/>
      <c r="O19" s="122"/>
      <c r="P19" s="123"/>
      <c r="Q19" s="120"/>
      <c r="R19" s="119"/>
      <c r="S19" s="122"/>
      <c r="T19" s="123"/>
      <c r="U19" s="155"/>
      <c r="V19" s="110" t="n">
        <f aca="false">E19+F19+G19+I19+J19+K19+M19+N19+Q19+R19+U19</f>
        <v>0</v>
      </c>
      <c r="W19" s="125"/>
      <c r="X19" s="156"/>
      <c r="Y19" s="157"/>
      <c r="Z19" s="154"/>
    </row>
    <row r="20" customFormat="false" ht="16.2" hidden="false" customHeight="false" outlineLevel="0" collapsed="false">
      <c r="A20" s="28" t="n">
        <v>43156</v>
      </c>
      <c r="B20" s="120"/>
      <c r="C20" s="153"/>
      <c r="D20" s="154"/>
      <c r="E20" s="136"/>
      <c r="F20" s="118"/>
      <c r="G20" s="119"/>
      <c r="H20" s="104"/>
      <c r="I20" s="120"/>
      <c r="J20" s="118"/>
      <c r="K20" s="119"/>
      <c r="L20" s="121"/>
      <c r="M20" s="120"/>
      <c r="N20" s="119"/>
      <c r="O20" s="122"/>
      <c r="P20" s="123"/>
      <c r="Q20" s="120"/>
      <c r="R20" s="119"/>
      <c r="S20" s="122"/>
      <c r="T20" s="123"/>
      <c r="U20" s="155"/>
      <c r="V20" s="110" t="n">
        <f aca="false">E20+F20+G20+I20+J20+K20+M20+N20+Q20+R20+U20</f>
        <v>0</v>
      </c>
      <c r="W20" s="125"/>
      <c r="X20" s="156"/>
      <c r="Y20" s="157"/>
      <c r="Z20" s="154"/>
    </row>
    <row r="21" customFormat="false" ht="16.2" hidden="false" customHeight="false" outlineLevel="0" collapsed="false">
      <c r="A21" s="28" t="n">
        <v>43157</v>
      </c>
      <c r="B21" s="120"/>
      <c r="C21" s="153"/>
      <c r="D21" s="154"/>
      <c r="E21" s="136"/>
      <c r="F21" s="118"/>
      <c r="G21" s="119"/>
      <c r="H21" s="104"/>
      <c r="I21" s="120"/>
      <c r="J21" s="118"/>
      <c r="K21" s="119"/>
      <c r="L21" s="121"/>
      <c r="M21" s="120"/>
      <c r="N21" s="119"/>
      <c r="O21" s="122"/>
      <c r="P21" s="123"/>
      <c r="Q21" s="120"/>
      <c r="R21" s="119"/>
      <c r="S21" s="122"/>
      <c r="T21" s="123"/>
      <c r="U21" s="155"/>
      <c r="V21" s="110" t="n">
        <f aca="false">E21+F21+G21+I21+J21+K21+M21+N21+Q21+R21+U21</f>
        <v>0</v>
      </c>
      <c r="W21" s="125"/>
      <c r="X21" s="156"/>
      <c r="Y21" s="157"/>
      <c r="Z21" s="154"/>
    </row>
    <row r="22" customFormat="false" ht="16.2" hidden="false" customHeight="false" outlineLevel="0" collapsed="false">
      <c r="A22" s="28" t="n">
        <v>43158</v>
      </c>
      <c r="B22" s="120"/>
      <c r="C22" s="153"/>
      <c r="D22" s="154"/>
      <c r="E22" s="136"/>
      <c r="F22" s="118"/>
      <c r="G22" s="119"/>
      <c r="H22" s="104"/>
      <c r="I22" s="120"/>
      <c r="J22" s="118"/>
      <c r="K22" s="119"/>
      <c r="L22" s="121"/>
      <c r="M22" s="120"/>
      <c r="N22" s="119"/>
      <c r="O22" s="122"/>
      <c r="P22" s="123"/>
      <c r="Q22" s="120"/>
      <c r="R22" s="119"/>
      <c r="S22" s="122"/>
      <c r="T22" s="123"/>
      <c r="U22" s="155"/>
      <c r="V22" s="110" t="n">
        <f aca="false">E22+F22+G22+I22+J22+K22+M22+N22+Q22+R22+U22</f>
        <v>0</v>
      </c>
      <c r="W22" s="125"/>
      <c r="X22" s="156"/>
      <c r="Y22" s="157"/>
      <c r="Z22" s="154"/>
    </row>
    <row r="23" customFormat="false" ht="16.8" hidden="false" customHeight="false" outlineLevel="0" collapsed="false">
      <c r="A23" s="28" t="n">
        <v>43159</v>
      </c>
      <c r="B23" s="120"/>
      <c r="C23" s="153"/>
      <c r="D23" s="154"/>
      <c r="E23" s="136"/>
      <c r="F23" s="118"/>
      <c r="G23" s="119"/>
      <c r="H23" s="104"/>
      <c r="I23" s="120"/>
      <c r="J23" s="118"/>
      <c r="K23" s="119"/>
      <c r="L23" s="121"/>
      <c r="M23" s="120"/>
      <c r="N23" s="119"/>
      <c r="O23" s="122"/>
      <c r="P23" s="123"/>
      <c r="Q23" s="120"/>
      <c r="R23" s="119"/>
      <c r="S23" s="122"/>
      <c r="T23" s="123"/>
      <c r="U23" s="155"/>
      <c r="V23" s="110" t="n">
        <f aca="false">E23+F23+G23+I23+J23+K23+M23+N23+Q23+R23+U23</f>
        <v>0</v>
      </c>
      <c r="W23" s="125"/>
      <c r="X23" s="156"/>
      <c r="Y23" s="157"/>
      <c r="Z23" s="154"/>
    </row>
    <row r="24" customFormat="false" ht="16.8" hidden="false" customHeight="false" outlineLevel="0" collapsed="false">
      <c r="A24" s="158"/>
      <c r="B24" s="159" t="n">
        <f aca="false">SUM(B5:B23)</f>
        <v>0</v>
      </c>
      <c r="C24" s="160" t="n">
        <f aca="false">SUM(C5:C23)</f>
        <v>0</v>
      </c>
      <c r="D24" s="161" t="n">
        <f aca="false">SUM(D5:D23)</f>
        <v>0</v>
      </c>
      <c r="E24" s="162" t="n">
        <f aca="false">SUM(E5:E23)</f>
        <v>14305</v>
      </c>
      <c r="F24" s="159" t="n">
        <f aca="false">SUM(F5:F23)</f>
        <v>4416</v>
      </c>
      <c r="G24" s="159" t="n">
        <f aca="false">SUM(G5:G23)</f>
        <v>0</v>
      </c>
      <c r="H24" s="163" t="n">
        <f aca="false">SUM(H5:H23)</f>
        <v>0</v>
      </c>
      <c r="I24" s="159" t="n">
        <f aca="false">SUM(I5:I23)</f>
        <v>0</v>
      </c>
      <c r="J24" s="159" t="n">
        <f aca="false">SUM(J5:J23)</f>
        <v>0</v>
      </c>
      <c r="K24" s="159" t="n">
        <f aca="false">SUM(K5:K23)</f>
        <v>17528</v>
      </c>
      <c r="L24" s="159" t="n">
        <f aca="false">SUM(L5:L23)</f>
        <v>0</v>
      </c>
      <c r="M24" s="159" t="n">
        <f aca="false">SUM(M5:M23)</f>
        <v>1110</v>
      </c>
      <c r="N24" s="159" t="n">
        <f aca="false">SUM(N5:N23)</f>
        <v>2040</v>
      </c>
      <c r="O24" s="159" t="n">
        <f aca="false">SUM(O5:O23)</f>
        <v>7230</v>
      </c>
      <c r="P24" s="159" t="n">
        <f aca="false">SUM(P5:P23)</f>
        <v>1228</v>
      </c>
      <c r="Q24" s="159" t="n">
        <f aca="false">SUM(Q5:Q23)</f>
        <v>5060</v>
      </c>
      <c r="R24" s="159" t="n">
        <f aca="false">SUM(R5:R23)</f>
        <v>1290</v>
      </c>
      <c r="S24" s="159" t="n">
        <f aca="false">SUM(S5:S23)</f>
        <v>89450</v>
      </c>
      <c r="T24" s="159" t="n">
        <f aca="false">SUM(T5:T23)</f>
        <v>19011</v>
      </c>
      <c r="U24" s="159" t="n">
        <f aca="false">SUM(U5:U23)</f>
        <v>90000</v>
      </c>
      <c r="V24" s="159" t="n">
        <f aca="false">SUM(V5:V23)</f>
        <v>135749</v>
      </c>
      <c r="W24" s="159" t="n">
        <f aca="false">SUM(W6:W23)</f>
        <v>0</v>
      </c>
      <c r="X24" s="159" t="n">
        <f aca="false">SUM(X6:X23)</f>
        <v>0</v>
      </c>
      <c r="Y24" s="159" t="n">
        <f aca="false">SUM(Y6:Y23)</f>
        <v>0</v>
      </c>
      <c r="Z24" s="164" t="n">
        <f aca="false">SUM(Z6:Z23)</f>
        <v>0</v>
      </c>
      <c r="AA24" s="165" t="n">
        <f aca="false">SUM(AA6:AA23)</f>
        <v>0</v>
      </c>
      <c r="AB24" s="165" t="n">
        <f aca="false">SUM(AB6:AB23)</f>
        <v>0</v>
      </c>
      <c r="AC24" s="165" t="n">
        <f aca="false">SUM(AC6:AC23)</f>
        <v>0</v>
      </c>
      <c r="AD24" s="165" t="n">
        <f aca="false">SUM(AD6:AD23)</f>
        <v>0</v>
      </c>
    </row>
    <row r="25" customFormat="false" ht="16.2" hidden="false" customHeight="false" outlineLevel="0" collapsed="false">
      <c r="B25" s="166"/>
      <c r="C25" s="166"/>
      <c r="D25" s="166"/>
      <c r="E25" s="167" t="s">
        <v>58</v>
      </c>
      <c r="F25" s="168" t="n">
        <f aca="false">SUM(E24:K24)</f>
        <v>36249</v>
      </c>
      <c r="G25" s="168"/>
      <c r="H25" s="168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9" t="s">
        <v>59</v>
      </c>
      <c r="X25" s="166"/>
      <c r="Y25" s="166"/>
      <c r="Z25" s="166"/>
    </row>
    <row r="26" customFormat="false" ht="16.2" hidden="false" customHeight="false" outlineLevel="0" collapsed="false">
      <c r="B26" s="166"/>
      <c r="C26" s="166"/>
      <c r="D26" s="166"/>
      <c r="E26" s="170" t="s">
        <v>60</v>
      </c>
      <c r="F26" s="171" t="n">
        <f aca="false">H24</f>
        <v>0</v>
      </c>
      <c r="G26" s="171"/>
      <c r="H26" s="17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customFormat="false" ht="16.8" hidden="false" customHeight="false" outlineLevel="0" collapsed="false">
      <c r="B27" s="62"/>
      <c r="C27" s="62"/>
      <c r="D27" s="62"/>
      <c r="E27" s="172" t="s">
        <v>61</v>
      </c>
      <c r="F27" s="173" t="n">
        <f aca="false">F25-F26</f>
        <v>36249</v>
      </c>
      <c r="G27" s="173"/>
      <c r="H27" s="173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</sheetData>
  <mergeCells count="9">
    <mergeCell ref="A2:V2"/>
    <mergeCell ref="E3:H3"/>
    <mergeCell ref="I3:L3"/>
    <mergeCell ref="M3:P3"/>
    <mergeCell ref="Q3:T3"/>
    <mergeCell ref="W3:Z3"/>
    <mergeCell ref="F25:H25"/>
    <mergeCell ref="F26:H26"/>
    <mergeCell ref="F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R15" activePane="bottomLeft" state="frozen"/>
      <selection pane="topLeft" activeCell="A1" activeCellId="0" sqref="A1"/>
      <selection pane="bottomLeft" activeCell="X9" activeCellId="0" sqref="X9"/>
    </sheetView>
  </sheetViews>
  <sheetFormatPr defaultRowHeight="15" zeroHeight="false" outlineLevelRow="0" outlineLevelCol="0"/>
  <cols>
    <col collapsed="false" customWidth="true" hidden="false" outlineLevel="0" max="1" min="1" style="174" width="7.46"/>
    <col collapsed="false" customWidth="true" hidden="false" outlineLevel="0" max="2" min="2" style="174" width="6.56"/>
    <col collapsed="false" customWidth="true" hidden="false" outlineLevel="0" max="17" min="3" style="175" width="7.21"/>
    <col collapsed="false" customWidth="true" hidden="false" outlineLevel="0" max="18" min="18" style="175" width="7.08"/>
    <col collapsed="false" customWidth="true" hidden="false" outlineLevel="0" max="26" min="19" style="175" width="7.21"/>
    <col collapsed="false" customWidth="true" hidden="false" outlineLevel="0" max="27" min="27" style="175" width="8.76"/>
    <col collapsed="false" customWidth="true" hidden="false" outlineLevel="0" max="28" min="28" style="175" width="10.04"/>
    <col collapsed="false" customWidth="false" hidden="false" outlineLevel="0" max="29" min="29" style="175" width="11.45"/>
    <col collapsed="false" customWidth="true" hidden="false" outlineLevel="0" max="30" min="30" style="175" width="10.18"/>
    <col collapsed="false" customWidth="true" hidden="false" outlineLevel="0" max="31" min="31" style="175" width="26.26"/>
    <col collapsed="false" customWidth="true" hidden="false" outlineLevel="0" max="1025" min="32" style="175" width="10.43"/>
  </cols>
  <sheetData>
    <row r="1" customFormat="false" ht="19.8" hidden="false" customHeight="false" outlineLevel="0" collapsed="false">
      <c r="A1" s="176" t="s">
        <v>62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4.5" hidden="false" customHeight="true" outlineLevel="0" collapsed="false">
      <c r="A2" s="177"/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customFormat="false" ht="17.4" hidden="false" customHeight="false" outlineLevel="0" collapsed="false">
      <c r="A3" s="179" t="s">
        <v>63</v>
      </c>
      <c r="B3" s="179"/>
      <c r="C3" s="180" t="s">
        <v>64</v>
      </c>
      <c r="D3" s="180"/>
      <c r="E3" s="180"/>
      <c r="F3" s="180"/>
      <c r="G3" s="181" t="s">
        <v>65</v>
      </c>
      <c r="H3" s="181"/>
      <c r="I3" s="181"/>
      <c r="J3" s="181"/>
      <c r="K3" s="182" t="s">
        <v>66</v>
      </c>
      <c r="L3" s="182"/>
      <c r="M3" s="182"/>
      <c r="N3" s="182"/>
      <c r="O3" s="183" t="s">
        <v>67</v>
      </c>
      <c r="P3" s="183"/>
      <c r="Q3" s="183"/>
      <c r="R3" s="183"/>
      <c r="S3" s="182" t="s">
        <v>68</v>
      </c>
      <c r="T3" s="182"/>
      <c r="U3" s="182"/>
      <c r="V3" s="182"/>
      <c r="W3" s="184" t="s">
        <v>69</v>
      </c>
      <c r="X3" s="184"/>
      <c r="Y3" s="184"/>
      <c r="Z3" s="184"/>
      <c r="AA3" s="185" t="s">
        <v>70</v>
      </c>
      <c r="AB3" s="185"/>
      <c r="AC3" s="181" t="s">
        <v>71</v>
      </c>
    </row>
    <row r="4" s="191" customFormat="true" ht="15.6" hidden="false" customHeight="false" outlineLevel="0" collapsed="false">
      <c r="A4" s="186" t="s">
        <v>72</v>
      </c>
      <c r="B4" s="186"/>
      <c r="C4" s="187" t="s">
        <v>73</v>
      </c>
      <c r="D4" s="188" t="s">
        <v>74</v>
      </c>
      <c r="E4" s="188" t="s">
        <v>75</v>
      </c>
      <c r="F4" s="189" t="s">
        <v>74</v>
      </c>
      <c r="G4" s="187" t="s">
        <v>73</v>
      </c>
      <c r="H4" s="188" t="s">
        <v>74</v>
      </c>
      <c r="I4" s="188" t="s">
        <v>75</v>
      </c>
      <c r="J4" s="189" t="s">
        <v>74</v>
      </c>
      <c r="K4" s="187" t="s">
        <v>73</v>
      </c>
      <c r="L4" s="188" t="s">
        <v>74</v>
      </c>
      <c r="M4" s="188" t="s">
        <v>75</v>
      </c>
      <c r="N4" s="189" t="s">
        <v>74</v>
      </c>
      <c r="O4" s="187" t="s">
        <v>73</v>
      </c>
      <c r="P4" s="188" t="s">
        <v>74</v>
      </c>
      <c r="Q4" s="188" t="s">
        <v>75</v>
      </c>
      <c r="R4" s="189" t="s">
        <v>74</v>
      </c>
      <c r="S4" s="187" t="s">
        <v>73</v>
      </c>
      <c r="T4" s="188" t="s">
        <v>74</v>
      </c>
      <c r="U4" s="188" t="s">
        <v>75</v>
      </c>
      <c r="V4" s="189" t="s">
        <v>74</v>
      </c>
      <c r="W4" s="187" t="s">
        <v>73</v>
      </c>
      <c r="X4" s="188" t="s">
        <v>74</v>
      </c>
      <c r="Y4" s="188" t="s">
        <v>75</v>
      </c>
      <c r="Z4" s="189" t="s">
        <v>74</v>
      </c>
      <c r="AA4" s="187" t="s">
        <v>74</v>
      </c>
      <c r="AB4" s="189" t="s">
        <v>76</v>
      </c>
      <c r="AC4" s="190" t="s">
        <v>77</v>
      </c>
      <c r="AE4" s="175"/>
      <c r="AF4" s="175"/>
      <c r="AG4" s="175"/>
      <c r="AH4" s="175"/>
    </row>
    <row r="5" customFormat="false" ht="16.8" hidden="false" customHeight="false" outlineLevel="0" collapsed="false">
      <c r="A5" s="28" t="n">
        <v>43132</v>
      </c>
      <c r="B5" s="29" t="s">
        <v>21</v>
      </c>
      <c r="C5" s="192" t="n">
        <f aca="false">1664+1581+864</f>
        <v>4109</v>
      </c>
      <c r="D5" s="193" t="n">
        <v>3</v>
      </c>
      <c r="E5" s="193"/>
      <c r="F5" s="194"/>
      <c r="G5" s="195"/>
      <c r="H5" s="196"/>
      <c r="I5" s="196"/>
      <c r="J5" s="197"/>
      <c r="K5" s="193" t="n">
        <f aca="false">1664+868</f>
        <v>2532</v>
      </c>
      <c r="L5" s="198" t="n">
        <v>2</v>
      </c>
      <c r="M5" s="193" t="n">
        <v>2576</v>
      </c>
      <c r="N5" s="194" t="n">
        <v>1</v>
      </c>
      <c r="O5" s="195"/>
      <c r="P5" s="196"/>
      <c r="Q5" s="196" t="n">
        <f aca="false">1353+1424</f>
        <v>2777</v>
      </c>
      <c r="R5" s="197" t="n">
        <v>2</v>
      </c>
      <c r="S5" s="195"/>
      <c r="T5" s="196"/>
      <c r="U5" s="196"/>
      <c r="V5" s="197"/>
      <c r="W5" s="195"/>
      <c r="X5" s="196"/>
      <c r="Y5" s="196"/>
      <c r="Z5" s="197"/>
      <c r="AA5" s="199" t="n">
        <f aca="false">D5+F5+H5+J5+L5+N5+P5+R5+T5+V5+X5+Z5</f>
        <v>8</v>
      </c>
      <c r="AB5" s="200" t="n">
        <f aca="false">C5+E5+G5+I5+K5+M5+O5+Q5+S5+U5+W5+Y5</f>
        <v>11994</v>
      </c>
      <c r="AC5" s="201" t="n">
        <f aca="false">營業報!Q5+營業報!R5+營業報!S5+-營業報!T5</f>
        <v>11994</v>
      </c>
      <c r="AD5" s="175" t="n">
        <f aca="false">AC5-AB5</f>
        <v>0</v>
      </c>
    </row>
    <row r="6" customFormat="false" ht="16.8" hidden="false" customHeight="false" outlineLevel="0" collapsed="false">
      <c r="A6" s="28" t="n">
        <v>43133</v>
      </c>
      <c r="B6" s="29" t="s">
        <v>22</v>
      </c>
      <c r="C6" s="202" t="n">
        <f aca="false">1560+1264+1685+810</f>
        <v>5319</v>
      </c>
      <c r="D6" s="203" t="n">
        <v>4</v>
      </c>
      <c r="E6" s="203"/>
      <c r="F6" s="204"/>
      <c r="G6" s="202" t="n">
        <f aca="false">1760</f>
        <v>1760</v>
      </c>
      <c r="H6" s="203" t="n">
        <v>1</v>
      </c>
      <c r="I6" s="203" t="n">
        <f aca="false">1946+1710</f>
        <v>3656</v>
      </c>
      <c r="J6" s="204" t="n">
        <v>2</v>
      </c>
      <c r="K6" s="202" t="n">
        <f aca="false">1736+960</f>
        <v>2696</v>
      </c>
      <c r="L6" s="203" t="n">
        <v>2</v>
      </c>
      <c r="M6" s="203" t="n">
        <f aca="false">1680</f>
        <v>1680</v>
      </c>
      <c r="N6" s="204" t="n">
        <v>1</v>
      </c>
      <c r="O6" s="202"/>
      <c r="P6" s="203"/>
      <c r="Q6" s="203" t="n">
        <f aca="false">1335+1824+2171+1335</f>
        <v>6665</v>
      </c>
      <c r="R6" s="204" t="n">
        <v>4</v>
      </c>
      <c r="S6" s="202"/>
      <c r="T6" s="203"/>
      <c r="U6" s="203"/>
      <c r="V6" s="204"/>
      <c r="W6" s="202"/>
      <c r="X6" s="203"/>
      <c r="Y6" s="203"/>
      <c r="Z6" s="204"/>
      <c r="AA6" s="199" t="n">
        <f aca="false">D6+F6+H6+J6+L6+N6+P6+R6+T6+V6+X6+Z6</f>
        <v>14</v>
      </c>
      <c r="AB6" s="200" t="n">
        <f aca="false">C6+E6+G6+I6+K6+M6+O6+Q6+S6+U6+W6+Y6</f>
        <v>21776</v>
      </c>
      <c r="AC6" s="201" t="n">
        <f aca="false">營業報!Q6+營業報!R6+營業報!S6-營業報!T6</f>
        <v>21776</v>
      </c>
      <c r="AD6" s="175" t="n">
        <f aca="false">AC6-AB6</f>
        <v>0</v>
      </c>
    </row>
    <row r="7" customFormat="false" ht="16.8" hidden="false" customHeight="false" outlineLevel="0" collapsed="false">
      <c r="A7" s="28" t="n">
        <v>43134</v>
      </c>
      <c r="B7" s="29" t="s">
        <v>23</v>
      </c>
      <c r="C7" s="202" t="n">
        <f aca="false">1560+1664</f>
        <v>3224</v>
      </c>
      <c r="D7" s="203" t="n">
        <v>2</v>
      </c>
      <c r="E7" s="203"/>
      <c r="F7" s="204"/>
      <c r="G7" s="202"/>
      <c r="H7" s="203"/>
      <c r="I7" s="203" t="n">
        <f aca="false">2680+2224</f>
        <v>4904</v>
      </c>
      <c r="J7" s="204" t="n">
        <v>2</v>
      </c>
      <c r="K7" s="202" t="n">
        <f aca="false">2380+1734</f>
        <v>4114</v>
      </c>
      <c r="L7" s="203" t="n">
        <v>2</v>
      </c>
      <c r="M7" s="203"/>
      <c r="N7" s="204"/>
      <c r="O7" s="202" t="n">
        <f aca="false">1904+1734</f>
        <v>3638</v>
      </c>
      <c r="P7" s="203" t="n">
        <v>2</v>
      </c>
      <c r="Q7" s="203"/>
      <c r="R7" s="204"/>
      <c r="S7" s="202"/>
      <c r="T7" s="203"/>
      <c r="U7" s="203"/>
      <c r="V7" s="204"/>
      <c r="W7" s="202"/>
      <c r="X7" s="203"/>
      <c r="Y7" s="203"/>
      <c r="Z7" s="204"/>
      <c r="AA7" s="199" t="n">
        <f aca="false">D7+F7+H7+J7+L7+N7+P7+R7+T7+V7+X7+Z7</f>
        <v>8</v>
      </c>
      <c r="AB7" s="200" t="n">
        <f aca="false">C7+E7+G7+I7+K7+M7+O7+Q7+S7+U7+W7+Y7</f>
        <v>15880</v>
      </c>
      <c r="AC7" s="201" t="n">
        <f aca="false">營業報!Q7+營業報!R7+營業報!S7-營業報!T7</f>
        <v>15880</v>
      </c>
      <c r="AD7" s="175" t="n">
        <f aca="false">AC7-AB7</f>
        <v>0</v>
      </c>
    </row>
    <row r="8" customFormat="false" ht="16.8" hidden="false" customHeight="false" outlineLevel="0" collapsed="false">
      <c r="A8" s="28" t="n">
        <v>43136</v>
      </c>
      <c r="B8" s="29" t="s">
        <v>24</v>
      </c>
      <c r="C8" s="202"/>
      <c r="D8" s="203"/>
      <c r="E8" s="203"/>
      <c r="F8" s="204"/>
      <c r="G8" s="202"/>
      <c r="H8" s="203"/>
      <c r="I8" s="203"/>
      <c r="J8" s="204"/>
      <c r="K8" s="202"/>
      <c r="L8" s="203"/>
      <c r="M8" s="203"/>
      <c r="N8" s="204"/>
      <c r="O8" s="202"/>
      <c r="P8" s="203"/>
      <c r="Q8" s="203" t="n">
        <v>2399</v>
      </c>
      <c r="R8" s="204" t="n">
        <v>1</v>
      </c>
      <c r="S8" s="202"/>
      <c r="T8" s="203"/>
      <c r="U8" s="203"/>
      <c r="V8" s="204"/>
      <c r="W8" s="202"/>
      <c r="X8" s="203"/>
      <c r="Y8" s="203"/>
      <c r="Z8" s="204"/>
      <c r="AA8" s="199" t="n">
        <f aca="false">D8+F8+H8+J8+L8+N8+P8+R8+T8+V8+X8+Z8</f>
        <v>1</v>
      </c>
      <c r="AB8" s="200" t="n">
        <f aca="false">C8+E8+G8+I8+K8+M8+O8+Q8+S8+U8+W8+Y8</f>
        <v>2399</v>
      </c>
      <c r="AC8" s="201" t="n">
        <f aca="false">營業報!Q8+營業報!R8+營業報!S8-營業報!T8</f>
        <v>2399</v>
      </c>
      <c r="AD8" s="175" t="n">
        <f aca="false">AC8-AB8</f>
        <v>0</v>
      </c>
    </row>
    <row r="9" customFormat="false" ht="16.8" hidden="false" customHeight="false" outlineLevel="0" collapsed="false">
      <c r="A9" s="28" t="n">
        <v>43137</v>
      </c>
      <c r="B9" s="29" t="s">
        <v>25</v>
      </c>
      <c r="C9" s="202"/>
      <c r="D9" s="203"/>
      <c r="E9" s="203"/>
      <c r="F9" s="204"/>
      <c r="G9" s="202" t="n">
        <v>864</v>
      </c>
      <c r="H9" s="203" t="n">
        <v>1</v>
      </c>
      <c r="I9" s="203" t="n">
        <v>1335</v>
      </c>
      <c r="J9" s="204" t="n">
        <v>1</v>
      </c>
      <c r="K9" s="202"/>
      <c r="L9" s="203"/>
      <c r="M9" s="203" t="n">
        <v>1424</v>
      </c>
      <c r="N9" s="204"/>
      <c r="O9" s="202"/>
      <c r="P9" s="203"/>
      <c r="Q9" s="203"/>
      <c r="R9" s="204"/>
      <c r="S9" s="202"/>
      <c r="T9" s="203"/>
      <c r="U9" s="203"/>
      <c r="V9" s="204"/>
      <c r="W9" s="202"/>
      <c r="X9" s="203"/>
      <c r="Y9" s="203"/>
      <c r="Z9" s="204"/>
      <c r="AA9" s="199" t="n">
        <f aca="false">D9+F9+H9+J9+L9+N9+P9+R9+T9+V9+X9+Z9</f>
        <v>2</v>
      </c>
      <c r="AB9" s="200" t="n">
        <f aca="false">C9+E9+G9+I9+K9+M9+O9+Q9+S9+U9+W9+Y9</f>
        <v>3623</v>
      </c>
      <c r="AC9" s="201" t="n">
        <f aca="false">營業報!Q9+營業報!R9+營業報!S9-營業報!T9</f>
        <v>3623</v>
      </c>
      <c r="AD9" s="175" t="n">
        <f aca="false">AC9-AB9</f>
        <v>0</v>
      </c>
    </row>
    <row r="10" customFormat="false" ht="16.8" hidden="false" customHeight="false" outlineLevel="0" collapsed="false">
      <c r="A10" s="28" t="n">
        <v>43138</v>
      </c>
      <c r="B10" s="29" t="s">
        <v>26</v>
      </c>
      <c r="C10" s="202" t="n">
        <f aca="false">2150</f>
        <v>2150</v>
      </c>
      <c r="D10" s="203" t="n">
        <v>1</v>
      </c>
      <c r="E10" s="205"/>
      <c r="F10" s="206"/>
      <c r="G10" s="207"/>
      <c r="H10" s="205"/>
      <c r="I10" s="203" t="n">
        <f aca="false">900+2317</f>
        <v>3217</v>
      </c>
      <c r="J10" s="204" t="n">
        <v>2</v>
      </c>
      <c r="K10" s="202" t="n">
        <v>1726</v>
      </c>
      <c r="L10" s="203" t="n">
        <v>1</v>
      </c>
      <c r="M10" s="203"/>
      <c r="N10" s="204"/>
      <c r="O10" s="202"/>
      <c r="P10" s="203"/>
      <c r="Q10" s="203"/>
      <c r="R10" s="204"/>
      <c r="S10" s="202"/>
      <c r="T10" s="203"/>
      <c r="U10" s="203"/>
      <c r="V10" s="204"/>
      <c r="W10" s="202"/>
      <c r="X10" s="203"/>
      <c r="Y10" s="203"/>
      <c r="Z10" s="204"/>
      <c r="AA10" s="199" t="n">
        <f aca="false">D10+F10+H10+J10+L10+N10+P10+R10+T10+V10+X10+Z10</f>
        <v>4</v>
      </c>
      <c r="AB10" s="200" t="n">
        <f aca="false">C10+E10+G10+I10+K10+M10+O10+Q10+S10+U10+W10+Y10</f>
        <v>7093</v>
      </c>
      <c r="AC10" s="201" t="n">
        <f aca="false">營業報!Q10+營業報!R10+營業報!S10-營業報!T10</f>
        <v>7093</v>
      </c>
      <c r="AD10" s="175" t="n">
        <f aca="false">AC10-AB10</f>
        <v>0</v>
      </c>
      <c r="AE10" s="178"/>
      <c r="AF10" s="178"/>
      <c r="AG10" s="178"/>
      <c r="AH10" s="178"/>
    </row>
    <row r="11" s="178" customFormat="true" ht="16.8" hidden="false" customHeight="false" outlineLevel="0" collapsed="false">
      <c r="A11" s="28" t="n">
        <v>43139</v>
      </c>
      <c r="B11" s="29" t="s">
        <v>21</v>
      </c>
      <c r="C11" s="202"/>
      <c r="D11" s="203"/>
      <c r="E11" s="203" t="n">
        <f aca="false">1190+2733</f>
        <v>3923</v>
      </c>
      <c r="F11" s="204" t="n">
        <v>2</v>
      </c>
      <c r="G11" s="207"/>
      <c r="H11" s="205"/>
      <c r="I11" s="203"/>
      <c r="J11" s="204"/>
      <c r="K11" s="202" t="n">
        <f aca="false">1733+1733</f>
        <v>3466</v>
      </c>
      <c r="L11" s="203" t="n">
        <v>2</v>
      </c>
      <c r="M11" s="203"/>
      <c r="N11" s="204"/>
      <c r="O11" s="202" t="n">
        <f aca="false">1316+1080</f>
        <v>2396</v>
      </c>
      <c r="P11" s="203" t="n">
        <v>2</v>
      </c>
      <c r="Q11" s="203" t="n">
        <v>3399</v>
      </c>
      <c r="R11" s="204" t="n">
        <v>1</v>
      </c>
      <c r="S11" s="202"/>
      <c r="T11" s="203"/>
      <c r="U11" s="203"/>
      <c r="V11" s="204"/>
      <c r="W11" s="202" t="n">
        <v>840</v>
      </c>
      <c r="X11" s="203" t="n">
        <v>1</v>
      </c>
      <c r="Y11" s="203"/>
      <c r="Z11" s="204"/>
      <c r="AA11" s="199" t="n">
        <f aca="false">D11+F11+H11+J11+L11+N11+P11+R11+T11+V11+X11+Z11</f>
        <v>8</v>
      </c>
      <c r="AB11" s="200" t="n">
        <f aca="false">C11+E11+G11+I11+K11+M11+O11+Q11+S11+U11+W11+Y11</f>
        <v>14024</v>
      </c>
      <c r="AC11" s="201" t="n">
        <f aca="false">營業報!Q11+營業報!R11+營業報!S11-營業報!T11</f>
        <v>14024</v>
      </c>
      <c r="AD11" s="175" t="n">
        <f aca="false">AC11-AB11</f>
        <v>0</v>
      </c>
      <c r="AE11" s="175"/>
      <c r="AF11" s="175"/>
      <c r="AG11" s="175"/>
      <c r="AH11" s="175"/>
    </row>
    <row r="12" customFormat="false" ht="16.8" hidden="false" customHeight="false" outlineLevel="0" collapsed="false">
      <c r="A12" s="28" t="n">
        <v>43140</v>
      </c>
      <c r="B12" s="29" t="s">
        <v>22</v>
      </c>
      <c r="C12" s="208"/>
      <c r="D12" s="205"/>
      <c r="E12" s="205"/>
      <c r="F12" s="206"/>
      <c r="G12" s="208"/>
      <c r="H12" s="205"/>
      <c r="I12" s="205"/>
      <c r="J12" s="206"/>
      <c r="K12" s="208"/>
      <c r="L12" s="205"/>
      <c r="M12" s="203"/>
      <c r="N12" s="204"/>
      <c r="O12" s="208"/>
      <c r="P12" s="205"/>
      <c r="Q12" s="203"/>
      <c r="R12" s="204"/>
      <c r="S12" s="208"/>
      <c r="T12" s="205"/>
      <c r="U12" s="203"/>
      <c r="V12" s="204"/>
      <c r="W12" s="208"/>
      <c r="X12" s="205"/>
      <c r="Y12" s="203"/>
      <c r="Z12" s="204"/>
      <c r="AA12" s="199" t="n">
        <f aca="false">D12+F12+H12+J12+L12+N12+P12+R12+T12+V12+X12+Z12</f>
        <v>0</v>
      </c>
      <c r="AB12" s="200" t="n">
        <f aca="false">C12+E12+G12+I12+K12+M12+O12+Q12+S12+U12+W12+Y12</f>
        <v>0</v>
      </c>
      <c r="AC12" s="201" t="n">
        <f aca="false">營業報!Q12+營業報!R12+營業報!S12-營業報!T12</f>
        <v>0</v>
      </c>
      <c r="AD12" s="175" t="n">
        <f aca="false">AC12-AB12</f>
        <v>0</v>
      </c>
    </row>
    <row r="13" customFormat="false" ht="16.8" hidden="false" customHeight="false" outlineLevel="0" collapsed="false">
      <c r="A13" s="28" t="n">
        <v>43141</v>
      </c>
      <c r="B13" s="29" t="s">
        <v>23</v>
      </c>
      <c r="C13" s="208"/>
      <c r="D13" s="205"/>
      <c r="E13" s="205"/>
      <c r="F13" s="206"/>
      <c r="G13" s="202"/>
      <c r="H13" s="203"/>
      <c r="I13" s="203"/>
      <c r="J13" s="204"/>
      <c r="K13" s="202"/>
      <c r="L13" s="203"/>
      <c r="M13" s="203"/>
      <c r="N13" s="204"/>
      <c r="O13" s="202"/>
      <c r="P13" s="203"/>
      <c r="Q13" s="203"/>
      <c r="R13" s="204"/>
      <c r="S13" s="202"/>
      <c r="T13" s="203"/>
      <c r="U13" s="203"/>
      <c r="V13" s="204"/>
      <c r="W13" s="202"/>
      <c r="X13" s="203"/>
      <c r="Y13" s="203"/>
      <c r="Z13" s="204"/>
      <c r="AA13" s="199" t="n">
        <f aca="false">D13+F13+H13+J13+L13+N13+P13+R13+T13+V13+X13+Z13</f>
        <v>0</v>
      </c>
      <c r="AB13" s="200" t="n">
        <f aca="false">C13+E13+G13+I13+K13+M13+O13+Q13+S13+U13+W13+Y13</f>
        <v>0</v>
      </c>
      <c r="AC13" s="201" t="n">
        <f aca="false">營業報!Q13+營業報!R13+營業報!S13-營業報!T13</f>
        <v>0</v>
      </c>
      <c r="AD13" s="175" t="n">
        <f aca="false">AC13-AB13</f>
        <v>0</v>
      </c>
    </row>
    <row r="14" customFormat="false" ht="16.8" hidden="false" customHeight="false" outlineLevel="0" collapsed="false">
      <c r="A14" s="28" t="n">
        <v>43143</v>
      </c>
      <c r="B14" s="29" t="s">
        <v>24</v>
      </c>
      <c r="C14" s="208"/>
      <c r="D14" s="205"/>
      <c r="E14" s="205"/>
      <c r="F14" s="206"/>
      <c r="G14" s="202"/>
      <c r="H14" s="203"/>
      <c r="I14" s="203"/>
      <c r="J14" s="204"/>
      <c r="K14" s="202"/>
      <c r="L14" s="203"/>
      <c r="M14" s="203"/>
      <c r="N14" s="204"/>
      <c r="O14" s="202"/>
      <c r="P14" s="203"/>
      <c r="Q14" s="203"/>
      <c r="R14" s="204"/>
      <c r="S14" s="202"/>
      <c r="T14" s="203"/>
      <c r="U14" s="203"/>
      <c r="V14" s="204"/>
      <c r="W14" s="202"/>
      <c r="X14" s="203"/>
      <c r="Y14" s="203"/>
      <c r="Z14" s="204"/>
      <c r="AA14" s="199" t="n">
        <f aca="false">D14+F14+H14+J14+L14+N14+P14+R14+T14+V14+X14+Z14</f>
        <v>0</v>
      </c>
      <c r="AB14" s="200" t="n">
        <f aca="false">C14+E14+G14+I14+K14+M14+O14+Q14+S14+U14+W14+Y14</f>
        <v>0</v>
      </c>
      <c r="AC14" s="201" t="n">
        <f aca="false">營業報!Q14+營業報!R14+營業報!S14-營業報!T14</f>
        <v>0</v>
      </c>
      <c r="AD14" s="175" t="n">
        <f aca="false">AC14-AB14</f>
        <v>0</v>
      </c>
    </row>
    <row r="15" customFormat="false" ht="16.8" hidden="false" customHeight="false" outlineLevel="0" collapsed="false">
      <c r="A15" s="28" t="n">
        <v>43144</v>
      </c>
      <c r="B15" s="29" t="s">
        <v>25</v>
      </c>
      <c r="C15" s="202"/>
      <c r="D15" s="203"/>
      <c r="E15" s="203"/>
      <c r="F15" s="204"/>
      <c r="G15" s="202"/>
      <c r="H15" s="203"/>
      <c r="I15" s="203"/>
      <c r="J15" s="204"/>
      <c r="K15" s="202"/>
      <c r="L15" s="203"/>
      <c r="M15" s="203"/>
      <c r="N15" s="204"/>
      <c r="O15" s="202"/>
      <c r="P15" s="203"/>
      <c r="Q15" s="203"/>
      <c r="R15" s="204"/>
      <c r="S15" s="202"/>
      <c r="T15" s="203"/>
      <c r="U15" s="203"/>
      <c r="V15" s="204"/>
      <c r="W15" s="202"/>
      <c r="X15" s="203"/>
      <c r="Y15" s="203"/>
      <c r="Z15" s="204"/>
      <c r="AA15" s="199" t="n">
        <f aca="false">D15+F15+H15+J15+L15+N15+P15+R15+T15+V15+X15+Z15</f>
        <v>0</v>
      </c>
      <c r="AB15" s="200" t="n">
        <f aca="false">C15+E15+G15+I15+K15+M15+O15+Q15+S15+U15+W15+Y15</f>
        <v>0</v>
      </c>
      <c r="AC15" s="201" t="n">
        <f aca="false">營業報!Q15+營業報!R15+營業報!S15-營業報!T15</f>
        <v>0</v>
      </c>
      <c r="AD15" s="175" t="n">
        <f aca="false">AC15-AB15</f>
        <v>0</v>
      </c>
    </row>
    <row r="16" customFormat="false" ht="16.8" hidden="false" customHeight="false" outlineLevel="0" collapsed="false">
      <c r="A16" s="28" t="n">
        <v>43145</v>
      </c>
      <c r="B16" s="29" t="s">
        <v>26</v>
      </c>
      <c r="C16" s="202"/>
      <c r="D16" s="203"/>
      <c r="E16" s="203"/>
      <c r="F16" s="204"/>
      <c r="G16" s="202"/>
      <c r="H16" s="203"/>
      <c r="I16" s="203"/>
      <c r="J16" s="204"/>
      <c r="K16" s="202"/>
      <c r="L16" s="203"/>
      <c r="M16" s="203"/>
      <c r="N16" s="204"/>
      <c r="O16" s="202"/>
      <c r="P16" s="203"/>
      <c r="Q16" s="203"/>
      <c r="R16" s="204"/>
      <c r="S16" s="202"/>
      <c r="T16" s="203"/>
      <c r="U16" s="203"/>
      <c r="V16" s="204"/>
      <c r="W16" s="202"/>
      <c r="X16" s="203"/>
      <c r="Y16" s="203"/>
      <c r="Z16" s="204"/>
      <c r="AA16" s="199" t="n">
        <f aca="false">D16+F16+H16+J16+L16+N16+P16+R16+T16+V16+X16+Z16</f>
        <v>0</v>
      </c>
      <c r="AB16" s="200" t="n">
        <f aca="false">C16+E16+G16+I16+K16+M16+O16+Q16+S16+U16+W16+Y16</f>
        <v>0</v>
      </c>
      <c r="AC16" s="201" t="n">
        <f aca="false">營業報!Q16+營業報!R16+營業報!S16-營業報!T16</f>
        <v>0</v>
      </c>
      <c r="AD16" s="175" t="n">
        <f aca="false">AC16-AB16</f>
        <v>0</v>
      </c>
    </row>
    <row r="17" customFormat="false" ht="16.8" hidden="false" customHeight="false" outlineLevel="0" collapsed="false">
      <c r="A17" s="28" t="n">
        <v>43152</v>
      </c>
      <c r="B17" s="29" t="s">
        <v>21</v>
      </c>
      <c r="C17" s="202"/>
      <c r="D17" s="203"/>
      <c r="E17" s="203"/>
      <c r="F17" s="204"/>
      <c r="G17" s="202"/>
      <c r="H17" s="203"/>
      <c r="I17" s="203"/>
      <c r="J17" s="204"/>
      <c r="K17" s="202"/>
      <c r="L17" s="203"/>
      <c r="M17" s="203"/>
      <c r="N17" s="204"/>
      <c r="O17" s="202"/>
      <c r="P17" s="203"/>
      <c r="Q17" s="203"/>
      <c r="R17" s="204"/>
      <c r="S17" s="202"/>
      <c r="T17" s="203"/>
      <c r="U17" s="203"/>
      <c r="V17" s="204"/>
      <c r="W17" s="202"/>
      <c r="X17" s="203"/>
      <c r="Y17" s="203"/>
      <c r="Z17" s="204"/>
      <c r="AA17" s="199" t="n">
        <f aca="false">D17+F17+H17+J17+L17+N17+P17+R17+T17+V17+X17+Z17</f>
        <v>0</v>
      </c>
      <c r="AB17" s="200" t="n">
        <f aca="false">C17+E17+G17+I17+K17+M17+O17+Q17+S17+U17+W17+Y17</f>
        <v>0</v>
      </c>
      <c r="AC17" s="201" t="n">
        <f aca="false">營業報!Q17+營業報!R17+營業報!S17-營業報!T17</f>
        <v>0</v>
      </c>
      <c r="AD17" s="175" t="n">
        <f aca="false">AC17-AB17</f>
        <v>0</v>
      </c>
    </row>
    <row r="18" customFormat="false" ht="16.8" hidden="false" customHeight="false" outlineLevel="0" collapsed="false">
      <c r="A18" s="28" t="n">
        <v>43153</v>
      </c>
      <c r="B18" s="29" t="s">
        <v>22</v>
      </c>
      <c r="C18" s="202"/>
      <c r="D18" s="203"/>
      <c r="E18" s="203"/>
      <c r="F18" s="204"/>
      <c r="G18" s="202"/>
      <c r="H18" s="203"/>
      <c r="I18" s="203"/>
      <c r="J18" s="204"/>
      <c r="K18" s="202"/>
      <c r="L18" s="203"/>
      <c r="M18" s="203"/>
      <c r="N18" s="204"/>
      <c r="O18" s="202"/>
      <c r="P18" s="203"/>
      <c r="Q18" s="203"/>
      <c r="R18" s="204"/>
      <c r="S18" s="202"/>
      <c r="T18" s="203"/>
      <c r="U18" s="203"/>
      <c r="V18" s="204"/>
      <c r="W18" s="202"/>
      <c r="X18" s="203"/>
      <c r="Y18" s="203"/>
      <c r="Z18" s="204"/>
      <c r="AA18" s="199" t="n">
        <f aca="false">D18+F18+H18+J18+L18+N18+P18+R18+T18+V18+X18+Z18</f>
        <v>0</v>
      </c>
      <c r="AB18" s="200" t="n">
        <f aca="false">C18+E18+G18+I18+K18+M18+O18+Q18+S18+U18+W18+Y18</f>
        <v>0</v>
      </c>
      <c r="AC18" s="201" t="n">
        <f aca="false">營業報!Q18+營業報!R18+營業報!S18-營業報!T18</f>
        <v>0</v>
      </c>
      <c r="AD18" s="175" t="n">
        <f aca="false">AC18-AB18</f>
        <v>0</v>
      </c>
      <c r="AE18" s="178"/>
      <c r="AF18" s="178"/>
      <c r="AG18" s="178"/>
      <c r="AH18" s="178"/>
    </row>
    <row r="19" s="178" customFormat="true" ht="16.8" hidden="false" customHeight="false" outlineLevel="0" collapsed="false">
      <c r="A19" s="28" t="n">
        <v>43154</v>
      </c>
      <c r="B19" s="29" t="s">
        <v>23</v>
      </c>
      <c r="C19" s="202"/>
      <c r="D19" s="203"/>
      <c r="E19" s="203"/>
      <c r="F19" s="204"/>
      <c r="G19" s="202"/>
      <c r="H19" s="203"/>
      <c r="I19" s="203"/>
      <c r="J19" s="204"/>
      <c r="K19" s="202"/>
      <c r="L19" s="203"/>
      <c r="M19" s="203"/>
      <c r="N19" s="204"/>
      <c r="O19" s="202"/>
      <c r="P19" s="203"/>
      <c r="Q19" s="203"/>
      <c r="R19" s="204"/>
      <c r="S19" s="202"/>
      <c r="T19" s="203"/>
      <c r="U19" s="203"/>
      <c r="V19" s="204"/>
      <c r="W19" s="202"/>
      <c r="X19" s="203"/>
      <c r="Y19" s="203"/>
      <c r="Z19" s="204"/>
      <c r="AA19" s="199" t="n">
        <f aca="false">D19+F19+H19+J19+L19+N19+P19+R19+T19+V19+X19+Z19</f>
        <v>0</v>
      </c>
      <c r="AB19" s="200" t="n">
        <f aca="false">C19+E19+G19+I19+K19+M19+O19+Q19+S19+U19+W19+Y19</f>
        <v>0</v>
      </c>
      <c r="AC19" s="201" t="n">
        <f aca="false">營業報!Q19+營業報!R19+營業報!S19-營業報!T19</f>
        <v>0</v>
      </c>
      <c r="AD19" s="175" t="n">
        <f aca="false">AC19-AB19</f>
        <v>0</v>
      </c>
      <c r="AE19" s="209"/>
      <c r="AF19" s="209"/>
      <c r="AG19" s="209"/>
      <c r="AH19" s="209"/>
    </row>
    <row r="20" s="209" customFormat="true" ht="16.8" hidden="false" customHeight="false" outlineLevel="0" collapsed="false">
      <c r="A20" s="28" t="n">
        <v>43156</v>
      </c>
      <c r="B20" s="29" t="s">
        <v>24</v>
      </c>
      <c r="C20" s="210"/>
      <c r="D20" s="211"/>
      <c r="E20" s="211"/>
      <c r="F20" s="212"/>
      <c r="G20" s="210"/>
      <c r="H20" s="211"/>
      <c r="I20" s="211"/>
      <c r="J20" s="212"/>
      <c r="K20" s="210"/>
      <c r="L20" s="211"/>
      <c r="M20" s="211"/>
      <c r="N20" s="212"/>
      <c r="O20" s="210"/>
      <c r="P20" s="211"/>
      <c r="Q20" s="211"/>
      <c r="R20" s="212"/>
      <c r="S20" s="210"/>
      <c r="T20" s="211"/>
      <c r="U20" s="211"/>
      <c r="V20" s="212"/>
      <c r="W20" s="210"/>
      <c r="X20" s="211"/>
      <c r="Y20" s="211"/>
      <c r="Z20" s="212"/>
      <c r="AA20" s="199" t="n">
        <f aca="false">D20+F20+H20+J20+L20+N20+P20+R20+T20+V20+X20+Z20</f>
        <v>0</v>
      </c>
      <c r="AB20" s="200" t="n">
        <f aca="false">C20+E20+G20+I20+K20+M20+O20+Q20+S20+U20+W20+Y20</f>
        <v>0</v>
      </c>
      <c r="AC20" s="201" t="n">
        <f aca="false">營業報!Q20+營業報!R20+營業報!S20-營業報!T20</f>
        <v>0</v>
      </c>
      <c r="AD20" s="175" t="n">
        <f aca="false">AC20-AB20</f>
        <v>0</v>
      </c>
      <c r="AE20" s="175"/>
      <c r="AF20" s="175"/>
      <c r="AG20" s="175"/>
      <c r="AH20" s="175"/>
    </row>
    <row r="21" customFormat="false" ht="16.8" hidden="false" customHeight="false" outlineLevel="0" collapsed="false">
      <c r="A21" s="28" t="n">
        <v>43157</v>
      </c>
      <c r="B21" s="29" t="s">
        <v>25</v>
      </c>
      <c r="C21" s="202"/>
      <c r="D21" s="203"/>
      <c r="E21" s="203"/>
      <c r="F21" s="204"/>
      <c r="G21" s="202"/>
      <c r="H21" s="203"/>
      <c r="I21" s="203"/>
      <c r="J21" s="204"/>
      <c r="K21" s="202"/>
      <c r="L21" s="203"/>
      <c r="M21" s="203"/>
      <c r="N21" s="204"/>
      <c r="O21" s="202"/>
      <c r="P21" s="203"/>
      <c r="Q21" s="203"/>
      <c r="R21" s="204"/>
      <c r="S21" s="202"/>
      <c r="T21" s="203"/>
      <c r="U21" s="203"/>
      <c r="V21" s="204"/>
      <c r="W21" s="202"/>
      <c r="X21" s="203"/>
      <c r="Y21" s="203"/>
      <c r="Z21" s="204"/>
      <c r="AA21" s="199" t="n">
        <f aca="false">D21+F21+H21+J21+L21+N21+P21+R21+T21+V21+X21+Z21</f>
        <v>0</v>
      </c>
      <c r="AB21" s="200" t="n">
        <f aca="false">C21+E21+G21+I21+K21+M21+O21+Q21+S21+U21+W21+Y21</f>
        <v>0</v>
      </c>
      <c r="AC21" s="201" t="n">
        <f aca="false">營業報!Q21+營業報!R21+營業報!S21-營業報!T21</f>
        <v>0</v>
      </c>
      <c r="AD21" s="175" t="n">
        <f aca="false">AC21-AB21</f>
        <v>0</v>
      </c>
    </row>
    <row r="22" customFormat="false" ht="16.8" hidden="false" customHeight="false" outlineLevel="0" collapsed="false">
      <c r="A22" s="28" t="n">
        <v>43158</v>
      </c>
      <c r="B22" s="29" t="s">
        <v>26</v>
      </c>
      <c r="C22" s="202"/>
      <c r="D22" s="203"/>
      <c r="E22" s="203"/>
      <c r="F22" s="204"/>
      <c r="G22" s="202"/>
      <c r="H22" s="203"/>
      <c r="I22" s="203"/>
      <c r="J22" s="204"/>
      <c r="K22" s="202"/>
      <c r="L22" s="203"/>
      <c r="M22" s="203"/>
      <c r="N22" s="204"/>
      <c r="O22" s="202"/>
      <c r="P22" s="203"/>
      <c r="Q22" s="203"/>
      <c r="R22" s="204"/>
      <c r="S22" s="202"/>
      <c r="T22" s="203"/>
      <c r="U22" s="203"/>
      <c r="V22" s="204"/>
      <c r="W22" s="202"/>
      <c r="X22" s="203"/>
      <c r="Y22" s="203"/>
      <c r="Z22" s="204"/>
      <c r="AA22" s="199" t="n">
        <f aca="false">D22+F22+H22+J22+L22+N22+P22+R22+T22+V22+X22+Z22</f>
        <v>0</v>
      </c>
      <c r="AB22" s="200" t="n">
        <f aca="false">C22+E22+G22+I22+K22+M22+O22+Q22+S22+U22+W22+Y22</f>
        <v>0</v>
      </c>
      <c r="AC22" s="201" t="n">
        <f aca="false">營業報!Q22+營業報!R22+營業報!S22-營業報!T22</f>
        <v>0</v>
      </c>
      <c r="AD22" s="175" t="n">
        <f aca="false">AC22-AB22</f>
        <v>0</v>
      </c>
    </row>
    <row r="23" customFormat="false" ht="15.75" hidden="false" customHeight="true" outlineLevel="0" collapsed="false">
      <c r="A23" s="28" t="n">
        <v>43159</v>
      </c>
      <c r="B23" s="29" t="s">
        <v>21</v>
      </c>
      <c r="C23" s="202"/>
      <c r="D23" s="203"/>
      <c r="E23" s="203"/>
      <c r="F23" s="204"/>
      <c r="G23" s="202"/>
      <c r="H23" s="203"/>
      <c r="I23" s="203"/>
      <c r="J23" s="204"/>
      <c r="K23" s="202"/>
      <c r="L23" s="203"/>
      <c r="M23" s="203"/>
      <c r="N23" s="204"/>
      <c r="O23" s="202"/>
      <c r="P23" s="203"/>
      <c r="Q23" s="203"/>
      <c r="R23" s="204"/>
      <c r="S23" s="202"/>
      <c r="T23" s="203"/>
      <c r="U23" s="203"/>
      <c r="V23" s="204"/>
      <c r="W23" s="202"/>
      <c r="X23" s="203"/>
      <c r="Y23" s="203"/>
      <c r="Z23" s="204"/>
      <c r="AA23" s="199" t="n">
        <f aca="false">D23+F23+H23+J23+L23+N23+P23+R23+T23+V23+X23+Z23</f>
        <v>0</v>
      </c>
      <c r="AB23" s="200" t="n">
        <f aca="false">C23+E23+G23+I23+K23+M23+O23+Q23+S23+U23+W23+Y23</f>
        <v>0</v>
      </c>
      <c r="AC23" s="201" t="n">
        <f aca="false">營業報!Q23+營業報!R23+營業報!S23-營業報!T23</f>
        <v>0</v>
      </c>
      <c r="AD23" s="175" t="n">
        <f aca="false">AC23-AB23</f>
        <v>0</v>
      </c>
    </row>
    <row r="24" customFormat="false" ht="15.6" hidden="false" customHeight="false" outlineLevel="0" collapsed="false">
      <c r="A24" s="213" t="s">
        <v>70</v>
      </c>
      <c r="B24" s="213"/>
      <c r="C24" s="214" t="n">
        <f aca="false">SUM(C5:C23)</f>
        <v>14802</v>
      </c>
      <c r="D24" s="214" t="n">
        <f aca="false">SUM(D5:D23)</f>
        <v>10</v>
      </c>
      <c r="E24" s="214" t="n">
        <f aca="false">SUM(E5:E23)</f>
        <v>3923</v>
      </c>
      <c r="F24" s="214" t="n">
        <f aca="false">SUM(F5:F23)</f>
        <v>2</v>
      </c>
      <c r="G24" s="214" t="n">
        <f aca="false">SUM(G5:G23)</f>
        <v>2624</v>
      </c>
      <c r="H24" s="214" t="n">
        <f aca="false">SUM(H5:H23)</f>
        <v>2</v>
      </c>
      <c r="I24" s="214" t="n">
        <f aca="false">SUM(I5:I23)</f>
        <v>13112</v>
      </c>
      <c r="J24" s="214" t="n">
        <f aca="false">SUM(J5:J23)</f>
        <v>7</v>
      </c>
      <c r="K24" s="214" t="n">
        <f aca="false">SUM(K5:K23)</f>
        <v>14534</v>
      </c>
      <c r="L24" s="214" t="n">
        <f aca="false">SUM(L5:L23)</f>
        <v>9</v>
      </c>
      <c r="M24" s="214" t="n">
        <f aca="false">SUM(M5:M23)</f>
        <v>5680</v>
      </c>
      <c r="N24" s="214" t="n">
        <f aca="false">SUM(N5:N23)</f>
        <v>2</v>
      </c>
      <c r="O24" s="214" t="n">
        <f aca="false">SUM(O5:O23)</f>
        <v>6034</v>
      </c>
      <c r="P24" s="214" t="n">
        <f aca="false">SUM(P5:P23)</f>
        <v>4</v>
      </c>
      <c r="Q24" s="214" t="n">
        <f aca="false">SUM(Q5:Q23)</f>
        <v>15240</v>
      </c>
      <c r="R24" s="214" t="n">
        <f aca="false">SUM(R5:R23)</f>
        <v>8</v>
      </c>
      <c r="S24" s="214" t="n">
        <f aca="false">SUM(S5:S23)</f>
        <v>0</v>
      </c>
      <c r="T24" s="214" t="n">
        <f aca="false">SUM(T5:T23)</f>
        <v>0</v>
      </c>
      <c r="U24" s="214" t="n">
        <f aca="false">SUM(U5:U23)</f>
        <v>0</v>
      </c>
      <c r="V24" s="214" t="n">
        <f aca="false">SUM(V5:V23)</f>
        <v>0</v>
      </c>
      <c r="W24" s="214" t="n">
        <f aca="false">SUM(W5:W23)</f>
        <v>840</v>
      </c>
      <c r="X24" s="214" t="n">
        <f aca="false">SUM(X5:X23)</f>
        <v>1</v>
      </c>
      <c r="Y24" s="214" t="n">
        <f aca="false">SUM(Y5:Y23)</f>
        <v>0</v>
      </c>
      <c r="Z24" s="214" t="n">
        <f aca="false">SUM(Z5:Z23)</f>
        <v>0</v>
      </c>
      <c r="AA24" s="215" t="n">
        <f aca="false">D24+F24+H24+J24+L24+N24+P24+R24+T24+V24+X24+Z24</f>
        <v>45</v>
      </c>
      <c r="AB24" s="216" t="n">
        <f aca="false">C24+E24+G24+I24+K24+M24+O24+Q24+S24+U24+W24+Y24</f>
        <v>76789</v>
      </c>
      <c r="AC24" s="217" t="n">
        <f aca="false">營業報!R24+營業報!S24+營業報!Q24-營業報!T24</f>
        <v>76789</v>
      </c>
      <c r="AD24" s="175" t="n">
        <f aca="false">AC24-AB24</f>
        <v>0</v>
      </c>
    </row>
  </sheetData>
  <mergeCells count="11">
    <mergeCell ref="A1:Z1"/>
    <mergeCell ref="A3:B3"/>
    <mergeCell ref="C3:F3"/>
    <mergeCell ref="G3:J3"/>
    <mergeCell ref="K3:N3"/>
    <mergeCell ref="O3:R3"/>
    <mergeCell ref="S3:V3"/>
    <mergeCell ref="W3:Z3"/>
    <mergeCell ref="AA3:AB3"/>
    <mergeCell ref="A4:B4"/>
    <mergeCell ref="A24:B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5" activeCellId="0" sqref="P15"/>
    </sheetView>
  </sheetViews>
  <sheetFormatPr defaultRowHeight="16.2" zeroHeight="false" outlineLevelRow="0" outlineLevelCol="0"/>
  <cols>
    <col collapsed="false" customWidth="true" hidden="false" outlineLevel="0" max="1" min="1" style="218" width="14.15"/>
    <col collapsed="false" customWidth="true" hidden="false" outlineLevel="0" max="13" min="2" style="0" width="14.81"/>
    <col collapsed="false" customWidth="true" hidden="false" outlineLevel="0" max="14" min="14" style="0" width="16.61"/>
    <col collapsed="false" customWidth="true" hidden="false" outlineLevel="0" max="1025" min="15" style="0" width="9.83"/>
  </cols>
  <sheetData>
    <row r="2" customFormat="false" ht="16.2" hidden="false" customHeight="false" outlineLevel="0" collapsed="false">
      <c r="A2" s="219" t="s">
        <v>78</v>
      </c>
      <c r="B2" s="220" t="s">
        <v>79</v>
      </c>
      <c r="C2" s="220" t="s">
        <v>80</v>
      </c>
      <c r="D2" s="220" t="s">
        <v>81</v>
      </c>
      <c r="E2" s="220" t="s">
        <v>82</v>
      </c>
      <c r="F2" s="220" t="s">
        <v>83</v>
      </c>
      <c r="G2" s="220" t="s">
        <v>84</v>
      </c>
      <c r="H2" s="220" t="s">
        <v>85</v>
      </c>
      <c r="I2" s="220" t="s">
        <v>86</v>
      </c>
      <c r="J2" s="220" t="s">
        <v>87</v>
      </c>
      <c r="K2" s="220" t="s">
        <v>88</v>
      </c>
      <c r="L2" s="220" t="s">
        <v>89</v>
      </c>
      <c r="M2" s="220" t="s">
        <v>90</v>
      </c>
    </row>
    <row r="3" customFormat="false" ht="19.95" hidden="false" customHeight="true" outlineLevel="0" collapsed="false">
      <c r="A3" s="221" t="n">
        <v>2017</v>
      </c>
      <c r="B3" s="222" t="n">
        <v>435469</v>
      </c>
      <c r="C3" s="222" t="n">
        <v>501600</v>
      </c>
      <c r="D3" s="222" t="n">
        <v>415278</v>
      </c>
      <c r="E3" s="222" t="n">
        <v>600041</v>
      </c>
      <c r="F3" s="222" t="n">
        <v>707059</v>
      </c>
      <c r="G3" s="222" t="n">
        <v>400223</v>
      </c>
      <c r="H3" s="222" t="n">
        <v>603703</v>
      </c>
      <c r="I3" s="222" t="n">
        <v>401773</v>
      </c>
      <c r="J3" s="222" t="n">
        <v>403113</v>
      </c>
      <c r="K3" s="222" t="n">
        <v>328670</v>
      </c>
      <c r="L3" s="223" t="n">
        <v>402670</v>
      </c>
      <c r="M3" s="224"/>
      <c r="N3" s="225" t="n">
        <f aca="false">SUM(B3:M3)</f>
        <v>5199599</v>
      </c>
    </row>
    <row r="4" customFormat="false" ht="19.95" hidden="false" customHeight="true" outlineLevel="0" collapsed="false">
      <c r="A4" s="221" t="n">
        <v>2018</v>
      </c>
      <c r="B4" s="222" t="n">
        <v>313648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6"/>
      <c r="N4" s="225" t="n">
        <f aca="false">SUM(B4:K4)</f>
        <v>313648</v>
      </c>
    </row>
    <row r="5" customFormat="false" ht="19.95" hidden="false" customHeight="true" outlineLevel="0" collapsed="false">
      <c r="A5" s="227" t="s">
        <v>91</v>
      </c>
      <c r="B5" s="223" t="n">
        <v>680000</v>
      </c>
      <c r="C5" s="223" t="n">
        <v>608000</v>
      </c>
      <c r="D5" s="223" t="n">
        <v>608000</v>
      </c>
      <c r="E5" s="223" t="n">
        <v>608000</v>
      </c>
      <c r="F5" s="223" t="n">
        <v>680000</v>
      </c>
      <c r="G5" s="223" t="n">
        <v>608000</v>
      </c>
      <c r="H5" s="223" t="n">
        <v>880000</v>
      </c>
      <c r="I5" s="223" t="n">
        <v>680000</v>
      </c>
      <c r="J5" s="223" t="n">
        <v>608000</v>
      </c>
      <c r="K5" s="223" t="n">
        <v>680000</v>
      </c>
      <c r="L5" s="223" t="n">
        <v>680000</v>
      </c>
      <c r="M5" s="223" t="n">
        <v>680000</v>
      </c>
      <c r="N5" s="225" t="n">
        <f aca="false">SUM(B5:M5)</f>
        <v>8000000</v>
      </c>
    </row>
    <row r="6" customFormat="false" ht="19.95" hidden="false" customHeight="true" outlineLevel="0" collapsed="false">
      <c r="A6" s="227" t="s">
        <v>92</v>
      </c>
      <c r="B6" s="228" t="n">
        <f aca="false">B4/B5</f>
        <v>0.461247058823529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9"/>
      <c r="N6" s="230"/>
    </row>
    <row r="7" customFormat="false" ht="19.95" hidden="false" customHeight="true" outlineLevel="0" collapsed="false">
      <c r="A7" s="227" t="s">
        <v>93</v>
      </c>
      <c r="B7" s="228" t="n">
        <f aca="false">B4/B3</f>
        <v>0.720253336058365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9"/>
      <c r="N7" s="230"/>
    </row>
    <row r="10" customFormat="false" ht="19.2" hidden="false" customHeight="true" outlineLevel="0" collapsed="false">
      <c r="A10" s="219" t="s">
        <v>78</v>
      </c>
      <c r="B10" s="231" t="s">
        <v>94</v>
      </c>
      <c r="C10" s="231"/>
      <c r="D10" s="231"/>
      <c r="E10" s="232" t="s">
        <v>95</v>
      </c>
      <c r="F10" s="232"/>
      <c r="G10" s="232"/>
      <c r="H10" s="233" t="s">
        <v>96</v>
      </c>
      <c r="I10" s="233"/>
      <c r="J10" s="233"/>
      <c r="K10" s="234" t="s">
        <v>97</v>
      </c>
      <c r="L10" s="234"/>
      <c r="M10" s="234"/>
    </row>
    <row r="11" customFormat="false" ht="19.2" hidden="false" customHeight="true" outlineLevel="0" collapsed="false">
      <c r="A11" s="235" t="n">
        <v>2017</v>
      </c>
      <c r="B11" s="236" t="n">
        <f aca="false">SUM(B3:D3)</f>
        <v>1352347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7" t="n">
        <f aca="false">SUM(B11:M11)</f>
        <v>1352347</v>
      </c>
    </row>
    <row r="12" customFormat="false" ht="19.2" hidden="false" customHeight="true" outlineLevel="0" collapsed="false">
      <c r="A12" s="238" t="n">
        <v>2018</v>
      </c>
      <c r="B12" s="236" t="n">
        <f aca="false">SUM(B4:D4)</f>
        <v>313648</v>
      </c>
      <c r="C12" s="236"/>
      <c r="D12" s="236"/>
      <c r="E12" s="239"/>
      <c r="F12" s="239"/>
      <c r="G12" s="239"/>
      <c r="H12" s="239"/>
      <c r="I12" s="239"/>
      <c r="J12" s="239"/>
      <c r="K12" s="239"/>
      <c r="L12" s="239"/>
      <c r="M12" s="239"/>
      <c r="N12" s="240" t="n">
        <f aca="false">SUM(B12:M12)</f>
        <v>313648</v>
      </c>
    </row>
    <row r="13" customFormat="false" ht="19.2" hidden="false" customHeight="true" outlineLevel="0" collapsed="false">
      <c r="A13" s="241" t="s">
        <v>91</v>
      </c>
      <c r="B13" s="236" t="n">
        <f aca="false">SUM(B5:D5)</f>
        <v>1896000</v>
      </c>
      <c r="C13" s="236"/>
      <c r="D13" s="236"/>
      <c r="E13" s="242"/>
      <c r="F13" s="242"/>
      <c r="G13" s="242"/>
      <c r="H13" s="242"/>
      <c r="I13" s="242"/>
      <c r="J13" s="242"/>
      <c r="K13" s="242"/>
      <c r="L13" s="242"/>
      <c r="M13" s="242"/>
      <c r="N13" s="243" t="n">
        <f aca="false">SUM(B13:M13)</f>
        <v>1896000</v>
      </c>
    </row>
    <row r="14" customFormat="false" ht="19.2" hidden="false" customHeight="true" outlineLevel="0" collapsed="false">
      <c r="A14" s="244" t="s">
        <v>92</v>
      </c>
      <c r="B14" s="245" t="n">
        <f aca="false">B12/B13</f>
        <v>0.165426160337553</v>
      </c>
      <c r="C14" s="245"/>
      <c r="D14" s="245"/>
      <c r="E14" s="245"/>
      <c r="F14" s="245"/>
      <c r="G14" s="245"/>
      <c r="H14" s="246"/>
      <c r="I14" s="246"/>
      <c r="J14" s="246"/>
      <c r="K14" s="244"/>
      <c r="L14" s="244"/>
      <c r="M14" s="244"/>
      <c r="N14" s="247"/>
    </row>
    <row r="15" customFormat="false" ht="19.2" hidden="false" customHeight="true" outlineLevel="0" collapsed="false">
      <c r="A15" s="244" t="s">
        <v>93</v>
      </c>
      <c r="B15" s="245" t="n">
        <f aca="false">B12/B11</f>
        <v>0.231928639616903</v>
      </c>
      <c r="C15" s="245"/>
      <c r="D15" s="245"/>
      <c r="E15" s="245"/>
      <c r="F15" s="245"/>
      <c r="G15" s="245"/>
      <c r="H15" s="244"/>
      <c r="I15" s="244"/>
      <c r="J15" s="244"/>
      <c r="K15" s="244"/>
      <c r="L15" s="244"/>
      <c r="M15" s="244"/>
      <c r="N15" s="247"/>
    </row>
  </sheetData>
  <mergeCells count="24">
    <mergeCell ref="B10:D10"/>
    <mergeCell ref="E10:G10"/>
    <mergeCell ref="H10:J10"/>
    <mergeCell ref="K10:M10"/>
    <mergeCell ref="B11:D11"/>
    <mergeCell ref="E11:G11"/>
    <mergeCell ref="H11:J11"/>
    <mergeCell ref="K11:M11"/>
    <mergeCell ref="B12:D12"/>
    <mergeCell ref="E12:G12"/>
    <mergeCell ref="H12:J12"/>
    <mergeCell ref="K12:M12"/>
    <mergeCell ref="B13:D13"/>
    <mergeCell ref="E13:G13"/>
    <mergeCell ref="H13:J13"/>
    <mergeCell ref="K13:M13"/>
    <mergeCell ref="B14:D14"/>
    <mergeCell ref="E14:G14"/>
    <mergeCell ref="H14:J14"/>
    <mergeCell ref="K14:M14"/>
    <mergeCell ref="B15:D15"/>
    <mergeCell ref="E15:G15"/>
    <mergeCell ref="H15:J15"/>
    <mergeCell ref="K15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28" activeCellId="0" sqref="M28"/>
    </sheetView>
  </sheetViews>
  <sheetFormatPr defaultRowHeight="16.2" zeroHeight="false" outlineLevelRow="0" outlineLevelCol="0"/>
  <cols>
    <col collapsed="false" customWidth="true" hidden="false" outlineLevel="0" max="1" min="1" style="218" width="7.98"/>
    <col collapsed="false" customWidth="true" hidden="false" outlineLevel="0" max="34" min="2" style="218" width="4.89"/>
    <col collapsed="false" customWidth="true" hidden="false" outlineLevel="0" max="1025" min="35" style="0" width="9.83"/>
  </cols>
  <sheetData>
    <row r="1" customFormat="false" ht="16.2" hidden="false" customHeight="false" outlineLevel="0" collapsed="false">
      <c r="A1" s="248" t="s">
        <v>98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9"/>
      <c r="AG1" s="249"/>
      <c r="AH1" s="250"/>
      <c r="AI1" s="251"/>
    </row>
    <row r="2" customFormat="false" ht="16.2" hidden="false" customHeight="false" outlineLevel="0" collapsed="false">
      <c r="A2" s="252"/>
      <c r="B2" s="253" t="n">
        <v>1</v>
      </c>
      <c r="C2" s="254" t="n">
        <v>2</v>
      </c>
      <c r="D2" s="253" t="n">
        <v>3</v>
      </c>
      <c r="E2" s="253" t="n">
        <v>4</v>
      </c>
      <c r="F2" s="253" t="n">
        <v>5</v>
      </c>
      <c r="G2" s="253" t="n">
        <v>6</v>
      </c>
      <c r="H2" s="253" t="n">
        <v>7</v>
      </c>
      <c r="I2" s="253" t="n">
        <v>8</v>
      </c>
      <c r="J2" s="254" t="n">
        <v>9</v>
      </c>
      <c r="K2" s="253" t="n">
        <v>10</v>
      </c>
      <c r="L2" s="253" t="n">
        <v>11</v>
      </c>
      <c r="M2" s="253" t="n">
        <v>12</v>
      </c>
      <c r="N2" s="253" t="n">
        <v>13</v>
      </c>
      <c r="O2" s="253" t="n">
        <v>14</v>
      </c>
      <c r="P2" s="253" t="n">
        <v>15</v>
      </c>
      <c r="Q2" s="254" t="n">
        <v>16</v>
      </c>
      <c r="R2" s="253" t="n">
        <v>17</v>
      </c>
      <c r="S2" s="253" t="n">
        <v>18</v>
      </c>
      <c r="T2" s="253" t="n">
        <v>19</v>
      </c>
      <c r="U2" s="253" t="n">
        <v>20</v>
      </c>
      <c r="V2" s="253" t="n">
        <v>21</v>
      </c>
      <c r="W2" s="253" t="n">
        <v>22</v>
      </c>
      <c r="X2" s="254" t="n">
        <v>23</v>
      </c>
      <c r="Y2" s="253" t="n">
        <v>24</v>
      </c>
      <c r="Z2" s="253" t="n">
        <v>25</v>
      </c>
      <c r="AA2" s="253" t="n">
        <v>26</v>
      </c>
      <c r="AB2" s="253" t="n">
        <v>27</v>
      </c>
      <c r="AC2" s="253" t="n">
        <v>28</v>
      </c>
      <c r="AD2" s="252" t="s">
        <v>99</v>
      </c>
      <c r="AE2" s="252" t="s">
        <v>100</v>
      </c>
      <c r="AF2" s="252" t="s">
        <v>101</v>
      </c>
      <c r="AG2" s="252" t="s">
        <v>102</v>
      </c>
      <c r="AH2" s="251"/>
    </row>
    <row r="3" customFormat="false" ht="16.2" hidden="false" customHeight="false" outlineLevel="0" collapsed="false">
      <c r="A3" s="255"/>
      <c r="B3" s="256" t="s">
        <v>103</v>
      </c>
      <c r="C3" s="256" t="s">
        <v>104</v>
      </c>
      <c r="D3" s="256" t="s">
        <v>105</v>
      </c>
      <c r="E3" s="256" t="s">
        <v>106</v>
      </c>
      <c r="F3" s="257" t="s">
        <v>107</v>
      </c>
      <c r="G3" s="256" t="s">
        <v>108</v>
      </c>
      <c r="H3" s="256" t="s">
        <v>109</v>
      </c>
      <c r="I3" s="256" t="s">
        <v>103</v>
      </c>
      <c r="J3" s="256" t="s">
        <v>104</v>
      </c>
      <c r="K3" s="256" t="s">
        <v>105</v>
      </c>
      <c r="L3" s="256" t="s">
        <v>106</v>
      </c>
      <c r="M3" s="257" t="s">
        <v>107</v>
      </c>
      <c r="N3" s="256" t="s">
        <v>108</v>
      </c>
      <c r="O3" s="256" t="s">
        <v>109</v>
      </c>
      <c r="P3" s="256" t="s">
        <v>103</v>
      </c>
      <c r="Q3" s="256" t="s">
        <v>104</v>
      </c>
      <c r="R3" s="256" t="s">
        <v>105</v>
      </c>
      <c r="S3" s="256" t="s">
        <v>106</v>
      </c>
      <c r="T3" s="257" t="s">
        <v>107</v>
      </c>
      <c r="U3" s="256" t="s">
        <v>108</v>
      </c>
      <c r="V3" s="256" t="s">
        <v>109</v>
      </c>
      <c r="W3" s="256" t="s">
        <v>103</v>
      </c>
      <c r="X3" s="256" t="s">
        <v>104</v>
      </c>
      <c r="Y3" s="256" t="s">
        <v>105</v>
      </c>
      <c r="Z3" s="256" t="s">
        <v>106</v>
      </c>
      <c r="AA3" s="255" t="s">
        <v>107</v>
      </c>
      <c r="AB3" s="256" t="s">
        <v>108</v>
      </c>
      <c r="AC3" s="256" t="s">
        <v>109</v>
      </c>
      <c r="AD3" s="256" t="n">
        <v>14</v>
      </c>
      <c r="AE3" s="258" t="n">
        <v>1</v>
      </c>
      <c r="AF3" s="252" t="n">
        <v>13</v>
      </c>
      <c r="AG3" s="252"/>
      <c r="AH3" s="251"/>
    </row>
    <row r="4" customFormat="false" ht="16.2" hidden="false" customHeight="false" outlineLevel="0" collapsed="false">
      <c r="A4" s="259" t="s">
        <v>64</v>
      </c>
      <c r="B4" s="260" t="s">
        <v>110</v>
      </c>
      <c r="C4" s="261" t="s">
        <v>111</v>
      </c>
      <c r="D4" s="261" t="s">
        <v>112</v>
      </c>
      <c r="E4" s="262" t="s">
        <v>113</v>
      </c>
      <c r="F4" s="260" t="s">
        <v>110</v>
      </c>
      <c r="G4" s="260" t="s">
        <v>114</v>
      </c>
      <c r="H4" s="261" t="s">
        <v>110</v>
      </c>
      <c r="I4" s="260" t="s">
        <v>110</v>
      </c>
      <c r="J4" s="261" t="s">
        <v>111</v>
      </c>
      <c r="K4" s="261" t="s">
        <v>111</v>
      </c>
      <c r="L4" s="262" t="s">
        <v>113</v>
      </c>
      <c r="M4" s="261" t="s">
        <v>111</v>
      </c>
      <c r="N4" s="261" t="s">
        <v>111</v>
      </c>
      <c r="O4" s="261" t="s">
        <v>111</v>
      </c>
      <c r="P4" s="262" t="s">
        <v>115</v>
      </c>
      <c r="Q4" s="262" t="s">
        <v>115</v>
      </c>
      <c r="R4" s="262" t="s">
        <v>115</v>
      </c>
      <c r="S4" s="262" t="s">
        <v>113</v>
      </c>
      <c r="T4" s="262" t="s">
        <v>113</v>
      </c>
      <c r="U4" s="263" t="s">
        <v>112</v>
      </c>
      <c r="V4" s="260" t="s">
        <v>112</v>
      </c>
      <c r="W4" s="260" t="s">
        <v>110</v>
      </c>
      <c r="X4" s="260" t="s">
        <v>112</v>
      </c>
      <c r="Y4" s="262" t="s">
        <v>113</v>
      </c>
      <c r="Z4" s="262" t="s">
        <v>113</v>
      </c>
      <c r="AA4" s="262" t="s">
        <v>113</v>
      </c>
      <c r="AB4" s="262" t="s">
        <v>113</v>
      </c>
      <c r="AC4" s="260" t="s">
        <v>114</v>
      </c>
      <c r="AD4" s="252"/>
      <c r="AE4" s="252"/>
      <c r="AF4" s="252"/>
      <c r="AG4" s="252"/>
      <c r="AH4" s="251"/>
    </row>
    <row r="5" customFormat="false" ht="16.2" hidden="false" customHeight="false" outlineLevel="0" collapsed="false">
      <c r="A5" s="264" t="s">
        <v>116</v>
      </c>
      <c r="B5" s="262" t="s">
        <v>113</v>
      </c>
      <c r="C5" s="261" t="s">
        <v>110</v>
      </c>
      <c r="D5" s="260" t="s">
        <v>114</v>
      </c>
      <c r="E5" s="262" t="s">
        <v>113</v>
      </c>
      <c r="F5" s="260" t="s">
        <v>110</v>
      </c>
      <c r="G5" s="260" t="s">
        <v>110</v>
      </c>
      <c r="H5" s="261" t="s">
        <v>112</v>
      </c>
      <c r="I5" s="262" t="s">
        <v>113</v>
      </c>
      <c r="J5" s="261" t="s">
        <v>111</v>
      </c>
      <c r="K5" s="261" t="s">
        <v>111</v>
      </c>
      <c r="L5" s="262" t="s">
        <v>113</v>
      </c>
      <c r="M5" s="261" t="s">
        <v>111</v>
      </c>
      <c r="N5" s="261" t="s">
        <v>111</v>
      </c>
      <c r="O5" s="261" t="s">
        <v>111</v>
      </c>
      <c r="P5" s="262" t="s">
        <v>115</v>
      </c>
      <c r="Q5" s="262" t="s">
        <v>115</v>
      </c>
      <c r="R5" s="262" t="s">
        <v>115</v>
      </c>
      <c r="S5" s="262" t="s">
        <v>113</v>
      </c>
      <c r="T5" s="262" t="s">
        <v>113</v>
      </c>
      <c r="U5" s="262" t="s">
        <v>117</v>
      </c>
      <c r="V5" s="260" t="s">
        <v>114</v>
      </c>
      <c r="W5" s="260" t="s">
        <v>114</v>
      </c>
      <c r="X5" s="261" t="s">
        <v>110</v>
      </c>
      <c r="Y5" s="260" t="s">
        <v>110</v>
      </c>
      <c r="Z5" s="262" t="s">
        <v>113</v>
      </c>
      <c r="AA5" s="260" t="s">
        <v>110</v>
      </c>
      <c r="AB5" s="260" t="s">
        <v>112</v>
      </c>
      <c r="AC5" s="262" t="s">
        <v>113</v>
      </c>
      <c r="AD5" s="265"/>
      <c r="AE5" s="265"/>
      <c r="AF5" s="265"/>
      <c r="AG5" s="265"/>
    </row>
    <row r="6" customFormat="false" ht="16.2" hidden="false" customHeight="false" outlineLevel="0" collapsed="false">
      <c r="A6" s="261" t="s">
        <v>66</v>
      </c>
      <c r="B6" s="260" t="s">
        <v>110</v>
      </c>
      <c r="C6" s="260" t="s">
        <v>110</v>
      </c>
      <c r="D6" s="261" t="s">
        <v>110</v>
      </c>
      <c r="E6" s="262" t="s">
        <v>113</v>
      </c>
      <c r="F6" s="262" t="s">
        <v>113</v>
      </c>
      <c r="G6" s="261" t="s">
        <v>110</v>
      </c>
      <c r="H6" s="261" t="s">
        <v>114</v>
      </c>
      <c r="I6" s="260" t="s">
        <v>110</v>
      </c>
      <c r="J6" s="261" t="s">
        <v>111</v>
      </c>
      <c r="K6" s="261" t="s">
        <v>111</v>
      </c>
      <c r="L6" s="262" t="s">
        <v>113</v>
      </c>
      <c r="M6" s="261" t="s">
        <v>111</v>
      </c>
      <c r="N6" s="261" t="s">
        <v>111</v>
      </c>
      <c r="O6" s="261" t="s">
        <v>111</v>
      </c>
      <c r="P6" s="262" t="s">
        <v>115</v>
      </c>
      <c r="Q6" s="262" t="s">
        <v>115</v>
      </c>
      <c r="R6" s="262" t="s">
        <v>115</v>
      </c>
      <c r="S6" s="262" t="s">
        <v>113</v>
      </c>
      <c r="T6" s="262" t="s">
        <v>113</v>
      </c>
      <c r="U6" s="255" t="s">
        <v>118</v>
      </c>
      <c r="V6" s="260" t="s">
        <v>110</v>
      </c>
      <c r="W6" s="260" t="s">
        <v>112</v>
      </c>
      <c r="X6" s="260" t="s">
        <v>114</v>
      </c>
      <c r="Y6" s="260" t="s">
        <v>114</v>
      </c>
      <c r="Z6" s="262" t="s">
        <v>113</v>
      </c>
      <c r="AA6" s="260" t="s">
        <v>112</v>
      </c>
      <c r="AB6" s="262" t="s">
        <v>113</v>
      </c>
      <c r="AC6" s="262" t="s">
        <v>113</v>
      </c>
      <c r="AD6" s="265"/>
      <c r="AE6" s="265"/>
      <c r="AF6" s="265"/>
      <c r="AG6" s="265"/>
      <c r="AH6" s="251"/>
    </row>
    <row r="7" customFormat="false" ht="16.2" hidden="false" customHeight="false" outlineLevel="0" collapsed="false">
      <c r="A7" s="264" t="s">
        <v>119</v>
      </c>
      <c r="B7" s="260" t="s">
        <v>114</v>
      </c>
      <c r="C7" s="261" t="s">
        <v>110</v>
      </c>
      <c r="D7" s="261" t="s">
        <v>110</v>
      </c>
      <c r="E7" s="262" t="s">
        <v>113</v>
      </c>
      <c r="F7" s="260" t="s">
        <v>112</v>
      </c>
      <c r="G7" s="262" t="s">
        <v>113</v>
      </c>
      <c r="H7" s="262" t="s">
        <v>113</v>
      </c>
      <c r="I7" s="260" t="s">
        <v>114</v>
      </c>
      <c r="J7" s="261" t="s">
        <v>111</v>
      </c>
      <c r="K7" s="261" t="s">
        <v>111</v>
      </c>
      <c r="L7" s="262" t="s">
        <v>113</v>
      </c>
      <c r="M7" s="261" t="s">
        <v>111</v>
      </c>
      <c r="N7" s="261" t="s">
        <v>111</v>
      </c>
      <c r="O7" s="261" t="s">
        <v>111</v>
      </c>
      <c r="P7" s="262" t="s">
        <v>115</v>
      </c>
      <c r="Q7" s="262" t="s">
        <v>115</v>
      </c>
      <c r="R7" s="262" t="s">
        <v>115</v>
      </c>
      <c r="S7" s="262" t="s">
        <v>113</v>
      </c>
      <c r="T7" s="262" t="s">
        <v>113</v>
      </c>
      <c r="U7" s="261" t="s">
        <v>112</v>
      </c>
      <c r="V7" s="260" t="s">
        <v>112</v>
      </c>
      <c r="W7" s="260" t="s">
        <v>114</v>
      </c>
      <c r="X7" s="262" t="s">
        <v>113</v>
      </c>
      <c r="Y7" s="260" t="s">
        <v>110</v>
      </c>
      <c r="Z7" s="262" t="s">
        <v>113</v>
      </c>
      <c r="AA7" s="260" t="s">
        <v>110</v>
      </c>
      <c r="AB7" s="260" t="s">
        <v>110</v>
      </c>
      <c r="AC7" s="260" t="s">
        <v>110</v>
      </c>
      <c r="AD7" s="252"/>
      <c r="AE7" s="252"/>
      <c r="AF7" s="252"/>
      <c r="AG7" s="252"/>
      <c r="AH7" s="251"/>
    </row>
    <row r="8" customFormat="false" ht="16.2" hidden="false" customHeight="false" outlineLevel="0" collapsed="false">
      <c r="A8" s="264" t="s">
        <v>69</v>
      </c>
      <c r="B8" s="260" t="s">
        <v>112</v>
      </c>
      <c r="C8" s="261" t="s">
        <v>110</v>
      </c>
      <c r="D8" s="260" t="s">
        <v>112</v>
      </c>
      <c r="E8" s="262" t="s">
        <v>113</v>
      </c>
      <c r="F8" s="262" t="s">
        <v>113</v>
      </c>
      <c r="G8" s="260" t="s">
        <v>112</v>
      </c>
      <c r="H8" s="261" t="s">
        <v>110</v>
      </c>
      <c r="I8" s="260" t="s">
        <v>112</v>
      </c>
      <c r="J8" s="261" t="s">
        <v>111</v>
      </c>
      <c r="K8" s="261" t="s">
        <v>111</v>
      </c>
      <c r="L8" s="262" t="s">
        <v>113</v>
      </c>
      <c r="M8" s="261" t="s">
        <v>111</v>
      </c>
      <c r="N8" s="261" t="s">
        <v>111</v>
      </c>
      <c r="O8" s="261" t="s">
        <v>111</v>
      </c>
      <c r="P8" s="262" t="s">
        <v>115</v>
      </c>
      <c r="Q8" s="262" t="s">
        <v>115</v>
      </c>
      <c r="R8" s="262" t="s">
        <v>115</v>
      </c>
      <c r="S8" s="262" t="s">
        <v>113</v>
      </c>
      <c r="T8" s="262" t="s">
        <v>113</v>
      </c>
      <c r="U8" s="260" t="s">
        <v>112</v>
      </c>
      <c r="V8" s="262" t="s">
        <v>113</v>
      </c>
      <c r="W8" s="260" t="s">
        <v>110</v>
      </c>
      <c r="X8" s="260" t="s">
        <v>110</v>
      </c>
      <c r="Y8" s="260" t="s">
        <v>112</v>
      </c>
      <c r="Z8" s="262" t="s">
        <v>113</v>
      </c>
      <c r="AA8" s="262" t="s">
        <v>113</v>
      </c>
      <c r="AB8" s="260" t="s">
        <v>110</v>
      </c>
      <c r="AC8" s="260" t="s">
        <v>112</v>
      </c>
      <c r="AD8" s="252"/>
      <c r="AE8" s="252"/>
      <c r="AF8" s="252"/>
      <c r="AG8" s="252"/>
      <c r="AH8" s="251"/>
    </row>
    <row r="9" customFormat="false" ht="16.2" hidden="false" customHeight="false" outlineLevel="0" collapsed="false">
      <c r="A9" s="252"/>
      <c r="B9" s="266"/>
      <c r="C9" s="267" t="s">
        <v>120</v>
      </c>
      <c r="D9" s="266"/>
      <c r="E9" s="268"/>
      <c r="F9" s="266"/>
      <c r="G9" s="266" t="s">
        <v>121</v>
      </c>
      <c r="H9" s="266"/>
      <c r="I9" s="266"/>
      <c r="J9" s="267"/>
      <c r="K9" s="267"/>
      <c r="L9" s="266"/>
      <c r="M9" s="266"/>
      <c r="N9" s="266" t="s">
        <v>121</v>
      </c>
      <c r="O9" s="252" t="s">
        <v>120</v>
      </c>
      <c r="P9" s="269" t="s">
        <v>122</v>
      </c>
      <c r="Q9" s="268" t="s">
        <v>123</v>
      </c>
      <c r="R9" s="270" t="s">
        <v>124</v>
      </c>
      <c r="S9" s="270" t="s">
        <v>125</v>
      </c>
      <c r="T9" s="270" t="s">
        <v>126</v>
      </c>
      <c r="U9" s="268" t="s">
        <v>127</v>
      </c>
      <c r="V9" s="266" t="s">
        <v>121</v>
      </c>
      <c r="W9" s="271"/>
      <c r="X9" s="270"/>
      <c r="Y9" s="267"/>
      <c r="Z9" s="268"/>
      <c r="AA9" s="268"/>
      <c r="AB9" s="268"/>
      <c r="AC9" s="266"/>
      <c r="AD9" s="252"/>
      <c r="AE9" s="252"/>
      <c r="AF9" s="252"/>
      <c r="AG9" s="252"/>
      <c r="AH9" s="251"/>
    </row>
    <row r="10" customFormat="false" ht="16.2" hidden="false" customHeight="false" outlineLevel="0" collapsed="false">
      <c r="A10" s="250"/>
      <c r="B10" s="272"/>
      <c r="C10" s="273"/>
      <c r="D10" s="272"/>
      <c r="E10" s="272"/>
      <c r="F10" s="272"/>
      <c r="G10" s="272"/>
      <c r="H10" s="272"/>
      <c r="I10" s="272"/>
      <c r="J10" s="273"/>
      <c r="K10" s="272"/>
      <c r="L10" s="272"/>
      <c r="M10" s="272"/>
      <c r="N10" s="272"/>
      <c r="O10" s="272"/>
      <c r="P10" s="272"/>
      <c r="Q10" s="273"/>
      <c r="R10" s="272"/>
      <c r="S10" s="272"/>
      <c r="T10" s="272"/>
      <c r="U10" s="272"/>
      <c r="V10" s="272"/>
      <c r="AI10" s="251"/>
    </row>
    <row r="11" customFormat="false" ht="16.2" hidden="false" customHeight="false" outlineLevel="0" collapsed="false">
      <c r="A11" s="274" t="s">
        <v>112</v>
      </c>
      <c r="B11" s="275" t="s">
        <v>128</v>
      </c>
      <c r="C11" s="276"/>
      <c r="D11" s="275"/>
      <c r="E11" s="250"/>
      <c r="F11" s="250"/>
      <c r="G11" s="272" t="s">
        <v>129</v>
      </c>
      <c r="H11" s="272"/>
      <c r="I11" s="272"/>
      <c r="J11" s="273"/>
      <c r="K11" s="272"/>
      <c r="L11" s="272"/>
      <c r="M11" s="272"/>
      <c r="N11" s="272"/>
      <c r="O11" s="272"/>
      <c r="P11" s="272" t="s">
        <v>130</v>
      </c>
      <c r="Q11" s="273"/>
      <c r="R11" s="272"/>
      <c r="S11" s="250"/>
      <c r="T11" s="250"/>
      <c r="U11" s="277"/>
      <c r="V11" s="250"/>
      <c r="AI11" s="251"/>
    </row>
    <row r="12" customFormat="false" ht="16.2" hidden="false" customHeight="false" outlineLevel="0" collapsed="false">
      <c r="A12" s="274" t="s">
        <v>110</v>
      </c>
      <c r="B12" s="275" t="s">
        <v>131</v>
      </c>
      <c r="C12" s="276"/>
      <c r="D12" s="275"/>
      <c r="E12" s="250"/>
      <c r="F12" s="250"/>
      <c r="G12" s="250"/>
      <c r="H12" s="250"/>
      <c r="I12" s="250"/>
      <c r="J12" s="273"/>
      <c r="K12" s="250"/>
      <c r="L12" s="250"/>
      <c r="M12" s="250"/>
      <c r="N12" s="250"/>
      <c r="O12" s="250"/>
      <c r="P12" s="274" t="s">
        <v>132</v>
      </c>
      <c r="Q12" s="273"/>
      <c r="R12" s="250"/>
      <c r="S12" s="278"/>
      <c r="T12" s="250"/>
      <c r="U12" s="250"/>
      <c r="V12" s="250"/>
      <c r="AI12" s="251"/>
    </row>
    <row r="13" customFormat="false" ht="16.2" hidden="false" customHeight="false" outlineLevel="0" collapsed="false">
      <c r="A13" s="274" t="s">
        <v>114</v>
      </c>
      <c r="B13" s="275" t="s">
        <v>133</v>
      </c>
      <c r="C13" s="276"/>
      <c r="D13" s="275"/>
      <c r="E13" s="250"/>
      <c r="F13" s="250"/>
      <c r="G13" s="278"/>
      <c r="H13" s="250"/>
      <c r="I13" s="250"/>
      <c r="J13" s="273"/>
      <c r="K13" s="250"/>
      <c r="L13" s="250"/>
      <c r="M13" s="250"/>
      <c r="N13" s="250"/>
      <c r="O13" s="250"/>
      <c r="P13" s="250"/>
      <c r="Q13" s="279"/>
      <c r="R13" s="250"/>
      <c r="S13" s="250"/>
      <c r="T13" s="250"/>
      <c r="U13" s="250"/>
      <c r="V13" s="250"/>
      <c r="AI13" s="251"/>
    </row>
    <row r="14" customFormat="false" ht="16.2" hidden="false" customHeight="false" outlineLevel="0" collapsed="false">
      <c r="A14" s="250"/>
      <c r="B14" s="275"/>
      <c r="C14" s="276"/>
      <c r="D14" s="275"/>
      <c r="E14" s="250"/>
      <c r="F14" s="250"/>
      <c r="G14" s="250"/>
      <c r="H14" s="250"/>
      <c r="I14" s="250"/>
      <c r="J14" s="273"/>
      <c r="K14" s="250"/>
      <c r="L14" s="250"/>
      <c r="M14" s="250"/>
      <c r="N14" s="250"/>
      <c r="O14" s="250"/>
      <c r="P14" s="250"/>
      <c r="Q14" s="279"/>
      <c r="R14" s="250"/>
      <c r="S14" s="250"/>
      <c r="T14" s="250"/>
      <c r="U14" s="250"/>
      <c r="V14" s="250"/>
    </row>
  </sheetData>
  <mergeCells count="1">
    <mergeCell ref="A1:AE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3" activeCellId="0" sqref="N23"/>
    </sheetView>
  </sheetViews>
  <sheetFormatPr defaultRowHeight="16.2" zeroHeight="false" outlineLevelRow="0" outlineLevelCol="0"/>
  <cols>
    <col collapsed="false" customWidth="true" hidden="false" outlineLevel="0" max="1" min="1" style="0" width="9.83"/>
    <col collapsed="false" customWidth="true" hidden="false" outlineLevel="0" max="8" min="2" style="0" width="12.23"/>
    <col collapsed="false" customWidth="true" hidden="false" outlineLevel="0" max="10" min="9" style="0" width="14.03"/>
    <col collapsed="false" customWidth="true" hidden="false" outlineLevel="0" max="11" min="11" style="0" width="13.52"/>
    <col collapsed="false" customWidth="true" hidden="false" outlineLevel="0" max="16" min="12" style="0" width="9.83"/>
    <col collapsed="false" customWidth="true" hidden="false" outlineLevel="0" max="17" min="17" style="0" width="12.49"/>
    <col collapsed="false" customWidth="true" hidden="false" outlineLevel="0" max="19" min="18" style="0" width="9.83"/>
    <col collapsed="false" customWidth="true" hidden="true" outlineLevel="0" max="20" min="20" style="0" width="9.69"/>
    <col collapsed="false" customWidth="true" hidden="false" outlineLevel="0" max="21" min="21" style="0" width="14.81"/>
    <col collapsed="false" customWidth="true" hidden="false" outlineLevel="0" max="22" min="22" style="0" width="16.87"/>
    <col collapsed="false" customWidth="true" hidden="false" outlineLevel="0" max="23" min="23" style="0" width="16.22"/>
    <col collapsed="false" customWidth="true" hidden="false" outlineLevel="0" max="24" min="24" style="0" width="10.3"/>
    <col collapsed="false" customWidth="false" hidden="false" outlineLevel="0" max="26" min="25" style="0" width="11.45"/>
    <col collapsed="false" customWidth="true" hidden="false" outlineLevel="0" max="27" min="27" style="0" width="9.83"/>
    <col collapsed="false" customWidth="true" hidden="false" outlineLevel="0" max="28" min="28" style="0" width="14.67"/>
    <col collapsed="false" customWidth="true" hidden="false" outlineLevel="0" max="1025" min="29" style="0" width="9.83"/>
  </cols>
  <sheetData>
    <row r="1" customFormat="false" ht="16.8" hidden="false" customHeight="false" outlineLevel="0" collapsed="false"/>
    <row r="2" customFormat="false" ht="24" hidden="false" customHeight="false" outlineLevel="0" collapsed="false">
      <c r="A2" s="280" t="s">
        <v>134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62"/>
      <c r="Y2" s="62"/>
      <c r="Z2" s="62"/>
    </row>
    <row r="3" customFormat="false" ht="18.6" hidden="false" customHeight="false" outlineLevel="0" collapsed="false">
      <c r="A3" s="281" t="s">
        <v>31</v>
      </c>
      <c r="B3" s="282" t="s">
        <v>135</v>
      </c>
      <c r="C3" s="282"/>
      <c r="D3" s="282"/>
      <c r="E3" s="282"/>
      <c r="F3" s="282"/>
      <c r="G3" s="283" t="s">
        <v>136</v>
      </c>
      <c r="H3" s="283"/>
      <c r="I3" s="284" t="s">
        <v>137</v>
      </c>
      <c r="J3" s="285" t="s">
        <v>136</v>
      </c>
      <c r="K3" s="286" t="s">
        <v>138</v>
      </c>
      <c r="L3" s="287" t="s">
        <v>139</v>
      </c>
      <c r="M3" s="287"/>
      <c r="N3" s="287"/>
      <c r="O3" s="287"/>
      <c r="P3" s="287" t="s">
        <v>140</v>
      </c>
      <c r="Q3" s="287"/>
      <c r="R3" s="287"/>
      <c r="S3" s="287"/>
      <c r="T3" s="288"/>
      <c r="U3" s="289" t="s">
        <v>136</v>
      </c>
      <c r="V3" s="289"/>
      <c r="W3" s="289"/>
    </row>
    <row r="4" customFormat="false" ht="16.8" hidden="false" customHeight="false" outlineLevel="0" collapsed="false">
      <c r="A4" s="290" t="s">
        <v>5</v>
      </c>
      <c r="B4" s="291" t="s">
        <v>141</v>
      </c>
      <c r="C4" s="292" t="s">
        <v>142</v>
      </c>
      <c r="D4" s="292" t="s">
        <v>143</v>
      </c>
      <c r="E4" s="292" t="s">
        <v>144</v>
      </c>
      <c r="F4" s="292" t="s">
        <v>145</v>
      </c>
      <c r="G4" s="292" t="n">
        <v>1500</v>
      </c>
      <c r="H4" s="292" t="n">
        <v>2500</v>
      </c>
      <c r="I4" s="293" t="s">
        <v>146</v>
      </c>
      <c r="J4" s="294" t="s">
        <v>146</v>
      </c>
      <c r="K4" s="295" t="s">
        <v>147</v>
      </c>
      <c r="L4" s="296" t="s">
        <v>148</v>
      </c>
      <c r="M4" s="296"/>
      <c r="N4" s="296"/>
      <c r="O4" s="297" t="n">
        <v>3280</v>
      </c>
      <c r="P4" s="298" t="s">
        <v>149</v>
      </c>
      <c r="Q4" s="298"/>
      <c r="R4" s="298"/>
      <c r="S4" s="297" t="n">
        <v>1875</v>
      </c>
      <c r="T4" s="299"/>
      <c r="U4" s="300" t="n">
        <v>1500</v>
      </c>
      <c r="V4" s="301" t="s">
        <v>150</v>
      </c>
      <c r="W4" s="301"/>
    </row>
    <row r="5" customFormat="false" ht="16.8" hidden="false" customHeight="false" outlineLevel="0" collapsed="false">
      <c r="A5" s="28" t="n">
        <v>43132</v>
      </c>
      <c r="B5" s="302"/>
      <c r="C5" s="302"/>
      <c r="D5" s="302"/>
      <c r="E5" s="302"/>
      <c r="F5" s="302"/>
      <c r="G5" s="302"/>
      <c r="H5" s="302"/>
      <c r="I5" s="303" t="n">
        <f aca="false">SUM(B5+C5)</f>
        <v>0</v>
      </c>
      <c r="J5" s="304" t="n">
        <f aca="false">G5+H5</f>
        <v>0</v>
      </c>
      <c r="K5" s="305"/>
      <c r="L5" s="306"/>
      <c r="M5" s="306"/>
      <c r="N5" s="306"/>
      <c r="O5" s="307"/>
      <c r="P5" s="306"/>
      <c r="Q5" s="306"/>
      <c r="R5" s="306"/>
      <c r="S5" s="307"/>
      <c r="T5" s="308"/>
      <c r="U5" s="309" t="n">
        <v>2500</v>
      </c>
      <c r="V5" s="310" t="s">
        <v>151</v>
      </c>
      <c r="W5" s="310"/>
    </row>
    <row r="6" customFormat="false" ht="16.8" hidden="false" customHeight="false" outlineLevel="0" collapsed="false">
      <c r="A6" s="28" t="n">
        <v>43133</v>
      </c>
      <c r="B6" s="311"/>
      <c r="C6" s="311"/>
      <c r="D6" s="311"/>
      <c r="E6" s="311"/>
      <c r="F6" s="311"/>
      <c r="G6" s="311"/>
      <c r="H6" s="311"/>
      <c r="I6" s="312" t="n">
        <f aca="false">SUM(B6+C6)</f>
        <v>0</v>
      </c>
      <c r="J6" s="304" t="n">
        <f aca="false">G6+H6</f>
        <v>0</v>
      </c>
      <c r="K6" s="313"/>
      <c r="L6" s="287" t="s">
        <v>152</v>
      </c>
      <c r="M6" s="287"/>
      <c r="N6" s="287"/>
      <c r="O6" s="287"/>
      <c r="P6" s="287" t="s">
        <v>153</v>
      </c>
      <c r="Q6" s="287"/>
      <c r="R6" s="287"/>
      <c r="S6" s="287"/>
      <c r="U6" s="289" t="s">
        <v>154</v>
      </c>
      <c r="V6" s="289"/>
      <c r="W6" s="289"/>
    </row>
    <row r="7" customFormat="false" ht="16.2" hidden="false" customHeight="false" outlineLevel="0" collapsed="false">
      <c r="A7" s="28" t="n">
        <v>43134</v>
      </c>
      <c r="B7" s="311"/>
      <c r="C7" s="311"/>
      <c r="D7" s="311"/>
      <c r="E7" s="311"/>
      <c r="F7" s="311"/>
      <c r="G7" s="311"/>
      <c r="H7" s="311"/>
      <c r="I7" s="312" t="n">
        <f aca="false">SUM(B7+C7)</f>
        <v>0</v>
      </c>
      <c r="J7" s="304" t="n">
        <f aca="false">G7+H7</f>
        <v>0</v>
      </c>
      <c r="K7" s="305"/>
      <c r="L7" s="296" t="s">
        <v>155</v>
      </c>
      <c r="M7" s="296"/>
      <c r="N7" s="296"/>
      <c r="O7" s="297" t="n">
        <v>1360</v>
      </c>
      <c r="P7" s="296" t="s">
        <v>156</v>
      </c>
      <c r="Q7" s="296"/>
      <c r="R7" s="296"/>
      <c r="S7" s="297" t="n">
        <v>666</v>
      </c>
      <c r="U7" s="314" t="s">
        <v>157</v>
      </c>
      <c r="V7" s="314"/>
      <c r="W7" s="314"/>
    </row>
    <row r="8" customFormat="false" ht="16.8" hidden="false" customHeight="false" outlineLevel="0" collapsed="false">
      <c r="A8" s="28" t="n">
        <v>43136</v>
      </c>
      <c r="B8" s="311"/>
      <c r="C8" s="311"/>
      <c r="D8" s="311"/>
      <c r="E8" s="311"/>
      <c r="F8" s="311"/>
      <c r="G8" s="311"/>
      <c r="H8" s="311"/>
      <c r="I8" s="312" t="n">
        <f aca="false">SUM(B8+C8)</f>
        <v>0</v>
      </c>
      <c r="J8" s="304" t="n">
        <f aca="false">G8+H8</f>
        <v>0</v>
      </c>
      <c r="K8" s="313"/>
      <c r="L8" s="306"/>
      <c r="M8" s="306"/>
      <c r="N8" s="306"/>
      <c r="O8" s="307"/>
      <c r="P8" s="306"/>
      <c r="Q8" s="306"/>
      <c r="R8" s="306"/>
      <c r="S8" s="307"/>
      <c r="U8" s="309"/>
      <c r="V8" s="310"/>
      <c r="W8" s="310"/>
    </row>
    <row r="9" customFormat="false" ht="16.2" hidden="false" customHeight="false" outlineLevel="0" collapsed="false">
      <c r="A9" s="28" t="n">
        <v>43137</v>
      </c>
      <c r="B9" s="311"/>
      <c r="C9" s="311"/>
      <c r="D9" s="311"/>
      <c r="E9" s="311"/>
      <c r="F9" s="311"/>
      <c r="G9" s="311"/>
      <c r="H9" s="311"/>
      <c r="I9" s="312" t="n">
        <f aca="false">SUM(B9+C9)</f>
        <v>0</v>
      </c>
      <c r="J9" s="304" t="n">
        <f aca="false">G9+H9</f>
        <v>0</v>
      </c>
      <c r="K9" s="313"/>
    </row>
    <row r="10" customFormat="false" ht="16.2" hidden="false" customHeight="false" outlineLevel="0" collapsed="false">
      <c r="A10" s="28" t="n">
        <v>43138</v>
      </c>
      <c r="B10" s="315"/>
      <c r="C10" s="315"/>
      <c r="D10" s="315"/>
      <c r="E10" s="315" t="n">
        <v>1</v>
      </c>
      <c r="F10" s="315"/>
      <c r="G10" s="315"/>
      <c r="H10" s="315"/>
      <c r="I10" s="312" t="n">
        <f aca="false">SUM(B10+C10)</f>
        <v>0</v>
      </c>
      <c r="J10" s="304" t="n">
        <f aca="false">G10+H10</f>
        <v>0</v>
      </c>
      <c r="K10" s="313" t="n">
        <v>2040</v>
      </c>
    </row>
    <row r="11" customFormat="false" ht="16.2" hidden="false" customHeight="false" outlineLevel="0" collapsed="false">
      <c r="A11" s="28" t="n">
        <v>43139</v>
      </c>
      <c r="B11" s="311"/>
      <c r="C11" s="311"/>
      <c r="D11" s="311"/>
      <c r="E11" s="311"/>
      <c r="F11" s="311"/>
      <c r="G11" s="311"/>
      <c r="H11" s="311"/>
      <c r="I11" s="312" t="n">
        <f aca="false">SUM(B11+C11)</f>
        <v>0</v>
      </c>
      <c r="J11" s="304" t="n">
        <f aca="false">G11+H11</f>
        <v>0</v>
      </c>
      <c r="K11" s="313"/>
    </row>
    <row r="12" customFormat="false" ht="16.2" hidden="false" customHeight="false" outlineLevel="0" collapsed="false">
      <c r="A12" s="28" t="n">
        <v>43140</v>
      </c>
      <c r="B12" s="311"/>
      <c r="C12" s="311"/>
      <c r="D12" s="311"/>
      <c r="E12" s="311"/>
      <c r="F12" s="311"/>
      <c r="G12" s="311"/>
      <c r="H12" s="311"/>
      <c r="I12" s="312" t="n">
        <f aca="false">SUM(B12+C12)</f>
        <v>0</v>
      </c>
      <c r="J12" s="304" t="n">
        <f aca="false">G12+H12</f>
        <v>0</v>
      </c>
      <c r="K12" s="313"/>
    </row>
    <row r="13" customFormat="false" ht="16.2" hidden="false" customHeight="false" outlineLevel="0" collapsed="false">
      <c r="A13" s="28" t="n">
        <v>43141</v>
      </c>
      <c r="B13" s="316"/>
      <c r="C13" s="316"/>
      <c r="D13" s="316"/>
      <c r="E13" s="316"/>
      <c r="F13" s="316"/>
      <c r="G13" s="316"/>
      <c r="H13" s="316"/>
      <c r="I13" s="312" t="n">
        <f aca="false">SUM(B13+C13)</f>
        <v>0</v>
      </c>
      <c r="J13" s="304" t="n">
        <f aca="false">G13+H13</f>
        <v>0</v>
      </c>
      <c r="K13" s="313"/>
    </row>
    <row r="14" customFormat="false" ht="16.2" hidden="false" customHeight="false" outlineLevel="0" collapsed="false">
      <c r="A14" s="28" t="n">
        <v>43143</v>
      </c>
      <c r="B14" s="316"/>
      <c r="C14" s="316"/>
      <c r="D14" s="316"/>
      <c r="E14" s="316"/>
      <c r="F14" s="316"/>
      <c r="G14" s="316"/>
      <c r="H14" s="316"/>
      <c r="I14" s="312" t="n">
        <f aca="false">SUM(B14+C14)</f>
        <v>0</v>
      </c>
      <c r="J14" s="304" t="n">
        <f aca="false">G14+H14</f>
        <v>0</v>
      </c>
      <c r="K14" s="313"/>
    </row>
    <row r="15" customFormat="false" ht="16.2" hidden="false" customHeight="false" outlineLevel="0" collapsed="false">
      <c r="A15" s="28" t="n">
        <v>43144</v>
      </c>
      <c r="B15" s="316"/>
      <c r="C15" s="316"/>
      <c r="D15" s="316"/>
      <c r="E15" s="316"/>
      <c r="F15" s="316"/>
      <c r="G15" s="316"/>
      <c r="H15" s="316"/>
      <c r="I15" s="312" t="n">
        <f aca="false">SUM(B15+C15)</f>
        <v>0</v>
      </c>
      <c r="J15" s="304" t="n">
        <f aca="false">G15+H15</f>
        <v>0</v>
      </c>
      <c r="K15" s="313"/>
    </row>
    <row r="16" customFormat="false" ht="16.2" hidden="false" customHeight="false" outlineLevel="0" collapsed="false">
      <c r="A16" s="28" t="n">
        <v>43145</v>
      </c>
      <c r="B16" s="316"/>
      <c r="C16" s="316"/>
      <c r="D16" s="316"/>
      <c r="E16" s="316"/>
      <c r="F16" s="316"/>
      <c r="G16" s="316"/>
      <c r="H16" s="316"/>
      <c r="I16" s="312" t="n">
        <f aca="false">SUM(B16+C16)</f>
        <v>0</v>
      </c>
      <c r="J16" s="304" t="n">
        <f aca="false">G16+H16</f>
        <v>0</v>
      </c>
      <c r="K16" s="313"/>
    </row>
    <row r="17" customFormat="false" ht="16.2" hidden="false" customHeight="false" outlineLevel="0" collapsed="false">
      <c r="A17" s="28" t="n">
        <v>43152</v>
      </c>
      <c r="B17" s="316"/>
      <c r="C17" s="316"/>
      <c r="D17" s="316"/>
      <c r="E17" s="316"/>
      <c r="F17" s="316"/>
      <c r="G17" s="316"/>
      <c r="H17" s="316"/>
      <c r="I17" s="312" t="n">
        <f aca="false">SUM(B17+C17)</f>
        <v>0</v>
      </c>
      <c r="J17" s="304" t="n">
        <f aca="false">G17+H17</f>
        <v>0</v>
      </c>
      <c r="K17" s="313"/>
    </row>
    <row r="18" customFormat="false" ht="16.2" hidden="false" customHeight="false" outlineLevel="0" collapsed="false">
      <c r="A18" s="28" t="n">
        <v>43153</v>
      </c>
      <c r="B18" s="316"/>
      <c r="C18" s="316"/>
      <c r="D18" s="316"/>
      <c r="E18" s="316"/>
      <c r="F18" s="316"/>
      <c r="G18" s="316"/>
      <c r="H18" s="316"/>
      <c r="I18" s="312" t="n">
        <f aca="false">SUM(B18+C18)</f>
        <v>0</v>
      </c>
      <c r="J18" s="304" t="n">
        <f aca="false">G18+H18</f>
        <v>0</v>
      </c>
      <c r="K18" s="313"/>
    </row>
    <row r="19" customFormat="false" ht="16.2" hidden="false" customHeight="false" outlineLevel="0" collapsed="false">
      <c r="A19" s="28" t="n">
        <v>43154</v>
      </c>
      <c r="B19" s="316"/>
      <c r="C19" s="316"/>
      <c r="D19" s="316"/>
      <c r="E19" s="316"/>
      <c r="F19" s="316"/>
      <c r="G19" s="316"/>
      <c r="H19" s="316"/>
      <c r="I19" s="312" t="n">
        <f aca="false">SUM(B19+C19)</f>
        <v>0</v>
      </c>
      <c r="J19" s="304" t="n">
        <f aca="false">G19+H19</f>
        <v>0</v>
      </c>
      <c r="K19" s="313"/>
    </row>
    <row r="20" customFormat="false" ht="16.2" hidden="false" customHeight="false" outlineLevel="0" collapsed="false">
      <c r="A20" s="28" t="n">
        <v>43156</v>
      </c>
      <c r="B20" s="316"/>
      <c r="C20" s="316"/>
      <c r="D20" s="316"/>
      <c r="E20" s="316"/>
      <c r="F20" s="316"/>
      <c r="G20" s="316"/>
      <c r="H20" s="316"/>
      <c r="I20" s="312" t="n">
        <f aca="false">SUM(B20+C20)</f>
        <v>0</v>
      </c>
      <c r="J20" s="304" t="n">
        <f aca="false">G20+H20</f>
        <v>0</v>
      </c>
      <c r="K20" s="313"/>
    </row>
    <row r="21" customFormat="false" ht="16.2" hidden="false" customHeight="false" outlineLevel="0" collapsed="false">
      <c r="A21" s="28" t="n">
        <v>43157</v>
      </c>
      <c r="B21" s="316"/>
      <c r="C21" s="316"/>
      <c r="D21" s="316"/>
      <c r="E21" s="316"/>
      <c r="F21" s="316"/>
      <c r="G21" s="316"/>
      <c r="H21" s="316"/>
      <c r="I21" s="312" t="n">
        <f aca="false">SUM(B21+C21)</f>
        <v>0</v>
      </c>
      <c r="J21" s="304" t="n">
        <f aca="false">G21+H21</f>
        <v>0</v>
      </c>
      <c r="K21" s="313"/>
    </row>
    <row r="22" customFormat="false" ht="16.2" hidden="false" customHeight="false" outlineLevel="0" collapsed="false">
      <c r="A22" s="28" t="n">
        <v>43158</v>
      </c>
      <c r="B22" s="316"/>
      <c r="C22" s="316"/>
      <c r="D22" s="316"/>
      <c r="E22" s="316"/>
      <c r="F22" s="316"/>
      <c r="G22" s="316"/>
      <c r="H22" s="316"/>
      <c r="I22" s="312" t="n">
        <f aca="false">SUM(B22+C22)</f>
        <v>0</v>
      </c>
      <c r="J22" s="304" t="n">
        <f aca="false">G22+H22</f>
        <v>0</v>
      </c>
      <c r="K22" s="313"/>
    </row>
    <row r="23" customFormat="false" ht="16.2" hidden="false" customHeight="false" outlineLevel="0" collapsed="false">
      <c r="A23" s="28" t="n">
        <v>43159</v>
      </c>
      <c r="B23" s="317"/>
      <c r="C23" s="317"/>
      <c r="D23" s="317"/>
      <c r="E23" s="317"/>
      <c r="F23" s="317"/>
      <c r="G23" s="317"/>
      <c r="H23" s="317"/>
      <c r="I23" s="312" t="n">
        <f aca="false">SUM(B23+C23)</f>
        <v>0</v>
      </c>
      <c r="J23" s="304" t="n">
        <f aca="false">G23+H23</f>
        <v>0</v>
      </c>
      <c r="K23" s="313"/>
    </row>
    <row r="24" customFormat="false" ht="16.8" hidden="false" customHeight="false" outlineLevel="0" collapsed="false">
      <c r="A24" s="318" t="s">
        <v>27</v>
      </c>
      <c r="B24" s="319" t="n">
        <f aca="false">SUM(B5:B23)</f>
        <v>0</v>
      </c>
      <c r="C24" s="319" t="n">
        <f aca="false">SUM(C5:C23)</f>
        <v>0</v>
      </c>
      <c r="D24" s="319" t="n">
        <f aca="false">SUM(D5:D23)</f>
        <v>0</v>
      </c>
      <c r="E24" s="319" t="n">
        <f aca="false">SUM(E5:E23)</f>
        <v>1</v>
      </c>
      <c r="F24" s="319" t="n">
        <f aca="false">SUM(F5:F23)</f>
        <v>0</v>
      </c>
      <c r="G24" s="319" t="n">
        <f aca="false">SUM(G5:G23)</f>
        <v>0</v>
      </c>
      <c r="H24" s="319" t="n">
        <f aca="false">SUM(H5:H23)</f>
        <v>0</v>
      </c>
      <c r="I24" s="319" t="n">
        <f aca="false">SUM(I5:I23)</f>
        <v>0</v>
      </c>
      <c r="J24" s="319" t="n">
        <f aca="false">SUM(J5:J23)</f>
        <v>0</v>
      </c>
      <c r="K24" s="319" t="n">
        <f aca="false">SUM(K5:K23)</f>
        <v>2040</v>
      </c>
    </row>
  </sheetData>
  <mergeCells count="21">
    <mergeCell ref="A2:W2"/>
    <mergeCell ref="B3:F3"/>
    <mergeCell ref="G3:H3"/>
    <mergeCell ref="L3:O3"/>
    <mergeCell ref="P3:S3"/>
    <mergeCell ref="U3:W3"/>
    <mergeCell ref="L4:N4"/>
    <mergeCell ref="P4:R4"/>
    <mergeCell ref="V4:W4"/>
    <mergeCell ref="L5:N5"/>
    <mergeCell ref="P5:R5"/>
    <mergeCell ref="V5:W5"/>
    <mergeCell ref="L6:O6"/>
    <mergeCell ref="P6:S6"/>
    <mergeCell ref="U6:W6"/>
    <mergeCell ref="L7:N7"/>
    <mergeCell ref="P7:R7"/>
    <mergeCell ref="U7:W7"/>
    <mergeCell ref="L8:N8"/>
    <mergeCell ref="P8:R8"/>
    <mergeCell ref="V8:W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6.2" zeroHeight="false" outlineLevelRow="0" outlineLevelCol="0"/>
  <cols>
    <col collapsed="false" customWidth="true" hidden="false" outlineLevel="0" max="7" min="1" style="0" width="12.49"/>
    <col collapsed="false" customWidth="true" hidden="false" outlineLevel="0" max="1025" min="8" style="0" width="9.83"/>
  </cols>
  <sheetData>
    <row r="1" customFormat="false" ht="16.8" hidden="false" customHeight="false" outlineLevel="0" collapsed="false">
      <c r="A1" s="320" t="s">
        <v>158</v>
      </c>
      <c r="B1" s="321" t="s">
        <v>159</v>
      </c>
      <c r="C1" s="322" t="s">
        <v>65</v>
      </c>
      <c r="D1" s="321" t="s">
        <v>160</v>
      </c>
      <c r="E1" s="322" t="s">
        <v>161</v>
      </c>
      <c r="F1" s="321" t="s">
        <v>162</v>
      </c>
    </row>
    <row r="2" customFormat="false" ht="17.4" hidden="false" customHeight="false" outlineLevel="0" collapsed="false">
      <c r="A2" s="323" t="n">
        <v>260000</v>
      </c>
      <c r="B2" s="323" t="n">
        <v>40000</v>
      </c>
      <c r="C2" s="324" t="n">
        <v>90000</v>
      </c>
      <c r="D2" s="324" t="n">
        <v>60000</v>
      </c>
      <c r="E2" s="325" t="n">
        <v>65000</v>
      </c>
      <c r="F2" s="324" t="n">
        <v>5000</v>
      </c>
      <c r="G2" s="326" t="n">
        <f aca="false">SUM(B2:F2)</f>
        <v>260000</v>
      </c>
      <c r="H2" s="326" t="n">
        <f aca="false">A2-G2</f>
        <v>0</v>
      </c>
    </row>
    <row r="3" customFormat="false" ht="16.8" hidden="false" customHeight="false" outlineLevel="0" collapsed="false">
      <c r="A3" s="327" t="n">
        <v>90000</v>
      </c>
      <c r="B3" s="327" t="n">
        <v>10000</v>
      </c>
      <c r="C3" s="328" t="n">
        <v>20000</v>
      </c>
      <c r="D3" s="328" t="n">
        <v>25000</v>
      </c>
      <c r="E3" s="329" t="n">
        <v>15000</v>
      </c>
      <c r="F3" s="328" t="n">
        <v>20000</v>
      </c>
      <c r="G3" s="326" t="n">
        <f aca="false">SUM(B3:F3)</f>
        <v>90000</v>
      </c>
      <c r="H3" s="326" t="n">
        <f aca="false">A3-G3</f>
        <v>0</v>
      </c>
    </row>
    <row r="4" customFormat="false" ht="16.8" hidden="false" customHeight="false" outlineLevel="0" collapsed="false">
      <c r="A4" s="330" t="n">
        <v>240000</v>
      </c>
      <c r="B4" s="330" t="n">
        <v>40000</v>
      </c>
      <c r="C4" s="331" t="n">
        <v>80000</v>
      </c>
      <c r="D4" s="331" t="n">
        <v>60000</v>
      </c>
      <c r="E4" s="332" t="n">
        <v>60000</v>
      </c>
      <c r="F4" s="333"/>
      <c r="G4" s="326" t="n">
        <f aca="false">SUM(B4:F4)</f>
        <v>240000</v>
      </c>
      <c r="H4" s="326" t="n">
        <f aca="false">A4-G4</f>
        <v>0</v>
      </c>
    </row>
    <row r="5" customFormat="false" ht="16.8" hidden="false" customHeight="false" outlineLevel="0" collapsed="false">
      <c r="A5" s="327" t="n">
        <v>300000</v>
      </c>
      <c r="B5" s="327" t="n">
        <v>180000</v>
      </c>
      <c r="C5" s="328" t="n">
        <v>40000</v>
      </c>
      <c r="D5" s="328" t="n">
        <v>60000</v>
      </c>
      <c r="E5" s="329" t="n">
        <v>20000</v>
      </c>
      <c r="F5" s="334"/>
      <c r="G5" s="326" t="n">
        <f aca="false">SUM(B5:F5)</f>
        <v>300000</v>
      </c>
      <c r="H5" s="326" t="n">
        <f aca="false">A5-G5</f>
        <v>0</v>
      </c>
    </row>
    <row r="6" customFormat="false" ht="16.8" hidden="false" customHeight="false" outlineLevel="0" collapsed="false">
      <c r="A6" s="330" t="n">
        <v>50000</v>
      </c>
      <c r="B6" s="331" t="n">
        <v>7000</v>
      </c>
      <c r="C6" s="330" t="n">
        <v>15000</v>
      </c>
      <c r="D6" s="330" t="n">
        <v>10000</v>
      </c>
      <c r="E6" s="332" t="n">
        <v>15000</v>
      </c>
      <c r="F6" s="331" t="n">
        <v>3000</v>
      </c>
      <c r="G6" s="326" t="n">
        <f aca="false">SUM(B6:F6)</f>
        <v>50000</v>
      </c>
      <c r="H6" s="326" t="n">
        <f aca="false">A6-G6</f>
        <v>0</v>
      </c>
    </row>
    <row r="7" customFormat="false" ht="16.8" hidden="false" customHeight="false" outlineLevel="0" collapsed="false">
      <c r="A7" s="327" t="n">
        <f aca="false">SUM(A3:A6)</f>
        <v>680000</v>
      </c>
      <c r="B7" s="327" t="n">
        <f aca="false">SUM(B3:B6)</f>
        <v>237000</v>
      </c>
      <c r="C7" s="327" t="n">
        <f aca="false">SUM(C3:C6)</f>
        <v>155000</v>
      </c>
      <c r="D7" s="327" t="n">
        <f aca="false">SUM(D3:D6)</f>
        <v>155000</v>
      </c>
      <c r="E7" s="327" t="n">
        <f aca="false">SUM(E3:E6)</f>
        <v>110000</v>
      </c>
      <c r="F7" s="327" t="n">
        <f aca="false">SUM(F3:F6)</f>
        <v>23000</v>
      </c>
      <c r="G7" s="326" t="n">
        <f aca="false">SUM(B7:F7)</f>
        <v>680000</v>
      </c>
      <c r="H7" s="326" t="n">
        <f aca="false">A7-G7</f>
        <v>0</v>
      </c>
    </row>
    <row r="10" customFormat="false" ht="16.8" hidden="false" customHeight="false" outlineLevel="0" collapsed="false"/>
    <row r="11" customFormat="false" ht="46.8" hidden="false" customHeight="false" outlineLevel="0" collapsed="false">
      <c r="D11" s="335" t="s">
        <v>163</v>
      </c>
      <c r="E11" s="335" t="s">
        <v>164</v>
      </c>
      <c r="F11" s="336" t="s">
        <v>165</v>
      </c>
    </row>
    <row r="12" customFormat="false" ht="19.2" hidden="false" customHeight="false" outlineLevel="0" collapsed="false">
      <c r="D12" s="337" t="n">
        <v>50000</v>
      </c>
      <c r="E12" s="338" t="n">
        <v>51831</v>
      </c>
      <c r="F12" s="339" t="n">
        <f aca="false">E12/D12</f>
        <v>1.03662</v>
      </c>
    </row>
    <row r="13" customFormat="false" ht="19.2" hidden="false" customHeight="false" outlineLevel="0" collapsed="false">
      <c r="D13" s="340" t="n">
        <v>10000</v>
      </c>
      <c r="E13" s="341" t="n">
        <v>19056</v>
      </c>
      <c r="F13" s="339" t="n">
        <f aca="false">E13/D13</f>
        <v>1.9056</v>
      </c>
    </row>
    <row r="14" customFormat="false" ht="19.2" hidden="false" customHeight="false" outlineLevel="0" collapsed="false">
      <c r="D14" s="342" t="n">
        <v>40000</v>
      </c>
      <c r="E14" s="343" t="n">
        <v>35000</v>
      </c>
      <c r="F14" s="339" t="n">
        <f aca="false">E14/D14</f>
        <v>0.875</v>
      </c>
    </row>
    <row r="15" customFormat="false" ht="19.2" hidden="false" customHeight="false" outlineLevel="0" collapsed="false">
      <c r="D15" s="340" t="n">
        <v>150000</v>
      </c>
      <c r="E15" s="341" t="n">
        <v>63282</v>
      </c>
      <c r="F15" s="339" t="n">
        <f aca="false">E15/D15</f>
        <v>0.42188</v>
      </c>
    </row>
    <row r="16" customFormat="false" ht="19.2" hidden="false" customHeight="false" outlineLevel="0" collapsed="false">
      <c r="D16" s="343" t="n">
        <v>6500</v>
      </c>
      <c r="E16" s="343" t="n">
        <v>1200</v>
      </c>
      <c r="F16" s="339" t="n">
        <f aca="false">E16/D16</f>
        <v>0.184615384615385</v>
      </c>
    </row>
    <row r="17" customFormat="false" ht="19.2" hidden="false" customHeight="false" outlineLevel="0" collapsed="false">
      <c r="D17" s="340" t="n">
        <v>206500</v>
      </c>
      <c r="E17" s="341" t="n">
        <f aca="false">SUM(E13:E16)</f>
        <v>118538</v>
      </c>
      <c r="F17" s="339" t="n">
        <f aca="false">E17/D17</f>
        <v>0.574033898305085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6.2" zeroHeight="false" outlineLevelRow="0" outlineLevelCol="0"/>
  <cols>
    <col collapsed="false" customWidth="true" hidden="false" outlineLevel="0" max="1" min="1" style="344" width="22.01"/>
    <col collapsed="false" customWidth="true" hidden="false" outlineLevel="0" max="2" min="2" style="344" width="34.64"/>
    <col collapsed="false" customWidth="true" hidden="false" outlineLevel="0" max="3" min="3" style="344" width="11.84"/>
    <col collapsed="false" customWidth="true" hidden="false" outlineLevel="0" max="8" min="4" style="344" width="12.1"/>
    <col collapsed="false" customWidth="true" hidden="false" outlineLevel="0" max="9" min="9" style="344" width="11.84"/>
    <col collapsed="false" customWidth="true" hidden="false" outlineLevel="0" max="14" min="10" style="344" width="12.1"/>
    <col collapsed="false" customWidth="true" hidden="false" outlineLevel="0" max="1025" min="15" style="344" width="10.3"/>
  </cols>
  <sheetData>
    <row r="1" customFormat="false" ht="16.2" hidden="false" customHeight="false" outlineLevel="0" collapsed="false">
      <c r="A1" s="345" t="s">
        <v>63</v>
      </c>
      <c r="B1" s="345" t="s">
        <v>166</v>
      </c>
      <c r="C1" s="346" t="s">
        <v>167</v>
      </c>
      <c r="D1" s="346" t="s">
        <v>168</v>
      </c>
      <c r="E1" s="346" t="s">
        <v>169</v>
      </c>
      <c r="F1" s="346" t="s">
        <v>170</v>
      </c>
      <c r="G1" s="346" t="s">
        <v>171</v>
      </c>
      <c r="H1" s="346" t="s">
        <v>172</v>
      </c>
      <c r="I1" s="346" t="s">
        <v>173</v>
      </c>
      <c r="J1" s="347" t="s">
        <v>174</v>
      </c>
      <c r="K1" s="346" t="s">
        <v>175</v>
      </c>
      <c r="L1" s="346" t="s">
        <v>176</v>
      </c>
      <c r="M1" s="346" t="s">
        <v>177</v>
      </c>
      <c r="N1" s="346" t="s">
        <v>178</v>
      </c>
      <c r="O1" s="348" t="s">
        <v>27</v>
      </c>
    </row>
    <row r="2" customFormat="false" ht="16.2" hidden="false" customHeight="false" outlineLevel="0" collapsed="false">
      <c r="A2" s="345" t="s">
        <v>179</v>
      </c>
      <c r="B2" s="349" t="s">
        <v>180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1" t="n">
        <f aca="false">SUM(C2:N2)</f>
        <v>0</v>
      </c>
    </row>
    <row r="3" customFormat="false" ht="16.2" hidden="false" customHeight="false" outlineLevel="0" collapsed="false">
      <c r="A3" s="345" t="s">
        <v>181</v>
      </c>
      <c r="B3" s="349" t="s">
        <v>182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1" t="n">
        <f aca="false">SUM(C3:N3)</f>
        <v>0</v>
      </c>
    </row>
    <row r="4" customFormat="false" ht="16.2" hidden="false" customHeight="false" outlineLevel="0" collapsed="false">
      <c r="A4" s="345" t="s">
        <v>183</v>
      </c>
      <c r="B4" s="349"/>
      <c r="C4" s="352"/>
      <c r="D4" s="353"/>
      <c r="E4" s="353"/>
      <c r="F4" s="354"/>
      <c r="G4" s="354"/>
      <c r="H4" s="352"/>
      <c r="I4" s="355"/>
      <c r="J4" s="356"/>
      <c r="K4" s="350"/>
      <c r="L4" s="357"/>
      <c r="M4" s="352"/>
      <c r="N4" s="352"/>
      <c r="O4" s="351" t="n">
        <f aca="false">SUM(C4:N4)</f>
        <v>0</v>
      </c>
    </row>
    <row r="5" customFormat="false" ht="16.2" hidden="false" customHeight="false" outlineLevel="0" collapsed="false">
      <c r="A5" s="345" t="s">
        <v>184</v>
      </c>
      <c r="B5" s="358" t="s">
        <v>185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1" t="n">
        <f aca="false">SUM(C5:N5)</f>
        <v>0</v>
      </c>
    </row>
    <row r="6" customFormat="false" ht="16.2" hidden="false" customHeight="false" outlineLevel="0" collapsed="false">
      <c r="A6" s="345" t="s">
        <v>186</v>
      </c>
      <c r="B6" s="349" t="s">
        <v>187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1" t="n">
        <f aca="false">SUM(C6:N6)</f>
        <v>0</v>
      </c>
    </row>
    <row r="7" customFormat="false" ht="16.2" hidden="false" customHeight="false" outlineLevel="0" collapsed="false">
      <c r="A7" s="345" t="s">
        <v>188</v>
      </c>
      <c r="B7" s="349" t="s">
        <v>189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1" t="n">
        <f aca="false">SUM(C7:N7)</f>
        <v>0</v>
      </c>
    </row>
    <row r="8" customFormat="false" ht="16.2" hidden="false" customHeight="false" outlineLevel="0" collapsed="false">
      <c r="A8" s="345" t="s">
        <v>190</v>
      </c>
      <c r="B8" s="349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1" t="n">
        <f aca="false">SUM(C8:N8)</f>
        <v>0</v>
      </c>
    </row>
    <row r="9" customFormat="false" ht="16.2" hidden="false" customHeight="false" outlineLevel="0" collapsed="false">
      <c r="A9" s="345" t="s">
        <v>191</v>
      </c>
      <c r="B9" s="349" t="s">
        <v>192</v>
      </c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1" t="n">
        <f aca="false">SUM(C9:N9)</f>
        <v>0</v>
      </c>
    </row>
    <row r="10" customFormat="false" ht="16.2" hidden="false" customHeight="false" outlineLevel="0" collapsed="false">
      <c r="A10" s="345" t="s">
        <v>193</v>
      </c>
      <c r="B10" s="349" t="s">
        <v>194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1" t="n">
        <f aca="false">SUM(C10:N10)</f>
        <v>0</v>
      </c>
    </row>
    <row r="11" customFormat="false" ht="16.2" hidden="false" customHeight="false" outlineLevel="0" collapsed="false">
      <c r="A11" s="345" t="s">
        <v>195</v>
      </c>
      <c r="B11" s="349" t="s">
        <v>196</v>
      </c>
      <c r="C11" s="353"/>
      <c r="D11" s="352"/>
      <c r="E11" s="355"/>
      <c r="F11" s="352"/>
      <c r="G11" s="352"/>
      <c r="H11" s="355"/>
      <c r="I11" s="355"/>
      <c r="J11" s="356"/>
      <c r="K11" s="350"/>
      <c r="L11" s="357"/>
      <c r="M11" s="352"/>
      <c r="N11" s="352"/>
      <c r="O11" s="351" t="n">
        <f aca="false">SUM(C11:N11)</f>
        <v>0</v>
      </c>
    </row>
    <row r="12" customFormat="false" ht="16.2" hidden="false" customHeight="false" outlineLevel="0" collapsed="false">
      <c r="A12" s="345" t="s">
        <v>197</v>
      </c>
      <c r="B12" s="349" t="s">
        <v>198</v>
      </c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1" t="n">
        <f aca="false">SUM(C12:N12)</f>
        <v>0</v>
      </c>
    </row>
    <row r="13" customFormat="false" ht="16.2" hidden="false" customHeight="false" outlineLevel="0" collapsed="false">
      <c r="A13" s="345" t="s">
        <v>199</v>
      </c>
      <c r="B13" s="349" t="s">
        <v>200</v>
      </c>
      <c r="C13" s="354"/>
      <c r="D13" s="355"/>
      <c r="E13" s="355"/>
      <c r="F13" s="355"/>
      <c r="G13" s="355"/>
      <c r="H13" s="355"/>
      <c r="I13" s="352"/>
      <c r="J13" s="359"/>
      <c r="K13" s="350"/>
      <c r="L13" s="357"/>
      <c r="M13" s="357"/>
      <c r="N13" s="357"/>
      <c r="O13" s="351" t="n">
        <f aca="false">SUM(C13:N13)</f>
        <v>0</v>
      </c>
    </row>
    <row r="14" customFormat="false" ht="16.2" hidden="false" customHeight="false" outlineLevel="0" collapsed="false">
      <c r="A14" s="345" t="s">
        <v>201</v>
      </c>
      <c r="B14" s="349" t="s">
        <v>202</v>
      </c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1" t="n">
        <f aca="false">SUM(C14:N14)</f>
        <v>0</v>
      </c>
    </row>
    <row r="15" customFormat="false" ht="16.2" hidden="false" customHeight="false" outlineLevel="0" collapsed="false">
      <c r="A15" s="345" t="s">
        <v>203</v>
      </c>
      <c r="B15" s="349" t="s">
        <v>204</v>
      </c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1" t="n">
        <f aca="false">SUM(C15:N15)</f>
        <v>0</v>
      </c>
    </row>
    <row r="16" customFormat="false" ht="16.2" hidden="false" customHeight="false" outlineLevel="0" collapsed="false">
      <c r="A16" s="345" t="s">
        <v>205</v>
      </c>
      <c r="B16" s="349" t="s">
        <v>206</v>
      </c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1" t="n">
        <f aca="false">SUM(C16:N16)</f>
        <v>0</v>
      </c>
    </row>
    <row r="17" customFormat="false" ht="16.2" hidden="false" customHeight="false" outlineLevel="0" collapsed="false">
      <c r="A17" s="345" t="s">
        <v>207</v>
      </c>
      <c r="B17" s="349" t="s">
        <v>208</v>
      </c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1" t="n">
        <f aca="false">SUM(C17:N17)</f>
        <v>0</v>
      </c>
    </row>
    <row r="18" customFormat="false" ht="16.2" hidden="false" customHeight="false" outlineLevel="0" collapsed="false">
      <c r="A18" s="345" t="s">
        <v>209</v>
      </c>
      <c r="B18" s="349"/>
      <c r="C18" s="353"/>
      <c r="D18" s="352"/>
      <c r="E18" s="355"/>
      <c r="F18" s="355"/>
      <c r="G18" s="355"/>
      <c r="H18" s="355"/>
      <c r="I18" s="352"/>
      <c r="J18" s="359"/>
      <c r="K18" s="350"/>
      <c r="L18" s="357"/>
      <c r="M18" s="355"/>
      <c r="N18" s="355"/>
      <c r="O18" s="351" t="n">
        <f aca="false">SUM(C18:N18)</f>
        <v>0</v>
      </c>
    </row>
    <row r="19" customFormat="false" ht="16.2" hidden="false" customHeight="false" outlineLevel="0" collapsed="false">
      <c r="A19" s="345" t="s">
        <v>210</v>
      </c>
      <c r="B19" s="349" t="s">
        <v>211</v>
      </c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1" t="n">
        <f aca="false">SUM(C19:N19)</f>
        <v>0</v>
      </c>
    </row>
    <row r="20" customFormat="false" ht="16.2" hidden="false" customHeight="false" outlineLevel="0" collapsed="false">
      <c r="A20" s="345" t="s">
        <v>212</v>
      </c>
      <c r="B20" s="358" t="s">
        <v>213</v>
      </c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1" t="n">
        <f aca="false">SUM(C20:N20)</f>
        <v>0</v>
      </c>
    </row>
    <row r="21" customFormat="false" ht="16.2" hidden="false" customHeight="false" outlineLevel="0" collapsed="false">
      <c r="A21" s="345" t="s">
        <v>214</v>
      </c>
      <c r="B21" s="345" t="s">
        <v>215</v>
      </c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1" t="n">
        <f aca="false">SUM(C21:N21)</f>
        <v>0</v>
      </c>
    </row>
    <row r="22" customFormat="false" ht="16.2" hidden="false" customHeight="false" outlineLevel="0" collapsed="false">
      <c r="A22" s="360" t="s">
        <v>216</v>
      </c>
      <c r="B22" s="361" t="s">
        <v>217</v>
      </c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1" t="n">
        <f aca="false">SUM(C22:N22)</f>
        <v>0</v>
      </c>
    </row>
    <row r="23" customFormat="false" ht="16.2" hidden="false" customHeight="false" outlineLevel="0" collapsed="false">
      <c r="A23" s="345" t="s">
        <v>218</v>
      </c>
      <c r="B23" s="362" t="s">
        <v>219</v>
      </c>
      <c r="C23" s="354"/>
      <c r="D23" s="355"/>
      <c r="E23" s="355"/>
      <c r="F23" s="352"/>
      <c r="G23" s="352"/>
      <c r="H23" s="352"/>
      <c r="I23" s="352"/>
      <c r="J23" s="359"/>
      <c r="K23" s="350"/>
      <c r="L23" s="357"/>
      <c r="M23" s="355"/>
      <c r="N23" s="355"/>
      <c r="O23" s="351" t="n">
        <f aca="false">SUM(C23:N23)</f>
        <v>0</v>
      </c>
    </row>
    <row r="24" customFormat="false" ht="16.2" hidden="false" customHeight="false" outlineLevel="0" collapsed="false">
      <c r="A24" s="345" t="s">
        <v>220</v>
      </c>
      <c r="B24" s="358" t="s">
        <v>221</v>
      </c>
      <c r="C24" s="352"/>
      <c r="D24" s="352"/>
      <c r="E24" s="352"/>
      <c r="F24" s="352"/>
      <c r="G24" s="352"/>
      <c r="H24" s="352"/>
      <c r="I24" s="352"/>
      <c r="J24" s="359"/>
      <c r="K24" s="350"/>
      <c r="L24" s="357"/>
      <c r="M24" s="355"/>
      <c r="N24" s="355"/>
      <c r="O24" s="351" t="n">
        <f aca="false">SUM(C24:N24)</f>
        <v>0</v>
      </c>
    </row>
    <row r="25" customFormat="false" ht="16.2" hidden="false" customHeight="false" outlineLevel="0" collapsed="false">
      <c r="A25" s="345" t="s">
        <v>222</v>
      </c>
      <c r="B25" s="358" t="s">
        <v>223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1" t="n">
        <f aca="false">SUM(C25:N25)</f>
        <v>0</v>
      </c>
    </row>
    <row r="26" customFormat="false" ht="16.2" hidden="false" customHeight="false" outlineLevel="0" collapsed="false">
      <c r="A26" s="363" t="s">
        <v>224</v>
      </c>
      <c r="B26" s="364" t="s">
        <v>225</v>
      </c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1" t="n">
        <f aca="false">SUM(C26:N26)</f>
        <v>0</v>
      </c>
    </row>
    <row r="27" customFormat="false" ht="16.2" hidden="false" customHeight="false" outlineLevel="0" collapsed="false">
      <c r="A27" s="345" t="s">
        <v>226</v>
      </c>
      <c r="B27" s="349" t="s">
        <v>227</v>
      </c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1" t="n">
        <f aca="false">SUM(C27:N27)</f>
        <v>0</v>
      </c>
    </row>
    <row r="28" customFormat="false" ht="16.2" hidden="false" customHeight="false" outlineLevel="0" collapsed="false">
      <c r="A28" s="345" t="s">
        <v>228</v>
      </c>
      <c r="B28" s="349" t="s">
        <v>229</v>
      </c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1" t="n">
        <f aca="false">SUM(C28:N28)</f>
        <v>0</v>
      </c>
    </row>
    <row r="29" customFormat="false" ht="16.2" hidden="false" customHeight="false" outlineLevel="0" collapsed="false">
      <c r="A29" s="345" t="s">
        <v>230</v>
      </c>
      <c r="B29" s="349" t="s">
        <v>231</v>
      </c>
      <c r="C29" s="352"/>
      <c r="D29" s="352"/>
      <c r="E29" s="355"/>
      <c r="F29" s="352"/>
      <c r="G29" s="355"/>
      <c r="H29" s="352"/>
      <c r="I29" s="355"/>
      <c r="J29" s="356"/>
      <c r="K29" s="350"/>
      <c r="L29" s="357"/>
      <c r="M29" s="357"/>
      <c r="N29" s="357"/>
      <c r="O29" s="351" t="n">
        <f aca="false">SUM(C29:N29)</f>
        <v>0</v>
      </c>
    </row>
    <row r="30" customFormat="false" ht="16.2" hidden="false" customHeight="false" outlineLevel="0" collapsed="false">
      <c r="A30" s="345" t="s">
        <v>232</v>
      </c>
      <c r="B30" s="349" t="s">
        <v>233</v>
      </c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1" t="n">
        <f aca="false">SUM(C30:N30)</f>
        <v>0</v>
      </c>
    </row>
    <row r="31" customFormat="false" ht="16.2" hidden="false" customHeight="false" outlineLevel="0" collapsed="false">
      <c r="A31" s="345" t="s">
        <v>234</v>
      </c>
      <c r="B31" s="349" t="s">
        <v>235</v>
      </c>
      <c r="C31" s="353"/>
      <c r="D31" s="352"/>
      <c r="E31" s="355"/>
      <c r="F31" s="355"/>
      <c r="G31" s="355"/>
      <c r="H31" s="355"/>
      <c r="I31" s="355"/>
      <c r="J31" s="359"/>
      <c r="K31" s="350"/>
      <c r="L31" s="357"/>
      <c r="M31" s="357"/>
      <c r="N31" s="357"/>
      <c r="O31" s="351" t="n">
        <f aca="false">SUM(C31:N31)</f>
        <v>0</v>
      </c>
    </row>
    <row r="32" customFormat="false" ht="16.2" hidden="false" customHeight="false" outlineLevel="0" collapsed="false">
      <c r="A32" s="345" t="s">
        <v>236</v>
      </c>
      <c r="B32" s="349" t="s">
        <v>237</v>
      </c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1" t="n">
        <f aca="false">SUM(C32:N32)</f>
        <v>0</v>
      </c>
    </row>
    <row r="33" customFormat="false" ht="16.2" hidden="false" customHeight="false" outlineLevel="0" collapsed="false">
      <c r="A33" s="345" t="s">
        <v>238</v>
      </c>
      <c r="B33" s="349" t="s">
        <v>239</v>
      </c>
      <c r="C33" s="352"/>
      <c r="D33" s="353"/>
      <c r="E33" s="354"/>
      <c r="F33" s="354"/>
      <c r="G33" s="354"/>
      <c r="H33" s="354"/>
      <c r="I33" s="354"/>
      <c r="J33" s="365"/>
      <c r="K33" s="350"/>
      <c r="L33" s="357"/>
      <c r="M33" s="355"/>
      <c r="N33" s="355"/>
      <c r="O33" s="351" t="n">
        <f aca="false">SUM(C33:N33)</f>
        <v>0</v>
      </c>
    </row>
    <row r="34" customFormat="false" ht="16.2" hidden="false" customHeight="false" outlineLevel="0" collapsed="false">
      <c r="A34" s="345" t="s">
        <v>240</v>
      </c>
      <c r="B34" s="358" t="s">
        <v>241</v>
      </c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1" t="n">
        <f aca="false">SUM(C34:N34)</f>
        <v>0</v>
      </c>
    </row>
    <row r="35" customFormat="false" ht="16.2" hidden="false" customHeight="false" outlineLevel="0" collapsed="false">
      <c r="A35" s="345" t="s">
        <v>242</v>
      </c>
      <c r="B35" s="349" t="s">
        <v>243</v>
      </c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1" t="n">
        <f aca="false">SUM(C35:N35)</f>
        <v>0</v>
      </c>
    </row>
    <row r="36" customFormat="false" ht="16.2" hidden="false" customHeight="false" outlineLevel="0" collapsed="false">
      <c r="A36" s="345" t="s">
        <v>244</v>
      </c>
      <c r="B36" s="349" t="s">
        <v>245</v>
      </c>
      <c r="C36" s="354"/>
      <c r="D36" s="355"/>
      <c r="E36" s="355"/>
      <c r="F36" s="355"/>
      <c r="G36" s="352"/>
      <c r="H36" s="355"/>
      <c r="I36" s="355"/>
      <c r="J36" s="359"/>
      <c r="K36" s="350"/>
      <c r="L36" s="357"/>
      <c r="M36" s="357"/>
      <c r="N36" s="357"/>
      <c r="O36" s="351" t="n">
        <f aca="false">SUM(C36:N36)</f>
        <v>0</v>
      </c>
    </row>
    <row r="37" customFormat="false" ht="16.2" hidden="false" customHeight="false" outlineLevel="0" collapsed="false">
      <c r="A37" s="345" t="s">
        <v>246</v>
      </c>
      <c r="B37" s="358" t="s">
        <v>247</v>
      </c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1" t="n">
        <f aca="false">SUM(C37:N37)</f>
        <v>0</v>
      </c>
    </row>
    <row r="38" customFormat="false" ht="16.2" hidden="false" customHeight="false" outlineLevel="0" collapsed="false">
      <c r="A38" s="345" t="s">
        <v>248</v>
      </c>
      <c r="B38" s="349" t="s">
        <v>249</v>
      </c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1" t="n">
        <f aca="false">SUM(C38:N38)</f>
        <v>0</v>
      </c>
    </row>
    <row r="39" customFormat="false" ht="16.2" hidden="false" customHeight="false" outlineLevel="0" collapsed="false">
      <c r="A39" s="345" t="s">
        <v>250</v>
      </c>
      <c r="B39" s="358" t="s">
        <v>251</v>
      </c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1" t="n">
        <f aca="false">SUM(C39:N39)</f>
        <v>0</v>
      </c>
    </row>
    <row r="40" customFormat="false" ht="16.2" hidden="false" customHeight="false" outlineLevel="0" collapsed="false">
      <c r="A40" s="363" t="s">
        <v>252</v>
      </c>
      <c r="B40" s="364" t="s">
        <v>253</v>
      </c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1" t="n">
        <f aca="false">SUM(C40:N40)</f>
        <v>0</v>
      </c>
    </row>
    <row r="41" customFormat="false" ht="16.2" hidden="false" customHeight="false" outlineLevel="0" collapsed="false">
      <c r="A41" s="345" t="s">
        <v>254</v>
      </c>
      <c r="B41" s="358" t="s">
        <v>255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1" t="n">
        <f aca="false">SUM(C41:N41)</f>
        <v>0</v>
      </c>
    </row>
    <row r="42" customFormat="false" ht="16.2" hidden="false" customHeight="false" outlineLevel="0" collapsed="false">
      <c r="A42" s="345" t="s">
        <v>256</v>
      </c>
      <c r="B42" s="358" t="s">
        <v>257</v>
      </c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1" t="n">
        <f aca="false">SUM(C42:N42)</f>
        <v>0</v>
      </c>
    </row>
    <row r="43" customFormat="false" ht="16.2" hidden="false" customHeight="false" outlineLevel="0" collapsed="false">
      <c r="A43" s="345" t="s">
        <v>258</v>
      </c>
      <c r="B43" s="349" t="s">
        <v>259</v>
      </c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1" t="n">
        <f aca="false">SUM(C43:N43)</f>
        <v>0</v>
      </c>
    </row>
    <row r="44" customFormat="false" ht="16.2" hidden="false" customHeight="false" outlineLevel="0" collapsed="false">
      <c r="A44" s="345" t="s">
        <v>260</v>
      </c>
      <c r="B44" s="358" t="s">
        <v>261</v>
      </c>
      <c r="C44" s="354"/>
      <c r="D44" s="355"/>
      <c r="E44" s="355"/>
      <c r="F44" s="352"/>
      <c r="G44" s="352"/>
      <c r="H44" s="355"/>
      <c r="I44" s="352"/>
      <c r="J44" s="359"/>
      <c r="K44" s="350"/>
      <c r="L44" s="357"/>
      <c r="M44" s="357"/>
      <c r="N44" s="357"/>
      <c r="O44" s="351" t="n">
        <f aca="false">SUM(C44:N44)</f>
        <v>0</v>
      </c>
    </row>
    <row r="45" customFormat="false" ht="16.2" hidden="false" customHeight="false" outlineLevel="0" collapsed="false">
      <c r="A45" s="345" t="s">
        <v>262</v>
      </c>
      <c r="B45" s="349" t="s">
        <v>263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1" t="n">
        <f aca="false">SUM(C45:N45)</f>
        <v>0</v>
      </c>
    </row>
    <row r="46" customFormat="false" ht="16.2" hidden="false" customHeight="false" outlineLevel="0" collapsed="false">
      <c r="A46" s="345" t="s">
        <v>264</v>
      </c>
      <c r="B46" s="358" t="s">
        <v>265</v>
      </c>
      <c r="C46" s="352"/>
      <c r="D46" s="352"/>
      <c r="E46" s="355"/>
      <c r="F46" s="352"/>
      <c r="G46" s="352"/>
      <c r="H46" s="352"/>
      <c r="I46" s="355"/>
      <c r="J46" s="356"/>
      <c r="K46" s="350"/>
      <c r="L46" s="357"/>
      <c r="M46" s="355"/>
      <c r="N46" s="355"/>
      <c r="O46" s="351" t="n">
        <f aca="false">SUM(C46:N46)</f>
        <v>0</v>
      </c>
    </row>
    <row r="47" customFormat="false" ht="16.2" hidden="false" customHeight="false" outlineLevel="0" collapsed="false">
      <c r="A47" s="366" t="s">
        <v>266</v>
      </c>
      <c r="B47" s="358" t="s">
        <v>267</v>
      </c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1" t="n">
        <f aca="false">SUM(C47:N47)</f>
        <v>0</v>
      </c>
    </row>
    <row r="48" customFormat="false" ht="16.2" hidden="false" customHeight="false" outlineLevel="0" collapsed="false">
      <c r="A48" s="366" t="s">
        <v>268</v>
      </c>
      <c r="B48" s="349" t="s">
        <v>269</v>
      </c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1" t="n">
        <f aca="false">SUM(C48:N48)</f>
        <v>0</v>
      </c>
    </row>
    <row r="49" customFormat="false" ht="16.2" hidden="false" customHeight="false" outlineLevel="0" collapsed="false">
      <c r="A49" s="366" t="s">
        <v>270</v>
      </c>
      <c r="B49" s="358" t="s">
        <v>271</v>
      </c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1" t="n">
        <f aca="false">SUM(C49:N49)</f>
        <v>0</v>
      </c>
    </row>
    <row r="50" customFormat="false" ht="16.2" hidden="false" customHeight="false" outlineLevel="0" collapsed="false">
      <c r="A50" s="366" t="s">
        <v>272</v>
      </c>
      <c r="B50" s="358" t="s">
        <v>273</v>
      </c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1" t="n">
        <f aca="false">SUM(C50:N50)</f>
        <v>0</v>
      </c>
    </row>
    <row r="51" customFormat="false" ht="16.2" hidden="false" customHeight="false" outlineLevel="0" collapsed="false">
      <c r="A51" s="366" t="s">
        <v>274</v>
      </c>
      <c r="B51" s="349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1" t="n">
        <f aca="false">SUM(C51:N51)</f>
        <v>0</v>
      </c>
    </row>
    <row r="52" customFormat="false" ht="16.2" hidden="false" customHeight="false" outlineLevel="0" collapsed="false">
      <c r="A52" s="345" t="s">
        <v>275</v>
      </c>
      <c r="B52" s="349" t="s">
        <v>276</v>
      </c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1" t="n">
        <f aca="false">SUM(C52:N52)</f>
        <v>0</v>
      </c>
    </row>
    <row r="53" customFormat="false" ht="16.2" hidden="false" customHeight="false" outlineLevel="0" collapsed="false">
      <c r="A53" s="345" t="s">
        <v>277</v>
      </c>
      <c r="B53" s="349" t="s">
        <v>278</v>
      </c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1" t="n">
        <f aca="false">SUM(C53:N53)</f>
        <v>0</v>
      </c>
    </row>
    <row r="54" customFormat="false" ht="16.2" hidden="false" customHeight="false" outlineLevel="0" collapsed="false">
      <c r="A54" s="345" t="s">
        <v>279</v>
      </c>
      <c r="B54" s="349" t="s">
        <v>280</v>
      </c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1" t="n">
        <f aca="false">SUM(C54:N54)</f>
        <v>0</v>
      </c>
    </row>
    <row r="55" customFormat="false" ht="16.2" hidden="false" customHeight="false" outlineLevel="0" collapsed="false">
      <c r="A55" s="345" t="s">
        <v>281</v>
      </c>
      <c r="B55" s="349" t="s">
        <v>282</v>
      </c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1" t="n">
        <f aca="false">SUM(C55:N55)</f>
        <v>0</v>
      </c>
    </row>
    <row r="56" customFormat="false" ht="16.2" hidden="false" customHeight="false" outlineLevel="0" collapsed="false">
      <c r="A56" s="345" t="s">
        <v>283</v>
      </c>
      <c r="B56" s="358" t="s">
        <v>284</v>
      </c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1" t="n">
        <f aca="false">SUM(C56:N56)</f>
        <v>0</v>
      </c>
    </row>
    <row r="57" customFormat="false" ht="16.2" hidden="false" customHeight="false" outlineLevel="0" collapsed="false">
      <c r="A57" s="345" t="s">
        <v>285</v>
      </c>
      <c r="B57" s="358" t="s">
        <v>286</v>
      </c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1" t="n">
        <f aca="false">SUM(C57:N57)</f>
        <v>0</v>
      </c>
    </row>
    <row r="58" customFormat="false" ht="16.2" hidden="false" customHeight="false" outlineLevel="0" collapsed="false">
      <c r="A58" s="345" t="s">
        <v>287</v>
      </c>
      <c r="B58" s="349" t="s">
        <v>288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1" t="n">
        <f aca="false">SUM(C58:N58)</f>
        <v>0</v>
      </c>
    </row>
    <row r="59" customFormat="false" ht="16.2" hidden="false" customHeight="false" outlineLevel="0" collapsed="false">
      <c r="A59" s="345" t="s">
        <v>289</v>
      </c>
      <c r="B59" s="349" t="s">
        <v>269</v>
      </c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1" t="n">
        <f aca="false">SUM(C59:N59)</f>
        <v>0</v>
      </c>
    </row>
    <row r="60" customFormat="false" ht="16.2" hidden="false" customHeight="false" outlineLevel="0" collapsed="false">
      <c r="A60" s="345" t="s">
        <v>290</v>
      </c>
      <c r="B60" s="358" t="s">
        <v>291</v>
      </c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1" t="n">
        <f aca="false">SUM(C60:N60)</f>
        <v>0</v>
      </c>
    </row>
    <row r="61" customFormat="false" ht="16.2" hidden="false" customHeight="false" outlineLevel="0" collapsed="false">
      <c r="A61" s="345" t="s">
        <v>292</v>
      </c>
      <c r="B61" s="358" t="s">
        <v>293</v>
      </c>
      <c r="C61" s="352"/>
      <c r="D61" s="352"/>
      <c r="E61" s="352"/>
      <c r="F61" s="352"/>
      <c r="G61" s="352"/>
      <c r="H61" s="352"/>
      <c r="I61" s="352"/>
      <c r="J61" s="356"/>
      <c r="K61" s="350"/>
      <c r="L61" s="357"/>
      <c r="M61" s="355"/>
      <c r="N61" s="355"/>
      <c r="O61" s="351" t="n">
        <f aca="false">SUM(C61:N61)</f>
        <v>0</v>
      </c>
    </row>
    <row r="62" customFormat="false" ht="16.2" hidden="false" customHeight="false" outlineLevel="0" collapsed="false">
      <c r="A62" s="345" t="s">
        <v>294</v>
      </c>
      <c r="B62" s="349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 t="n">
        <f aca="false">SUM(C62:N62)</f>
        <v>0</v>
      </c>
    </row>
    <row r="63" customFormat="false" ht="16.2" hidden="false" customHeight="false" outlineLevel="0" collapsed="false">
      <c r="A63" s="345" t="s">
        <v>295</v>
      </c>
      <c r="B63" s="349" t="s">
        <v>296</v>
      </c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 t="n">
        <f aca="false">SUM(C63:N63)</f>
        <v>0</v>
      </c>
    </row>
    <row r="64" customFormat="false" ht="16.2" hidden="false" customHeight="false" outlineLevel="0" collapsed="false">
      <c r="A64" s="345" t="s">
        <v>297</v>
      </c>
      <c r="B64" s="349" t="s">
        <v>298</v>
      </c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1" t="n">
        <f aca="false">SUM(C64:N64)</f>
        <v>0</v>
      </c>
    </row>
    <row r="65" customFormat="false" ht="16.2" hidden="false" customHeight="false" outlineLevel="0" collapsed="false">
      <c r="A65" s="345" t="s">
        <v>299</v>
      </c>
      <c r="B65" s="349" t="s">
        <v>300</v>
      </c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1" t="n">
        <f aca="false">SUM(C65:N65)</f>
        <v>0</v>
      </c>
    </row>
    <row r="66" customFormat="false" ht="16.2" hidden="false" customHeight="false" outlineLevel="0" collapsed="false">
      <c r="A66" s="345" t="s">
        <v>301</v>
      </c>
      <c r="B66" s="349" t="s">
        <v>302</v>
      </c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1" t="n">
        <f aca="false">SUM(C66:N66)</f>
        <v>0</v>
      </c>
    </row>
    <row r="67" customFormat="false" ht="16.2" hidden="false" customHeight="false" outlineLevel="0" collapsed="false">
      <c r="A67" s="345" t="s">
        <v>303</v>
      </c>
      <c r="B67" s="349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1" t="n">
        <f aca="false">SUM(C67:N67)</f>
        <v>0</v>
      </c>
    </row>
    <row r="68" customFormat="false" ht="16.2" hidden="false" customHeight="false" outlineLevel="0" collapsed="false">
      <c r="A68" s="345" t="s">
        <v>304</v>
      </c>
      <c r="B68" s="358" t="s">
        <v>305</v>
      </c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1" t="n">
        <f aca="false">SUM(C68:N68)</f>
        <v>0</v>
      </c>
    </row>
    <row r="69" customFormat="false" ht="16.2" hidden="false" customHeight="false" outlineLevel="0" collapsed="false">
      <c r="A69" s="345" t="s">
        <v>306</v>
      </c>
      <c r="B69" s="358" t="s">
        <v>307</v>
      </c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1" t="n">
        <f aca="false">SUM(C69:N69)</f>
        <v>0</v>
      </c>
    </row>
    <row r="70" customFormat="false" ht="16.2" hidden="false" customHeight="false" outlineLevel="0" collapsed="false">
      <c r="A70" s="345" t="s">
        <v>308</v>
      </c>
      <c r="B70" s="349" t="s">
        <v>309</v>
      </c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1" t="n">
        <f aca="false">SUM(C70:N70)</f>
        <v>0</v>
      </c>
    </row>
    <row r="71" customFormat="false" ht="16.2" hidden="false" customHeight="false" outlineLevel="0" collapsed="false">
      <c r="A71" s="345" t="s">
        <v>310</v>
      </c>
      <c r="B71" s="349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1" t="n">
        <f aca="false">SUM(C71:N71)</f>
        <v>0</v>
      </c>
    </row>
    <row r="72" customFormat="false" ht="16.2" hidden="false" customHeight="false" outlineLevel="0" collapsed="false">
      <c r="A72" s="345" t="s">
        <v>311</v>
      </c>
      <c r="B72" s="349" t="s">
        <v>312</v>
      </c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1" t="n">
        <f aca="false">SUM(C72:N72)</f>
        <v>0</v>
      </c>
    </row>
    <row r="73" customFormat="false" ht="16.2" hidden="false" customHeight="false" outlineLevel="0" collapsed="false">
      <c r="A73" s="345" t="s">
        <v>313</v>
      </c>
      <c r="B73" s="349" t="s">
        <v>4</v>
      </c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1" t="n">
        <f aca="false">SUM(C73:N73)</f>
        <v>0</v>
      </c>
    </row>
    <row r="74" customFormat="false" ht="16.2" hidden="false" customHeight="false" outlineLevel="0" collapsed="false">
      <c r="A74" s="345" t="s">
        <v>314</v>
      </c>
      <c r="B74" s="349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1" t="n">
        <f aca="false">SUM(C74:N74)</f>
        <v>0</v>
      </c>
    </row>
    <row r="75" customFormat="false" ht="16.2" hidden="false" customHeight="false" outlineLevel="0" collapsed="false">
      <c r="A75" s="345" t="s">
        <v>315</v>
      </c>
      <c r="B75" s="349" t="s">
        <v>316</v>
      </c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1" t="n">
        <f aca="false">SUM(C75:N75)</f>
        <v>0</v>
      </c>
    </row>
    <row r="76" customFormat="false" ht="16.2" hidden="false" customHeight="false" outlineLevel="0" collapsed="false">
      <c r="A76" s="345" t="s">
        <v>317</v>
      </c>
      <c r="B76" s="349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1" t="n">
        <f aca="false">SUM(C76:N76)</f>
        <v>0</v>
      </c>
    </row>
    <row r="77" customFormat="false" ht="16.2" hidden="false" customHeight="false" outlineLevel="0" collapsed="false">
      <c r="A77" s="345" t="s">
        <v>318</v>
      </c>
      <c r="B77" s="349" t="s">
        <v>319</v>
      </c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1" t="n">
        <f aca="false">SUM(C77:N77)</f>
        <v>0</v>
      </c>
    </row>
    <row r="78" customFormat="false" ht="16.2" hidden="false" customHeight="false" outlineLevel="0" collapsed="false">
      <c r="A78" s="345" t="s">
        <v>320</v>
      </c>
      <c r="B78" s="349" t="s">
        <v>321</v>
      </c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1" t="n">
        <f aca="false">SUM(C78:N78)</f>
        <v>0</v>
      </c>
    </row>
    <row r="79" customFormat="false" ht="16.2" hidden="false" customHeight="false" outlineLevel="0" collapsed="false">
      <c r="A79" s="345" t="s">
        <v>322</v>
      </c>
      <c r="B79" s="358" t="s">
        <v>323</v>
      </c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1" t="n">
        <f aca="false">SUM(C79:N79)</f>
        <v>0</v>
      </c>
    </row>
    <row r="80" customFormat="false" ht="16.2" hidden="false" customHeight="false" outlineLevel="0" collapsed="false">
      <c r="A80" s="345" t="s">
        <v>324</v>
      </c>
      <c r="B80" s="349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1" t="n">
        <f aca="false">SUM(C80:N80)</f>
        <v>0</v>
      </c>
    </row>
    <row r="81" customFormat="false" ht="16.2" hidden="false" customHeight="false" outlineLevel="0" collapsed="false">
      <c r="A81" s="345" t="s">
        <v>325</v>
      </c>
      <c r="B81" s="349" t="s">
        <v>326</v>
      </c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1" t="n">
        <f aca="false">SUM(C81:N81)</f>
        <v>0</v>
      </c>
    </row>
    <row r="82" customFormat="false" ht="16.2" hidden="false" customHeight="false" outlineLevel="0" collapsed="false">
      <c r="A82" s="345" t="s">
        <v>327</v>
      </c>
      <c r="B82" s="349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1" t="n">
        <f aca="false">SUM(C82:N82)</f>
        <v>0</v>
      </c>
    </row>
    <row r="83" customFormat="false" ht="16.2" hidden="false" customHeight="false" outlineLevel="0" collapsed="false">
      <c r="A83" s="345" t="s">
        <v>328</v>
      </c>
      <c r="B83" s="349" t="s">
        <v>329</v>
      </c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1" t="n">
        <f aca="false">SUM(C83:N83)</f>
        <v>0</v>
      </c>
    </row>
    <row r="84" customFormat="false" ht="16.2" hidden="false" customHeight="false" outlineLevel="0" collapsed="false">
      <c r="A84" s="367" t="s">
        <v>330</v>
      </c>
      <c r="B84" s="358" t="s">
        <v>331</v>
      </c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1" t="n">
        <f aca="false">SUM(C84:N84)</f>
        <v>0</v>
      </c>
    </row>
    <row r="85" customFormat="false" ht="16.2" hidden="false" customHeight="false" outlineLevel="0" collapsed="false">
      <c r="A85" s="368" t="s">
        <v>332</v>
      </c>
      <c r="B85" s="364" t="s">
        <v>333</v>
      </c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1" t="n">
        <f aca="false">SUM(C85:N85)</f>
        <v>0</v>
      </c>
    </row>
    <row r="86" customFormat="false" ht="16.2" hidden="false" customHeight="false" outlineLevel="0" collapsed="false">
      <c r="A86" s="345" t="s">
        <v>334</v>
      </c>
      <c r="B86" s="349" t="s">
        <v>335</v>
      </c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1" t="n">
        <f aca="false">SUM(C86:N86)</f>
        <v>0</v>
      </c>
    </row>
    <row r="87" customFormat="false" ht="16.2" hidden="false" customHeight="false" outlineLevel="0" collapsed="false">
      <c r="A87" s="345" t="s">
        <v>336</v>
      </c>
      <c r="B87" s="349" t="s">
        <v>337</v>
      </c>
      <c r="C87" s="352"/>
      <c r="D87" s="352"/>
      <c r="E87" s="352"/>
      <c r="F87" s="355"/>
      <c r="G87" s="352"/>
      <c r="H87" s="355"/>
      <c r="I87" s="355"/>
      <c r="J87" s="359"/>
      <c r="K87" s="350"/>
      <c r="L87" s="357"/>
      <c r="M87" s="357"/>
      <c r="N87" s="357"/>
      <c r="O87" s="351" t="n">
        <f aca="false">SUM(C87:N87)</f>
        <v>0</v>
      </c>
    </row>
    <row r="88" customFormat="false" ht="16.2" hidden="false" customHeight="false" outlineLevel="0" collapsed="false">
      <c r="A88" s="345" t="s">
        <v>338</v>
      </c>
      <c r="B88" s="358" t="s">
        <v>339</v>
      </c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1" t="n">
        <f aca="false">SUM(C88:N88)</f>
        <v>0</v>
      </c>
    </row>
    <row r="89" customFormat="false" ht="16.2" hidden="false" customHeight="false" outlineLevel="0" collapsed="false">
      <c r="A89" s="345" t="s">
        <v>340</v>
      </c>
      <c r="B89" s="358" t="s">
        <v>341</v>
      </c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1" t="n">
        <f aca="false">SUM(C89:N89)</f>
        <v>0</v>
      </c>
    </row>
    <row r="90" customFormat="false" ht="16.2" hidden="false" customHeight="false" outlineLevel="0" collapsed="false">
      <c r="A90" s="345" t="s">
        <v>342</v>
      </c>
      <c r="B90" s="349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1" t="n">
        <f aca="false">SUM(C90:N90)</f>
        <v>0</v>
      </c>
    </row>
    <row r="91" customFormat="false" ht="16.2" hidden="false" customHeight="false" outlineLevel="0" collapsed="false">
      <c r="A91" s="345" t="s">
        <v>343</v>
      </c>
      <c r="B91" s="349" t="s">
        <v>344</v>
      </c>
      <c r="C91" s="352"/>
      <c r="D91" s="353"/>
      <c r="E91" s="352"/>
      <c r="F91" s="355"/>
      <c r="G91" s="352"/>
      <c r="H91" s="355"/>
      <c r="I91" s="355"/>
      <c r="J91" s="359"/>
      <c r="K91" s="350"/>
      <c r="L91" s="357"/>
      <c r="M91" s="357"/>
      <c r="N91" s="357"/>
      <c r="O91" s="351" t="n">
        <f aca="false">SUM(C91:N91)</f>
        <v>0</v>
      </c>
    </row>
    <row r="92" customFormat="false" ht="16.2" hidden="false" customHeight="false" outlineLevel="0" collapsed="false">
      <c r="A92" s="345" t="s">
        <v>345</v>
      </c>
      <c r="B92" s="349" t="s">
        <v>346</v>
      </c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 t="n">
        <f aca="false">SUM(C92:N92)</f>
        <v>0</v>
      </c>
    </row>
    <row r="93" customFormat="false" ht="16.2" hidden="false" customHeight="false" outlineLevel="0" collapsed="false">
      <c r="A93" s="345" t="s">
        <v>347</v>
      </c>
      <c r="B93" s="358" t="s">
        <v>348</v>
      </c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1" t="n">
        <f aca="false">SUM(C93:N93)</f>
        <v>0</v>
      </c>
    </row>
    <row r="94" customFormat="false" ht="16.2" hidden="false" customHeight="false" outlineLevel="0" collapsed="false">
      <c r="A94" s="345" t="s">
        <v>349</v>
      </c>
      <c r="B94" s="349" t="s">
        <v>350</v>
      </c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1" t="n">
        <f aca="false">SUM(C94:N94)</f>
        <v>0</v>
      </c>
    </row>
    <row r="95" customFormat="false" ht="16.2" hidden="false" customHeight="false" outlineLevel="0" collapsed="false">
      <c r="A95" s="345" t="s">
        <v>351</v>
      </c>
      <c r="B95" s="358" t="s">
        <v>352</v>
      </c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1" t="n">
        <f aca="false">SUM(C95:N95)</f>
        <v>0</v>
      </c>
    </row>
    <row r="96" customFormat="false" ht="16.2" hidden="false" customHeight="false" outlineLevel="0" collapsed="false">
      <c r="A96" s="345" t="s">
        <v>353</v>
      </c>
      <c r="B96" s="358" t="s">
        <v>354</v>
      </c>
      <c r="C96" s="353"/>
      <c r="D96" s="352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1" t="n">
        <f aca="false">SUM(C96:N96)</f>
        <v>0</v>
      </c>
    </row>
    <row r="97" customFormat="false" ht="16.2" hidden="false" customHeight="false" outlineLevel="0" collapsed="false">
      <c r="A97" s="345" t="s">
        <v>355</v>
      </c>
      <c r="B97" s="349" t="s">
        <v>356</v>
      </c>
      <c r="C97" s="350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1" t="n">
        <f aca="false">SUM(C97:N97)</f>
        <v>0</v>
      </c>
    </row>
    <row r="98" customFormat="false" ht="16.2" hidden="false" customHeight="false" outlineLevel="0" collapsed="false">
      <c r="A98" s="345" t="s">
        <v>357</v>
      </c>
      <c r="B98" s="349" t="s">
        <v>358</v>
      </c>
      <c r="C98" s="350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1" t="n">
        <f aca="false">SUM(C98:N98)</f>
        <v>0</v>
      </c>
    </row>
    <row r="99" customFormat="false" ht="16.2" hidden="false" customHeight="false" outlineLevel="0" collapsed="false">
      <c r="A99" s="345" t="s">
        <v>359</v>
      </c>
      <c r="B99" s="358" t="s">
        <v>360</v>
      </c>
      <c r="C99" s="350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1" t="n">
        <f aca="false">SUM(C99:N99)</f>
        <v>0</v>
      </c>
    </row>
    <row r="100" customFormat="false" ht="16.2" hidden="false" customHeight="false" outlineLevel="0" collapsed="false">
      <c r="A100" s="345" t="s">
        <v>361</v>
      </c>
      <c r="B100" s="358" t="s">
        <v>362</v>
      </c>
      <c r="C100" s="350"/>
      <c r="D100" s="357"/>
      <c r="E100" s="357"/>
      <c r="F100" s="357"/>
      <c r="G100" s="357"/>
      <c r="H100" s="357"/>
      <c r="I100" s="357"/>
      <c r="J100" s="357"/>
      <c r="K100" s="357"/>
      <c r="L100" s="357"/>
      <c r="M100" s="357"/>
      <c r="N100" s="357"/>
      <c r="O100" s="351" t="n">
        <f aca="false">SUM(C100:N100)</f>
        <v>0</v>
      </c>
    </row>
    <row r="101" customFormat="false" ht="16.2" hidden="false" customHeight="false" outlineLevel="0" collapsed="false">
      <c r="A101" s="345" t="s">
        <v>363</v>
      </c>
      <c r="B101" s="358" t="s">
        <v>364</v>
      </c>
      <c r="C101" s="354"/>
      <c r="D101" s="355"/>
      <c r="E101" s="355"/>
      <c r="F101" s="352"/>
      <c r="G101" s="352"/>
      <c r="H101" s="355"/>
      <c r="I101" s="352"/>
      <c r="J101" s="359"/>
      <c r="K101" s="350"/>
      <c r="L101" s="357"/>
      <c r="M101" s="357"/>
      <c r="N101" s="357"/>
      <c r="O101" s="351" t="n">
        <f aca="false">SUM(C101:N101)</f>
        <v>0</v>
      </c>
    </row>
    <row r="102" customFormat="false" ht="16.2" hidden="false" customHeight="false" outlineLevel="0" collapsed="false">
      <c r="A102" s="345" t="s">
        <v>365</v>
      </c>
      <c r="B102" s="349" t="s">
        <v>366</v>
      </c>
      <c r="C102" s="354"/>
      <c r="D102" s="355"/>
      <c r="E102" s="355"/>
      <c r="F102" s="355"/>
      <c r="G102" s="355"/>
      <c r="H102" s="355"/>
      <c r="I102" s="352"/>
      <c r="J102" s="359"/>
      <c r="K102" s="350"/>
      <c r="L102" s="357"/>
      <c r="M102" s="357"/>
      <c r="N102" s="357"/>
      <c r="O102" s="351" t="n">
        <f aca="false">SUM(C102:N102)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LibreOffice/5.4.4.2$Linux_X86_64 LibreOffice_project/40m0$Build-2</Application>
  <Company>SYNNEX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2014-12-04T09:44:31Z</dcterms:created>
  <dc:creator>user</dc:creator>
  <dc:description/>
  <dc:language>zh-TW</dc:language>
  <cp:lastModifiedBy/>
  <cp:lastPrinted>2018-01-12T01:47:21Z</cp:lastPrinted>
  <dcterms:modified xsi:type="dcterms:W3CDTF">2018-02-12T15:46:24Z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SYNNEX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