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66925"/>
  <mc:AlternateContent xmlns:mc="http://schemas.openxmlformats.org/markup-compatibility/2006">
    <mc:Choice Requires="x15">
      <x15ac:absPath xmlns:x15ac="http://schemas.microsoft.com/office/spreadsheetml/2010/11/ac" url="D:\spring-2025\Compilers\LABs\lab-schedule-decoupled\artifacts\"/>
    </mc:Choice>
  </mc:AlternateContent>
  <xr:revisionPtr revIDLastSave="0" documentId="13_ncr:1_{9BC331AE-32AF-4441-8D2D-57FE28AC3037}" xr6:coauthVersionLast="47" xr6:coauthVersionMax="47" xr10:uidLastSave="{00000000-0000-0000-0000-000000000000}"/>
  <bookViews>
    <workbookView xWindow="-110" yWindow="-110" windowWidth="25820" windowHeight="15500" activeTab="2" xr2:uid="{00000000-000D-0000-FFFF-FFFF00000000}"/>
  </bookViews>
  <sheets>
    <sheet name="Instructions" sheetId="3" r:id="rId1"/>
    <sheet name="Summary" sheetId="4" r:id="rId2"/>
    <sheet name="Tasks" sheetId="2" r:id="rId3"/>
    <sheet name="Project Planner" sheetId="9" r:id="rId4"/>
    <sheet name="Attendance" sheetId="6" r:id="rId5"/>
    <sheet name="Effort %" sheetId="5" r:id="rId6"/>
    <sheet name="Scoring" sheetId="7" r:id="rId7"/>
  </sheets>
  <definedNames>
    <definedName name="Actual" localSheetId="3">(PeriodInActual*('Project Planner'!$E1&gt;0))*PeriodInPlan</definedName>
    <definedName name="Actual">(PeriodInActual*('Project Planner'!$E1&gt;0))*PeriodInPlan</definedName>
    <definedName name="ActualBeyond" localSheetId="3">PeriodInActual*('Project Planner'!$E1&gt;0)</definedName>
    <definedName name="ActualBeyond">PeriodInActual*('Project Planner'!$E1&gt;0)</definedName>
    <definedName name="PercentComplete" localSheetId="3">PercentCompleteBeyond*PeriodInPlan</definedName>
    <definedName name="PercentComplete">PercentCompleteBeyond*PeriodInPlan</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'Project Planner'!$H$2</definedName>
    <definedName name="PeriodInActual">'Project Planner'!A$4=MEDIAN('Project Planner'!A$4,'Project Planner'!$E1,'Project Planner'!$E1+'Project Planner'!$F1-1)</definedName>
    <definedName name="PeriodInPlan">'Project Planner'!A$4=MEDIAN('Project Planner'!A$4,'Project Planner'!$C1,'Project Planner'!$C1+'Project Planner'!$D1-1)</definedName>
    <definedName name="Plan" localSheetId="3">PeriodInPlan*('Project Planner'!$C1&gt;0)</definedName>
    <definedName name="Plan">PeriodInPlan*('Project Planner'!$C1&gt;0)</definedName>
    <definedName name="_xlnm.Print_Titles" localSheetId="3">'Project Planner'!$3:$4</definedName>
    <definedName name="TitleRegion..BO60">'Project Planner'!$B$3:$B$4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9" i="2" l="1"/>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E19" i="9"/>
  <c r="E20" i="9"/>
  <c r="E21" i="9"/>
  <c r="E22" i="9"/>
  <c r="E23" i="9"/>
  <c r="E33" i="9"/>
  <c r="E34" i="9"/>
  <c r="E35" i="9"/>
  <c r="E36" i="9"/>
  <c r="E37" i="9"/>
  <c r="E38" i="9"/>
  <c r="E39" i="9"/>
  <c r="E40" i="9"/>
  <c r="E41" i="9"/>
  <c r="E42"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C33" i="9"/>
  <c r="C34" i="9"/>
  <c r="C35"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P44" i="2"/>
  <c r="P34" i="2"/>
  <c r="P27" i="2"/>
  <c r="Q27" i="2" s="1"/>
  <c r="P4" i="2"/>
  <c r="AC32" i="2"/>
  <c r="AC33" i="2"/>
  <c r="AC34" i="2"/>
  <c r="AC35" i="2"/>
  <c r="AC36" i="2"/>
  <c r="AC37" i="2"/>
  <c r="AC38" i="2"/>
  <c r="AC39" i="2"/>
  <c r="AC40" i="2"/>
  <c r="AC41" i="2"/>
  <c r="AA32" i="2"/>
  <c r="AA33" i="2"/>
  <c r="AA34" i="2"/>
  <c r="AA35" i="2"/>
  <c r="AA36" i="2"/>
  <c r="AA37" i="2"/>
  <c r="AA38" i="2"/>
  <c r="AA39" i="2"/>
  <c r="AA40" i="2"/>
  <c r="AA41" i="2"/>
  <c r="W32" i="2"/>
  <c r="F33" i="9" s="1"/>
  <c r="W33" i="2"/>
  <c r="F34" i="9" s="1"/>
  <c r="W34" i="2"/>
  <c r="F35" i="9" s="1"/>
  <c r="W35" i="2"/>
  <c r="F36" i="9" s="1"/>
  <c r="W36" i="2"/>
  <c r="F37" i="9" s="1"/>
  <c r="W37" i="2"/>
  <c r="F38" i="9" s="1"/>
  <c r="W38" i="2"/>
  <c r="F39" i="9" s="1"/>
  <c r="W39" i="2"/>
  <c r="F40" i="9" s="1"/>
  <c r="W40" i="2"/>
  <c r="F41" i="9" s="1"/>
  <c r="W41" i="2"/>
  <c r="F42" i="9" s="1"/>
  <c r="V32" i="2"/>
  <c r="V33" i="2"/>
  <c r="V34" i="2"/>
  <c r="V35" i="2"/>
  <c r="V36" i="2"/>
  <c r="V37" i="2"/>
  <c r="V38" i="2"/>
  <c r="V39" i="2"/>
  <c r="V40" i="2"/>
  <c r="V41" i="2"/>
  <c r="U32" i="2"/>
  <c r="D33" i="9" s="1"/>
  <c r="U33" i="2"/>
  <c r="D34" i="9" s="1"/>
  <c r="T32" i="2"/>
  <c r="T33" i="2"/>
  <c r="T34" i="2"/>
  <c r="AC4" i="2"/>
  <c r="AC5" i="2"/>
  <c r="AC6" i="2"/>
  <c r="AC7" i="2"/>
  <c r="AC8" i="2"/>
  <c r="AC9" i="2"/>
  <c r="AC10" i="2"/>
  <c r="AC11" i="2"/>
  <c r="AC12" i="2"/>
  <c r="AC13" i="2"/>
  <c r="AC14" i="2"/>
  <c r="AC15" i="2"/>
  <c r="AC16" i="2"/>
  <c r="AC17" i="2"/>
  <c r="AC18" i="2"/>
  <c r="AC19" i="2"/>
  <c r="AC20" i="2"/>
  <c r="AC21" i="2"/>
  <c r="AC22" i="2"/>
  <c r="AC23" i="2"/>
  <c r="AC24" i="2"/>
  <c r="AA24" i="2"/>
  <c r="AA26" i="2"/>
  <c r="AA27" i="2"/>
  <c r="AA4" i="2"/>
  <c r="AA5" i="2"/>
  <c r="AA6" i="2"/>
  <c r="AA7" i="2"/>
  <c r="AA8" i="2"/>
  <c r="AA9" i="2"/>
  <c r="AA10" i="2"/>
  <c r="AA11" i="2"/>
  <c r="AA12" i="2"/>
  <c r="AA13" i="2"/>
  <c r="AA14" i="2"/>
  <c r="AA15" i="2"/>
  <c r="AA16" i="2"/>
  <c r="AA17" i="2"/>
  <c r="AA18" i="2"/>
  <c r="AA19" i="2"/>
  <c r="AA20" i="2"/>
  <c r="AA21" i="2"/>
  <c r="AA22" i="2"/>
  <c r="W18" i="2"/>
  <c r="F19" i="9" s="1"/>
  <c r="W19" i="2"/>
  <c r="F20" i="9" s="1"/>
  <c r="W20" i="2"/>
  <c r="F21" i="9" s="1"/>
  <c r="W21" i="2"/>
  <c r="F22" i="9" s="1"/>
  <c r="W22" i="2"/>
  <c r="F23" i="9" s="1"/>
  <c r="V18" i="2"/>
  <c r="V19" i="2"/>
  <c r="V20" i="2"/>
  <c r="V21" i="2"/>
  <c r="V22" i="2"/>
  <c r="C26" i="6"/>
  <c r="P10" i="2"/>
  <c r="Q10" i="2" s="1"/>
  <c r="Q11" i="2" s="1"/>
  <c r="P9" i="2"/>
  <c r="Q9" i="2" s="1"/>
  <c r="P8" i="2"/>
  <c r="Q8" i="2" s="1"/>
  <c r="P6" i="2"/>
  <c r="Q6" i="2" s="1"/>
  <c r="P7" i="2"/>
  <c r="Q7" i="2" s="1"/>
  <c r="P5" i="2"/>
  <c r="Q5" i="2" s="1"/>
  <c r="Q49" i="2" l="1"/>
  <c r="P50" i="2"/>
  <c r="Q44" i="2"/>
  <c r="P45" i="2"/>
  <c r="Q34" i="2"/>
  <c r="P35" i="2"/>
  <c r="U34" i="2"/>
  <c r="D35" i="9" s="1"/>
  <c r="P28" i="2"/>
  <c r="Q4" i="2"/>
  <c r="P73" i="2"/>
  <c r="P11" i="2"/>
  <c r="P12" i="2" s="1"/>
  <c r="P51" i="2" l="1"/>
  <c r="Q50" i="2"/>
  <c r="P46" i="2"/>
  <c r="Q45" i="2"/>
  <c r="P36" i="2"/>
  <c r="Q35" i="2"/>
  <c r="T35" i="2"/>
  <c r="C36" i="9" s="1"/>
  <c r="U35" i="2"/>
  <c r="D36" i="9" s="1"/>
  <c r="Q28" i="2"/>
  <c r="P29" i="2"/>
  <c r="P74" i="2"/>
  <c r="Q73" i="2"/>
  <c r="P13" i="2"/>
  <c r="P14" i="2" s="1"/>
  <c r="Q12" i="2"/>
  <c r="Q13" i="2" s="1"/>
  <c r="P52" i="2" l="1"/>
  <c r="Q51" i="2"/>
  <c r="Q46" i="2"/>
  <c r="P47" i="2"/>
  <c r="Q47" i="2" s="1"/>
  <c r="Q36" i="2"/>
  <c r="T36" i="2"/>
  <c r="C37" i="9" s="1"/>
  <c r="U36" i="2"/>
  <c r="D37" i="9" s="1"/>
  <c r="P37" i="2"/>
  <c r="Q29" i="2"/>
  <c r="P30" i="2"/>
  <c r="Q30" i="2" s="1"/>
  <c r="P75" i="2"/>
  <c r="Q74" i="2"/>
  <c r="Q14" i="2"/>
  <c r="Q15" i="2" s="1"/>
  <c r="P15" i="2"/>
  <c r="P16" i="2" s="1"/>
  <c r="P53" i="2" l="1"/>
  <c r="Q52" i="2"/>
  <c r="T37" i="2"/>
  <c r="C38" i="9" s="1"/>
  <c r="P38" i="2"/>
  <c r="Q37" i="2"/>
  <c r="U37" i="2" s="1"/>
  <c r="D38" i="9" s="1"/>
  <c r="Q75" i="2"/>
  <c r="U75" i="2" s="1"/>
  <c r="D76" i="9" s="1"/>
  <c r="P76" i="2"/>
  <c r="T76" i="2" s="1"/>
  <c r="C77" i="9" s="1"/>
  <c r="Q16" i="2"/>
  <c r="Q17" i="2" s="1"/>
  <c r="P17" i="2"/>
  <c r="P18" i="2" s="1"/>
  <c r="B147" i="2"/>
  <c r="B148" i="2" s="1"/>
  <c r="W5" i="2"/>
  <c r="F6" i="9" s="1"/>
  <c r="W6" i="2"/>
  <c r="F7" i="9" s="1"/>
  <c r="W7" i="2"/>
  <c r="F8" i="9" s="1"/>
  <c r="W8" i="2"/>
  <c r="F9" i="9" s="1"/>
  <c r="W9" i="2"/>
  <c r="F10" i="9" s="1"/>
  <c r="W10" i="2"/>
  <c r="F11" i="9" s="1"/>
  <c r="W11" i="2"/>
  <c r="F12" i="9" s="1"/>
  <c r="W12" i="2"/>
  <c r="F13" i="9" s="1"/>
  <c r="W13" i="2"/>
  <c r="F14" i="9" s="1"/>
  <c r="W14" i="2"/>
  <c r="F15" i="9" s="1"/>
  <c r="W15" i="2"/>
  <c r="F16" i="9" s="1"/>
  <c r="W16" i="2"/>
  <c r="F17" i="9" s="1"/>
  <c r="W17" i="2"/>
  <c r="F18" i="9" s="1"/>
  <c r="W23" i="2"/>
  <c r="F24" i="9" s="1"/>
  <c r="W24" i="2"/>
  <c r="F25" i="9" s="1"/>
  <c r="W25" i="2"/>
  <c r="F26" i="9" s="1"/>
  <c r="W26" i="2"/>
  <c r="F27" i="9" s="1"/>
  <c r="W27" i="2"/>
  <c r="F28" i="9" s="1"/>
  <c r="W28" i="2"/>
  <c r="F29" i="9" s="1"/>
  <c r="W29" i="2"/>
  <c r="F30" i="9" s="1"/>
  <c r="W30" i="2"/>
  <c r="F31" i="9" s="1"/>
  <c r="W31" i="2"/>
  <c r="F32" i="9" s="1"/>
  <c r="W42" i="2"/>
  <c r="F43" i="9" s="1"/>
  <c r="W43" i="2"/>
  <c r="F44" i="9" s="1"/>
  <c r="W44" i="2"/>
  <c r="F45" i="9" s="1"/>
  <c r="W45" i="2"/>
  <c r="F46" i="9" s="1"/>
  <c r="W46" i="2"/>
  <c r="F47" i="9" s="1"/>
  <c r="W47" i="2"/>
  <c r="F48" i="9" s="1"/>
  <c r="W48" i="2"/>
  <c r="F49" i="9" s="1"/>
  <c r="W49" i="2"/>
  <c r="F50" i="9" s="1"/>
  <c r="W50" i="2"/>
  <c r="F51" i="9" s="1"/>
  <c r="W51" i="2"/>
  <c r="F52" i="9" s="1"/>
  <c r="W52" i="2"/>
  <c r="F53" i="9" s="1"/>
  <c r="W53" i="2"/>
  <c r="F54" i="9" s="1"/>
  <c r="W54" i="2"/>
  <c r="F55" i="9" s="1"/>
  <c r="W55" i="2"/>
  <c r="F56" i="9" s="1"/>
  <c r="W56" i="2"/>
  <c r="F57" i="9" s="1"/>
  <c r="W57" i="2"/>
  <c r="F58" i="9" s="1"/>
  <c r="W58" i="2"/>
  <c r="F59" i="9" s="1"/>
  <c r="W59" i="2"/>
  <c r="F60" i="9" s="1"/>
  <c r="W60" i="2"/>
  <c r="F61" i="9" s="1"/>
  <c r="W61" i="2"/>
  <c r="F62" i="9" s="1"/>
  <c r="W62" i="2"/>
  <c r="F63" i="9" s="1"/>
  <c r="W63" i="2"/>
  <c r="F64" i="9" s="1"/>
  <c r="W64" i="2"/>
  <c r="F65" i="9" s="1"/>
  <c r="W65" i="2"/>
  <c r="F66" i="9" s="1"/>
  <c r="W66" i="2"/>
  <c r="F67" i="9" s="1"/>
  <c r="W67" i="2"/>
  <c r="F68" i="9" s="1"/>
  <c r="W68" i="2"/>
  <c r="F69" i="9" s="1"/>
  <c r="W69" i="2"/>
  <c r="F70" i="9" s="1"/>
  <c r="W70" i="2"/>
  <c r="F71" i="9" s="1"/>
  <c r="W71" i="2"/>
  <c r="F72" i="9" s="1"/>
  <c r="W72" i="2"/>
  <c r="F73" i="9" s="1"/>
  <c r="W73" i="2"/>
  <c r="F74" i="9" s="1"/>
  <c r="W74" i="2"/>
  <c r="F75" i="9" s="1"/>
  <c r="W75" i="2"/>
  <c r="F76" i="9" s="1"/>
  <c r="W76" i="2"/>
  <c r="F77" i="9" s="1"/>
  <c r="W77" i="2"/>
  <c r="F78" i="9" s="1"/>
  <c r="W78" i="2"/>
  <c r="F79" i="9" s="1"/>
  <c r="W79" i="2"/>
  <c r="F80" i="9" s="1"/>
  <c r="W80" i="2"/>
  <c r="F81" i="9" s="1"/>
  <c r="W81" i="2"/>
  <c r="F82" i="9" s="1"/>
  <c r="W82" i="2"/>
  <c r="F83" i="9" s="1"/>
  <c r="W83" i="2"/>
  <c r="F84" i="9" s="1"/>
  <c r="W84" i="2"/>
  <c r="F85" i="9" s="1"/>
  <c r="W85" i="2"/>
  <c r="F86" i="9" s="1"/>
  <c r="W86" i="2"/>
  <c r="F87" i="9" s="1"/>
  <c r="W87" i="2"/>
  <c r="F88" i="9" s="1"/>
  <c r="W88" i="2"/>
  <c r="F89" i="9" s="1"/>
  <c r="W89" i="2"/>
  <c r="F90" i="9" s="1"/>
  <c r="W90" i="2"/>
  <c r="F91" i="9" s="1"/>
  <c r="W91" i="2"/>
  <c r="F92" i="9" s="1"/>
  <c r="W92" i="2"/>
  <c r="F93" i="9" s="1"/>
  <c r="W93" i="2"/>
  <c r="F94" i="9" s="1"/>
  <c r="W94" i="2"/>
  <c r="F95" i="9" s="1"/>
  <c r="W95" i="2"/>
  <c r="F96" i="9" s="1"/>
  <c r="W96" i="2"/>
  <c r="F97" i="9" s="1"/>
  <c r="W97" i="2"/>
  <c r="F98" i="9" s="1"/>
  <c r="W98" i="2"/>
  <c r="F99" i="9" s="1"/>
  <c r="W99" i="2"/>
  <c r="F100" i="9" s="1"/>
  <c r="W100" i="2"/>
  <c r="F101" i="9" s="1"/>
  <c r="W101" i="2"/>
  <c r="F102" i="9" s="1"/>
  <c r="W102" i="2"/>
  <c r="F103" i="9" s="1"/>
  <c r="W103" i="2"/>
  <c r="F104" i="9" s="1"/>
  <c r="W104" i="2"/>
  <c r="F105" i="9" s="1"/>
  <c r="W105" i="2"/>
  <c r="F106" i="9" s="1"/>
  <c r="W106" i="2"/>
  <c r="F107" i="9" s="1"/>
  <c r="W107" i="2"/>
  <c r="F108" i="9" s="1"/>
  <c r="W108" i="2"/>
  <c r="F109" i="9" s="1"/>
  <c r="W109" i="2"/>
  <c r="F110" i="9" s="1"/>
  <c r="W110" i="2"/>
  <c r="F111" i="9" s="1"/>
  <c r="W111" i="2"/>
  <c r="F112" i="9" s="1"/>
  <c r="W112" i="2"/>
  <c r="F113" i="9" s="1"/>
  <c r="W113" i="2"/>
  <c r="F114" i="9" s="1"/>
  <c r="W114" i="2"/>
  <c r="F115" i="9" s="1"/>
  <c r="W115" i="2"/>
  <c r="F116" i="9" s="1"/>
  <c r="W116" i="2"/>
  <c r="F117" i="9" s="1"/>
  <c r="W117" i="2"/>
  <c r="F118" i="9" s="1"/>
  <c r="W118" i="2"/>
  <c r="F119" i="9" s="1"/>
  <c r="W119" i="2"/>
  <c r="F120" i="9" s="1"/>
  <c r="W120" i="2"/>
  <c r="F121" i="9" s="1"/>
  <c r="W121" i="2"/>
  <c r="F122" i="9" s="1"/>
  <c r="W122" i="2"/>
  <c r="F123" i="9" s="1"/>
  <c r="W123" i="2"/>
  <c r="F124" i="9" s="1"/>
  <c r="W124" i="2"/>
  <c r="F125" i="9" s="1"/>
  <c r="W125" i="2"/>
  <c r="F126" i="9" s="1"/>
  <c r="W126" i="2"/>
  <c r="F127" i="9" s="1"/>
  <c r="W127" i="2"/>
  <c r="F128" i="9" s="1"/>
  <c r="W128" i="2"/>
  <c r="F129" i="9" s="1"/>
  <c r="W129" i="2"/>
  <c r="F130" i="9" s="1"/>
  <c r="W130" i="2"/>
  <c r="F131" i="9" s="1"/>
  <c r="W131" i="2"/>
  <c r="F132" i="9" s="1"/>
  <c r="W132" i="2"/>
  <c r="F133" i="9" s="1"/>
  <c r="W133" i="2"/>
  <c r="F134" i="9" s="1"/>
  <c r="W134" i="2"/>
  <c r="F135" i="9" s="1"/>
  <c r="W135" i="2"/>
  <c r="F136" i="9" s="1"/>
  <c r="W136" i="2"/>
  <c r="F137" i="9" s="1"/>
  <c r="W137" i="2"/>
  <c r="F138" i="9" s="1"/>
  <c r="W138" i="2"/>
  <c r="F139" i="9" s="1"/>
  <c r="W139" i="2"/>
  <c r="F140" i="9" s="1"/>
  <c r="W140" i="2"/>
  <c r="F141" i="9" s="1"/>
  <c r="W141" i="2"/>
  <c r="F142" i="9" s="1"/>
  <c r="W142" i="2"/>
  <c r="F143" i="9" s="1"/>
  <c r="W143" i="2"/>
  <c r="F144" i="9" s="1"/>
  <c r="W4" i="2"/>
  <c r="F5" i="9" s="1"/>
  <c r="U5" i="2"/>
  <c r="D6" i="9" s="1"/>
  <c r="U6" i="2"/>
  <c r="D7" i="9" s="1"/>
  <c r="U7" i="2"/>
  <c r="D8" i="9" s="1"/>
  <c r="U8" i="2"/>
  <c r="D9" i="9" s="1"/>
  <c r="U9" i="2"/>
  <c r="D10" i="9" s="1"/>
  <c r="U10" i="2"/>
  <c r="D11" i="9" s="1"/>
  <c r="U11" i="2"/>
  <c r="D12" i="9" s="1"/>
  <c r="U12" i="2"/>
  <c r="D13" i="9" s="1"/>
  <c r="U13" i="2"/>
  <c r="D14" i="9" s="1"/>
  <c r="U14" i="2"/>
  <c r="D15" i="9" s="1"/>
  <c r="U15" i="2"/>
  <c r="D16" i="9" s="1"/>
  <c r="U24" i="2"/>
  <c r="D25" i="9" s="1"/>
  <c r="U25" i="2"/>
  <c r="D26" i="9" s="1"/>
  <c r="U26" i="2"/>
  <c r="D27" i="9" s="1"/>
  <c r="U27" i="2"/>
  <c r="D28" i="9" s="1"/>
  <c r="U28" i="2"/>
  <c r="D29" i="9" s="1"/>
  <c r="U29" i="2"/>
  <c r="D30" i="9" s="1"/>
  <c r="U30" i="2"/>
  <c r="D31" i="9" s="1"/>
  <c r="U31" i="2"/>
  <c r="D32" i="9" s="1"/>
  <c r="U43" i="2"/>
  <c r="D44" i="9" s="1"/>
  <c r="U44" i="2"/>
  <c r="D45" i="9" s="1"/>
  <c r="U45" i="2"/>
  <c r="D46" i="9" s="1"/>
  <c r="U46" i="2"/>
  <c r="D47" i="9" s="1"/>
  <c r="U47" i="2"/>
  <c r="D48" i="9" s="1"/>
  <c r="U48" i="2"/>
  <c r="D49" i="9" s="1"/>
  <c r="U49" i="2"/>
  <c r="D50" i="9" s="1"/>
  <c r="U50" i="2"/>
  <c r="D51" i="9" s="1"/>
  <c r="U51" i="2"/>
  <c r="D52" i="9" s="1"/>
  <c r="U52" i="2"/>
  <c r="D53" i="9" s="1"/>
  <c r="U69" i="2"/>
  <c r="D70" i="9" s="1"/>
  <c r="U70" i="2"/>
  <c r="D71" i="9" s="1"/>
  <c r="U71" i="2"/>
  <c r="D72" i="9" s="1"/>
  <c r="U72" i="2"/>
  <c r="D73" i="9" s="1"/>
  <c r="U73" i="2"/>
  <c r="D74" i="9" s="1"/>
  <c r="U74" i="2"/>
  <c r="D75" i="9" s="1"/>
  <c r="U82" i="2"/>
  <c r="D83" i="9" s="1"/>
  <c r="U87" i="2"/>
  <c r="D88" i="9" s="1"/>
  <c r="U97" i="2"/>
  <c r="D98" i="9" s="1"/>
  <c r="U105" i="2"/>
  <c r="D106" i="9" s="1"/>
  <c r="U106" i="2"/>
  <c r="D107" i="9" s="1"/>
  <c r="U128" i="2"/>
  <c r="D129" i="9" s="1"/>
  <c r="U129" i="2"/>
  <c r="D130" i="9" s="1"/>
  <c r="U130" i="2"/>
  <c r="D131" i="9" s="1"/>
  <c r="U131" i="2"/>
  <c r="D132" i="9" s="1"/>
  <c r="U132" i="2"/>
  <c r="D133" i="9" s="1"/>
  <c r="U142" i="2"/>
  <c r="D143" i="9" s="1"/>
  <c r="U143" i="2"/>
  <c r="D144" i="9" s="1"/>
  <c r="V5" i="2"/>
  <c r="E6" i="9" s="1"/>
  <c r="V6" i="2"/>
  <c r="E7" i="9" s="1"/>
  <c r="V7" i="2"/>
  <c r="E8" i="9" s="1"/>
  <c r="V8" i="2"/>
  <c r="E9" i="9" s="1"/>
  <c r="V9" i="2"/>
  <c r="E10" i="9" s="1"/>
  <c r="V10" i="2"/>
  <c r="E11" i="9" s="1"/>
  <c r="V11" i="2"/>
  <c r="E12" i="9" s="1"/>
  <c r="V12" i="2"/>
  <c r="E13" i="9" s="1"/>
  <c r="V13" i="2"/>
  <c r="E14" i="9" s="1"/>
  <c r="V14" i="2"/>
  <c r="E15" i="9" s="1"/>
  <c r="V15" i="2"/>
  <c r="E16" i="9" s="1"/>
  <c r="V16" i="2"/>
  <c r="E17" i="9" s="1"/>
  <c r="V17" i="2"/>
  <c r="E18" i="9" s="1"/>
  <c r="V23" i="2"/>
  <c r="E24" i="9" s="1"/>
  <c r="V24" i="2"/>
  <c r="E25" i="9" s="1"/>
  <c r="V25" i="2"/>
  <c r="E26" i="9" s="1"/>
  <c r="V26" i="2"/>
  <c r="E27" i="9" s="1"/>
  <c r="V27" i="2"/>
  <c r="E28" i="9" s="1"/>
  <c r="V28" i="2"/>
  <c r="E29" i="9" s="1"/>
  <c r="V29" i="2"/>
  <c r="E30" i="9" s="1"/>
  <c r="V30" i="2"/>
  <c r="E31" i="9" s="1"/>
  <c r="V31" i="2"/>
  <c r="E32" i="9" s="1"/>
  <c r="V42" i="2"/>
  <c r="E43" i="9" s="1"/>
  <c r="V43" i="2"/>
  <c r="E44" i="9" s="1"/>
  <c r="V44" i="2"/>
  <c r="E45" i="9" s="1"/>
  <c r="V45" i="2"/>
  <c r="E46" i="9" s="1"/>
  <c r="V46" i="2"/>
  <c r="E47" i="9" s="1"/>
  <c r="V47" i="2"/>
  <c r="E48" i="9" s="1"/>
  <c r="V48" i="2"/>
  <c r="E49" i="9" s="1"/>
  <c r="V49" i="2"/>
  <c r="E50" i="9" s="1"/>
  <c r="V50" i="2"/>
  <c r="E51" i="9" s="1"/>
  <c r="V51" i="2"/>
  <c r="E52" i="9" s="1"/>
  <c r="V52" i="2"/>
  <c r="E53" i="9" s="1"/>
  <c r="V53" i="2"/>
  <c r="E54" i="9" s="1"/>
  <c r="V54" i="2"/>
  <c r="E55" i="9" s="1"/>
  <c r="V55" i="2"/>
  <c r="E56" i="9" s="1"/>
  <c r="V56" i="2"/>
  <c r="E57" i="9" s="1"/>
  <c r="V57" i="2"/>
  <c r="E58" i="9" s="1"/>
  <c r="V58" i="2"/>
  <c r="E59" i="9" s="1"/>
  <c r="V59" i="2"/>
  <c r="E60" i="9" s="1"/>
  <c r="V60" i="2"/>
  <c r="E61" i="9" s="1"/>
  <c r="V61" i="2"/>
  <c r="E62" i="9" s="1"/>
  <c r="V62" i="2"/>
  <c r="E63" i="9" s="1"/>
  <c r="V63" i="2"/>
  <c r="E64" i="9" s="1"/>
  <c r="V64" i="2"/>
  <c r="E65" i="9" s="1"/>
  <c r="V65" i="2"/>
  <c r="E66" i="9" s="1"/>
  <c r="V66" i="2"/>
  <c r="E67" i="9" s="1"/>
  <c r="V67" i="2"/>
  <c r="E68" i="9" s="1"/>
  <c r="V68" i="2"/>
  <c r="E69" i="9" s="1"/>
  <c r="V69" i="2"/>
  <c r="E70" i="9" s="1"/>
  <c r="V70" i="2"/>
  <c r="E71" i="9" s="1"/>
  <c r="V71" i="2"/>
  <c r="E72" i="9" s="1"/>
  <c r="V72" i="2"/>
  <c r="E73" i="9" s="1"/>
  <c r="V73" i="2"/>
  <c r="E74" i="9" s="1"/>
  <c r="V74" i="2"/>
  <c r="E75" i="9" s="1"/>
  <c r="V75" i="2"/>
  <c r="E76" i="9" s="1"/>
  <c r="V76" i="2"/>
  <c r="E77" i="9" s="1"/>
  <c r="V77" i="2"/>
  <c r="E78" i="9" s="1"/>
  <c r="V78" i="2"/>
  <c r="E79" i="9" s="1"/>
  <c r="V79" i="2"/>
  <c r="E80" i="9" s="1"/>
  <c r="V80" i="2"/>
  <c r="E81" i="9" s="1"/>
  <c r="V81" i="2"/>
  <c r="E82" i="9" s="1"/>
  <c r="V82" i="2"/>
  <c r="E83" i="9" s="1"/>
  <c r="V83" i="2"/>
  <c r="E84" i="9" s="1"/>
  <c r="V84" i="2"/>
  <c r="E85" i="9" s="1"/>
  <c r="V85" i="2"/>
  <c r="E86" i="9" s="1"/>
  <c r="V86" i="2"/>
  <c r="E87" i="9" s="1"/>
  <c r="V87" i="2"/>
  <c r="E88" i="9" s="1"/>
  <c r="V88" i="2"/>
  <c r="E89" i="9" s="1"/>
  <c r="V89" i="2"/>
  <c r="E90" i="9" s="1"/>
  <c r="V90" i="2"/>
  <c r="E91" i="9" s="1"/>
  <c r="V91" i="2"/>
  <c r="E92" i="9" s="1"/>
  <c r="V92" i="2"/>
  <c r="E93" i="9" s="1"/>
  <c r="V93" i="2"/>
  <c r="E94" i="9" s="1"/>
  <c r="V94" i="2"/>
  <c r="E95" i="9" s="1"/>
  <c r="V95" i="2"/>
  <c r="E96" i="9" s="1"/>
  <c r="V96" i="2"/>
  <c r="E97" i="9" s="1"/>
  <c r="V97" i="2"/>
  <c r="E98" i="9" s="1"/>
  <c r="V98" i="2"/>
  <c r="E99" i="9" s="1"/>
  <c r="V99" i="2"/>
  <c r="E100" i="9" s="1"/>
  <c r="V100" i="2"/>
  <c r="E101" i="9" s="1"/>
  <c r="V101" i="2"/>
  <c r="E102" i="9" s="1"/>
  <c r="V102" i="2"/>
  <c r="E103" i="9" s="1"/>
  <c r="V103" i="2"/>
  <c r="E104" i="9" s="1"/>
  <c r="V104" i="2"/>
  <c r="E105" i="9" s="1"/>
  <c r="V105" i="2"/>
  <c r="E106" i="9" s="1"/>
  <c r="V106" i="2"/>
  <c r="E107" i="9" s="1"/>
  <c r="V107" i="2"/>
  <c r="E108" i="9" s="1"/>
  <c r="V108" i="2"/>
  <c r="E109" i="9" s="1"/>
  <c r="V109" i="2"/>
  <c r="E110" i="9" s="1"/>
  <c r="V110" i="2"/>
  <c r="E111" i="9" s="1"/>
  <c r="V111" i="2"/>
  <c r="E112" i="9" s="1"/>
  <c r="V112" i="2"/>
  <c r="E113" i="9" s="1"/>
  <c r="V113" i="2"/>
  <c r="E114" i="9" s="1"/>
  <c r="V114" i="2"/>
  <c r="E115" i="9" s="1"/>
  <c r="V115" i="2"/>
  <c r="E116" i="9" s="1"/>
  <c r="V116" i="2"/>
  <c r="E117" i="9" s="1"/>
  <c r="V117" i="2"/>
  <c r="E118" i="9" s="1"/>
  <c r="V118" i="2"/>
  <c r="E119" i="9" s="1"/>
  <c r="V119" i="2"/>
  <c r="E120" i="9" s="1"/>
  <c r="V120" i="2"/>
  <c r="E121" i="9" s="1"/>
  <c r="V121" i="2"/>
  <c r="E122" i="9" s="1"/>
  <c r="V122" i="2"/>
  <c r="E123" i="9" s="1"/>
  <c r="V123" i="2"/>
  <c r="E124" i="9" s="1"/>
  <c r="V124" i="2"/>
  <c r="E125" i="9" s="1"/>
  <c r="V125" i="2"/>
  <c r="E126" i="9" s="1"/>
  <c r="V126" i="2"/>
  <c r="E127" i="9" s="1"/>
  <c r="V127" i="2"/>
  <c r="E128" i="9" s="1"/>
  <c r="V128" i="2"/>
  <c r="E129" i="9" s="1"/>
  <c r="V129" i="2"/>
  <c r="E130" i="9" s="1"/>
  <c r="V130" i="2"/>
  <c r="E131" i="9" s="1"/>
  <c r="V131" i="2"/>
  <c r="E132" i="9" s="1"/>
  <c r="V132" i="2"/>
  <c r="E133" i="9" s="1"/>
  <c r="V133" i="2"/>
  <c r="E134" i="9" s="1"/>
  <c r="V134" i="2"/>
  <c r="E135" i="9" s="1"/>
  <c r="V135" i="2"/>
  <c r="E136" i="9" s="1"/>
  <c r="V136" i="2"/>
  <c r="E137" i="9" s="1"/>
  <c r="V137" i="2"/>
  <c r="E138" i="9" s="1"/>
  <c r="V138" i="2"/>
  <c r="E139" i="9" s="1"/>
  <c r="V139" i="2"/>
  <c r="E140" i="9" s="1"/>
  <c r="V140" i="2"/>
  <c r="E141" i="9" s="1"/>
  <c r="V141" i="2"/>
  <c r="E142" i="9" s="1"/>
  <c r="V142" i="2"/>
  <c r="E143" i="9" s="1"/>
  <c r="V143" i="2"/>
  <c r="E144" i="9" s="1"/>
  <c r="V4" i="2"/>
  <c r="E5" i="9" s="1"/>
  <c r="T5" i="2"/>
  <c r="C6" i="9" s="1"/>
  <c r="T6" i="2"/>
  <c r="C7" i="9" s="1"/>
  <c r="T7" i="2"/>
  <c r="C8" i="9" s="1"/>
  <c r="T8" i="2"/>
  <c r="C9" i="9" s="1"/>
  <c r="T9" i="2"/>
  <c r="C10" i="9" s="1"/>
  <c r="T10" i="2"/>
  <c r="C11" i="9" s="1"/>
  <c r="T11" i="2"/>
  <c r="C12" i="9" s="1"/>
  <c r="T12" i="2"/>
  <c r="C13" i="9" s="1"/>
  <c r="T13" i="2"/>
  <c r="C14" i="9" s="1"/>
  <c r="T14" i="2"/>
  <c r="C15" i="9" s="1"/>
  <c r="T15" i="2"/>
  <c r="C16" i="9" s="1"/>
  <c r="T16" i="2"/>
  <c r="C17" i="9" s="1"/>
  <c r="T24" i="2"/>
  <c r="C25" i="9" s="1"/>
  <c r="T25" i="2"/>
  <c r="C26" i="9" s="1"/>
  <c r="T26" i="2"/>
  <c r="C27" i="9" s="1"/>
  <c r="T27" i="2"/>
  <c r="C28" i="9" s="1"/>
  <c r="T28" i="2"/>
  <c r="C29" i="9" s="1"/>
  <c r="T29" i="2"/>
  <c r="C30" i="9" s="1"/>
  <c r="T30" i="2"/>
  <c r="C31" i="9" s="1"/>
  <c r="T31" i="2"/>
  <c r="C32" i="9" s="1"/>
  <c r="T43" i="2"/>
  <c r="C44" i="9" s="1"/>
  <c r="T44" i="2"/>
  <c r="C45" i="9" s="1"/>
  <c r="T45" i="2"/>
  <c r="C46" i="9" s="1"/>
  <c r="T46" i="2"/>
  <c r="C47" i="9" s="1"/>
  <c r="T47" i="2"/>
  <c r="C48" i="9" s="1"/>
  <c r="T48" i="2"/>
  <c r="C49" i="9" s="1"/>
  <c r="T49" i="2"/>
  <c r="C50" i="9" s="1"/>
  <c r="T50" i="2"/>
  <c r="C51" i="9" s="1"/>
  <c r="T51" i="2"/>
  <c r="C52" i="9" s="1"/>
  <c r="T52" i="2"/>
  <c r="C53" i="9" s="1"/>
  <c r="T53" i="2"/>
  <c r="C54" i="9" s="1"/>
  <c r="T69" i="2"/>
  <c r="C70" i="9" s="1"/>
  <c r="T70" i="2"/>
  <c r="C71" i="9" s="1"/>
  <c r="T71" i="2"/>
  <c r="C72" i="9" s="1"/>
  <c r="T72" i="2"/>
  <c r="C73" i="9" s="1"/>
  <c r="T73" i="2"/>
  <c r="C74" i="9" s="1"/>
  <c r="T74" i="2"/>
  <c r="C75" i="9" s="1"/>
  <c r="T75" i="2"/>
  <c r="C76" i="9" s="1"/>
  <c r="T82" i="2"/>
  <c r="C83" i="9" s="1"/>
  <c r="T87" i="2"/>
  <c r="C88" i="9" s="1"/>
  <c r="T97" i="2"/>
  <c r="C98" i="9" s="1"/>
  <c r="T105" i="2"/>
  <c r="C106" i="9" s="1"/>
  <c r="T106" i="2"/>
  <c r="C107" i="9" s="1"/>
  <c r="T128" i="2"/>
  <c r="C129" i="9" s="1"/>
  <c r="T129" i="2"/>
  <c r="C130" i="9" s="1"/>
  <c r="T130" i="2"/>
  <c r="C131" i="9" s="1"/>
  <c r="T131" i="2"/>
  <c r="C132" i="9" s="1"/>
  <c r="T132" i="2"/>
  <c r="C133" i="9" s="1"/>
  <c r="T142" i="2"/>
  <c r="C143" i="9" s="1"/>
  <c r="T143" i="2"/>
  <c r="C144" i="9" s="1"/>
  <c r="G5" i="9"/>
  <c r="B5" i="9"/>
  <c r="P54" i="2" l="1"/>
  <c r="Q53" i="2"/>
  <c r="U53" i="2" s="1"/>
  <c r="D54" i="9" s="1"/>
  <c r="P39" i="2"/>
  <c r="T38" i="2"/>
  <c r="C39" i="9" s="1"/>
  <c r="Q38" i="2"/>
  <c r="U38" i="2" s="1"/>
  <c r="D39" i="9" s="1"/>
  <c r="T17" i="2"/>
  <c r="C18" i="9" s="1"/>
  <c r="U17" i="2"/>
  <c r="D18" i="9" s="1"/>
  <c r="Q18" i="2"/>
  <c r="Q19" i="2" s="1"/>
  <c r="Q20" i="2" s="1"/>
  <c r="Q21" i="2" s="1"/>
  <c r="Q22" i="2" s="1"/>
  <c r="Q23" i="2" s="1"/>
  <c r="T18" i="2"/>
  <c r="C19" i="9" s="1"/>
  <c r="P19" i="2"/>
  <c r="P77" i="2"/>
  <c r="Q76" i="2"/>
  <c r="U76" i="2" s="1"/>
  <c r="D77" i="9" s="1"/>
  <c r="U16" i="2"/>
  <c r="D17" i="9" s="1"/>
  <c r="AA46" i="2"/>
  <c r="AC46" i="2"/>
  <c r="AA47" i="2"/>
  <c r="AC47" i="2"/>
  <c r="B50" i="7"/>
  <c r="B49" i="7"/>
  <c r="B40" i="4"/>
  <c r="B30" i="7" s="1"/>
  <c r="AC26" i="2"/>
  <c r="AC27" i="2"/>
  <c r="AC28" i="2"/>
  <c r="AC29" i="2"/>
  <c r="AC30" i="2"/>
  <c r="AC31" i="2"/>
  <c r="AC42" i="2"/>
  <c r="AC43" i="2"/>
  <c r="AC44" i="2"/>
  <c r="AC45" i="2"/>
  <c r="AC48" i="2"/>
  <c r="AC49" i="2"/>
  <c r="AC50" i="2"/>
  <c r="AC51" i="2"/>
  <c r="AC52" i="2"/>
  <c r="AC53" i="2"/>
  <c r="AC54" i="2"/>
  <c r="AC55" i="2"/>
  <c r="AC56" i="2"/>
  <c r="AC57" i="2"/>
  <c r="AC58" i="2"/>
  <c r="AC59" i="2"/>
  <c r="AC60" i="2"/>
  <c r="AC61" i="2"/>
  <c r="AC62" i="2"/>
  <c r="AC63" i="2"/>
  <c r="AC64" i="2"/>
  <c r="AC65" i="2"/>
  <c r="AC66" i="2"/>
  <c r="AC67" i="2"/>
  <c r="AC68" i="2"/>
  <c r="AC69" i="2"/>
  <c r="AC70"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1" i="2"/>
  <c r="AC132" i="2"/>
  <c r="AC133" i="2"/>
  <c r="AC134" i="2"/>
  <c r="AC135" i="2"/>
  <c r="AA23" i="2"/>
  <c r="AA28" i="2"/>
  <c r="AA29" i="2"/>
  <c r="AA30" i="2"/>
  <c r="AA31" i="2"/>
  <c r="AA42" i="2"/>
  <c r="AA43" i="2"/>
  <c r="AA44" i="2"/>
  <c r="AA45" i="2"/>
  <c r="AA48" i="2"/>
  <c r="AA49" i="2"/>
  <c r="AA50" i="2"/>
  <c r="AA51" i="2"/>
  <c r="AA52" i="2"/>
  <c r="AA53" i="2"/>
  <c r="AA54" i="2"/>
  <c r="AA55" i="2"/>
  <c r="AA56" i="2"/>
  <c r="AA57" i="2"/>
  <c r="AA58" i="2"/>
  <c r="AA59" i="2"/>
  <c r="AA60" i="2"/>
  <c r="AA61" i="2"/>
  <c r="AA62" i="2"/>
  <c r="AA63" i="2"/>
  <c r="AA64" i="2"/>
  <c r="AA65" i="2"/>
  <c r="AA66" i="2"/>
  <c r="AA67" i="2"/>
  <c r="AA68" i="2"/>
  <c r="AA69" i="2"/>
  <c r="AA70"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1" i="2"/>
  <c r="AA132" i="2"/>
  <c r="AA133" i="2"/>
  <c r="AA134" i="2"/>
  <c r="AA135" i="2"/>
  <c r="B37" i="4"/>
  <c r="B47" i="4" s="1"/>
  <c r="D47" i="4" s="1"/>
  <c r="O12" i="5"/>
  <c r="O13" i="5"/>
  <c r="O14" i="5"/>
  <c r="O15" i="5"/>
  <c r="O16" i="5"/>
  <c r="O11" i="5"/>
  <c r="N15" i="5"/>
  <c r="N12" i="5"/>
  <c r="N13" i="5"/>
  <c r="N14" i="5"/>
  <c r="N11" i="5"/>
  <c r="M11" i="5"/>
  <c r="L13" i="5"/>
  <c r="L12" i="5"/>
  <c r="L11" i="5"/>
  <c r="K12" i="5"/>
  <c r="K11" i="5"/>
  <c r="M14" i="5"/>
  <c r="M13" i="5"/>
  <c r="G26" i="6"/>
  <c r="B37" i="7" s="1"/>
  <c r="H26" i="6"/>
  <c r="B38" i="7" s="1"/>
  <c r="B33" i="7"/>
  <c r="G19" i="5"/>
  <c r="H19" i="5"/>
  <c r="D26" i="6"/>
  <c r="C26" i="4" s="1"/>
  <c r="C28" i="4" s="1"/>
  <c r="E26" i="6"/>
  <c r="D26" i="4" s="1"/>
  <c r="D28" i="4" s="1"/>
  <c r="F26" i="6"/>
  <c r="B36" i="7" s="1"/>
  <c r="D19" i="5"/>
  <c r="E19" i="5"/>
  <c r="F19" i="5"/>
  <c r="C19" i="5"/>
  <c r="M12" i="5"/>
  <c r="T54" i="2" l="1"/>
  <c r="C55" i="9" s="1"/>
  <c r="P55" i="2"/>
  <c r="Q54" i="2"/>
  <c r="U54" i="2" s="1"/>
  <c r="D55" i="9" s="1"/>
  <c r="T39" i="2"/>
  <c r="C40" i="9" s="1"/>
  <c r="P40" i="2"/>
  <c r="Q39" i="2"/>
  <c r="U39" i="2" s="1"/>
  <c r="D40" i="9" s="1"/>
  <c r="B151" i="2"/>
  <c r="B21" i="7" s="1"/>
  <c r="B44" i="7"/>
  <c r="B46" i="7"/>
  <c r="T19" i="2"/>
  <c r="C20" i="9" s="1"/>
  <c r="U19" i="2"/>
  <c r="D20" i="9" s="1"/>
  <c r="P20" i="2"/>
  <c r="U18" i="2"/>
  <c r="D19" i="9" s="1"/>
  <c r="P78" i="2"/>
  <c r="Q77" i="2"/>
  <c r="U77" i="2" s="1"/>
  <c r="D78" i="9" s="1"/>
  <c r="T77" i="2"/>
  <c r="C78" i="9" s="1"/>
  <c r="B152" i="2"/>
  <c r="B22" i="7" s="1"/>
  <c r="B41" i="7"/>
  <c r="B45" i="7"/>
  <c r="E66" i="7"/>
  <c r="E26" i="4"/>
  <c r="E28" i="4" s="1"/>
  <c r="B26" i="4"/>
  <c r="B28" i="4" s="1"/>
  <c r="G26" i="4"/>
  <c r="G28" i="4" s="1"/>
  <c r="F26" i="4"/>
  <c r="F28" i="4" s="1"/>
  <c r="B35" i="7"/>
  <c r="B43" i="7" s="1"/>
  <c r="B34" i="7"/>
  <c r="B42" i="7" s="1"/>
  <c r="E47" i="4"/>
  <c r="C47" i="4"/>
  <c r="B38" i="4"/>
  <c r="B48" i="4" s="1"/>
  <c r="F66" i="7" s="1"/>
  <c r="B36" i="4"/>
  <c r="B46" i="4" s="1"/>
  <c r="C33" i="4"/>
  <c r="T55" i="2" l="1"/>
  <c r="C56" i="9" s="1"/>
  <c r="P56" i="2"/>
  <c r="Q55" i="2"/>
  <c r="U55" i="2" s="1"/>
  <c r="D56" i="9" s="1"/>
  <c r="P41" i="2"/>
  <c r="T40" i="2"/>
  <c r="C41" i="9" s="1"/>
  <c r="Q40" i="2"/>
  <c r="U40" i="2" s="1"/>
  <c r="D41" i="9" s="1"/>
  <c r="P79" i="2"/>
  <c r="Q78" i="2"/>
  <c r="U78" i="2" s="1"/>
  <c r="D79" i="9" s="1"/>
  <c r="T78" i="2"/>
  <c r="C79" i="9" s="1"/>
  <c r="U20" i="2"/>
  <c r="D21" i="9" s="1"/>
  <c r="T20" i="2"/>
  <c r="C21" i="9" s="1"/>
  <c r="P21" i="2"/>
  <c r="B27" i="7"/>
  <c r="F60" i="7" s="1"/>
  <c r="F70" i="7" s="1"/>
  <c r="F78" i="7" s="1"/>
  <c r="D66" i="7"/>
  <c r="B66" i="7"/>
  <c r="C66" i="7"/>
  <c r="B30" i="4"/>
  <c r="B33" i="4"/>
  <c r="D46" i="4"/>
  <c r="E46" i="4"/>
  <c r="C46" i="4"/>
  <c r="E48" i="4"/>
  <c r="D48" i="4"/>
  <c r="C48" i="4"/>
  <c r="T56" i="2" l="1"/>
  <c r="C57" i="9" s="1"/>
  <c r="Q56" i="2"/>
  <c r="U56" i="2" s="1"/>
  <c r="D57" i="9" s="1"/>
  <c r="P57" i="2"/>
  <c r="T41" i="2"/>
  <c r="C42" i="9" s="1"/>
  <c r="P42" i="2"/>
  <c r="Q41" i="2"/>
  <c r="U41" i="2" s="1"/>
  <c r="D42" i="9" s="1"/>
  <c r="T21" i="2"/>
  <c r="C22" i="9" s="1"/>
  <c r="U21" i="2"/>
  <c r="D22" i="9" s="1"/>
  <c r="P22" i="2"/>
  <c r="P80" i="2"/>
  <c r="Q79" i="2"/>
  <c r="U79" i="2" s="1"/>
  <c r="D80" i="9" s="1"/>
  <c r="T79" i="2"/>
  <c r="C80" i="9" s="1"/>
  <c r="E62" i="7"/>
  <c r="E72" i="7" s="1"/>
  <c r="E80" i="7" s="1"/>
  <c r="F61" i="7"/>
  <c r="F71" i="7" s="1"/>
  <c r="F79" i="7" s="1"/>
  <c r="D60" i="7"/>
  <c r="D70" i="7" s="1"/>
  <c r="D78" i="7" s="1"/>
  <c r="C61" i="7"/>
  <c r="C71" i="7" s="1"/>
  <c r="C62" i="7"/>
  <c r="C72" i="7" s="1"/>
  <c r="D61" i="7"/>
  <c r="D71" i="7" s="1"/>
  <c r="D79" i="7" s="1"/>
  <c r="E63" i="7"/>
  <c r="E73" i="7" s="1"/>
  <c r="B60" i="7"/>
  <c r="B70" i="7" s="1"/>
  <c r="D59" i="7"/>
  <c r="D69" i="7" s="1"/>
  <c r="D77" i="7" s="1"/>
  <c r="B61" i="7"/>
  <c r="B71" i="7" s="1"/>
  <c r="B62" i="7"/>
  <c r="B72" i="7" s="1"/>
  <c r="B63" i="7"/>
  <c r="B73" i="7" s="1"/>
  <c r="E61" i="7"/>
  <c r="E71" i="7" s="1"/>
  <c r="E79" i="7" s="1"/>
  <c r="E59" i="7"/>
  <c r="E69" i="7" s="1"/>
  <c r="E77" i="7" s="1"/>
  <c r="D62" i="7"/>
  <c r="D72" i="7" s="1"/>
  <c r="D58" i="7"/>
  <c r="D68" i="7" s="1"/>
  <c r="D76" i="7" s="1"/>
  <c r="B58" i="7"/>
  <c r="B68" i="7" s="1"/>
  <c r="B76" i="7" s="1"/>
  <c r="E60" i="7"/>
  <c r="E70" i="7" s="1"/>
  <c r="E78" i="7" s="1"/>
  <c r="D63" i="7"/>
  <c r="D73" i="7" s="1"/>
  <c r="E58" i="7"/>
  <c r="E68" i="7" s="1"/>
  <c r="E76" i="7" s="1"/>
  <c r="F62" i="7"/>
  <c r="F72" i="7" s="1"/>
  <c r="F80" i="7" s="1"/>
  <c r="C63" i="7"/>
  <c r="C73" i="7" s="1"/>
  <c r="F63" i="7"/>
  <c r="F73" i="7" s="1"/>
  <c r="F81" i="7" s="1"/>
  <c r="C58" i="7"/>
  <c r="C68" i="7" s="1"/>
  <c r="C76" i="7" s="1"/>
  <c r="F58" i="7"/>
  <c r="F68" i="7" s="1"/>
  <c r="F76" i="7" s="1"/>
  <c r="B59" i="7"/>
  <c r="B69" i="7" s="1"/>
  <c r="B77" i="7" s="1"/>
  <c r="C60" i="7"/>
  <c r="C70" i="7" s="1"/>
  <c r="C78" i="7" s="1"/>
  <c r="C59" i="7"/>
  <c r="C69" i="7" s="1"/>
  <c r="C77" i="7" s="1"/>
  <c r="F59" i="7"/>
  <c r="F69" i="7" s="1"/>
  <c r="F77" i="7" s="1"/>
  <c r="T4" i="2"/>
  <c r="C5" i="9" s="1"/>
  <c r="U4" i="2"/>
  <c r="D5" i="9" s="1"/>
  <c r="T57" i="2" l="1"/>
  <c r="C58" i="9" s="1"/>
  <c r="P58" i="2"/>
  <c r="Q57" i="2"/>
  <c r="U57" i="2" s="1"/>
  <c r="D58" i="9" s="1"/>
  <c r="T42" i="2"/>
  <c r="C43" i="9" s="1"/>
  <c r="Q42" i="2"/>
  <c r="U42" i="2" s="1"/>
  <c r="D43" i="9" s="1"/>
  <c r="P81" i="2"/>
  <c r="Q80" i="2"/>
  <c r="U80" i="2" s="1"/>
  <c r="D81" i="9" s="1"/>
  <c r="T80" i="2"/>
  <c r="C81" i="9" s="1"/>
  <c r="U22" i="2"/>
  <c r="D23" i="9" s="1"/>
  <c r="T22" i="2"/>
  <c r="C23" i="9" s="1"/>
  <c r="P23" i="2"/>
  <c r="T58" i="2" l="1"/>
  <c r="C59" i="9" s="1"/>
  <c r="P59" i="2"/>
  <c r="Q58" i="2"/>
  <c r="U58" i="2" s="1"/>
  <c r="D59" i="9" s="1"/>
  <c r="T23" i="2"/>
  <c r="C24" i="9" s="1"/>
  <c r="U23" i="2"/>
  <c r="D24" i="9" s="1"/>
  <c r="Q81" i="2"/>
  <c r="T81" i="2"/>
  <c r="C82" i="9" s="1"/>
  <c r="T59" i="2" l="1"/>
  <c r="C60" i="9" s="1"/>
  <c r="Q59" i="2"/>
  <c r="U59" i="2" s="1"/>
  <c r="D60" i="9" s="1"/>
  <c r="P60" i="2"/>
  <c r="U81" i="2"/>
  <c r="D82" i="9" s="1"/>
  <c r="P83" i="2"/>
  <c r="T60" i="2" l="1"/>
  <c r="C61" i="9" s="1"/>
  <c r="P61" i="2"/>
  <c r="Q60" i="2"/>
  <c r="U60" i="2" s="1"/>
  <c r="D61" i="9" s="1"/>
  <c r="U83" i="2"/>
  <c r="D84" i="9" s="1"/>
  <c r="T83" i="2"/>
  <c r="C84" i="9" s="1"/>
  <c r="P84" i="2"/>
  <c r="Q83" i="2"/>
  <c r="P88" i="2" s="1"/>
  <c r="T61" i="2" l="1"/>
  <c r="C62" i="9" s="1"/>
  <c r="P62" i="2"/>
  <c r="Q61" i="2"/>
  <c r="U61" i="2" s="1"/>
  <c r="D62" i="9" s="1"/>
  <c r="U84" i="2"/>
  <c r="D85" i="9" s="1"/>
  <c r="T84" i="2"/>
  <c r="C85" i="9" s="1"/>
  <c r="P85" i="2"/>
  <c r="Q84" i="2"/>
  <c r="T88" i="2"/>
  <c r="C89" i="9" s="1"/>
  <c r="P89" i="2"/>
  <c r="Q88" i="2"/>
  <c r="U88" i="2" s="1"/>
  <c r="D89" i="9" s="1"/>
  <c r="T62" i="2" l="1"/>
  <c r="C63" i="9" s="1"/>
  <c r="P63" i="2"/>
  <c r="Q62" i="2"/>
  <c r="U62" i="2" s="1"/>
  <c r="D63" i="9" s="1"/>
  <c r="U85" i="2"/>
  <c r="D86" i="9" s="1"/>
  <c r="T85" i="2"/>
  <c r="C86" i="9" s="1"/>
  <c r="Q85" i="2"/>
  <c r="P86" i="2"/>
  <c r="T89" i="2"/>
  <c r="C90" i="9" s="1"/>
  <c r="P90" i="2"/>
  <c r="Q89" i="2"/>
  <c r="U89" i="2" s="1"/>
  <c r="D90" i="9" s="1"/>
  <c r="T63" i="2" l="1"/>
  <c r="C64" i="9" s="1"/>
  <c r="U63" i="2"/>
  <c r="D64" i="9" s="1"/>
  <c r="Q63" i="2"/>
  <c r="P64" i="2" s="1"/>
  <c r="T86" i="2"/>
  <c r="C87" i="9" s="1"/>
  <c r="Q86" i="2"/>
  <c r="U86" i="2" s="1"/>
  <c r="D87" i="9" s="1"/>
  <c r="U90" i="2"/>
  <c r="D91" i="9" s="1"/>
  <c r="T90" i="2"/>
  <c r="C91" i="9" s="1"/>
  <c r="Q90" i="2"/>
  <c r="P91" i="2"/>
  <c r="T64" i="2" l="1"/>
  <c r="C65" i="9" s="1"/>
  <c r="P65" i="2"/>
  <c r="Q64" i="2"/>
  <c r="U64" i="2" s="1"/>
  <c r="D65" i="9" s="1"/>
  <c r="T91" i="2"/>
  <c r="C92" i="9" s="1"/>
  <c r="U91" i="2"/>
  <c r="D92" i="9" s="1"/>
  <c r="Q91" i="2"/>
  <c r="P92" i="2"/>
  <c r="T65" i="2" l="1"/>
  <c r="C66" i="9" s="1"/>
  <c r="P66" i="2"/>
  <c r="Q65" i="2"/>
  <c r="U65" i="2" s="1"/>
  <c r="D66" i="9" s="1"/>
  <c r="U92" i="2"/>
  <c r="D93" i="9" s="1"/>
  <c r="T92" i="2"/>
  <c r="C93" i="9" s="1"/>
  <c r="Q92" i="2"/>
  <c r="P93" i="2"/>
  <c r="U66" i="2" l="1"/>
  <c r="D67" i="9" s="1"/>
  <c r="T66" i="2"/>
  <c r="C67" i="9" s="1"/>
  <c r="P67" i="2"/>
  <c r="Q66" i="2"/>
  <c r="T93" i="2"/>
  <c r="C94" i="9" s="1"/>
  <c r="Q93" i="2"/>
  <c r="U93" i="2" s="1"/>
  <c r="D94" i="9" s="1"/>
  <c r="P94" i="2"/>
  <c r="U67" i="2" l="1"/>
  <c r="D68" i="9" s="1"/>
  <c r="T67" i="2"/>
  <c r="C68" i="9" s="1"/>
  <c r="P68" i="2"/>
  <c r="Q67" i="2"/>
  <c r="T94" i="2"/>
  <c r="C95" i="9" s="1"/>
  <c r="U94" i="2"/>
  <c r="D95" i="9" s="1"/>
  <c r="Q94" i="2"/>
  <c r="P95" i="2"/>
  <c r="T68" i="2" l="1"/>
  <c r="C69" i="9" s="1"/>
  <c r="Q68" i="2"/>
  <c r="U68" i="2" s="1"/>
  <c r="D69" i="9" s="1"/>
  <c r="U95" i="2"/>
  <c r="D96" i="9" s="1"/>
  <c r="T95" i="2"/>
  <c r="C96" i="9" s="1"/>
  <c r="Q95" i="2"/>
  <c r="P96" i="2"/>
  <c r="U96" i="2" l="1"/>
  <c r="D97" i="9" s="1"/>
  <c r="T96" i="2"/>
  <c r="C97" i="9" s="1"/>
  <c r="Q96" i="2"/>
  <c r="P98" i="2" s="1"/>
  <c r="T98" i="2" l="1"/>
  <c r="C99" i="9" s="1"/>
  <c r="P99" i="2"/>
  <c r="Q98" i="2"/>
  <c r="U98" i="2" s="1"/>
  <c r="D99" i="9" s="1"/>
  <c r="U99" i="2" l="1"/>
  <c r="D100" i="9" s="1"/>
  <c r="T99" i="2"/>
  <c r="C100" i="9" s="1"/>
  <c r="P100" i="2"/>
  <c r="Q99" i="2"/>
  <c r="T100" i="2" l="1"/>
  <c r="C101" i="9" s="1"/>
  <c r="Q100" i="2"/>
  <c r="U100" i="2" s="1"/>
  <c r="D101" i="9" s="1"/>
  <c r="P101" i="2"/>
  <c r="T101" i="2" l="1"/>
  <c r="C102" i="9" s="1"/>
  <c r="Q101" i="2"/>
  <c r="U101" i="2" s="1"/>
  <c r="D102" i="9" s="1"/>
  <c r="P102" i="2"/>
  <c r="T102" i="2" l="1"/>
  <c r="C103" i="9" s="1"/>
  <c r="Q102" i="2"/>
  <c r="U102" i="2" s="1"/>
  <c r="D103" i="9" s="1"/>
  <c r="P103" i="2"/>
  <c r="U103" i="2" l="1"/>
  <c r="D104" i="9" s="1"/>
  <c r="T103" i="2"/>
  <c r="C104" i="9" s="1"/>
  <c r="Q103" i="2"/>
  <c r="P104" i="2"/>
  <c r="T104" i="2" l="1"/>
  <c r="C105" i="9" s="1"/>
  <c r="Q104" i="2"/>
  <c r="P107" i="2" l="1"/>
  <c r="U104" i="2"/>
  <c r="D105" i="9" s="1"/>
  <c r="Q107" i="2" l="1"/>
  <c r="U107" i="2" s="1"/>
  <c r="D108" i="9" s="1"/>
  <c r="P108" i="2"/>
  <c r="T107" i="2"/>
  <c r="C108" i="9" s="1"/>
  <c r="T108" i="2" l="1"/>
  <c r="C109" i="9" s="1"/>
  <c r="U108" i="2"/>
  <c r="D109" i="9" s="1"/>
  <c r="Q108" i="2"/>
  <c r="P109" i="2"/>
  <c r="T109" i="2" l="1"/>
  <c r="C110" i="9" s="1"/>
  <c r="U109" i="2"/>
  <c r="D110" i="9" s="1"/>
  <c r="P110" i="2"/>
  <c r="Q109" i="2"/>
  <c r="T110" i="2" l="1"/>
  <c r="C111" i="9" s="1"/>
  <c r="Q110" i="2"/>
  <c r="U110" i="2" s="1"/>
  <c r="D111" i="9" s="1"/>
  <c r="P111" i="2"/>
  <c r="T111" i="2" l="1"/>
  <c r="C112" i="9" s="1"/>
  <c r="U111" i="2"/>
  <c r="D112" i="9" s="1"/>
  <c r="Q111" i="2"/>
  <c r="P112" i="2"/>
  <c r="T112" i="2" l="1"/>
  <c r="C113" i="9" s="1"/>
  <c r="U112" i="2"/>
  <c r="D113" i="9" s="1"/>
  <c r="Q112" i="2"/>
  <c r="P113" i="2"/>
  <c r="T113" i="2" l="1"/>
  <c r="C114" i="9" s="1"/>
  <c r="U113" i="2"/>
  <c r="D114" i="9" s="1"/>
  <c r="Q113" i="2"/>
  <c r="P114" i="2"/>
  <c r="T114" i="2" l="1"/>
  <c r="C115" i="9" s="1"/>
  <c r="U114" i="2"/>
  <c r="D115" i="9" s="1"/>
  <c r="Q114" i="2"/>
  <c r="P115" i="2"/>
  <c r="T115" i="2" l="1"/>
  <c r="C116" i="9" s="1"/>
  <c r="Q115" i="2"/>
  <c r="U115" i="2" s="1"/>
  <c r="D116" i="9" s="1"/>
  <c r="P116" i="2"/>
  <c r="T116" i="2" l="1"/>
  <c r="C117" i="9" s="1"/>
  <c r="U116" i="2"/>
  <c r="D117" i="9" s="1"/>
  <c r="Q116" i="2"/>
  <c r="P117" i="2"/>
  <c r="T117" i="2" l="1"/>
  <c r="C118" i="9" s="1"/>
  <c r="U117" i="2"/>
  <c r="D118" i="9" s="1"/>
  <c r="Q117" i="2"/>
  <c r="P118" i="2"/>
  <c r="T118" i="2" l="1"/>
  <c r="C119" i="9" s="1"/>
  <c r="Q118" i="2"/>
  <c r="U118" i="2" s="1"/>
  <c r="D119" i="9" s="1"/>
  <c r="P119" i="2"/>
  <c r="T119" i="2" l="1"/>
  <c r="C120" i="9" s="1"/>
  <c r="U119" i="2"/>
  <c r="D120" i="9" s="1"/>
  <c r="Q119" i="2"/>
  <c r="P120" i="2"/>
  <c r="T120" i="2" l="1"/>
  <c r="C121" i="9" s="1"/>
  <c r="U120" i="2"/>
  <c r="D121" i="9" s="1"/>
  <c r="Q120" i="2"/>
  <c r="P121" i="2"/>
  <c r="T121" i="2" l="1"/>
  <c r="C122" i="9" s="1"/>
  <c r="U121" i="2"/>
  <c r="D122" i="9" s="1"/>
  <c r="Q121" i="2"/>
  <c r="P122" i="2"/>
  <c r="T122" i="2" l="1"/>
  <c r="C123" i="9" s="1"/>
  <c r="Q122" i="2"/>
  <c r="U122" i="2" s="1"/>
  <c r="D123" i="9" s="1"/>
  <c r="P123" i="2"/>
  <c r="T123" i="2" l="1"/>
  <c r="C124" i="9" s="1"/>
  <c r="U123" i="2"/>
  <c r="D124" i="9" s="1"/>
  <c r="Q123" i="2"/>
  <c r="P124" i="2"/>
  <c r="T124" i="2" l="1"/>
  <c r="C125" i="9" s="1"/>
  <c r="U124" i="2"/>
  <c r="D125" i="9" s="1"/>
  <c r="Q124" i="2"/>
  <c r="P125" i="2"/>
  <c r="T125" i="2" l="1"/>
  <c r="C126" i="9" s="1"/>
  <c r="Q125" i="2"/>
  <c r="U125" i="2" s="1"/>
  <c r="D126" i="9" s="1"/>
  <c r="P126" i="2"/>
  <c r="T126" i="2" l="1"/>
  <c r="C127" i="9" s="1"/>
  <c r="U126" i="2"/>
  <c r="D127" i="9" s="1"/>
  <c r="Q126" i="2"/>
  <c r="P127" i="2"/>
  <c r="T127" i="2" l="1"/>
  <c r="C128" i="9" s="1"/>
  <c r="Q127" i="2"/>
  <c r="U127" i="2" s="1"/>
  <c r="D128" i="9" s="1"/>
  <c r="P133" i="2"/>
  <c r="P134" i="2"/>
  <c r="T133" i="2" l="1"/>
  <c r="C134" i="9" s="1"/>
  <c r="U133" i="2"/>
  <c r="D134" i="9" s="1"/>
  <c r="Q133" i="2"/>
  <c r="T134" i="2"/>
  <c r="C135" i="9" s="1"/>
  <c r="Q134" i="2"/>
  <c r="U134" i="2" s="1"/>
  <c r="D135" i="9" s="1"/>
  <c r="P135" i="2"/>
  <c r="T135" i="2" l="1"/>
  <c r="C136" i="9" s="1"/>
  <c r="Q135" i="2"/>
  <c r="U135" i="2" s="1"/>
  <c r="D136" i="9" s="1"/>
  <c r="P136" i="2"/>
  <c r="T136" i="2" l="1"/>
  <c r="C137" i="9" s="1"/>
  <c r="Q136" i="2"/>
  <c r="U136" i="2" s="1"/>
  <c r="D137" i="9" s="1"/>
  <c r="P137" i="2"/>
  <c r="T137" i="2" l="1"/>
  <c r="C138" i="9" s="1"/>
  <c r="Q137" i="2"/>
  <c r="U137" i="2" s="1"/>
  <c r="D138" i="9" s="1"/>
  <c r="P138" i="2"/>
  <c r="T138" i="2" l="1"/>
  <c r="C139" i="9" s="1"/>
  <c r="Q138" i="2"/>
  <c r="U138" i="2" s="1"/>
  <c r="D139" i="9" s="1"/>
  <c r="P139" i="2"/>
  <c r="T139" i="2" l="1"/>
  <c r="C140" i="9" s="1"/>
  <c r="U139" i="2"/>
  <c r="D140" i="9" s="1"/>
  <c r="P140" i="2"/>
  <c r="Q139" i="2"/>
  <c r="Q140" i="2" l="1"/>
  <c r="U140" i="2" s="1"/>
  <c r="D141" i="9" s="1"/>
  <c r="P141" i="2"/>
  <c r="T140" i="2"/>
  <c r="C141" i="9" s="1"/>
  <c r="T141" i="2" l="1"/>
  <c r="C142" i="9" s="1"/>
  <c r="U141" i="2"/>
  <c r="D142" i="9" s="1"/>
  <c r="Q141" i="2"/>
</calcChain>
</file>

<file path=xl/sharedStrings.xml><?xml version="1.0" encoding="utf-8"?>
<sst xmlns="http://schemas.openxmlformats.org/spreadsheetml/2006/main" count="530" uniqueCount="384">
  <si>
    <t>Task</t>
  </si>
  <si>
    <t>Task Name</t>
  </si>
  <si>
    <t>Description</t>
  </si>
  <si>
    <t>Task Goal</t>
  </si>
  <si>
    <t>Notes</t>
  </si>
  <si>
    <t>Lead</t>
  </si>
  <si>
    <t>A</t>
  </si>
  <si>
    <t>B</t>
  </si>
  <si>
    <t>C</t>
  </si>
  <si>
    <t>Notes (please list filename where this is implemented )</t>
  </si>
  <si>
    <t>Part 3</t>
  </si>
  <si>
    <t>writeup.pdf</t>
  </si>
  <si>
    <t>Required Points:</t>
  </si>
  <si>
    <t>Available</t>
  </si>
  <si>
    <t>Number of Members:</t>
  </si>
  <si>
    <t>The cells you and your teammates fill out are green</t>
  </si>
  <si>
    <t>The cells that the instructor and TA will fill out are yellow</t>
  </si>
  <si>
    <t>Do not modify the cells that are grey</t>
  </si>
  <si>
    <t>This rubric is meant to be a guide to give you a sense of how your lab will be scored and as a tool to help the Instructor and TA grade these. It is easy for us to miss the work you have done, so this is designed to prevent us from overlooking items.</t>
  </si>
  <si>
    <t>Stats for the lab</t>
  </si>
  <si>
    <t>Hours spent in class</t>
  </si>
  <si>
    <t>Hours spent outside of class</t>
  </si>
  <si>
    <t>Total Person Hours</t>
  </si>
  <si>
    <t>Subtotals</t>
  </si>
  <si>
    <t>D</t>
  </si>
  <si>
    <t>Member C Name:</t>
  </si>
  <si>
    <t>Member D Name:</t>
  </si>
  <si>
    <t>Member A</t>
  </si>
  <si>
    <t>Member B</t>
  </si>
  <si>
    <t>Member C</t>
  </si>
  <si>
    <t>Member D</t>
  </si>
  <si>
    <t>Notes:</t>
  </si>
  <si>
    <t>If you were absent (or &gt;15 min late), then please fill out an absence form for each day that you were out.</t>
  </si>
  <si>
    <t>Tuesday</t>
  </si>
  <si>
    <t>Thursday</t>
  </si>
  <si>
    <t xml:space="preserve">How you and your team decides to divide up contribute is up to you. </t>
  </si>
  <si>
    <t>Sum (should be 1 or 0)</t>
  </si>
  <si>
    <t>2 Member Avg</t>
  </si>
  <si>
    <t>3 Member Avg</t>
  </si>
  <si>
    <t>4 Member Avg</t>
  </si>
  <si>
    <t>Estimated Raw Score</t>
  </si>
  <si>
    <t>INST/TA Completed</t>
  </si>
  <si>
    <t>Totals</t>
  </si>
  <si>
    <t>Est</t>
  </si>
  <si>
    <t>INST/TA Est</t>
  </si>
  <si>
    <t>Fill out only the green cells</t>
  </si>
  <si>
    <t>Date Submitted</t>
  </si>
  <si>
    <t>Days Early</t>
  </si>
  <si>
    <t>Days Late</t>
  </si>
  <si>
    <t>Total Lab Days</t>
  </si>
  <si>
    <t>Task Name (Only bold tasks are required, everything else is for extra points)</t>
  </si>
  <si>
    <t>Teams tasks to be delegated by manager.</t>
  </si>
  <si>
    <t>E</t>
  </si>
  <si>
    <t>Member E Name:</t>
  </si>
  <si>
    <t>Member F Name:</t>
  </si>
  <si>
    <t>Member A Name (Manager):</t>
  </si>
  <si>
    <t>Member B Name (Tech Lead):</t>
  </si>
  <si>
    <t>Complete the 'Summary" sheet first</t>
  </si>
  <si>
    <t>Instructions for Managers. If you have questions, please ask.</t>
  </si>
  <si>
    <t>The values generated by this rubric do not constitute as your grade.</t>
  </si>
  <si>
    <t>Every week you will update and upload this task sheet along with a brief update slide that will note changes/updates/concerns/questions for the TA and Instructor.</t>
  </si>
  <si>
    <t>At the end of the lab session you will submit this task sheet</t>
  </si>
  <si>
    <t>The TA and Instructor will this part out from your self-assessments</t>
  </si>
  <si>
    <t>While I take attendance every day, it's possible that I missed you. This is to prevent you from losing points. Managers will fill this out.</t>
  </si>
  <si>
    <t>For each day mark with a 1 if the member was present. Late (&gt;15min &lt;30min) with a .5, and 0 if you were &gt;30min late or absent.</t>
  </si>
  <si>
    <t>If a member missed a day, but  submitted an absence sheet, then still mark the day as 0. We will adjust in the backend</t>
  </si>
  <si>
    <t>Member E</t>
  </si>
  <si>
    <t>Member F</t>
  </si>
  <si>
    <t>Each member will have a column attributing a percentage of effort for each member (row)</t>
  </si>
  <si>
    <t>5 Member Avg</t>
  </si>
  <si>
    <t>6 Member Avg</t>
  </si>
  <si>
    <t>Team member's % to task (final after task is done)</t>
  </si>
  <si>
    <t>F</t>
  </si>
  <si>
    <t>Completed [req]</t>
  </si>
  <si>
    <t>Important: tag/branch/file (how do we find this (these) file(s) in your repository and evaluature them if applicable). [req]</t>
  </si>
  <si>
    <t>Final Writeup</t>
  </si>
  <si>
    <t>LaTeX document built from the working technical document that conveys the problems you solved and how.</t>
  </si>
  <si>
    <t>Section: Introduction</t>
  </si>
  <si>
    <t>Section: Objective A</t>
  </si>
  <si>
    <t>Section: Objective B</t>
  </si>
  <si>
    <t>Additional Questions: How did the implementations differ in terms of algorithms? How they accessed their data? How they used the underlying Resources? In the case of the C code, how the generated assembly differs (https://godbolt.org/ will let you evaluate different compilers)? How did the performance differ and why?</t>
  </si>
  <si>
    <t>Section: Objective C</t>
  </si>
  <si>
    <t>Section: Objective D</t>
  </si>
  <si>
    <t>Section: Objective E</t>
  </si>
  <si>
    <t>Summary</t>
  </si>
  <si>
    <t>Appendix</t>
  </si>
  <si>
    <t>References</t>
  </si>
  <si>
    <t>Attempts and refinements should be described here.</t>
  </si>
  <si>
    <t xml:space="preserve">Bibliography </t>
  </si>
  <si>
    <t>Additional questions: What is the problem? Why is hard? Why does it matter (with examples)? How do you solve it? What were the high level results?</t>
  </si>
  <si>
    <t>additional questions:  What are trying to do? How do you solve it? What is the design (figures,pseudocode,algorithms,code listings)? What were the results? What do take from these results and why?</t>
  </si>
  <si>
    <t>Points Required</t>
  </si>
  <si>
    <t>Points Optional</t>
  </si>
  <si>
    <t>Min Score (5 person)</t>
  </si>
  <si>
    <t>Min Score (6 person)</t>
  </si>
  <si>
    <t>Link for cloning the repository</t>
  </si>
  <si>
    <t>Estimated Raw Points</t>
  </si>
  <si>
    <r>
      <t xml:space="preserve">The default values here </t>
    </r>
    <r>
      <rPr>
        <b/>
        <sz val="11"/>
        <color theme="1"/>
        <rFont val="Calibri"/>
        <family val="2"/>
        <scheme val="minor"/>
      </rPr>
      <t>will change</t>
    </r>
    <r>
      <rPr>
        <sz val="11"/>
        <color theme="1"/>
        <rFont val="Calibri"/>
        <family val="2"/>
        <scheme val="minor"/>
      </rPr>
      <t xml:space="preserve"> according to your assessments.</t>
    </r>
  </si>
  <si>
    <t>Member A (manager)</t>
  </si>
  <si>
    <t>Member B (tech lead)</t>
  </si>
  <si>
    <t>This sheet is for the TA/Instructor to fill out.</t>
  </si>
  <si>
    <t>It is included to show how the final scores are calculated</t>
  </si>
  <si>
    <t>All points that are validated are summed up as raw team points</t>
  </si>
  <si>
    <t>Each member will get a certain percentage of those points</t>
  </si>
  <si>
    <t>That percentage is based on the average of a members effort</t>
  </si>
  <si>
    <t>Effort precentages will be provided via an individual submission on canvas</t>
  </si>
  <si>
    <t>Points needed per person (&lt;=4 person team)</t>
  </si>
  <si>
    <t>Points needed per person (5 person team)</t>
  </si>
  <si>
    <t>Points needed per person (6 person team)</t>
  </si>
  <si>
    <t>Thresholds per person (not including manager/tech lead bonus or missed day penalties)</t>
  </si>
  <si>
    <t>TA/Instructor</t>
  </si>
  <si>
    <t>Use Estimated</t>
  </si>
  <si>
    <t>Use TA/Instructor</t>
  </si>
  <si>
    <t>Raw points</t>
  </si>
  <si>
    <t>TA/Instructor Raw Points</t>
  </si>
  <si>
    <t>The numbers you see here do not constitute your final grade.</t>
  </si>
  <si>
    <t>From that score managers and tech leads will get an additional bonus</t>
  </si>
  <si>
    <t>Similarly, for each day missed we will subtract (100/number of days) points from the score.</t>
  </si>
  <si>
    <t>All individual scores will be fixed between 0 and 100%</t>
  </si>
  <si>
    <t>General premise on grading</t>
  </si>
  <si>
    <t>While this seems complex, as long as you attend class and work you will do well.</t>
  </si>
  <si>
    <t>Absence Penalty</t>
  </si>
  <si>
    <t>Missed Day Penalty</t>
  </si>
  <si>
    <t>Missed Day Penalty (actual grade points [0..100])</t>
  </si>
  <si>
    <t>Manager Bonus (actual grade points [0..100])</t>
  </si>
  <si>
    <t>Tech Lead Bonus (actual grade points [0..100])</t>
  </si>
  <si>
    <t>Raw Team Scores [points]</t>
  </si>
  <si>
    <t>Min Score (&lt;=4 person) [points]</t>
  </si>
  <si>
    <t>Note: gitlab has limits on the number of members to of members on a private repository. Right now this link only needs to be accessible to the team.</t>
  </si>
  <si>
    <t>Email</t>
  </si>
  <si>
    <t>Alternate Contact</t>
  </si>
  <si>
    <t>Name (first last)</t>
  </si>
  <si>
    <t>Missed Days</t>
  </si>
  <si>
    <t>There may be bugs and typos in this sheet that we have correct. At the end of the day we are implementing the policy listed above.</t>
  </si>
  <si>
    <t>Role Bonuses</t>
  </si>
  <si>
    <t>2 Member</t>
  </si>
  <si>
    <t>3 Member</t>
  </si>
  <si>
    <t>4 Member</t>
  </si>
  <si>
    <t>5 Member</t>
  </si>
  <si>
    <t>6 Member</t>
  </si>
  <si>
    <t>Proportion of points</t>
  </si>
  <si>
    <t>Points to grade (pre bonus/penalty)</t>
  </si>
  <si>
    <t>Per-Person point thresholds</t>
  </si>
  <si>
    <t>The individual points received will be the raw points scaled by that average and converted into a grade between 0%-100%</t>
  </si>
  <si>
    <t>Grade with Bonus and Penalty</t>
  </si>
  <si>
    <t>Make sure to submit an absence sheet (on canvas) if you miss class. You have 2 freebie unexcused absences.</t>
  </si>
  <si>
    <t>Est Start Day (Day=1 first day of lab)</t>
  </si>
  <si>
    <t>Actual Start Day (Day=1 first day of lab)</t>
  </si>
  <si>
    <t>Project Planner</t>
  </si>
  <si>
    <t>Select a period to highlight at right.  A legend describing the charting follows.</t>
  </si>
  <si>
    <t xml:space="preserve"> Period Highlight:</t>
  </si>
  <si>
    <t>Plan Duration</t>
  </si>
  <si>
    <t>Actual Start</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</si>
  <si>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</si>
  <si>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</si>
  <si>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</si>
  <si>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t>ACTIVITY</t>
  </si>
  <si>
    <t>PLAN START</t>
  </si>
  <si>
    <t>PLAN DURATION</t>
  </si>
  <si>
    <t>ACTUAL START</t>
  </si>
  <si>
    <t>ACTUAL DURATION</t>
  </si>
  <si>
    <t>PERCENT COMPLETE</t>
  </si>
  <si>
    <t>PERIODS</t>
  </si>
  <si>
    <t>set to 1 to use estimated value, 0 otherwise. This is what we will use to grade.</t>
  </si>
  <si>
    <t>set to 1 to use estimated value, 0 otherwise. This will give you an upper estimate.</t>
  </si>
  <si>
    <t>Team Name (your choice):</t>
  </si>
  <si>
    <t>Team Number/Letter (what is on canvas):</t>
  </si>
  <si>
    <t>End Date:</t>
  </si>
  <si>
    <t>Start Date:</t>
  </si>
  <si>
    <t>Feedback and grades are not the same thing, and do not necessarily align.</t>
  </si>
  <si>
    <t>The majority of the feedback for this lab will be given throughout the duration of the lab period</t>
  </si>
  <si>
    <t>Additionally, some feedback will be integrate in subsequent labs.</t>
  </si>
  <si>
    <t>The 'Tasks' sheet is essentially the task sheet you already have, plus a 'completed' column. Fill that column at a minimum. Additionally, it will help if you fill the  'actual' efforts (use your best estimate). Including filenames/tags/branches/hashes for variants/attempts/refinements</t>
  </si>
  <si>
    <t>Fill out the 'attendance' sheet.</t>
  </si>
  <si>
    <t>The TA/Instructor will fill out the 'effort' sheet from your teams individual assessments. We will validate and adjust the points in the 'tasks' sheet. Adjust the 'attendance' against our record to generate your individual lab grade.</t>
  </si>
  <si>
    <t>The following day managers will submit an evaluation of the team. Additionally, each member will submit their own self-assesment.</t>
  </si>
  <si>
    <t>Est Start Date</t>
  </si>
  <si>
    <t>Act Start Date</t>
  </si>
  <si>
    <t>Act End Date</t>
  </si>
  <si>
    <t>Est Duration</t>
  </si>
  <si>
    <t>Est end</t>
  </si>
  <si>
    <t>Actual duration</t>
  </si>
  <si>
    <t>Communication</t>
  </si>
  <si>
    <t>Establish a primary and backup methods of communication.</t>
  </si>
  <si>
    <t>Each team member has redundant channels for the team.</t>
  </si>
  <si>
    <t>Version Control System</t>
  </si>
  <si>
    <t>Create a common gitlab repository for the team and push the code.</t>
  </si>
  <si>
    <t>Each member can clone, push to, and pull from the repository. Verify this ASAP</t>
  </si>
  <si>
    <t>Configure IDE</t>
  </si>
  <si>
    <t>Configure environment on everyone's system (vscode remote ssh to gpel machines).</t>
  </si>
  <si>
    <t>Each member can clone/push/pull to the repository.</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</si>
  <si>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</si>
  <si>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</si>
  <si>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</si>
  <si>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</si>
  <si>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</si>
  <si>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</si>
  <si>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Initial Statement of Work (wk 1)</t>
  </si>
  <si>
    <t>A living document assigning high-level tasks to the team</t>
  </si>
  <si>
    <t>Brief description in repository README.md of who will work on what (high level). Include outside of class meeting times here.</t>
  </si>
  <si>
    <t>One page slide (wk 1)</t>
  </si>
  <si>
    <t>This slide will help guide discussion with TA/Instructor during in  class lab time.</t>
  </si>
  <si>
    <t>A brief slide with updates, questions, and changes.</t>
  </si>
  <si>
    <t>Tasksheet (wk 1)</t>
  </si>
  <si>
    <t>Initial version of this sheet, with current attendance filled in.</t>
  </si>
  <si>
    <t>A mapping of tasks to individuals</t>
  </si>
  <si>
    <t>One page slide (wk 2)</t>
  </si>
  <si>
    <t>Tasksheet (wk 2)</t>
  </si>
  <si>
    <t>update version of this sheet, with current attendance filled in.</t>
  </si>
  <si>
    <t>In-class lab day</t>
  </si>
  <si>
    <t>One page slide (wk 3)</t>
  </si>
  <si>
    <t>Tasksheet (wk 3)</t>
  </si>
  <si>
    <t>One page slide (wk 4)</t>
  </si>
  <si>
    <t>Tasksheet (wk 4)</t>
  </si>
  <si>
    <t>Task (Manager is the lead, but may delegate)</t>
  </si>
  <si>
    <t>Task (Tech Lead is the owner, but tasks may be delegated)</t>
  </si>
  <si>
    <t>Update final statement of work</t>
  </si>
  <si>
    <t>updated readme.md of SoW</t>
  </si>
  <si>
    <t>Submit final codebase</t>
  </si>
  <si>
    <t>git bundle of all branches tarballed and submitted to canvas</t>
  </si>
  <si>
    <t>Submit final document</t>
  </si>
  <si>
    <t>final document uploaded</t>
  </si>
  <si>
    <t>submit additional material</t>
  </si>
  <si>
    <t>Notes, meeting minutes, and other additional artifacts that you believe will be useful for grading.</t>
  </si>
  <si>
    <t>Submit final tasksheet</t>
  </si>
  <si>
    <t>The final version of this sheet, to be used by the TA/Instructor.</t>
  </si>
  <si>
    <t>Completed tasksheet with claimed points validated.</t>
  </si>
  <si>
    <t>Submit team assessment</t>
  </si>
  <si>
    <t>Post assessement of the team. Submitted the day after the other deliverables.</t>
  </si>
  <si>
    <t>The verification will be reflexive in that FILE_TST=FILE_REF</t>
  </si>
  <si>
    <t>(1=complete, .5=substantial attempt, 0=not attempted)</t>
  </si>
  <si>
    <t>Objective A: Handspun</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</si>
  <si>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in SSA form.</t>
    </r>
  </si>
  <si>
    <r>
      <t xml:space="preserve">Implement, Verify, Benchmark, and Compare for </t>
    </r>
    <r>
      <rPr>
        <b/>
        <sz val="11"/>
        <color theme="1"/>
        <rFont val="Calibri"/>
        <family val="2"/>
        <scheme val="minor"/>
      </rPr>
      <t>Five (5)</t>
    </r>
    <r>
      <rPr>
        <sz val="11"/>
        <color theme="1"/>
        <rFont val="Calibri"/>
        <family val="2"/>
        <scheme val="minor"/>
      </rPr>
      <t xml:space="preserve"> of the Operation Specifications in SSA form.</t>
    </r>
  </si>
  <si>
    <t>Implement, Verify, Benchmark, and Compare for One (1) Operation, but two (2) different loops in SSA form.</t>
  </si>
  <si>
    <r>
      <t xml:space="preserve">Implement, Verify, Benchmark, and Compare for One (1) Operation, but </t>
    </r>
    <r>
      <rPr>
        <b/>
        <sz val="11"/>
        <color theme="1"/>
        <rFont val="Calibri"/>
        <family val="2"/>
        <scheme val="minor"/>
      </rPr>
      <t>four (4)</t>
    </r>
    <r>
      <rPr>
        <sz val="11"/>
        <color theme="1"/>
        <rFont val="Calibri"/>
        <family val="2"/>
        <scheme val="minor"/>
      </rPr>
      <t xml:space="preserve"> different loops to be split in SSA form.</t>
    </r>
  </si>
  <si>
    <r>
      <t xml:space="preserve">Implement, Verify, Benchmark, and Compare for One (1) Operation, One (1) loop, but </t>
    </r>
    <r>
      <rPr>
        <b/>
        <sz val="11"/>
        <color theme="1"/>
        <rFont val="Calibri"/>
        <family val="2"/>
        <scheme val="minor"/>
      </rPr>
      <t>four (4)</t>
    </r>
    <r>
      <rPr>
        <sz val="11"/>
        <color theme="1"/>
        <rFont val="Calibri"/>
        <family val="2"/>
        <scheme val="minor"/>
      </rPr>
      <t xml:space="preserve"> different split factors) in SSA form.</t>
    </r>
  </si>
  <si>
    <r>
      <t xml:space="preserve">Implement, Verify, Benchmark, and Compare for One (1) Operation against </t>
    </r>
    <r>
      <rPr>
        <b/>
        <sz val="11"/>
        <color theme="1"/>
        <rFont val="Calibri"/>
        <family val="2"/>
        <scheme val="minor"/>
      </rPr>
      <t>six (6)</t>
    </r>
    <r>
      <rPr>
        <sz val="11"/>
        <color theme="1"/>
        <rFont val="Calibri"/>
        <family val="2"/>
        <scheme val="minor"/>
      </rPr>
      <t xml:space="preserve"> different ways to interchange the loops in SSA form.</t>
    </r>
  </si>
  <si>
    <r>
      <t xml:space="preserve">Implement, Verify, Benchmark, and Compare for </t>
    </r>
    <r>
      <rPr>
        <b/>
        <sz val="11"/>
        <color theme="1"/>
        <rFont val="Calibri"/>
        <family val="2"/>
        <scheme val="minor"/>
      </rPr>
      <t>three (3)</t>
    </r>
    <r>
      <rPr>
        <sz val="11"/>
        <color theme="1"/>
        <rFont val="Calibri"/>
        <family val="2"/>
        <scheme val="minor"/>
      </rPr>
      <t xml:space="preserve"> of the Operation Specifications using the same schedule in SSA form.</t>
    </r>
  </si>
  <si>
    <r>
      <t xml:space="preserve">Implement, Verify, Benchmark, and Compare for </t>
    </r>
    <r>
      <rPr>
        <b/>
        <sz val="11"/>
        <color theme="1"/>
        <rFont val="Calibri"/>
        <family val="2"/>
        <scheme val="minor"/>
      </rPr>
      <t>one (1)</t>
    </r>
    <r>
      <rPr>
        <sz val="11"/>
        <color theme="1"/>
        <rFont val="Calibri"/>
        <family val="2"/>
        <scheme val="minor"/>
      </rPr>
      <t xml:space="preserve"> of the Operation Specification using </t>
    </r>
    <r>
      <rPr>
        <b/>
        <sz val="11"/>
        <color theme="1"/>
        <rFont val="Calibri"/>
        <family val="2"/>
        <scheme val="minor"/>
      </rPr>
      <t>three (3)</t>
    </r>
    <r>
      <rPr>
        <sz val="11"/>
        <color theme="1"/>
        <rFont val="Calibri"/>
        <family val="2"/>
        <scheme val="minor"/>
      </rPr>
      <t xml:space="preserve"> different schedules in SSA form.</t>
    </r>
  </si>
  <si>
    <t>Objective B: Simple Standalone Generator</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</si>
  <si>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for </t>
    </r>
    <r>
      <rPr>
        <b/>
        <sz val="11"/>
        <color theme="1"/>
        <rFont val="Calibri"/>
        <family val="2"/>
        <scheme val="minor"/>
      </rPr>
      <t>All</t>
    </r>
    <r>
      <rPr>
        <sz val="11"/>
        <color theme="1"/>
        <rFont val="Calibri"/>
        <family val="2"/>
        <scheme val="minor"/>
      </rPr>
      <t xml:space="preserve"> relevant schedule specifications in SSA form.</t>
    </r>
  </si>
  <si>
    <t>Design the baseline generator</t>
  </si>
  <si>
    <t>Design the baseline generator + unroll</t>
  </si>
  <si>
    <t>Objective C: EoC AST to C Code generator</t>
  </si>
  <si>
    <t>Design the AST to C code generator</t>
  </si>
  <si>
    <t>Specify this function in words and diagrams. Describe the input and output. Provide examples of how one could test this function. Finally, detail the pseudo-code for this operation. Do this in the design document.</t>
  </si>
  <si>
    <t>Design the baseline generator + split</t>
  </si>
  <si>
    <t>Design the baseline generator + interchange</t>
  </si>
  <si>
    <t>Implement directory structure for lab</t>
  </si>
  <si>
    <t>./lab/objectives/XXObjectiveXX/XXTasksXX/</t>
  </si>
  <si>
    <t>./lab/objectives/{run-all-verify.x,run-all-measure.x,clean-all.x}</t>
  </si>
  <si>
    <t>Implement and test AST node for: function</t>
  </si>
  <si>
    <t>Implement and test AST node for: loop</t>
  </si>
  <si>
    <t>Implement and test AST node for: assign to a variable and assign to memory location</t>
  </si>
  <si>
    <t>Implement and test AST node for: add, multiply and modulo</t>
  </si>
  <si>
    <t>Implement and test AST node for: less-than</t>
  </si>
  <si>
    <t>Create a plan for testing and implement it before proceeding.</t>
  </si>
  <si>
    <t>Objective C: EoC Operation Specification to AST</t>
  </si>
  <si>
    <t>Design the Objective Specification to AST functionality</t>
  </si>
  <si>
    <t>Design and implement unit tests for AST to C code generator that cover 100% of your code.</t>
  </si>
  <si>
    <t>Design and implement unit tests for Operation Specification to AST</t>
  </si>
  <si>
    <t>Objective C: EoC AST to AST Schedulers</t>
  </si>
  <si>
    <t>Design the compiler pass (AST to AST) for implementing unroll</t>
  </si>
  <si>
    <t>Design the unit tests for the unroll pass</t>
  </si>
  <si>
    <t>Create a plan for testing and implement it before proceeding. This should hit 100% coverage of the code you created.</t>
  </si>
  <si>
    <t>Design the compiler pass (AST to AST) for implementing split</t>
  </si>
  <si>
    <t>Design the unit tests for the split pass</t>
  </si>
  <si>
    <t>Design the compiler pass (AST to AST) for implementing interchange</t>
  </si>
  <si>
    <t>Design the unit tests for the interchange pass</t>
  </si>
  <si>
    <t>Objective D: Complex AST to AST Scheduler</t>
  </si>
  <si>
    <t>Design the generalized scheduler (AST to AST)</t>
  </si>
  <si>
    <t>Design the unit tests for the unroll pass using the generalized scheduler</t>
  </si>
  <si>
    <t>Design the unit tests for the split pass using the generalized scheduler</t>
  </si>
  <si>
    <t>Design the unit tests for the interchange pass using the generalized sheduler</t>
  </si>
  <si>
    <t>Design the unit tests for verifying complex (more than one transformation) schedules</t>
  </si>
  <si>
    <t>Objective C: EoC Standalone Generator</t>
  </si>
  <si>
    <t>Objective D: Complex Schedule Generator</t>
  </si>
  <si>
    <t>Objective E: Performance Analysis</t>
  </si>
  <si>
    <r>
      <t xml:space="preserve">Pick </t>
    </r>
    <r>
      <rPr>
        <b/>
        <sz val="11"/>
        <color theme="1"/>
        <rFont val="Calibri"/>
        <family val="2"/>
        <scheme val="minor"/>
      </rPr>
      <t>one (1)</t>
    </r>
    <r>
      <rPr>
        <sz val="11"/>
        <color theme="1"/>
        <rFont val="Calibri"/>
        <family val="2"/>
        <scheme val="minor"/>
      </rPr>
      <t xml:space="preserve"> schedule of length </t>
    </r>
    <r>
      <rPr>
        <b/>
        <sz val="11"/>
        <color theme="1"/>
        <rFont val="Calibri"/>
        <family val="2"/>
        <scheme val="minor"/>
      </rPr>
      <t>three (3)</t>
    </r>
    <r>
      <rPr>
        <sz val="11"/>
        <color theme="1"/>
        <rFont val="Calibri"/>
        <family val="2"/>
        <scheme val="minor"/>
      </rPr>
      <t xml:space="preserve"> and compare </t>
    </r>
    <r>
      <rPr>
        <b/>
        <sz val="11"/>
        <color theme="1"/>
        <rFont val="Calibri"/>
        <family val="2"/>
        <scheme val="minor"/>
      </rPr>
      <t>five (5)</t>
    </r>
    <r>
      <rPr>
        <sz val="11"/>
        <color theme="1"/>
        <rFont val="Calibri"/>
        <family val="2"/>
        <scheme val="minor"/>
      </rPr>
      <t xml:space="preserve"> different operation specifications.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</si>
  <si>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r>
      <t xml:space="preserve">Pick </t>
    </r>
    <r>
      <rPr>
        <b/>
        <sz val="11"/>
        <color theme="1"/>
        <rFont val="Calibri"/>
        <family val="2"/>
        <scheme val="minor"/>
      </rPr>
      <t>one (1)</t>
    </r>
    <r>
      <rPr>
        <sz val="11"/>
        <color theme="1"/>
        <rFont val="Calibri"/>
        <family val="2"/>
        <scheme val="minor"/>
      </rPr>
      <t xml:space="preserve"> operation and compare </t>
    </r>
    <r>
      <rPr>
        <b/>
        <sz val="11"/>
        <color theme="1"/>
        <rFont val="Calibri"/>
        <family val="2"/>
        <scheme val="minor"/>
      </rPr>
      <t>five (5)</t>
    </r>
    <r>
      <rPr>
        <sz val="11"/>
        <color theme="1"/>
        <rFont val="Calibri"/>
        <family val="2"/>
        <scheme val="minor"/>
      </rPr>
      <t xml:space="preserve"> different schedules of length </t>
    </r>
    <r>
      <rPr>
        <b/>
        <sz val="11"/>
        <color theme="1"/>
        <rFont val="Calibri"/>
        <family val="2"/>
        <scheme val="minor"/>
      </rPr>
      <t>three (3)</t>
    </r>
    <r>
      <rPr>
        <sz val="11"/>
        <color theme="1"/>
        <rFont val="Calibri"/>
        <family val="2"/>
        <scheme val="minor"/>
      </rPr>
      <t>.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</si>
  <si>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t>Create a program that calculates how many cycles elapses between a full iteration being fetched. This can either extract the byte information from the objdump report or you can create your own instruments using C label pointers to compute the address of the start and end of the block (https://gcc.gnu.org/onlinedocs/gcc-4.3.4/gcc/Labels-as-Values.html)</t>
  </si>
  <si>
    <t>Create a program that extracts the decode rate from the osaca or mca reports</t>
  </si>
  <si>
    <r>
      <t xml:space="preserve">Pick </t>
    </r>
    <r>
      <rPr>
        <b/>
        <sz val="11"/>
        <color theme="1"/>
        <rFont val="Calibri"/>
        <family val="2"/>
        <scheme val="minor"/>
      </rPr>
      <t xml:space="preserve">one (1) </t>
    </r>
    <r>
      <rPr>
        <sz val="11"/>
        <color theme="1"/>
        <rFont val="Calibri"/>
        <family val="2"/>
        <scheme val="minor"/>
      </rPr>
      <t xml:space="preserve">schedule of length </t>
    </r>
    <r>
      <rPr>
        <b/>
        <sz val="11"/>
        <color theme="1"/>
        <rFont val="Calibri"/>
        <family val="2"/>
        <scheme val="minor"/>
      </rPr>
      <t>three (3)</t>
    </r>
    <r>
      <rPr>
        <sz val="11"/>
        <color theme="1"/>
        <rFont val="Calibri"/>
        <family val="2"/>
        <scheme val="minor"/>
      </rPr>
      <t xml:space="preserve"> that has a split and compare different split factors (2,4,8,…,step size of the verifier).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 for additional points</t>
    </r>
  </si>
  <si>
    <t>""</t>
  </si>
  <si>
    <r>
      <t xml:space="preserve">Pick </t>
    </r>
    <r>
      <rPr>
        <b/>
        <sz val="11"/>
        <color theme="1"/>
        <rFont val="Calibri"/>
        <family val="2"/>
        <scheme val="minor"/>
      </rPr>
      <t xml:space="preserve">one (1) </t>
    </r>
    <r>
      <rPr>
        <sz val="11"/>
        <color theme="1"/>
        <rFont val="Calibri"/>
        <family val="2"/>
        <scheme val="minor"/>
      </rPr>
      <t>schedule of length</t>
    </r>
    <r>
      <rPr>
        <b/>
        <sz val="11"/>
        <color theme="1"/>
        <rFont val="Calibri"/>
        <family val="2"/>
        <scheme val="minor"/>
      </rPr>
      <t xml:space="preserve"> three (3)</t>
    </r>
    <r>
      <rPr>
        <sz val="11"/>
        <color theme="1"/>
        <rFont val="Calibri"/>
        <family val="2"/>
        <scheme val="minor"/>
      </rPr>
      <t xml:space="preserve"> one one operation and compare against </t>
    </r>
    <r>
      <rPr>
        <b/>
        <sz val="11"/>
        <color theme="1"/>
        <rFont val="Calibri"/>
        <family val="2"/>
        <scheme val="minor"/>
      </rPr>
      <t>two (2)</t>
    </r>
    <r>
      <rPr>
        <sz val="11"/>
        <color theme="1"/>
        <rFont val="Calibri"/>
        <family val="2"/>
        <scheme val="minor"/>
      </rPr>
      <t xml:space="preserve"> different microarchitectures.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operations/schedules/architectures for additional points</t>
    </r>
  </si>
  <si>
    <t>Find the best schedule. Repeat the same task that you did for schedules of size 3 and 4. You can repeat this analysis for points for every five (5) new schedules that you analyze.</t>
  </si>
  <si>
    <t>On canvas post your best implementations. Teams can post multiple times. The goal is to crowdsource the best schedule for a given operation and architecture combination</t>
  </si>
  <si>
    <t>Create a program that extracts the maximum reciprocal throughput across all execution units of the process from osaca or mca.</t>
  </si>
  <si>
    <t>Create a program that extracts the number of read misses</t>
  </si>
  <si>
    <t xml:space="preserve"> (Can be repeated for additional points)</t>
  </si>
  <si>
    <t>Create a tool that creates bar plots for comparing reciprocal throughputs (F,D&amp;E) against 1 or more implementations.</t>
  </si>
  <si>
    <t>Create a tool that creates bar plots for cache misses (L1D,L12I,LLC) against 1 or more implementations.</t>
  </si>
  <si>
    <t>recap of what you did and ideas for future directions</t>
  </si>
  <si>
    <t xml:space="preserve">Writeup ./lab/docs/final-report.pdf [approx6-8 pages, but more can be used.  2-column in LaTeX] </t>
  </si>
  <si>
    <t>Provide your performance and sensitivity plots along with your analysis.</t>
  </si>
  <si>
    <t>Technical Document</t>
  </si>
  <si>
    <t>Initial Outline for technical writeup</t>
  </si>
  <si>
    <t>Working Draft (wk 2)</t>
  </si>
  <si>
    <t>Updated Working Draft (wk 3)</t>
  </si>
  <si>
    <t>Updated Working Draft (wk 4)</t>
  </si>
  <si>
    <t>Initial sketch of how the team will approach the objectives</t>
  </si>
  <si>
    <t>Draft of the sketch. This should be sufficiently fleshed out with the designs such that the team can use this to proceed on the objectives</t>
  </si>
  <si>
    <t>Updated of previous draft</t>
  </si>
  <si>
    <t>Directory, Driver Scripts, and Building</t>
  </si>
  <si>
    <t>Implement top-level driver scripts that runs all objective scripts</t>
  </si>
  <si>
    <t>./lab/objectives/objective-{a,b,c,d,e}/{run-all-verify.x,run-all-measure.x,clean-all.x}</t>
  </si>
  <si>
    <t>Implement Objective-level driver scripts that run all tasks scripts</t>
  </si>
  <si>
    <t>Implement task-level driver scripts for objective a for running the code</t>
  </si>
  <si>
    <t>Implement task-level driver scripts for objective b for running the generators and evaluating the resulting code</t>
  </si>
  <si>
    <t>Implement task-level driver scripts for objective c for running the generators and evaluating the resulting code</t>
  </si>
  <si>
    <t>Implement task-level driver scripts for objective d for running the generators and evaluating the resulting code</t>
  </si>
  <si>
    <t>./lab/objectives/objective-a/{task00,task01,...}/{run-all-verify.x,run-all-measure.x,clean-all.x}</t>
  </si>
  <si>
    <t>./lab/objectives/objective-e/{task00,task01,...}/{run-all-verify.x,run-all-measure.x,clean-all.x}</t>
  </si>
  <si>
    <t>./lab/objectives/objective-c/{task00,task01,...}/{run-all-verify.x,run-all-measure.x,clean-all.x}</t>
  </si>
  <si>
    <t>./lab/objectives/objective-d/{task00,task01,...}/{run-all-verify.x,run-all-measure.x,clean-all.x}</t>
  </si>
  <si>
    <t>T00: Handspun Baseline</t>
  </si>
  <si>
    <t>T01: Handspun + Unroll</t>
  </si>
  <si>
    <t>T01-Opt00: Handspun + Unroll( r) vs Unroll ( q)</t>
  </si>
  <si>
    <t>T02: Handspun + Split</t>
  </si>
  <si>
    <t>T02-Opt00: Handspun + Split(i) vs Split (j) vs Split(q) vs Split( r)</t>
  </si>
  <si>
    <t>T02-Opt01: Handspun + Split(2) vs +Split(4) vs Split(8)</t>
  </si>
  <si>
    <t>T03: Handspun + Interchange</t>
  </si>
  <si>
    <t>T04: Handspun + Complex Schedule (3 Commands)</t>
  </si>
  <si>
    <t>T04-Opt00: Handspun + Complex Schedule (3 Commands)</t>
  </si>
  <si>
    <t>T00: Simple Standalone Baseline</t>
  </si>
  <si>
    <t>T01: Simple Standalone + Unroll</t>
  </si>
  <si>
    <t>T02: Simple Standalone + Split</t>
  </si>
  <si>
    <t>T03: Simple Standalone + Interchange</t>
  </si>
  <si>
    <t>Create a tool that generates all valid schedules for a given length</t>
  </si>
  <si>
    <t>T00: Implement AST to C codegen</t>
  </si>
  <si>
    <t>T01: Implement Operation Specification to AST</t>
  </si>
  <si>
    <t>T02: Implement the compiler pass (AST to AST) for implementing unroll</t>
  </si>
  <si>
    <t>T03: Implement the compiler pass (AST to AST) for implementing split</t>
  </si>
  <si>
    <t>T04: Implement the compiler pass (AST to AST) for implementing interchange</t>
  </si>
  <si>
    <t>T05: EoC Standalone Baseline</t>
  </si>
  <si>
    <t>T06: EoC Standalone + Unroll</t>
  </si>
  <si>
    <t>T07: EoC Standalone + Split</t>
  </si>
  <si>
    <t>T08: EoC Standalone + Interchange</t>
  </si>
  <si>
    <t>T00: Implement Generalized Schedule (AST to AST)</t>
  </si>
  <si>
    <t>T01: Complex Schedule Generator + Unroll + Unroll</t>
  </si>
  <si>
    <t>T02: Complex Schedule Generator + Split + Split + Split + Split</t>
  </si>
  <si>
    <t>T03: Complex Schedule Generator + Interchange + Interchange + Interchange + Interchange</t>
  </si>
  <si>
    <t>T04: Complex Schedule Generator + Mixed Schedule (length 3)</t>
  </si>
  <si>
    <t>T05: Complex Schedule Generator + Mixed Schedule (length 4)</t>
  </si>
  <si>
    <t>T06: Complex Schedule Generator + Mixed Schedule (length 5)</t>
  </si>
  <si>
    <t>T00: Analysis of Complex Schedule (length 3)</t>
  </si>
  <si>
    <t>T01: Compare the same schedule across different operations</t>
  </si>
  <si>
    <t>T02: Sensitivity Study (vary the factor of a loop split)</t>
  </si>
  <si>
    <t>T03: Sensitivity Study (vary the architecture)</t>
  </si>
  <si>
    <t>T04: Analysis of Complex Schedule (length 4)</t>
  </si>
  <si>
    <t>T05: Compare the same schedule across different operations</t>
  </si>
  <si>
    <t>T06: Sensitivity Study (vary the factor of a loop split)</t>
  </si>
  <si>
    <t>T07: Sensitivity Study (vary the architecture)</t>
  </si>
  <si>
    <t>T08: Analysis of Complex Schedule (length &gt;4)</t>
  </si>
  <si>
    <t>T09: Compare the same schedule across different operations</t>
  </si>
  <si>
    <t>T10: Sensitivity Study (vary the factor of a loop split)</t>
  </si>
  <si>
    <t>T11: Sensitivity Study (vary the factor of a loop split for two split factors)</t>
  </si>
  <si>
    <t>T12: Sensitivity Study (vary the architecture)</t>
  </si>
  <si>
    <t>T13: Post your best performance plot and schedule on canvas</t>
  </si>
  <si>
    <t>TXX-Opt00: Automate the extraction of the reciprocal throughput for fetch</t>
  </si>
  <si>
    <t>TXX-Opt01: Automate the extraction of the reciprocal throughput for decode</t>
  </si>
  <si>
    <t>TXX-Opt02: Automate the extraction of the reciprocal throughput for execution stage</t>
  </si>
  <si>
    <t>TXX-Opt03: Automate the extraction of the number of L1 instruction, L1 data and last level cache (llc) read misses</t>
  </si>
  <si>
    <t>TXX-Opt04: Bar Plot tool for reciprocal throughputs</t>
  </si>
  <si>
    <t>TXX-Opt05: Bar plot tool for cache misses</t>
  </si>
  <si>
    <t>TXX-Opt06: Schedule generator</t>
  </si>
  <si>
    <t>Implement and test.</t>
  </si>
  <si>
    <t>.gitlab-ci.yml</t>
  </si>
  <si>
    <t>Create a CI/CD pipeline that runs all tests every time code is pushed.</t>
  </si>
  <si>
    <t>deploy runners on OU resources</t>
  </si>
  <si>
    <t>You will be given access to virtualized resources where you can deploy runners.</t>
  </si>
  <si>
    <t>NOTE:The days during spring vacation will be "freebies".</t>
  </si>
  <si>
    <t>Luis Guillen</t>
  </si>
  <si>
    <t>luis.a.guillen.arcos-1@ou.edu</t>
  </si>
  <si>
    <t>something</t>
  </si>
  <si>
    <t>An Vu</t>
  </si>
  <si>
    <t>an.vu@ou.edu</t>
  </si>
  <si>
    <t>Coleman Bixler</t>
  </si>
  <si>
    <t>colemanbixler@ou.edu</t>
  </si>
  <si>
    <t>Nathan Stephani</t>
  </si>
  <si>
    <t>nathanstephani12@ou.edu</t>
  </si>
  <si>
    <t>Garrett Snow</t>
  </si>
  <si>
    <t>garrett.w.snow-1@ou.edu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</si>
</sst>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0000"/>
      <name val="Calibri"/>
    </font>
    <font>
      <sz val="11"/>
      <color rgb="FFFF0000"/>
      <name val="Calibri"/>
      <family val="2"/>
      <scheme val="minor"/>
    </font>
    <font>
      <b/>
      <sz val="11"/>
      <color rgb="FFFF0000"/>
      <name val="Calibri"/>
      <family val="2"/>
      <scheme val="minor"/>
    </font>
    <font>
      <b/>
      <sz val="42"/>
      <color theme="7"/>
      <name val="Calibri Light"/>
      <family val="2"/>
      <scheme val="maj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1"/>
      <color theme="1" tint="0.24994659260841701"/>
      <name val="Calibri Light"/>
      <family val="2"/>
      <scheme val="major"/>
    </font>
    <font>
      <sz val="14"/>
      <color theme="1" tint="0.24994659260841701"/>
      <name val="Calibri"/>
      <family val="2"/>
      <scheme val="minor"/>
    </font>
    <font>
      <sz val="12"/>
      <color theme="1" tint="0.24994659260841701"/>
      <name val="Calibri"/>
      <family val="2"/>
    </font>
    <font>
      <b/>
      <sz val="11"/>
      <color theme="1" tint="0.34998626667073579"/>
      <name val="Calibri"/>
      <family val="2"/>
      <scheme val="minor"/>
    </font>
    <font>
      <b/>
      <sz val="13"/>
      <color theme="1" tint="0.24994659260841701"/>
      <name val="Calibri Light"/>
      <family val="2"/>
      <scheme val="major"/>
    </font>
    <font>
      <b/>
      <sz val="13"/>
      <color theme="1" tint="0.24994659260841701"/>
      <name val="Calibri"/>
      <family val="2"/>
    </font>
    <font>
      <b/>
      <sz val="13"/>
      <color theme="7"/>
      <name val="Calibri Light"/>
      <family val="2"/>
      <scheme val="major"/>
    </font>
    <font>
      <b/>
      <sz val="13"/>
      <color theme="7"/>
      <name val="Calibri"/>
      <family val="2"/>
    </font>
    <font>
      <u/>
      <sz val="11"/>
      <color theme="10"/>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7" tint="0.59999389629810485"/>
        <bgColor indexed="64"/>
      </patternFill>
    </fill>
  </fills>
  <borders count="8">
    <border>
      <left/>
      <right/>
      <top/>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ck">
        <color theme="0"/>
      </top>
      <bottom style="thick">
        <color theme="0"/>
      </bottom>
      <diagonal/>
    </border>
    <border>
      <left/>
      <right/>
      <top style="thin">
        <color theme="9" tint="-0.24994659260841701"/>
      </top>
      <bottom/>
      <diagonal/>
    </border>
    <border>
      <left/>
      <right/>
      <top/>
      <bottom style="thin">
        <color theme="7"/>
      </bottom>
      <diagonal/>
    </border>
  </borders>
  <cellStyleXfs count="21">
    <xf numFmtId="0" fontId="0" fillId="0" borderId="0"/>
    <xf numFmtId="0" fontId="7" fillId="15" borderId="1" applyNumberFormat="0" applyProtection="0">
      <alignment horizontal="left" vertical="center"/>
    </xf>
    <xf numFmtId="1" fontId="8" fillId="15" borderId="1">
      <alignment horizontal="center" vertical="center"/>
    </xf>
    <xf numFmtId="0" fontId="9" fillId="16" borderId="2" applyNumberFormat="0" applyFont="0" applyAlignment="0">
      <alignment horizontal="center"/>
    </xf>
    <xf numFmtId="0" fontId="10" fillId="0" borderId="0" applyNumberFormat="0" applyFill="0" applyBorder="0" applyProtection="0">
      <alignment horizontal="left" vertical="center"/>
    </xf>
    <xf numFmtId="0" fontId="9" fillId="17" borderId="5" applyNumberFormat="0" applyFont="0" applyAlignment="0">
      <alignment horizontal="center"/>
    </xf>
    <xf numFmtId="0" fontId="9" fillId="18" borderId="5" applyNumberFormat="0" applyFont="0" applyAlignment="0">
      <alignment horizontal="center"/>
    </xf>
    <xf numFmtId="0" fontId="9" fillId="19" borderId="5" applyNumberFormat="0" applyFont="0" applyAlignment="0">
      <alignment horizontal="center"/>
    </xf>
    <xf numFmtId="0" fontId="9" fillId="9" borderId="5" applyNumberFormat="0" applyFont="0" applyAlignment="0">
      <alignment horizontal="center"/>
    </xf>
    <xf numFmtId="0" fontId="12" fillId="0" borderId="0" applyFill="0" applyBorder="0" applyProtection="0">
      <alignment horizontal="center" wrapText="1"/>
    </xf>
    <xf numFmtId="3" fontId="12" fillId="0" borderId="7" applyFill="0" applyProtection="0">
      <alignment horizontal="center"/>
    </xf>
    <xf numFmtId="0" fontId="13" fillId="0" borderId="0" applyFill="0" applyBorder="0" applyProtection="0">
      <alignment horizontal="left" wrapText="1"/>
    </xf>
    <xf numFmtId="9" fontId="15" fillId="0" borderId="0" applyFill="0" applyBorder="0" applyProtection="0">
      <alignment horizontal="center" vertical="center"/>
    </xf>
    <xf numFmtId="0" fontId="9" fillId="0" borderId="0" applyNumberFormat="0" applyFill="0" applyBorder="0" applyProtection="0">
      <alignment horizontal="center" vertical="center"/>
    </xf>
    <xf numFmtId="0" fontId="12" fillId="0" borderId="0" applyFill="0" applyProtection="0">
      <alignment horizontal="center" vertical="center" wrapText="1"/>
    </xf>
    <xf numFmtId="0" fontId="12" fillId="0" borderId="0" applyFill="0" applyProtection="0">
      <alignment vertical="center"/>
    </xf>
    <xf numFmtId="0" fontId="12" fillId="0" borderId="0" applyFill="0" applyProtection="0">
      <alignment horizontal="left"/>
    </xf>
    <xf numFmtId="0" fontId="6" fillId="0" borderId="0" applyNumberFormat="0" applyFill="0" applyBorder="0" applyProtection="0">
      <alignment vertical="center"/>
    </xf>
    <xf numFmtId="0" fontId="5" fillId="0" borderId="0" applyNumberFormat="0" applyFill="0" applyBorder="0" applyAlignment="0" applyProtection="0"/>
    <xf numFmtId="0" fontId="5" fillId="0" borderId="0" applyNumberFormat="0" applyFill="0" applyBorder="0" applyProtection="0">
      <alignment vertical="center"/>
    </xf>
    <xf numFmtId="0" fontId="17" fillId="0" borderId="0" applyNumberFormat="0" applyFill="0" applyBorder="0" applyAlignment="0" applyProtection="0"/>
  </cellStyleXfs>
  <cellXfs count="81">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0" fontId="0" fillId="6" borderId="0" xfId="0" applyFill="1"/>
    <xf numFmtId="0" fontId="0" fillId="7" borderId="0" xfId="0"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12" borderId="0" xfId="0" applyFill="1"/>
    <xf numFmtId="16" fontId="0" fillId="0" borderId="0" xfId="0" applyNumberFormat="1"/>
    <xf numFmtId="0" fontId="1" fillId="2" borderId="0" xfId="0" applyFont="1" applyFill="1" applyAlignment="1">
      <alignment wrapText="1"/>
    </xf>
    <xf numFmtId="0" fontId="1" fillId="0" borderId="0" xfId="0" applyFont="1" applyAlignment="1">
      <alignment horizontal="left"/>
    </xf>
    <xf numFmtId="0" fontId="3" fillId="2" borderId="0" xfId="0" applyFont="1" applyFill="1" applyAlignment="1">
      <alignment wrapText="1"/>
    </xf>
    <xf numFmtId="0" fontId="1" fillId="4" borderId="0" xfId="0" applyFont="1" applyFill="1"/>
    <xf numFmtId="0" fontId="4" fillId="2" borderId="0" xfId="0" applyFont="1" applyFill="1"/>
    <xf numFmtId="0" fontId="1" fillId="13" borderId="0" xfId="0" applyFont="1" applyFill="1"/>
    <xf numFmtId="0" fontId="1" fillId="14" borderId="0" xfId="0" applyFont="1" applyFill="1"/>
    <xf numFmtId="9" fontId="0" fillId="14" borderId="0" xfId="0" applyNumberFormat="1" applyFill="1"/>
    <xf numFmtId="0" fontId="0" fillId="14" borderId="0" xfId="0" applyFill="1"/>
    <xf numFmtId="0" fontId="4" fillId="0" borderId="0" xfId="0" applyFont="1"/>
    <xf numFmtId="0" fontId="4" fillId="12" borderId="0" xfId="0" applyFont="1" applyFill="1"/>
    <xf numFmtId="0" fontId="1" fillId="9" borderId="0" xfId="0" applyFont="1" applyFill="1" applyAlignment="1">
      <alignment horizontal="left"/>
    </xf>
    <xf numFmtId="0" fontId="7" fillId="15" borderId="1" xfId="1">
      <alignment horizontal="left" vertical="center"/>
    </xf>
    <xf numFmtId="1" fontId="8" fillId="15" borderId="1" xfId="2">
      <alignment horizontal="center" vertical="center"/>
    </xf>
    <xf numFmtId="0" fontId="0" fillId="16" borderId="2" xfId="3" applyFont="1" applyAlignment="1">
      <alignment horizontal="center"/>
    </xf>
    <xf numFmtId="0" fontId="0" fillId="17" borderId="5" xfId="5" applyFont="1" applyAlignment="1">
      <alignment horizontal="center"/>
    </xf>
    <xf numFmtId="0" fontId="0" fillId="18" borderId="5" xfId="6" applyFont="1" applyAlignment="1">
      <alignment horizontal="center"/>
    </xf>
    <xf numFmtId="0" fontId="0" fillId="19" borderId="5" xfId="7" applyFont="1" applyAlignment="1">
      <alignment horizontal="center"/>
    </xf>
    <xf numFmtId="0" fontId="0" fillId="9" borderId="5" xfId="8" applyFont="1" applyAlignment="1">
      <alignment horizontal="center"/>
    </xf>
    <xf numFmtId="0" fontId="12" fillId="0" borderId="0" xfId="9">
      <alignment horizontal="center" wrapText="1"/>
    </xf>
    <xf numFmtId="3" fontId="12" fillId="0" borderId="7" xfId="10">
      <alignment horizontal="center"/>
    </xf>
    <xf numFmtId="0" fontId="14" fillId="0" borderId="0" xfId="11" applyFont="1">
      <alignment horizontal="left" wrapText="1"/>
    </xf>
    <xf numFmtId="9" fontId="16" fillId="0" borderId="0" xfId="12" applyFont="1">
      <alignment horizontal="center" vertical="center"/>
    </xf>
    <xf numFmtId="0" fontId="9" fillId="0" borderId="0" xfId="13">
      <alignment horizontal="center" vertical="center"/>
    </xf>
    <xf numFmtId="0" fontId="9" fillId="0" borderId="0" xfId="13" applyAlignment="1">
      <alignment horizontal="center"/>
    </xf>
    <xf numFmtId="9" fontId="15" fillId="0" borderId="0" xfId="12">
      <alignment horizontal="center" vertical="center"/>
    </xf>
    <xf numFmtId="0" fontId="13" fillId="0" borderId="0" xfId="11">
      <alignment horizontal="left" wrapText="1"/>
    </xf>
    <xf numFmtId="0" fontId="11" fillId="0" borderId="0" xfId="13" applyFont="1" applyAlignment="1">
      <alignment horizontal="center"/>
    </xf>
    <xf numFmtId="0" fontId="9" fillId="0" borderId="0" xfId="13" applyAlignment="1">
      <alignment vertical="center" wrapText="1"/>
    </xf>
    <xf numFmtId="0" fontId="9" fillId="0" borderId="0" xfId="13" applyAlignment="1">
      <alignment horizontal="center" wrapText="1"/>
    </xf>
    <xf numFmtId="0" fontId="12" fillId="0" borderId="0" xfId="16">
      <alignment horizontal="left"/>
    </xf>
    <xf numFmtId="0" fontId="6" fillId="0" borderId="0" xfId="17">
      <alignment vertical="center"/>
    </xf>
    <xf numFmtId="0" fontId="5" fillId="0" borderId="0" xfId="18" applyAlignment="1">
      <alignment horizontal="center"/>
    </xf>
    <xf numFmtId="0" fontId="5" fillId="0" borderId="0" xfId="19">
      <alignment vertical="center"/>
    </xf>
    <xf numFmtId="14" fontId="0" fillId="8" borderId="0" xfId="0" applyNumberFormat="1" applyFill="1"/>
    <xf numFmtId="14" fontId="1" fillId="9" borderId="0" xfId="0" applyNumberFormat="1" applyFont="1" applyFill="1" applyAlignment="1">
      <alignment horizontal="left"/>
    </xf>
    <xf numFmtId="14" fontId="1" fillId="9" borderId="0" xfId="0" applyNumberFormat="1" applyFont="1" applyFill="1"/>
    <xf numFmtId="14" fontId="0" fillId="0" borderId="0" xfId="0" applyNumberFormat="1"/>
    <xf numFmtId="0" fontId="1" fillId="10" borderId="0" xfId="0" applyFont="1" applyFill="1" applyAlignment="1">
      <alignment horizontal="left"/>
    </xf>
    <xf numFmtId="0" fontId="1" fillId="20" borderId="0" xfId="0" applyFont="1" applyFill="1"/>
    <xf numFmtId="0" fontId="1" fillId="9" borderId="0" xfId="0" applyFont="1" applyFill="1" applyAlignment="1">
      <alignment horizontal="left"/>
    </xf>
    <xf numFmtId="0" fontId="0" fillId="0" borderId="3" xfId="4" applyFont="1" applyBorder="1">
      <alignment horizontal="left" vertical="center"/>
    </xf>
    <xf numFmtId="0" fontId="0" fillId="0" borderId="0" xfId="4" applyFont="1" applyBorder="1">
      <alignment horizontal="left" vertical="center"/>
    </xf>
    <xf numFmtId="0" fontId="0" fillId="0" borderId="4" xfId="4" applyFont="1" applyBorder="1">
      <alignment horizontal="left" vertical="center"/>
    </xf>
    <xf numFmtId="0" fontId="12" fillId="0" borderId="0" xfId="15">
      <alignment vertical="center"/>
    </xf>
    <xf numFmtId="0" fontId="12" fillId="0" borderId="7" xfId="15" applyBorder="1">
      <alignment vertical="center"/>
    </xf>
    <xf numFmtId="0" fontId="12" fillId="0" borderId="0" xfId="14">
      <alignment horizontal="center" vertical="center" wrapText="1"/>
    </xf>
    <xf numFmtId="0" fontId="12" fillId="0" borderId="7" xfId="14" applyBorder="1">
      <alignment horizontal="center" vertical="center" wrapText="1"/>
    </xf>
    <xf numFmtId="0" fontId="12" fillId="0" borderId="6" xfId="14" applyBorder="1">
      <alignment horizontal="center" vertical="center" wrapText="1"/>
    </xf>
    <xf numFmtId="0" fontId="11" fillId="0" borderId="3" xfId="4" applyFont="1" applyBorder="1">
      <alignment horizontal="left" vertical="center"/>
    </xf>
    <xf numFmtId="0" fontId="11" fillId="0" borderId="0" xfId="4" applyFont="1">
      <alignment horizontal="left" vertical="center"/>
    </xf>
    <xf numFmtId="0" fontId="11" fillId="0" borderId="4" xfId="4" applyFont="1" applyBorder="1">
      <alignment horizontal="left" vertical="center"/>
    </xf>
    <xf numFmtId="0" fontId="11" fillId="0" borderId="0" xfId="4" applyFont="1" applyBorder="1">
      <alignment horizontal="left" vertical="center"/>
    </xf>
    <xf numFmtId="0" fontId="17" fillId="8" borderId="0" xfId="20" applyFill="1"/>
  </cellXfs>
  <cellStyles count="21">
    <cellStyle name="% complete" xfId="6" xr:uid="{B0E3096C-C39B-4004-853A-D4C56CDC9555}"/>
    <cellStyle name="% complete (beyond plan) legend" xfId="8" xr:uid="{6C0B0A61-BA74-44A8-AEB3-665D34364D4A}"/>
    <cellStyle name="Activity" xfId="11" xr:uid="{2FA492F8-F200-45E8-8E35-91A25898E0AA}"/>
    <cellStyle name="Actual (beyond plan) legend" xfId="7" xr:uid="{2F7C7CC1-1E3E-4838-9579-C43135EB3AF0}"/>
    <cellStyle name="Actual legend" xfId="5" xr:uid="{262361EC-958F-4D1D-A44D-A1B54A36CB79}"/>
    <cellStyle name="Explanatory Text 2" xfId="17" xr:uid="{23545FE2-CF38-4941-BFF0-F3DED62FA364}"/>
    <cellStyle name="Heading 1 2" xfId="18" xr:uid="{9CEA5FC6-572C-4A10-997E-49F41D8100F6}"/>
    <cellStyle name="Heading 2 2" xfId="15" xr:uid="{ACBC943F-8690-46C8-B2F1-FFB90D45026C}"/>
    <cellStyle name="Heading 3 2" xfId="14" xr:uid="{D79B9F02-5E6A-4DC9-A3C3-A2B290A77F88}"/>
    <cellStyle name="Heading 4 2" xfId="16" xr:uid="{023BF4CE-743B-4F8B-A31A-C27C53CFB535}"/>
    <cellStyle name="Hyperlink" xfId="20" builtinId="8"/>
    <cellStyle name="Label" xfId="4" xr:uid="{39075EA5-40C4-4E5A-88F4-0509E340FDD8}"/>
    <cellStyle name="Normal" xfId="0" builtinId="0"/>
    <cellStyle name="Normal 2" xfId="13" xr:uid="{BE9FB0DE-675E-4EAB-BAF8-80D3E4CF6796}"/>
    <cellStyle name="Percent Complete" xfId="12" xr:uid="{AF71B56B-1C02-4E60-AFE1-ACBF41E5E987}"/>
    <cellStyle name="Period Headers" xfId="10" xr:uid="{962F5A30-0230-4E02-BABA-399B25EB9153}"/>
    <cellStyle name="Period Highlight Control" xfId="1" xr:uid="{EBB6220F-C43B-4768-8C0B-7EBF9A7FD69A}"/>
    <cellStyle name="Period Value" xfId="2" xr:uid="{9B3E330D-3E3C-4388-96E2-0FF1D6B16398}"/>
    <cellStyle name="Plan legend" xfId="3" xr:uid="{AF8865A0-A032-44EF-8855-71DA11F509C0}"/>
    <cellStyle name="Project Headers" xfId="9" xr:uid="{3EFAB8B6-BB4B-4AC4-84B2-313E8354B9A2}"/>
    <cellStyle name="Title 2" xfId="19" xr:uid="{DBD22191-BC05-43FB-B51B-6C76F50F7608}"/>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colemanbixler@ou.edu" TargetMode="External"/><Relationship Id="rId2" Type="http://schemas.openxmlformats.org/officeDocument/2006/relationships/hyperlink" Target="mailto:an.vu@ou.edu" TargetMode="External"/><Relationship Id="rId1" Type="http://schemas.openxmlformats.org/officeDocument/2006/relationships/hyperlink" Target="mailto:luis.a.guillen.arcos-1@ou.edu" TargetMode="External"/><Relationship Id="rId5" Type="http://schemas.openxmlformats.org/officeDocument/2006/relationships/hyperlink" Target="mailto:garrett.w.snow-1@ou.edu" TargetMode="External"/><Relationship Id="rId4" Type="http://schemas.openxmlformats.org/officeDocument/2006/relationships/hyperlink" Target="mailto:nathanstephani12@ou.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1:B17"/>
  <sheetViews>
    <sheetView workbookViewId="0">
      <selection activeCell="B25" sqref="B25"/>
    </sheetView>
  </sheetViews>
  <sheetFormatPr defaultRowHeight="14.5" x14ac:dyDescent="0.35"/>
  <cols>
    <col min="2" max="2" width="52.7265625" bestFit="1" customWidth="1"/>
  </cols>
  <sheetData>
    <row r="1" spans="1:2" x14ac:dyDescent="0.35">
      <c r="B1" t="s">
        <v>58</v>
      </c>
    </row>
    <row r="3" spans="1:2" x14ac:dyDescent="0.35">
      <c r="A3">
        <v>0</v>
      </c>
      <c r="B3" t="s">
        <v>170</v>
      </c>
    </row>
    <row r="4" spans="1:2" x14ac:dyDescent="0.35">
      <c r="A4">
        <v>1</v>
      </c>
      <c r="B4" t="s">
        <v>171</v>
      </c>
    </row>
    <row r="5" spans="1:2" x14ac:dyDescent="0.35">
      <c r="A5">
        <v>2</v>
      </c>
      <c r="B5" t="s">
        <v>169</v>
      </c>
    </row>
    <row r="6" spans="1:2" x14ac:dyDescent="0.35">
      <c r="A6">
        <v>3</v>
      </c>
      <c r="B6" t="s">
        <v>59</v>
      </c>
    </row>
    <row r="7" spans="1:2" x14ac:dyDescent="0.35">
      <c r="A7">
        <v>4</v>
      </c>
      <c r="B7" t="s">
        <v>18</v>
      </c>
    </row>
    <row r="8" spans="1:2" x14ac:dyDescent="0.35">
      <c r="A8">
        <v>5</v>
      </c>
      <c r="B8" s="12" t="s">
        <v>15</v>
      </c>
    </row>
    <row r="9" spans="1:2" x14ac:dyDescent="0.35">
      <c r="A9">
        <v>6</v>
      </c>
      <c r="B9" s="14" t="s">
        <v>16</v>
      </c>
    </row>
    <row r="10" spans="1:2" x14ac:dyDescent="0.35">
      <c r="A10">
        <v>7</v>
      </c>
      <c r="B10" s="15" t="s">
        <v>17</v>
      </c>
    </row>
    <row r="11" spans="1:2" x14ac:dyDescent="0.35">
      <c r="A11">
        <v>8</v>
      </c>
      <c r="B11" t="s">
        <v>57</v>
      </c>
    </row>
    <row r="12" spans="1:2" x14ac:dyDescent="0.35">
      <c r="A12">
        <v>9</v>
      </c>
      <c r="B12" t="s">
        <v>172</v>
      </c>
    </row>
    <row r="13" spans="1:2" x14ac:dyDescent="0.35">
      <c r="A13">
        <v>10</v>
      </c>
      <c r="B13" t="s">
        <v>173</v>
      </c>
    </row>
    <row r="14" spans="1:2" x14ac:dyDescent="0.35">
      <c r="A14">
        <v>11</v>
      </c>
      <c r="B14" t="s">
        <v>60</v>
      </c>
    </row>
    <row r="15" spans="1:2" x14ac:dyDescent="0.35">
      <c r="A15">
        <v>12</v>
      </c>
      <c r="B15" t="s">
        <v>61</v>
      </c>
    </row>
    <row r="16" spans="1:2" x14ac:dyDescent="0.35">
      <c r="A16">
        <v>13</v>
      </c>
      <c r="B16" t="s">
        <v>175</v>
      </c>
    </row>
    <row r="17" spans="1:2" x14ac:dyDescent="0.35">
      <c r="A17">
        <v>14</v>
      </c>
      <c r="B17"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G48"/>
  <sheetViews>
    <sheetView topLeftCell="A29" workbookViewId="0">
      <selection activeCell="D40" sqref="D40"/>
    </sheetView>
  </sheetViews>
  <sheetFormatPr defaultRowHeight="14.5" x14ac:dyDescent="0.35"/>
  <cols>
    <col min="1" max="1" width="63.453125" bestFit="1" customWidth="1"/>
    <col min="2" max="2" width="27.1796875" bestFit="1" customWidth="1"/>
    <col min="3" max="5" width="10" bestFit="1" customWidth="1"/>
  </cols>
  <sheetData>
    <row r="2" spans="1:4" x14ac:dyDescent="0.35">
      <c r="A2" t="s">
        <v>31</v>
      </c>
      <c r="B2">
        <v>1</v>
      </c>
      <c r="C2" s="16" t="s">
        <v>45</v>
      </c>
    </row>
    <row r="5" spans="1:4" x14ac:dyDescent="0.35">
      <c r="A5" s="17" t="s">
        <v>165</v>
      </c>
      <c r="B5" s="16" t="s">
        <v>375</v>
      </c>
    </row>
    <row r="6" spans="1:4" x14ac:dyDescent="0.35">
      <c r="A6" s="17" t="s">
        <v>166</v>
      </c>
      <c r="B6" s="16">
        <v>6</v>
      </c>
    </row>
    <row r="7" spans="1:4" x14ac:dyDescent="0.35">
      <c r="A7" s="17" t="s">
        <v>168</v>
      </c>
      <c r="B7" s="61">
        <v>45720</v>
      </c>
    </row>
    <row r="8" spans="1:4" x14ac:dyDescent="0.35">
      <c r="A8" s="17" t="s">
        <v>167</v>
      </c>
      <c r="B8" s="61"/>
    </row>
    <row r="9" spans="1:4" x14ac:dyDescent="0.35">
      <c r="A9" s="17" t="s">
        <v>14</v>
      </c>
      <c r="B9" s="16">
        <v>5</v>
      </c>
    </row>
    <row r="10" spans="1:4" x14ac:dyDescent="0.35">
      <c r="B10" s="17" t="s">
        <v>131</v>
      </c>
      <c r="C10" s="17" t="s">
        <v>129</v>
      </c>
      <c r="D10" s="17" t="s">
        <v>130</v>
      </c>
    </row>
    <row r="11" spans="1:4" x14ac:dyDescent="0.35">
      <c r="A11" s="17" t="s">
        <v>55</v>
      </c>
      <c r="B11" s="16" t="s">
        <v>373</v>
      </c>
      <c r="C11" s="80" t="s">
        <v>374</v>
      </c>
      <c r="D11" s="16"/>
    </row>
    <row r="12" spans="1:4" x14ac:dyDescent="0.35">
      <c r="A12" s="17" t="s">
        <v>56</v>
      </c>
      <c r="B12" s="16"/>
      <c r="C12" s="16"/>
      <c r="D12" s="16"/>
    </row>
    <row r="13" spans="1:4" x14ac:dyDescent="0.35">
      <c r="A13" s="17" t="s">
        <v>25</v>
      </c>
      <c r="B13" s="16" t="s">
        <v>376</v>
      </c>
      <c r="C13" s="80" t="s">
        <v>377</v>
      </c>
      <c r="D13" s="16"/>
    </row>
    <row r="14" spans="1:4" x14ac:dyDescent="0.35">
      <c r="A14" s="17" t="s">
        <v>26</v>
      </c>
      <c r="B14" s="16" t="s">
        <v>378</v>
      </c>
      <c r="C14" s="80" t="s">
        <v>379</v>
      </c>
      <c r="D14" s="16"/>
    </row>
    <row r="15" spans="1:4" x14ac:dyDescent="0.35">
      <c r="A15" s="17" t="s">
        <v>53</v>
      </c>
      <c r="B15" s="16" t="s">
        <v>380</v>
      </c>
      <c r="C15" s="80" t="s">
        <v>381</v>
      </c>
      <c r="D15" s="16"/>
    </row>
    <row r="16" spans="1:4" x14ac:dyDescent="0.35">
      <c r="A16" s="17" t="s">
        <v>54</v>
      </c>
      <c r="B16" s="16" t="s">
        <v>382</v>
      </c>
      <c r="C16" s="80" t="s">
        <v>383</v>
      </c>
      <c r="D16" s="16"/>
    </row>
    <row r="18" spans="1:7" x14ac:dyDescent="0.35">
      <c r="A18" s="17" t="s">
        <v>95</v>
      </c>
      <c r="B18" s="16"/>
      <c r="C18" t="s">
        <v>128</v>
      </c>
    </row>
    <row r="20" spans="1:7" x14ac:dyDescent="0.35">
      <c r="A20" s="18" t="s">
        <v>46</v>
      </c>
      <c r="B20" s="16"/>
    </row>
    <row r="21" spans="1:7" x14ac:dyDescent="0.35">
      <c r="A21" s="18" t="s">
        <v>47</v>
      </c>
      <c r="B21" s="16">
        <v>0</v>
      </c>
    </row>
    <row r="22" spans="1:7" x14ac:dyDescent="0.35">
      <c r="A22" s="18" t="s">
        <v>48</v>
      </c>
      <c r="B22" s="16">
        <v>0</v>
      </c>
    </row>
    <row r="24" spans="1:7" x14ac:dyDescent="0.35">
      <c r="A24" s="13" t="s">
        <v>19</v>
      </c>
    </row>
    <row r="25" spans="1:7" x14ac:dyDescent="0.35">
      <c r="B25" s="24" t="s">
        <v>27</v>
      </c>
      <c r="C25" s="24" t="s">
        <v>28</v>
      </c>
      <c r="D25" s="24" t="s">
        <v>29</v>
      </c>
      <c r="E25" s="24" t="s">
        <v>30</v>
      </c>
      <c r="F25" s="24" t="s">
        <v>66</v>
      </c>
      <c r="G25" s="24" t="s">
        <v>67</v>
      </c>
    </row>
    <row r="26" spans="1:7" x14ac:dyDescent="0.35">
      <c r="A26" s="13" t="s">
        <v>20</v>
      </c>
      <c r="B26" s="23">
        <f>Attendance!C26</f>
        <v>2</v>
      </c>
      <c r="C26" s="23">
        <f>Attendance!D26</f>
        <v>1</v>
      </c>
      <c r="D26" s="23">
        <f>Attendance!E26</f>
        <v>2</v>
      </c>
      <c r="E26" s="23">
        <f>Attendance!F26</f>
        <v>2</v>
      </c>
      <c r="F26" s="23">
        <f>Attendance!G26</f>
        <v>2</v>
      </c>
      <c r="G26" s="23">
        <f>Attendance!H26</f>
        <v>2</v>
      </c>
    </row>
    <row r="27" spans="1:7" x14ac:dyDescent="0.35">
      <c r="A27" s="17" t="s">
        <v>21</v>
      </c>
      <c r="B27" s="16">
        <v>0</v>
      </c>
      <c r="C27" s="16">
        <v>0</v>
      </c>
      <c r="D27" s="16">
        <v>0</v>
      </c>
      <c r="E27" s="16">
        <v>0</v>
      </c>
      <c r="F27" s="16">
        <v>0</v>
      </c>
      <c r="G27" s="16">
        <v>0</v>
      </c>
    </row>
    <row r="28" spans="1:7" x14ac:dyDescent="0.35">
      <c r="A28" s="13" t="s">
        <v>23</v>
      </c>
      <c r="B28" s="23">
        <f t="shared" ref="B28:G28" si="0">SUM(B26:B27)</f>
        <v>2</v>
      </c>
      <c r="C28" s="23">
        <f t="shared" si="0"/>
        <v>1</v>
      </c>
      <c r="D28" s="23">
        <f t="shared" si="0"/>
        <v>2</v>
      </c>
      <c r="E28" s="23">
        <f t="shared" si="0"/>
        <v>2</v>
      </c>
      <c r="F28" s="23">
        <f t="shared" si="0"/>
        <v>2</v>
      </c>
      <c r="G28" s="23">
        <f t="shared" si="0"/>
        <v>2</v>
      </c>
    </row>
    <row r="30" spans="1:7" x14ac:dyDescent="0.35">
      <c r="A30" s="13" t="s">
        <v>22</v>
      </c>
      <c r="B30" s="23">
        <f>SUM(B28:G28)</f>
        <v>11</v>
      </c>
    </row>
    <row r="32" spans="1:7" x14ac:dyDescent="0.35">
      <c r="B32" s="24" t="s">
        <v>43</v>
      </c>
      <c r="C32" s="24" t="s">
        <v>44</v>
      </c>
    </row>
    <row r="33" spans="1:5" x14ac:dyDescent="0.35">
      <c r="A33" s="13" t="s">
        <v>126</v>
      </c>
      <c r="B33" s="23">
        <f>Tasks!B151</f>
        <v>20</v>
      </c>
      <c r="C33" s="23">
        <f>Tasks!AC141</f>
        <v>0</v>
      </c>
    </row>
    <row r="36" spans="1:5" x14ac:dyDescent="0.35">
      <c r="A36" s="33" t="s">
        <v>127</v>
      </c>
      <c r="B36" s="25">
        <f>B37/5*4</f>
        <v>972</v>
      </c>
    </row>
    <row r="37" spans="1:5" x14ac:dyDescent="0.35">
      <c r="A37" s="33" t="s">
        <v>93</v>
      </c>
      <c r="B37" s="25">
        <f>Tasks!B147</f>
        <v>1215</v>
      </c>
    </row>
    <row r="38" spans="1:5" x14ac:dyDescent="0.35">
      <c r="A38" s="33" t="s">
        <v>94</v>
      </c>
      <c r="B38" s="25">
        <f>B37/5*6</f>
        <v>1458</v>
      </c>
    </row>
    <row r="39" spans="1:5" x14ac:dyDescent="0.35">
      <c r="A39" s="33" t="s">
        <v>49</v>
      </c>
      <c r="B39" s="25">
        <v>11</v>
      </c>
      <c r="D39" t="s">
        <v>372</v>
      </c>
    </row>
    <row r="40" spans="1:5" x14ac:dyDescent="0.35">
      <c r="A40" s="33" t="s">
        <v>123</v>
      </c>
      <c r="B40" s="25">
        <f>100/B39</f>
        <v>9.0909090909090917</v>
      </c>
    </row>
    <row r="41" spans="1:5" x14ac:dyDescent="0.35">
      <c r="A41" s="33" t="s">
        <v>124</v>
      </c>
      <c r="B41" s="25">
        <v>25</v>
      </c>
    </row>
    <row r="42" spans="1:5" x14ac:dyDescent="0.35">
      <c r="A42" s="33" t="s">
        <v>125</v>
      </c>
      <c r="B42" s="25">
        <v>25</v>
      </c>
    </row>
    <row r="43" spans="1:5" x14ac:dyDescent="0.35">
      <c r="A43" s="13"/>
      <c r="B43" s="25"/>
    </row>
    <row r="45" spans="1:5" x14ac:dyDescent="0.35">
      <c r="A45" s="33" t="s">
        <v>109</v>
      </c>
      <c r="B45" s="34">
        <v>1</v>
      </c>
      <c r="C45" s="34">
        <v>0.9</v>
      </c>
      <c r="D45" s="34">
        <v>0.8</v>
      </c>
      <c r="E45" s="34">
        <v>0.7</v>
      </c>
    </row>
    <row r="46" spans="1:5" x14ac:dyDescent="0.35">
      <c r="A46" s="33" t="s">
        <v>106</v>
      </c>
      <c r="B46" s="25">
        <f>B36/4</f>
        <v>243</v>
      </c>
      <c r="C46" s="25">
        <f>B46*0.9</f>
        <v>218.70000000000002</v>
      </c>
      <c r="D46" s="25">
        <f>B46*0.8</f>
        <v>194.4</v>
      </c>
      <c r="E46" s="25">
        <f>B46*0.7</f>
        <v>170.1</v>
      </c>
    </row>
    <row r="47" spans="1:5" x14ac:dyDescent="0.35">
      <c r="A47" s="33" t="s">
        <v>107</v>
      </c>
      <c r="B47" s="25">
        <f>B37/4</f>
        <v>303.75</v>
      </c>
      <c r="C47" s="25">
        <f>B47*0.9</f>
        <v>273.375</v>
      </c>
      <c r="D47" s="25">
        <f>B47*0.8</f>
        <v>243</v>
      </c>
      <c r="E47" s="25">
        <f>B47*0.7</f>
        <v>212.625</v>
      </c>
    </row>
    <row r="48" spans="1:5" x14ac:dyDescent="0.35">
      <c r="A48" s="33" t="s">
        <v>108</v>
      </c>
      <c r="B48" s="25">
        <f>B38/4</f>
        <v>364.5</v>
      </c>
      <c r="C48" s="25">
        <f>B48*0.9</f>
        <v>328.05</v>
      </c>
      <c r="D48" s="25">
        <f>B48*0.8</f>
        <v>291.60000000000002</v>
      </c>
      <c r="E48" s="25">
        <f>B48*0.7</f>
        <v>255.14999999999998</v>
      </c>
    </row>
  </sheetData>
  <hyperlinks>
    <hyperlink ref="C11" r:id="rId1" xr:uid="{888E79C0-7488-42E0-BF0A-34E6054B876A}"/>
    <hyperlink ref="C13" r:id="rId2" xr:uid="{FBB85911-FCD4-445F-976A-AB1CE9C71BDA}"/>
    <hyperlink ref="C14" r:id="rId3" xr:uid="{848825A5-8BA1-4266-853B-28B51E51C25D}"/>
    <hyperlink ref="C15" r:id="rId4" xr:uid="{9A9C7C4C-01EC-4A42-9106-087D5D248881}"/>
    <hyperlink ref="C16" r:id="rId5" xr:uid="{B5996B87-A084-453E-B665-30E5008459C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AC152"/>
  <sheetViews>
    <sheetView tabSelected="1" topLeftCell="G1" zoomScale="90" zoomScaleNormal="90" workbookViewId="0">
      <selection activeCell="R85" sqref="R85"/>
    </sheetView>
  </sheetViews>
  <sheetFormatPr defaultRowHeight="14.5" x14ac:dyDescent="0.35"/>
  <cols>
    <col min="1" max="1" width="38.26953125" bestFit="1" customWidth="1"/>
    <col min="2" max="2" width="12.26953125" customWidth="1"/>
    <col min="3" max="3" width="30.1796875" bestFit="1" customWidth="1"/>
    <col min="4" max="4" width="104" bestFit="1" customWidth="1"/>
    <col min="5" max="5" width="80.7265625" customWidth="1"/>
    <col min="6" max="6" width="50.7265625" customWidth="1"/>
    <col min="7" max="7" width="83.26953125" style="1" customWidth="1"/>
    <col min="8" max="8" width="16.81640625" customWidth="1"/>
    <col min="10" max="14" width="0" hidden="1" customWidth="1"/>
    <col min="15" max="15" width="12.1796875" hidden="1" customWidth="1"/>
    <col min="16" max="16" width="12.1796875" style="64" customWidth="1"/>
    <col min="17" max="17" width="12.1796875" customWidth="1"/>
    <col min="18" max="19" width="12.1796875" style="64" customWidth="1"/>
    <col min="20" max="23" width="12.1796875" style="15" customWidth="1"/>
    <col min="24" max="24" width="12.1796875" customWidth="1"/>
    <col min="25" max="25" width="67" bestFit="1" customWidth="1"/>
    <col min="26" max="26" width="10.81640625" style="16" bestFit="1" customWidth="1"/>
    <col min="27" max="27" width="19.54296875" bestFit="1" customWidth="1"/>
  </cols>
  <sheetData>
    <row r="1" spans="1:29" x14ac:dyDescent="0.35">
      <c r="A1" s="6"/>
      <c r="B1" s="6"/>
      <c r="C1" s="6"/>
      <c r="D1" s="6"/>
      <c r="E1" s="6"/>
      <c r="F1" s="6"/>
      <c r="G1" s="7"/>
      <c r="H1" s="28"/>
      <c r="I1" s="17"/>
      <c r="J1" s="67" t="s">
        <v>71</v>
      </c>
      <c r="K1" s="67"/>
      <c r="L1" s="67"/>
      <c r="M1" s="67"/>
      <c r="N1" s="67"/>
      <c r="O1" s="67"/>
      <c r="P1" s="62" t="s">
        <v>176</v>
      </c>
      <c r="Q1" s="38" t="s">
        <v>180</v>
      </c>
      <c r="R1" s="62" t="s">
        <v>177</v>
      </c>
      <c r="S1" s="62" t="s">
        <v>178</v>
      </c>
      <c r="T1" s="65" t="s">
        <v>146</v>
      </c>
      <c r="U1" s="65" t="s">
        <v>179</v>
      </c>
      <c r="V1" s="65" t="s">
        <v>147</v>
      </c>
      <c r="W1" s="65" t="s">
        <v>181</v>
      </c>
      <c r="X1" s="28"/>
      <c r="Y1" s="18" t="s">
        <v>74</v>
      </c>
      <c r="Z1" s="17" t="s">
        <v>73</v>
      </c>
      <c r="AA1" s="19" t="s">
        <v>40</v>
      </c>
      <c r="AB1" s="14" t="s">
        <v>41</v>
      </c>
      <c r="AC1" s="14"/>
    </row>
    <row r="2" spans="1:29" x14ac:dyDescent="0.35">
      <c r="A2" s="6" t="s">
        <v>214</v>
      </c>
      <c r="B2" s="6" t="s">
        <v>91</v>
      </c>
      <c r="C2" s="6" t="s">
        <v>92</v>
      </c>
      <c r="D2" s="6" t="s">
        <v>50</v>
      </c>
      <c r="E2" s="7" t="s">
        <v>2</v>
      </c>
      <c r="F2" s="7" t="s">
        <v>3</v>
      </c>
      <c r="G2" s="7" t="s">
        <v>4</v>
      </c>
      <c r="H2" s="13"/>
      <c r="I2" s="17" t="s">
        <v>5</v>
      </c>
      <c r="J2" s="17" t="s">
        <v>6</v>
      </c>
      <c r="K2" s="17" t="s">
        <v>7</v>
      </c>
      <c r="L2" s="17" t="s">
        <v>8</v>
      </c>
      <c r="M2" s="17" t="s">
        <v>24</v>
      </c>
      <c r="N2" s="17" t="s">
        <v>52</v>
      </c>
      <c r="O2" s="17" t="s">
        <v>72</v>
      </c>
      <c r="P2" s="63"/>
      <c r="Q2" s="17"/>
      <c r="R2" s="63"/>
      <c r="S2" s="63"/>
      <c r="T2" s="19"/>
      <c r="U2" s="19"/>
      <c r="V2" s="19"/>
      <c r="W2" s="19"/>
      <c r="X2" s="13"/>
      <c r="Y2" s="18"/>
      <c r="Z2" s="18" t="s">
        <v>230</v>
      </c>
      <c r="AA2" s="20"/>
      <c r="AB2" s="14"/>
      <c r="AC2" s="14"/>
    </row>
    <row r="3" spans="1:29" x14ac:dyDescent="0.35">
      <c r="A3" s="8"/>
      <c r="B3" s="8"/>
      <c r="C3" s="8"/>
      <c r="D3" s="8"/>
      <c r="E3" s="9"/>
      <c r="F3" s="9"/>
      <c r="G3" s="9"/>
      <c r="I3" s="16"/>
      <c r="J3" s="16"/>
      <c r="K3" s="16"/>
      <c r="L3" s="16"/>
      <c r="M3" s="16"/>
      <c r="N3" s="16"/>
      <c r="O3" s="16"/>
      <c r="P3" s="61"/>
      <c r="Q3" s="16"/>
      <c r="R3" s="61"/>
      <c r="S3" s="61"/>
      <c r="Y3" s="16"/>
      <c r="AA3" s="15"/>
      <c r="AB3" s="14"/>
      <c r="AC3" s="23"/>
    </row>
    <row r="4" spans="1:29" x14ac:dyDescent="0.35">
      <c r="A4" s="11"/>
      <c r="B4" s="11">
        <v>5</v>
      </c>
      <c r="C4" s="11"/>
      <c r="D4" s="11" t="s">
        <v>182</v>
      </c>
      <c r="E4" s="2" t="s">
        <v>183</v>
      </c>
      <c r="F4" s="2" t="s">
        <v>184</v>
      </c>
      <c r="G4" s="3"/>
      <c r="I4" s="16">
        <v>1</v>
      </c>
      <c r="J4" s="16"/>
      <c r="K4" s="16"/>
      <c r="L4" s="16"/>
      <c r="M4" s="16"/>
      <c r="N4" s="16"/>
      <c r="O4" s="16"/>
      <c r="P4" s="61">
        <f>Summary!B7</f>
        <v>45720</v>
      </c>
      <c r="Q4" s="61">
        <f>P4+1</f>
        <v>45721</v>
      </c>
      <c r="R4" s="61">
        <v>45720</v>
      </c>
      <c r="S4" s="61">
        <v>45720</v>
      </c>
      <c r="T4" s="15">
        <f>DATEDIF(Summary!$B$7,P4,"d")+1</f>
        <v>1</v>
      </c>
      <c r="U4" s="15">
        <f>DATEDIF(P4,Q4,"d")</f>
        <v>1</v>
      </c>
      <c r="V4" s="15">
        <f>DATEDIF(Summary!$B$7,R4,"d")+1</f>
        <v>1</v>
      </c>
      <c r="W4" s="15">
        <f>DATEDIF(R4,S4,"d")</f>
        <v>0</v>
      </c>
      <c r="X4">
        <v>72</v>
      </c>
      <c r="Y4" s="16"/>
      <c r="Z4" s="16">
        <v>1</v>
      </c>
      <c r="AA4" s="15">
        <f t="shared" ref="AA4:AA27" si="0">(B4+C4)*Z4</f>
        <v>5</v>
      </c>
      <c r="AB4" s="14">
        <v>0</v>
      </c>
      <c r="AC4" s="23">
        <f t="shared" ref="AC4:AC24" si="1">(B4+C4)*AB4</f>
        <v>0</v>
      </c>
    </row>
    <row r="5" spans="1:29" x14ac:dyDescent="0.35">
      <c r="A5" s="11"/>
      <c r="B5" s="11">
        <v>5</v>
      </c>
      <c r="C5" s="11"/>
      <c r="D5" s="11" t="s">
        <v>185</v>
      </c>
      <c r="E5" s="31" t="s">
        <v>186</v>
      </c>
      <c r="F5" s="31" t="s">
        <v>187</v>
      </c>
      <c r="G5" s="3"/>
      <c r="I5" s="16">
        <v>1</v>
      </c>
      <c r="J5" s="16"/>
      <c r="K5" s="16"/>
      <c r="L5" s="16"/>
      <c r="M5" s="16"/>
      <c r="N5" s="16"/>
      <c r="O5" s="16"/>
      <c r="P5" s="61">
        <f>Summary!B7</f>
        <v>45720</v>
      </c>
      <c r="Q5" s="61">
        <f>P5+1</f>
        <v>45721</v>
      </c>
      <c r="R5" s="61">
        <v>45720</v>
      </c>
      <c r="S5" s="61">
        <v>45720</v>
      </c>
      <c r="T5" s="15">
        <f>DATEDIF(Summary!$B$7,P5,"d")+1</f>
        <v>1</v>
      </c>
      <c r="U5" s="15">
        <f t="shared" ref="U5:U68" si="2">DATEDIF(P5,Q5,"d")</f>
        <v>1</v>
      </c>
      <c r="V5" s="15">
        <f>DATEDIF(Summary!$B$7,R5,"d")+1</f>
        <v>1</v>
      </c>
      <c r="W5" s="15">
        <f t="shared" ref="W5:W68" si="3">DATEDIF(R5,S5,"d")</f>
        <v>0</v>
      </c>
      <c r="X5">
        <v>73</v>
      </c>
      <c r="Y5" s="16"/>
      <c r="Z5" s="16">
        <v>1</v>
      </c>
      <c r="AA5" s="15">
        <f t="shared" si="0"/>
        <v>5</v>
      </c>
      <c r="AB5" s="14">
        <v>0</v>
      </c>
      <c r="AC5" s="23">
        <f t="shared" si="1"/>
        <v>0</v>
      </c>
    </row>
    <row r="6" spans="1:29" x14ac:dyDescent="0.35">
      <c r="A6" s="11"/>
      <c r="B6" s="11">
        <v>5</v>
      </c>
      <c r="C6" s="11"/>
      <c r="D6" s="11" t="s">
        <v>188</v>
      </c>
      <c r="E6" s="2" t="s">
        <v>189</v>
      </c>
      <c r="F6" s="2" t="s">
        <v>190</v>
      </c>
      <c r="G6" s="3"/>
      <c r="I6" s="16">
        <v>1</v>
      </c>
      <c r="J6" s="16"/>
      <c r="K6" s="16"/>
      <c r="L6" s="16"/>
      <c r="M6" s="16"/>
      <c r="N6" s="16"/>
      <c r="O6" s="16"/>
      <c r="P6" s="61">
        <f>Summary!B7</f>
        <v>45720</v>
      </c>
      <c r="Q6" s="61">
        <f>P6+1</f>
        <v>45721</v>
      </c>
      <c r="R6" s="61">
        <v>45720</v>
      </c>
      <c r="S6" s="61">
        <v>45720</v>
      </c>
      <c r="T6" s="15">
        <f>DATEDIF(Summary!$B$7,P6,"d")+1</f>
        <v>1</v>
      </c>
      <c r="U6" s="15">
        <f t="shared" si="2"/>
        <v>1</v>
      </c>
      <c r="V6" s="15">
        <f>DATEDIF(Summary!$B$7,R6,"d")+1</f>
        <v>1</v>
      </c>
      <c r="W6" s="15">
        <f>DATEDIF(R6,S6,"d")</f>
        <v>0</v>
      </c>
      <c r="X6">
        <v>74</v>
      </c>
      <c r="Y6" s="16"/>
      <c r="Z6" s="16">
        <v>1</v>
      </c>
      <c r="AA6" s="15">
        <f t="shared" si="0"/>
        <v>5</v>
      </c>
      <c r="AB6" s="14">
        <v>0</v>
      </c>
      <c r="AC6" s="23">
        <f t="shared" si="1"/>
        <v>0</v>
      </c>
    </row>
    <row r="7" spans="1:29" x14ac:dyDescent="0.35">
      <c r="A7" s="11"/>
      <c r="B7" s="11">
        <v>5</v>
      </c>
      <c r="C7" s="11"/>
      <c r="D7" s="11" t="s">
        <v>191</v>
      </c>
      <c r="E7" s="2" t="s">
        <v>192</v>
      </c>
      <c r="F7" s="2" t="s">
        <v>193</v>
      </c>
      <c r="G7" s="3"/>
      <c r="I7" s="16">
        <v>1</v>
      </c>
      <c r="J7" s="16"/>
      <c r="K7" s="16"/>
      <c r="L7" s="16"/>
      <c r="M7" s="16"/>
      <c r="N7" s="16"/>
      <c r="O7" s="16"/>
      <c r="P7" s="61">
        <f>Summary!B7</f>
        <v>45720</v>
      </c>
      <c r="Q7" s="61">
        <f>P7+1</f>
        <v>45721</v>
      </c>
      <c r="R7" s="61">
        <v>45720</v>
      </c>
      <c r="S7" s="61">
        <v>45720</v>
      </c>
      <c r="T7" s="15">
        <f>DATEDIF(Summary!$B$7,P7,"d")+1</f>
        <v>1</v>
      </c>
      <c r="U7" s="15">
        <f t="shared" si="2"/>
        <v>1</v>
      </c>
      <c r="V7" s="15">
        <f>DATEDIF(Summary!$B$7,R7,"d")+1</f>
        <v>1</v>
      </c>
      <c r="W7" s="15">
        <f>DATEDIF(R7,S7,"d")</f>
        <v>0</v>
      </c>
      <c r="X7">
        <v>75</v>
      </c>
      <c r="Y7" s="16"/>
      <c r="Z7" s="16">
        <v>1</v>
      </c>
      <c r="AA7" s="15">
        <f t="shared" si="0"/>
        <v>5</v>
      </c>
      <c r="AB7" s="14">
        <v>0</v>
      </c>
      <c r="AC7" s="23">
        <f t="shared" si="1"/>
        <v>0</v>
      </c>
    </row>
    <row r="8" spans="1:29" x14ac:dyDescent="0.35">
      <c r="A8" s="11"/>
      <c r="B8" s="11">
        <v>5</v>
      </c>
      <c r="C8" s="11"/>
      <c r="D8" s="11" t="s">
        <v>194</v>
      </c>
      <c r="E8" s="2" t="s">
        <v>195</v>
      </c>
      <c r="F8" s="2" t="s">
        <v>196</v>
      </c>
      <c r="G8" s="10"/>
      <c r="I8" s="16">
        <v>1</v>
      </c>
      <c r="J8" s="16"/>
      <c r="K8" s="16"/>
      <c r="L8" s="16"/>
      <c r="M8" s="16"/>
      <c r="N8" s="16"/>
      <c r="O8" s="16"/>
      <c r="P8" s="61">
        <f>Summary!B7</f>
        <v>45720</v>
      </c>
      <c r="Q8" s="61">
        <f>P8+2</f>
        <v>45722</v>
      </c>
      <c r="R8" s="61">
        <v>45720</v>
      </c>
      <c r="S8" s="61"/>
      <c r="T8" s="15">
        <f>DATEDIF(Summary!$B$7,P8,"d")+1</f>
        <v>1</v>
      </c>
      <c r="U8" s="15">
        <f t="shared" si="2"/>
        <v>2</v>
      </c>
      <c r="V8" s="15">
        <f>DATEDIF(Summary!$B$7,R8,"d")+1</f>
        <v>1</v>
      </c>
      <c r="W8" s="15" t="e">
        <f t="shared" si="3"/>
        <v>#NUM!</v>
      </c>
      <c r="X8">
        <v>76</v>
      </c>
      <c r="Y8" s="16"/>
      <c r="Z8" s="16">
        <v>0</v>
      </c>
      <c r="AA8" s="15">
        <f t="shared" si="0"/>
        <v>0</v>
      </c>
      <c r="AB8" s="14">
        <v>0</v>
      </c>
      <c r="AC8" s="23">
        <f t="shared" si="1"/>
        <v>0</v>
      </c>
    </row>
    <row r="9" spans="1:29" x14ac:dyDescent="0.35">
      <c r="A9" s="2"/>
      <c r="B9" s="11">
        <v>5</v>
      </c>
      <c r="C9" s="11"/>
      <c r="D9" s="11" t="s">
        <v>197</v>
      </c>
      <c r="E9" s="2" t="s">
        <v>198</v>
      </c>
      <c r="F9" s="2" t="s">
        <v>199</v>
      </c>
      <c r="G9" s="3"/>
      <c r="I9" s="16">
        <v>1</v>
      </c>
      <c r="J9" s="16"/>
      <c r="K9" s="16"/>
      <c r="L9" s="16"/>
      <c r="M9" s="16"/>
      <c r="N9" s="16"/>
      <c r="O9" s="16"/>
      <c r="P9" s="61">
        <f>Summary!B7</f>
        <v>45720</v>
      </c>
      <c r="Q9" s="61">
        <f>P9+7</f>
        <v>45727</v>
      </c>
      <c r="R9" s="61">
        <v>45720</v>
      </c>
      <c r="S9" s="61"/>
      <c r="T9" s="15">
        <f>DATEDIF(Summary!$B$7,P9,"d")+1</f>
        <v>1</v>
      </c>
      <c r="U9" s="15">
        <f t="shared" si="2"/>
        <v>7</v>
      </c>
      <c r="V9" s="15">
        <f>DATEDIF(Summary!$B$7,R9,"d")+1</f>
        <v>1</v>
      </c>
      <c r="W9" s="15" t="e">
        <f t="shared" si="3"/>
        <v>#NUM!</v>
      </c>
      <c r="X9">
        <v>77</v>
      </c>
      <c r="Y9" s="16"/>
      <c r="Z9" s="16">
        <v>0</v>
      </c>
      <c r="AA9" s="15">
        <f t="shared" si="0"/>
        <v>0</v>
      </c>
      <c r="AB9" s="14">
        <v>0</v>
      </c>
      <c r="AC9" s="23">
        <f t="shared" si="1"/>
        <v>0</v>
      </c>
    </row>
    <row r="10" spans="1:29" x14ac:dyDescent="0.35">
      <c r="A10" s="2"/>
      <c r="B10" s="11">
        <v>5</v>
      </c>
      <c r="C10" s="11"/>
      <c r="D10" s="11" t="s">
        <v>200</v>
      </c>
      <c r="E10" s="2" t="s">
        <v>201</v>
      </c>
      <c r="F10" s="2" t="s">
        <v>202</v>
      </c>
      <c r="G10" s="3"/>
      <c r="I10" s="16">
        <v>1</v>
      </c>
      <c r="J10" s="16"/>
      <c r="K10" s="16"/>
      <c r="L10" s="16"/>
      <c r="M10" s="16"/>
      <c r="N10" s="16"/>
      <c r="O10" s="16"/>
      <c r="P10" s="61">
        <f>Summary!B7</f>
        <v>45720</v>
      </c>
      <c r="Q10" s="61">
        <f>P10+7</f>
        <v>45727</v>
      </c>
      <c r="R10" s="61">
        <v>45720</v>
      </c>
      <c r="S10" s="61"/>
      <c r="T10" s="15">
        <f>DATEDIF(Summary!$B$7,P10,"d")+1</f>
        <v>1</v>
      </c>
      <c r="U10" s="15">
        <f t="shared" si="2"/>
        <v>7</v>
      </c>
      <c r="V10" s="15">
        <f>DATEDIF(Summary!$B$7,R10,"d")+1</f>
        <v>1</v>
      </c>
      <c r="W10" s="15" t="e">
        <f t="shared" si="3"/>
        <v>#NUM!</v>
      </c>
      <c r="X10">
        <v>78</v>
      </c>
      <c r="Y10" s="16"/>
      <c r="Z10" s="16">
        <v>0</v>
      </c>
      <c r="AA10" s="15">
        <f t="shared" si="0"/>
        <v>0</v>
      </c>
      <c r="AB10" s="14">
        <v>0</v>
      </c>
      <c r="AC10" s="23">
        <f t="shared" si="1"/>
        <v>0</v>
      </c>
    </row>
    <row r="11" spans="1:29" x14ac:dyDescent="0.35">
      <c r="A11" s="11"/>
      <c r="B11" s="11">
        <v>5</v>
      </c>
      <c r="C11" s="11"/>
      <c r="D11" s="11" t="s">
        <v>203</v>
      </c>
      <c r="E11" s="2" t="s">
        <v>204</v>
      </c>
      <c r="F11" s="2" t="s">
        <v>205</v>
      </c>
      <c r="G11" s="3"/>
      <c r="I11" s="16">
        <v>1</v>
      </c>
      <c r="J11" s="16"/>
      <c r="K11" s="16"/>
      <c r="L11" s="16"/>
      <c r="M11" s="16"/>
      <c r="N11" s="16"/>
      <c r="O11" s="16"/>
      <c r="P11" s="61">
        <f>P10</f>
        <v>45720</v>
      </c>
      <c r="Q11" s="61">
        <f>Q10</f>
        <v>45727</v>
      </c>
      <c r="R11" s="61">
        <v>45720</v>
      </c>
      <c r="S11" s="61"/>
      <c r="T11" s="15">
        <f>DATEDIF(Summary!$B$7,P11,"d")+1</f>
        <v>1</v>
      </c>
      <c r="U11" s="15">
        <f t="shared" si="2"/>
        <v>7</v>
      </c>
      <c r="V11" s="15">
        <f>DATEDIF(Summary!$B$7,R11,"d")+1</f>
        <v>1</v>
      </c>
      <c r="W11" s="15" t="e">
        <f t="shared" si="3"/>
        <v>#NUM!</v>
      </c>
      <c r="X11">
        <v>79</v>
      </c>
      <c r="Y11" s="16"/>
      <c r="Z11" s="16">
        <v>0</v>
      </c>
      <c r="AA11" s="15">
        <f t="shared" si="0"/>
        <v>0</v>
      </c>
      <c r="AB11" s="14">
        <v>0</v>
      </c>
      <c r="AC11" s="23">
        <f t="shared" si="1"/>
        <v>0</v>
      </c>
    </row>
    <row r="12" spans="1:29" x14ac:dyDescent="0.35">
      <c r="A12" s="11"/>
      <c r="B12" s="11">
        <v>5</v>
      </c>
      <c r="C12" s="11"/>
      <c r="D12" s="11" t="s">
        <v>206</v>
      </c>
      <c r="E12" s="2" t="s">
        <v>201</v>
      </c>
      <c r="F12" s="2" t="s">
        <v>202</v>
      </c>
      <c r="G12" s="3"/>
      <c r="I12" s="16">
        <v>1</v>
      </c>
      <c r="J12" s="16"/>
      <c r="K12" s="16"/>
      <c r="L12" s="16"/>
      <c r="M12" s="16"/>
      <c r="N12" s="16"/>
      <c r="O12" s="16"/>
      <c r="P12" s="61">
        <f>P11+7</f>
        <v>45727</v>
      </c>
      <c r="Q12" s="61">
        <f>P12+7</f>
        <v>45734</v>
      </c>
      <c r="R12" s="61"/>
      <c r="S12" s="61"/>
      <c r="T12" s="15">
        <f>DATEDIF(Summary!$B$7,P12,"d")+1</f>
        <v>8</v>
      </c>
      <c r="U12" s="15">
        <f t="shared" si="2"/>
        <v>7</v>
      </c>
      <c r="V12" s="15" t="e">
        <f>DATEDIF(Summary!$B$7,R12,"d")+1</f>
        <v>#NUM!</v>
      </c>
      <c r="W12" s="15">
        <f t="shared" si="3"/>
        <v>0</v>
      </c>
      <c r="X12">
        <v>80</v>
      </c>
      <c r="Y12" s="16"/>
      <c r="Z12" s="16">
        <v>0</v>
      </c>
      <c r="AA12" s="15">
        <f t="shared" si="0"/>
        <v>0</v>
      </c>
      <c r="AB12" s="14">
        <v>0</v>
      </c>
      <c r="AC12" s="23">
        <f t="shared" si="1"/>
        <v>0</v>
      </c>
    </row>
    <row r="13" spans="1:29" x14ac:dyDescent="0.35">
      <c r="A13" s="11"/>
      <c r="B13" s="11">
        <v>5</v>
      </c>
      <c r="C13" s="11"/>
      <c r="D13" s="11" t="s">
        <v>207</v>
      </c>
      <c r="E13" s="2" t="s">
        <v>208</v>
      </c>
      <c r="F13" s="2" t="s">
        <v>205</v>
      </c>
      <c r="G13" s="3"/>
      <c r="I13" s="16">
        <v>1</v>
      </c>
      <c r="J13" s="16"/>
      <c r="K13" s="16"/>
      <c r="L13" s="16"/>
      <c r="M13" s="16"/>
      <c r="N13" s="16"/>
      <c r="O13" s="16"/>
      <c r="P13" s="61">
        <f>P12</f>
        <v>45727</v>
      </c>
      <c r="Q13" s="61">
        <f>Q12</f>
        <v>45734</v>
      </c>
      <c r="R13" s="61"/>
      <c r="S13" s="61"/>
      <c r="T13" s="15">
        <f>DATEDIF(Summary!$B$7,P13,"d")+1</f>
        <v>8</v>
      </c>
      <c r="U13" s="15">
        <f t="shared" si="2"/>
        <v>7</v>
      </c>
      <c r="V13" s="15" t="e">
        <f>DATEDIF(Summary!$B$7,R13,"d")+1</f>
        <v>#NUM!</v>
      </c>
      <c r="W13" s="15">
        <f t="shared" si="3"/>
        <v>0</v>
      </c>
      <c r="X13">
        <v>81</v>
      </c>
      <c r="Y13" s="16"/>
      <c r="Z13" s="16">
        <v>0</v>
      </c>
      <c r="AA13" s="15">
        <f t="shared" si="0"/>
        <v>0</v>
      </c>
      <c r="AB13" s="14">
        <v>0</v>
      </c>
      <c r="AC13" s="23">
        <f t="shared" si="1"/>
        <v>0</v>
      </c>
    </row>
    <row r="14" spans="1:29" x14ac:dyDescent="0.35">
      <c r="A14" s="11"/>
      <c r="B14" s="11">
        <v>5</v>
      </c>
      <c r="C14" s="11"/>
      <c r="D14" s="11" t="s">
        <v>210</v>
      </c>
      <c r="E14" s="11"/>
      <c r="F14" s="2"/>
      <c r="G14" s="3"/>
      <c r="I14" s="16">
        <v>1</v>
      </c>
      <c r="J14" s="16"/>
      <c r="K14" s="16"/>
      <c r="L14" s="16"/>
      <c r="M14" s="16"/>
      <c r="N14" s="16"/>
      <c r="O14" s="16"/>
      <c r="P14" s="61">
        <f>P13+7</f>
        <v>45734</v>
      </c>
      <c r="Q14" s="61">
        <f>P14+7</f>
        <v>45741</v>
      </c>
      <c r="R14" s="61"/>
      <c r="S14" s="61"/>
      <c r="T14" s="15">
        <f>DATEDIF(Summary!$B$7,P14,"d")+1</f>
        <v>15</v>
      </c>
      <c r="U14" s="15">
        <f t="shared" si="2"/>
        <v>7</v>
      </c>
      <c r="V14" s="15" t="e">
        <f>DATEDIF(Summary!$B$7,R14,"d")+1</f>
        <v>#NUM!</v>
      </c>
      <c r="W14" s="15">
        <f t="shared" si="3"/>
        <v>0</v>
      </c>
      <c r="X14">
        <v>82</v>
      </c>
      <c r="Y14" s="16"/>
      <c r="Z14" s="16">
        <v>0</v>
      </c>
      <c r="AA14" s="15">
        <f t="shared" si="0"/>
        <v>0</v>
      </c>
      <c r="AB14" s="14">
        <v>0</v>
      </c>
      <c r="AC14" s="23">
        <f t="shared" si="1"/>
        <v>0</v>
      </c>
    </row>
    <row r="15" spans="1:29" x14ac:dyDescent="0.35">
      <c r="A15" s="11"/>
      <c r="B15" s="11">
        <v>5</v>
      </c>
      <c r="C15" s="11"/>
      <c r="D15" s="11" t="s">
        <v>211</v>
      </c>
      <c r="E15" s="11"/>
      <c r="F15" s="2"/>
      <c r="G15" s="3"/>
      <c r="I15" s="16">
        <v>1</v>
      </c>
      <c r="J15" s="16"/>
      <c r="K15" s="16"/>
      <c r="L15" s="16"/>
      <c r="M15" s="16"/>
      <c r="N15" s="16"/>
      <c r="O15" s="16"/>
      <c r="P15" s="61">
        <f>P14</f>
        <v>45734</v>
      </c>
      <c r="Q15" s="61">
        <f>Q14</f>
        <v>45741</v>
      </c>
      <c r="R15" s="61"/>
      <c r="S15" s="61"/>
      <c r="T15" s="15">
        <f>DATEDIF(Summary!$B$7,P15,"d")+1</f>
        <v>15</v>
      </c>
      <c r="U15" s="15">
        <f t="shared" si="2"/>
        <v>7</v>
      </c>
      <c r="V15" s="15" t="e">
        <f>DATEDIF(Summary!$B$7,R15,"d")+1</f>
        <v>#NUM!</v>
      </c>
      <c r="W15" s="15">
        <f t="shared" si="3"/>
        <v>0</v>
      </c>
      <c r="X15">
        <v>83</v>
      </c>
      <c r="Y15" s="16"/>
      <c r="Z15" s="16">
        <v>0</v>
      </c>
      <c r="AA15" s="15">
        <f t="shared" si="0"/>
        <v>0</v>
      </c>
      <c r="AB15" s="14">
        <v>0</v>
      </c>
      <c r="AC15" s="23">
        <f t="shared" si="1"/>
        <v>0</v>
      </c>
    </row>
    <row r="16" spans="1:29" x14ac:dyDescent="0.35">
      <c r="A16" s="11"/>
      <c r="B16" s="11">
        <v>5</v>
      </c>
      <c r="C16" s="11"/>
      <c r="D16" s="11" t="s">
        <v>212</v>
      </c>
      <c r="E16" s="2"/>
      <c r="F16" s="2"/>
      <c r="G16" s="3"/>
      <c r="I16" s="16">
        <v>1</v>
      </c>
      <c r="J16" s="16"/>
      <c r="K16" s="16"/>
      <c r="L16" s="16"/>
      <c r="M16" s="16"/>
      <c r="N16" s="16"/>
      <c r="O16" s="16"/>
      <c r="P16" s="61">
        <f>P15+7</f>
        <v>45741</v>
      </c>
      <c r="Q16" s="61">
        <f>P16+7</f>
        <v>45748</v>
      </c>
      <c r="R16" s="61"/>
      <c r="S16" s="61"/>
      <c r="T16" s="15">
        <f>DATEDIF(Summary!$B$7,P16,"d")+1</f>
        <v>22</v>
      </c>
      <c r="U16" s="15">
        <f t="shared" si="2"/>
        <v>7</v>
      </c>
      <c r="V16" s="15" t="e">
        <f>DATEDIF(Summary!$B$7,R16,"d")+1</f>
        <v>#NUM!</v>
      </c>
      <c r="W16" s="15">
        <f t="shared" si="3"/>
        <v>0</v>
      </c>
      <c r="X16">
        <v>84</v>
      </c>
      <c r="Y16" s="16"/>
      <c r="Z16" s="16">
        <v>0</v>
      </c>
      <c r="AA16" s="15">
        <f t="shared" si="0"/>
        <v>0</v>
      </c>
      <c r="AB16" s="14">
        <v>0</v>
      </c>
      <c r="AC16" s="23">
        <f t="shared" si="1"/>
        <v>0</v>
      </c>
    </row>
    <row r="17" spans="1:29" x14ac:dyDescent="0.35">
      <c r="A17" s="2"/>
      <c r="B17" s="11">
        <v>5</v>
      </c>
      <c r="C17" s="11"/>
      <c r="D17" s="11" t="s">
        <v>213</v>
      </c>
      <c r="E17" s="11"/>
      <c r="F17" s="2"/>
      <c r="G17" s="3"/>
      <c r="I17" s="16">
        <v>1</v>
      </c>
      <c r="J17" s="16"/>
      <c r="K17" s="16"/>
      <c r="L17" s="16"/>
      <c r="M17" s="16"/>
      <c r="N17" s="16"/>
      <c r="O17" s="16"/>
      <c r="P17" s="61">
        <f>P16</f>
        <v>45741</v>
      </c>
      <c r="Q17" s="61">
        <f>Q16</f>
        <v>45748</v>
      </c>
      <c r="R17" s="61"/>
      <c r="S17" s="61"/>
      <c r="T17" s="15">
        <f>DATEDIF(Summary!$B$7,P17,"d")+1</f>
        <v>22</v>
      </c>
      <c r="U17" s="15">
        <f t="shared" si="2"/>
        <v>7</v>
      </c>
      <c r="V17" s="15" t="e">
        <f>DATEDIF(Summary!$B$7,R17,"d")+1</f>
        <v>#NUM!</v>
      </c>
      <c r="W17" s="15">
        <f t="shared" si="3"/>
        <v>0</v>
      </c>
      <c r="X17">
        <v>85</v>
      </c>
      <c r="Y17" s="16"/>
      <c r="Z17" s="16">
        <v>0</v>
      </c>
      <c r="AA17" s="15">
        <f t="shared" si="0"/>
        <v>0</v>
      </c>
      <c r="AB17" s="14">
        <v>0</v>
      </c>
      <c r="AC17" s="23">
        <f t="shared" si="1"/>
        <v>0</v>
      </c>
    </row>
    <row r="18" spans="1:29" x14ac:dyDescent="0.35">
      <c r="A18" s="2"/>
      <c r="B18" s="11">
        <v>5</v>
      </c>
      <c r="C18" s="2"/>
      <c r="D18" s="11" t="s">
        <v>216</v>
      </c>
      <c r="E18" s="2" t="s">
        <v>217</v>
      </c>
      <c r="F18" s="2"/>
      <c r="G18" s="3"/>
      <c r="I18" s="16">
        <v>1</v>
      </c>
      <c r="J18" s="16"/>
      <c r="K18" s="16"/>
      <c r="L18" s="16"/>
      <c r="M18" s="16"/>
      <c r="N18" s="16"/>
      <c r="O18" s="16"/>
      <c r="P18" s="61">
        <f>P17+7</f>
        <v>45748</v>
      </c>
      <c r="Q18" s="61">
        <f>P18+7</f>
        <v>45755</v>
      </c>
      <c r="R18" s="61"/>
      <c r="S18" s="61"/>
      <c r="T18" s="15">
        <f>DATEDIF(Summary!$B$7,P18,"d")+1</f>
        <v>29</v>
      </c>
      <c r="U18" s="15">
        <f t="shared" si="2"/>
        <v>7</v>
      </c>
      <c r="V18" s="15" t="e">
        <f>DATEDIF(Summary!$B$7,R18,"d")+1</f>
        <v>#NUM!</v>
      </c>
      <c r="W18" s="15">
        <f t="shared" si="3"/>
        <v>0</v>
      </c>
      <c r="X18">
        <v>85</v>
      </c>
      <c r="Y18" s="16"/>
      <c r="Z18" s="16">
        <v>0</v>
      </c>
      <c r="AA18" s="15">
        <f t="shared" si="0"/>
        <v>0</v>
      </c>
      <c r="AB18" s="14">
        <v>0</v>
      </c>
      <c r="AC18" s="23">
        <f t="shared" si="1"/>
        <v>0</v>
      </c>
    </row>
    <row r="19" spans="1:29" x14ac:dyDescent="0.35">
      <c r="A19" s="11"/>
      <c r="B19" s="11">
        <v>5</v>
      </c>
      <c r="C19" s="2"/>
      <c r="D19" s="11" t="s">
        <v>218</v>
      </c>
      <c r="E19" s="2" t="s">
        <v>219</v>
      </c>
      <c r="F19" s="2"/>
      <c r="G19" s="3"/>
      <c r="I19" s="16">
        <v>1</v>
      </c>
      <c r="J19" s="16"/>
      <c r="K19" s="16"/>
      <c r="L19" s="16"/>
      <c r="M19" s="16"/>
      <c r="N19" s="16"/>
      <c r="O19" s="16"/>
      <c r="P19" s="61">
        <f t="shared" ref="P19:Q23" si="4">P18</f>
        <v>45748</v>
      </c>
      <c r="Q19" s="61">
        <f t="shared" si="4"/>
        <v>45755</v>
      </c>
      <c r="R19" s="61"/>
      <c r="S19" s="61"/>
      <c r="T19" s="15">
        <f>DATEDIF(Summary!$B$7,P19,"d")+1</f>
        <v>29</v>
      </c>
      <c r="U19" s="15">
        <f t="shared" si="2"/>
        <v>7</v>
      </c>
      <c r="V19" s="15" t="e">
        <f>DATEDIF(Summary!$B$7,R19,"d")+1</f>
        <v>#NUM!</v>
      </c>
      <c r="W19" s="15">
        <f t="shared" si="3"/>
        <v>0</v>
      </c>
      <c r="X19">
        <v>85</v>
      </c>
      <c r="Y19" s="16"/>
      <c r="Z19" s="16">
        <v>0</v>
      </c>
      <c r="AA19" s="15">
        <f t="shared" si="0"/>
        <v>0</v>
      </c>
      <c r="AB19" s="14">
        <v>0</v>
      </c>
      <c r="AC19" s="23">
        <f t="shared" si="1"/>
        <v>0</v>
      </c>
    </row>
    <row r="20" spans="1:29" x14ac:dyDescent="0.35">
      <c r="A20" s="11"/>
      <c r="B20" s="11">
        <v>5</v>
      </c>
      <c r="C20" s="2"/>
      <c r="D20" s="11" t="s">
        <v>220</v>
      </c>
      <c r="E20" s="2" t="s">
        <v>221</v>
      </c>
      <c r="F20" s="2"/>
      <c r="G20" s="3"/>
      <c r="I20" s="16">
        <v>1</v>
      </c>
      <c r="J20" s="16"/>
      <c r="K20" s="16"/>
      <c r="L20" s="16"/>
      <c r="M20" s="16"/>
      <c r="N20" s="16"/>
      <c r="O20" s="16"/>
      <c r="P20" s="61">
        <f t="shared" si="4"/>
        <v>45748</v>
      </c>
      <c r="Q20" s="61">
        <f t="shared" si="4"/>
        <v>45755</v>
      </c>
      <c r="R20" s="61"/>
      <c r="S20" s="61"/>
      <c r="T20" s="15">
        <f>DATEDIF(Summary!$B$7,P20,"d")+1</f>
        <v>29</v>
      </c>
      <c r="U20" s="15">
        <f t="shared" si="2"/>
        <v>7</v>
      </c>
      <c r="V20" s="15" t="e">
        <f>DATEDIF(Summary!$B$7,R20,"d")+1</f>
        <v>#NUM!</v>
      </c>
      <c r="W20" s="15">
        <f t="shared" si="3"/>
        <v>0</v>
      </c>
      <c r="X20">
        <v>85</v>
      </c>
      <c r="Y20" s="16"/>
      <c r="Z20" s="16">
        <v>0</v>
      </c>
      <c r="AA20" s="15">
        <f t="shared" si="0"/>
        <v>0</v>
      </c>
      <c r="AB20" s="14">
        <v>0</v>
      </c>
      <c r="AC20" s="23">
        <f t="shared" si="1"/>
        <v>0</v>
      </c>
    </row>
    <row r="21" spans="1:29" x14ac:dyDescent="0.35">
      <c r="A21" s="11"/>
      <c r="B21" s="2"/>
      <c r="C21" s="2">
        <v>5</v>
      </c>
      <c r="D21" s="2" t="s">
        <v>222</v>
      </c>
      <c r="E21" s="2" t="s">
        <v>223</v>
      </c>
      <c r="F21" s="2"/>
      <c r="G21" s="3"/>
      <c r="I21" s="16">
        <v>1</v>
      </c>
      <c r="J21" s="16"/>
      <c r="K21" s="16"/>
      <c r="L21" s="16"/>
      <c r="M21" s="16"/>
      <c r="N21" s="16"/>
      <c r="O21" s="16"/>
      <c r="P21" s="61">
        <f t="shared" si="4"/>
        <v>45748</v>
      </c>
      <c r="Q21" s="61">
        <f t="shared" si="4"/>
        <v>45755</v>
      </c>
      <c r="R21" s="61"/>
      <c r="S21" s="61"/>
      <c r="T21" s="15">
        <f>DATEDIF(Summary!$B$7,P21,"d")+1</f>
        <v>29</v>
      </c>
      <c r="U21" s="15">
        <f t="shared" si="2"/>
        <v>7</v>
      </c>
      <c r="V21" s="15" t="e">
        <f>DATEDIF(Summary!$B$7,R21,"d")+1</f>
        <v>#NUM!</v>
      </c>
      <c r="W21" s="15">
        <f t="shared" si="3"/>
        <v>0</v>
      </c>
      <c r="X21">
        <v>85</v>
      </c>
      <c r="Y21" s="16"/>
      <c r="Z21" s="16">
        <v>0</v>
      </c>
      <c r="AA21" s="15">
        <f t="shared" si="0"/>
        <v>0</v>
      </c>
      <c r="AB21" s="14">
        <v>0</v>
      </c>
      <c r="AC21" s="23">
        <f t="shared" si="1"/>
        <v>0</v>
      </c>
    </row>
    <row r="22" spans="1:29" x14ac:dyDescent="0.35">
      <c r="A22" s="11"/>
      <c r="B22" s="11">
        <v>5</v>
      </c>
      <c r="C22" s="2"/>
      <c r="D22" s="11" t="s">
        <v>224</v>
      </c>
      <c r="E22" s="2" t="s">
        <v>225</v>
      </c>
      <c r="F22" s="2" t="s">
        <v>226</v>
      </c>
      <c r="G22" s="3"/>
      <c r="I22" s="16">
        <v>1</v>
      </c>
      <c r="J22" s="16"/>
      <c r="K22" s="16"/>
      <c r="L22" s="16"/>
      <c r="M22" s="16"/>
      <c r="N22" s="16"/>
      <c r="O22" s="16"/>
      <c r="P22" s="61">
        <f t="shared" si="4"/>
        <v>45748</v>
      </c>
      <c r="Q22" s="61">
        <f t="shared" si="4"/>
        <v>45755</v>
      </c>
      <c r="R22" s="61"/>
      <c r="S22" s="61"/>
      <c r="T22" s="15">
        <f>DATEDIF(Summary!$B$7,P22,"d")+1</f>
        <v>29</v>
      </c>
      <c r="U22" s="15">
        <f t="shared" si="2"/>
        <v>7</v>
      </c>
      <c r="V22" s="15" t="e">
        <f>DATEDIF(Summary!$B$7,R22,"d")+1</f>
        <v>#NUM!</v>
      </c>
      <c r="W22" s="15">
        <f t="shared" si="3"/>
        <v>0</v>
      </c>
      <c r="X22">
        <v>85</v>
      </c>
      <c r="Y22" s="16"/>
      <c r="Z22" s="16">
        <v>0</v>
      </c>
      <c r="AA22" s="15">
        <f t="shared" si="0"/>
        <v>0</v>
      </c>
      <c r="AB22" s="14">
        <v>0</v>
      </c>
      <c r="AC22" s="23">
        <f t="shared" si="1"/>
        <v>0</v>
      </c>
    </row>
    <row r="23" spans="1:29" x14ac:dyDescent="0.35">
      <c r="A23" s="2"/>
      <c r="B23" s="11">
        <v>5</v>
      </c>
      <c r="C23" s="2"/>
      <c r="D23" s="11" t="s">
        <v>227</v>
      </c>
      <c r="E23" s="2" t="s">
        <v>228</v>
      </c>
      <c r="F23" s="2"/>
      <c r="G23" s="3"/>
      <c r="I23" s="16">
        <v>1</v>
      </c>
      <c r="J23" s="16"/>
      <c r="K23" s="16"/>
      <c r="L23" s="16"/>
      <c r="M23" s="16"/>
      <c r="N23" s="16"/>
      <c r="O23" s="16"/>
      <c r="P23" s="61">
        <f t="shared" si="4"/>
        <v>45748</v>
      </c>
      <c r="Q23" s="61">
        <f t="shared" si="4"/>
        <v>45755</v>
      </c>
      <c r="R23" s="61"/>
      <c r="S23" s="61"/>
      <c r="T23" s="15">
        <f>DATEDIF(Summary!$B$7,P23,"d")+1</f>
        <v>29</v>
      </c>
      <c r="U23" s="15">
        <f t="shared" si="2"/>
        <v>7</v>
      </c>
      <c r="V23" s="15" t="e">
        <f>DATEDIF(Summary!$B$7,R23,"d")+1</f>
        <v>#NUM!</v>
      </c>
      <c r="W23" s="15">
        <f t="shared" si="3"/>
        <v>0</v>
      </c>
      <c r="X23">
        <v>86</v>
      </c>
      <c r="Y23" s="16"/>
      <c r="Z23" s="16">
        <v>0</v>
      </c>
      <c r="AA23" s="15">
        <f t="shared" si="0"/>
        <v>0</v>
      </c>
      <c r="AB23" s="14">
        <v>0</v>
      </c>
      <c r="AC23" s="23">
        <f t="shared" si="1"/>
        <v>0</v>
      </c>
    </row>
    <row r="24" spans="1:29" x14ac:dyDescent="0.35">
      <c r="A24" s="2"/>
      <c r="B24" s="11"/>
      <c r="C24" s="2"/>
      <c r="D24" s="11"/>
      <c r="E24" s="2"/>
      <c r="F24" s="2"/>
      <c r="G24" s="3"/>
      <c r="I24" s="16"/>
      <c r="J24" s="16"/>
      <c r="K24" s="16"/>
      <c r="L24" s="16"/>
      <c r="M24" s="16"/>
      <c r="N24" s="16"/>
      <c r="O24" s="16"/>
      <c r="P24" s="61"/>
      <c r="Q24" s="61"/>
      <c r="R24" s="61"/>
      <c r="S24" s="61"/>
      <c r="T24" s="15" t="e">
        <f>DATEDIF(Summary!$B$7,P24,"d")+1</f>
        <v>#NUM!</v>
      </c>
      <c r="U24" s="15">
        <f t="shared" si="2"/>
        <v>0</v>
      </c>
      <c r="V24" s="15" t="e">
        <f>DATEDIF(Summary!$B$7,R24,"d")+1</f>
        <v>#NUM!</v>
      </c>
      <c r="W24" s="15">
        <f t="shared" si="3"/>
        <v>0</v>
      </c>
      <c r="X24">
        <v>87</v>
      </c>
      <c r="Y24" s="16"/>
      <c r="Z24" s="16">
        <v>0</v>
      </c>
      <c r="AA24" s="15">
        <f t="shared" si="0"/>
        <v>0</v>
      </c>
      <c r="AB24" s="14">
        <v>0</v>
      </c>
      <c r="AC24" s="23">
        <f t="shared" si="1"/>
        <v>0</v>
      </c>
    </row>
    <row r="25" spans="1:29" x14ac:dyDescent="0.35">
      <c r="A25" s="6" t="s">
        <v>215</v>
      </c>
      <c r="B25" s="6" t="s">
        <v>91</v>
      </c>
      <c r="C25" s="6" t="s">
        <v>92</v>
      </c>
      <c r="D25" s="6" t="s">
        <v>1</v>
      </c>
      <c r="E25" s="7" t="s">
        <v>2</v>
      </c>
      <c r="F25" s="7" t="s">
        <v>3</v>
      </c>
      <c r="G25" s="7" t="s">
        <v>9</v>
      </c>
      <c r="I25" s="16"/>
      <c r="J25" s="16"/>
      <c r="K25" s="16"/>
      <c r="L25" s="16"/>
      <c r="M25" s="16"/>
      <c r="N25" s="16"/>
      <c r="O25" s="16"/>
      <c r="P25" s="61"/>
      <c r="Q25" s="61"/>
      <c r="R25" s="61"/>
      <c r="S25" s="61"/>
      <c r="T25" s="15" t="e">
        <f>DATEDIF(Summary!$B$7,P25,"d")+1</f>
        <v>#NUM!</v>
      </c>
      <c r="U25" s="15">
        <f t="shared" si="2"/>
        <v>0</v>
      </c>
      <c r="V25" s="15" t="e">
        <f>DATEDIF(Summary!$B$7,R25,"d")+1</f>
        <v>#NUM!</v>
      </c>
      <c r="W25" s="15">
        <f t="shared" si="3"/>
        <v>0</v>
      </c>
      <c r="X25">
        <v>88</v>
      </c>
      <c r="Y25" s="16"/>
      <c r="AA25" s="15"/>
      <c r="AB25" s="14"/>
      <c r="AC25" s="23"/>
    </row>
    <row r="26" spans="1:29" x14ac:dyDescent="0.35">
      <c r="A26" s="8"/>
      <c r="B26" s="8"/>
      <c r="C26" s="8"/>
      <c r="D26" s="8"/>
      <c r="E26" s="9"/>
      <c r="F26" s="9"/>
      <c r="G26" s="9"/>
      <c r="I26" s="16"/>
      <c r="J26" s="16"/>
      <c r="K26" s="16"/>
      <c r="L26" s="16"/>
      <c r="M26" s="16"/>
      <c r="N26" s="16"/>
      <c r="O26" s="16"/>
      <c r="P26" s="61"/>
      <c r="Q26" s="61"/>
      <c r="R26" s="61"/>
      <c r="S26" s="61"/>
      <c r="T26" s="15" t="e">
        <f>DATEDIF(Summary!$B$7,P26,"d")+1</f>
        <v>#NUM!</v>
      </c>
      <c r="U26" s="15">
        <f t="shared" si="2"/>
        <v>0</v>
      </c>
      <c r="V26" s="15" t="e">
        <f>DATEDIF(Summary!$B$7,R26,"d")+1</f>
        <v>#NUM!</v>
      </c>
      <c r="W26" s="15">
        <f t="shared" si="3"/>
        <v>0</v>
      </c>
      <c r="X26">
        <v>89</v>
      </c>
      <c r="Y26" s="16"/>
      <c r="Z26" s="16">
        <v>0</v>
      </c>
      <c r="AA26" s="15">
        <f t="shared" si="0"/>
        <v>0</v>
      </c>
      <c r="AB26" s="14">
        <v>0</v>
      </c>
      <c r="AC26" s="23">
        <f t="shared" ref="AC26:AC58" si="5">(B26+C26)*AB26</f>
        <v>0</v>
      </c>
    </row>
    <row r="27" spans="1:29" x14ac:dyDescent="0.35">
      <c r="A27" s="2" t="s">
        <v>296</v>
      </c>
      <c r="B27" s="11">
        <v>15</v>
      </c>
      <c r="C27" s="11"/>
      <c r="D27" s="11" t="s">
        <v>297</v>
      </c>
      <c r="E27" s="2" t="s">
        <v>301</v>
      </c>
      <c r="F27" s="3"/>
      <c r="G27" s="3"/>
      <c r="I27" s="16"/>
      <c r="J27" s="16"/>
      <c r="K27" s="16"/>
      <c r="L27" s="16"/>
      <c r="M27" s="16"/>
      <c r="N27" s="16"/>
      <c r="O27" s="16"/>
      <c r="P27" s="61">
        <f>Summary!B7</f>
        <v>45720</v>
      </c>
      <c r="Q27" s="61">
        <f>P27+7</f>
        <v>45727</v>
      </c>
      <c r="R27" s="61"/>
      <c r="S27" s="61"/>
      <c r="T27" s="15">
        <f>DATEDIF(Summary!$B$7,P27,"d")+1</f>
        <v>1</v>
      </c>
      <c r="U27" s="15">
        <f t="shared" si="2"/>
        <v>7</v>
      </c>
      <c r="V27" s="15" t="e">
        <f>DATEDIF(Summary!$B$7,R27,"d")+1</f>
        <v>#NUM!</v>
      </c>
      <c r="W27" s="15">
        <f t="shared" si="3"/>
        <v>0</v>
      </c>
      <c r="X27">
        <v>90</v>
      </c>
      <c r="Y27" s="16"/>
      <c r="Z27" s="16">
        <v>0</v>
      </c>
      <c r="AA27" s="15">
        <f t="shared" si="0"/>
        <v>0</v>
      </c>
      <c r="AB27" s="14">
        <v>0</v>
      </c>
      <c r="AC27" s="23">
        <f t="shared" si="5"/>
        <v>0</v>
      </c>
    </row>
    <row r="28" spans="1:29" x14ac:dyDescent="0.35">
      <c r="A28" s="2"/>
      <c r="B28" s="11">
        <v>15</v>
      </c>
      <c r="C28" s="11"/>
      <c r="D28" s="11" t="s">
        <v>298</v>
      </c>
      <c r="E28" s="2" t="s">
        <v>302</v>
      </c>
      <c r="F28" s="3"/>
      <c r="G28" s="3"/>
      <c r="I28" s="16"/>
      <c r="J28" s="16"/>
      <c r="K28" s="16"/>
      <c r="L28" s="16"/>
      <c r="M28" s="16"/>
      <c r="N28" s="16"/>
      <c r="O28" s="16"/>
      <c r="P28" s="61">
        <f>P27+7</f>
        <v>45727</v>
      </c>
      <c r="Q28" s="61">
        <f>P28+7</f>
        <v>45734</v>
      </c>
      <c r="R28" s="61"/>
      <c r="S28" s="61"/>
      <c r="T28" s="15">
        <f>DATEDIF(Summary!$B$7,P28,"d")+1</f>
        <v>8</v>
      </c>
      <c r="U28" s="15">
        <f t="shared" si="2"/>
        <v>7</v>
      </c>
      <c r="V28" s="15" t="e">
        <f>DATEDIF(Summary!$B$7,R28,"d")+1</f>
        <v>#NUM!</v>
      </c>
      <c r="W28" s="15">
        <f t="shared" si="3"/>
        <v>0</v>
      </c>
      <c r="X28">
        <v>91</v>
      </c>
      <c r="Y28" s="16"/>
      <c r="Z28" s="16">
        <v>0</v>
      </c>
      <c r="AA28" s="15">
        <f t="shared" ref="AA28:AA58" si="6">(B28+C28)*Z28</f>
        <v>0</v>
      </c>
      <c r="AB28" s="14">
        <v>0</v>
      </c>
      <c r="AC28" s="23">
        <f t="shared" si="5"/>
        <v>0</v>
      </c>
    </row>
    <row r="29" spans="1:29" x14ac:dyDescent="0.35">
      <c r="A29" s="2"/>
      <c r="B29" s="11">
        <v>15</v>
      </c>
      <c r="C29" s="11"/>
      <c r="D29" s="11" t="s">
        <v>299</v>
      </c>
      <c r="E29" s="2" t="s">
        <v>303</v>
      </c>
      <c r="F29" s="3"/>
      <c r="G29" s="3"/>
      <c r="I29" s="16"/>
      <c r="J29" s="16"/>
      <c r="K29" s="16"/>
      <c r="L29" s="16"/>
      <c r="M29" s="16"/>
      <c r="N29" s="16"/>
      <c r="O29" s="16"/>
      <c r="P29" s="61">
        <f>P28+7</f>
        <v>45734</v>
      </c>
      <c r="Q29" s="61">
        <f>P29+7</f>
        <v>45741</v>
      </c>
      <c r="R29" s="61"/>
      <c r="S29" s="61"/>
      <c r="T29" s="15">
        <f>DATEDIF(Summary!$B$7,P29,"d")+1</f>
        <v>15</v>
      </c>
      <c r="U29" s="15">
        <f t="shared" si="2"/>
        <v>7</v>
      </c>
      <c r="V29" s="15" t="e">
        <f>DATEDIF(Summary!$B$7,R29,"d")+1</f>
        <v>#NUM!</v>
      </c>
      <c r="W29" s="15">
        <f t="shared" si="3"/>
        <v>0</v>
      </c>
      <c r="X29">
        <v>92</v>
      </c>
      <c r="Y29" s="16"/>
      <c r="Z29" s="16">
        <v>0</v>
      </c>
      <c r="AA29" s="15">
        <f t="shared" si="6"/>
        <v>0</v>
      </c>
      <c r="AB29" s="14">
        <v>0</v>
      </c>
      <c r="AC29" s="23">
        <f t="shared" si="5"/>
        <v>0</v>
      </c>
    </row>
    <row r="30" spans="1:29" x14ac:dyDescent="0.35">
      <c r="A30" s="2"/>
      <c r="B30" s="11">
        <v>15</v>
      </c>
      <c r="C30" s="2"/>
      <c r="D30" s="11" t="s">
        <v>300</v>
      </c>
      <c r="E30" s="2" t="s">
        <v>303</v>
      </c>
      <c r="F30" s="3"/>
      <c r="G30" s="3"/>
      <c r="I30" s="16"/>
      <c r="J30" s="16"/>
      <c r="K30" s="16"/>
      <c r="L30" s="16"/>
      <c r="M30" s="16"/>
      <c r="N30" s="16"/>
      <c r="O30" s="16"/>
      <c r="P30" s="61">
        <f>P29+7</f>
        <v>45741</v>
      </c>
      <c r="Q30" s="61">
        <f>P30+7</f>
        <v>45748</v>
      </c>
      <c r="R30" s="61"/>
      <c r="S30" s="61"/>
      <c r="T30" s="15">
        <f>DATEDIF(Summary!$B$7,P30,"d")+1</f>
        <v>22</v>
      </c>
      <c r="U30" s="15">
        <f t="shared" si="2"/>
        <v>7</v>
      </c>
      <c r="V30" s="15" t="e">
        <f>DATEDIF(Summary!$B$7,R30,"d")+1</f>
        <v>#NUM!</v>
      </c>
      <c r="W30" s="15">
        <f t="shared" si="3"/>
        <v>0</v>
      </c>
      <c r="X30">
        <v>93</v>
      </c>
      <c r="Y30" s="16"/>
      <c r="Z30" s="16">
        <v>0</v>
      </c>
      <c r="AA30" s="15">
        <f t="shared" si="6"/>
        <v>0</v>
      </c>
      <c r="AB30" s="14">
        <v>0</v>
      </c>
      <c r="AC30" s="23">
        <f t="shared" si="5"/>
        <v>0</v>
      </c>
    </row>
    <row r="31" spans="1:29" x14ac:dyDescent="0.35">
      <c r="A31" s="2"/>
      <c r="B31" s="11"/>
      <c r="C31" s="2"/>
      <c r="D31" s="11"/>
      <c r="E31" s="27"/>
      <c r="F31" s="3"/>
      <c r="G31" s="3"/>
      <c r="I31" s="16"/>
      <c r="J31" s="16"/>
      <c r="K31" s="16"/>
      <c r="L31" s="16"/>
      <c r="M31" s="16"/>
      <c r="N31" s="16"/>
      <c r="O31" s="16"/>
      <c r="P31" s="61"/>
      <c r="Q31" s="61"/>
      <c r="R31" s="61"/>
      <c r="S31" s="61"/>
      <c r="T31" s="15" t="e">
        <f>DATEDIF(Summary!$B$7,P31,"d")+1</f>
        <v>#NUM!</v>
      </c>
      <c r="U31" s="15">
        <f t="shared" si="2"/>
        <v>0</v>
      </c>
      <c r="V31" s="15" t="e">
        <f>DATEDIF(Summary!$B$7,R31,"d")+1</f>
        <v>#NUM!</v>
      </c>
      <c r="W31" s="15">
        <f t="shared" si="3"/>
        <v>0</v>
      </c>
      <c r="X31">
        <v>94</v>
      </c>
      <c r="Y31" s="16"/>
      <c r="Z31" s="16">
        <v>0</v>
      </c>
      <c r="AA31" s="15">
        <f t="shared" si="6"/>
        <v>0</v>
      </c>
      <c r="AB31" s="14">
        <v>0</v>
      </c>
      <c r="AC31" s="23">
        <f t="shared" si="5"/>
        <v>0</v>
      </c>
    </row>
    <row r="32" spans="1:29" x14ac:dyDescent="0.35">
      <c r="A32" s="2" t="s">
        <v>304</v>
      </c>
      <c r="B32" s="11"/>
      <c r="C32" s="2">
        <v>20</v>
      </c>
      <c r="D32" s="2" t="s">
        <v>368</v>
      </c>
      <c r="E32" s="3" t="s">
        <v>369</v>
      </c>
      <c r="F32" s="3"/>
      <c r="G32" s="3"/>
      <c r="I32" s="16"/>
      <c r="J32" s="16"/>
      <c r="K32" s="16"/>
      <c r="L32" s="16"/>
      <c r="M32" s="16"/>
      <c r="N32" s="16"/>
      <c r="O32" s="16"/>
      <c r="P32" s="61"/>
      <c r="Q32" s="61"/>
      <c r="R32" s="61"/>
      <c r="S32" s="61"/>
      <c r="T32" s="15" t="e">
        <f>DATEDIF(Summary!$B$7,P32,"d")+1</f>
        <v>#NUM!</v>
      </c>
      <c r="U32" s="15">
        <f t="shared" si="2"/>
        <v>0</v>
      </c>
      <c r="V32" s="15" t="e">
        <f>DATEDIF(Summary!$B$7,R32,"d")+1</f>
        <v>#NUM!</v>
      </c>
      <c r="W32" s="15">
        <f t="shared" si="3"/>
        <v>0</v>
      </c>
      <c r="Y32" s="16"/>
      <c r="Z32" s="16">
        <v>0</v>
      </c>
      <c r="AA32" s="15">
        <f t="shared" si="6"/>
        <v>0</v>
      </c>
      <c r="AB32" s="14">
        <v>0</v>
      </c>
      <c r="AC32" s="23">
        <f t="shared" si="5"/>
        <v>0</v>
      </c>
    </row>
    <row r="33" spans="1:29" x14ac:dyDescent="0.35">
      <c r="A33" s="2"/>
      <c r="B33" s="11"/>
      <c r="C33" s="2">
        <v>20</v>
      </c>
      <c r="D33" s="2" t="s">
        <v>370</v>
      </c>
      <c r="E33" s="3" t="s">
        <v>371</v>
      </c>
      <c r="F33" s="3"/>
      <c r="G33" s="3"/>
      <c r="I33" s="16"/>
      <c r="J33" s="16"/>
      <c r="K33" s="16"/>
      <c r="L33" s="16"/>
      <c r="M33" s="16"/>
      <c r="N33" s="16"/>
      <c r="O33" s="16"/>
      <c r="P33" s="61"/>
      <c r="Q33" s="61"/>
      <c r="R33" s="61"/>
      <c r="S33" s="61"/>
      <c r="T33" s="15" t="e">
        <f>DATEDIF(Summary!$B$7,P33,"d")+1</f>
        <v>#NUM!</v>
      </c>
      <c r="U33" s="15">
        <f t="shared" si="2"/>
        <v>0</v>
      </c>
      <c r="V33" s="15" t="e">
        <f>DATEDIF(Summary!$B$7,R33,"d")+1</f>
        <v>#NUM!</v>
      </c>
      <c r="W33" s="15">
        <f t="shared" si="3"/>
        <v>0</v>
      </c>
      <c r="Y33" s="16"/>
      <c r="Z33" s="16">
        <v>0</v>
      </c>
      <c r="AA33" s="15">
        <f t="shared" si="6"/>
        <v>0</v>
      </c>
      <c r="AB33" s="14">
        <v>0</v>
      </c>
      <c r="AC33" s="23">
        <f t="shared" si="5"/>
        <v>0</v>
      </c>
    </row>
    <row r="34" spans="1:29" x14ac:dyDescent="0.35">
      <c r="A34" s="2"/>
      <c r="B34" s="11">
        <v>10</v>
      </c>
      <c r="C34" s="2"/>
      <c r="D34" s="11" t="s">
        <v>249</v>
      </c>
      <c r="E34" s="3" t="s">
        <v>250</v>
      </c>
      <c r="F34" s="3"/>
      <c r="G34" s="3"/>
      <c r="I34" s="16"/>
      <c r="J34" s="16"/>
      <c r="K34" s="16"/>
      <c r="L34" s="16"/>
      <c r="M34" s="16"/>
      <c r="N34" s="16"/>
      <c r="O34" s="16"/>
      <c r="P34" s="61">
        <f>Summary!B7</f>
        <v>45720</v>
      </c>
      <c r="Q34" s="61">
        <f>P34+3</f>
        <v>45723</v>
      </c>
      <c r="R34" s="61"/>
      <c r="S34" s="61"/>
      <c r="T34" s="15">
        <f>DATEDIF(Summary!$B$7,P34,"d")+1</f>
        <v>1</v>
      </c>
      <c r="U34" s="15">
        <f t="shared" si="2"/>
        <v>3</v>
      </c>
      <c r="V34" s="15" t="e">
        <f>DATEDIF(Summary!$B$7,R34,"d")+1</f>
        <v>#NUM!</v>
      </c>
      <c r="W34" s="15">
        <f t="shared" si="3"/>
        <v>0</v>
      </c>
      <c r="Y34" s="16"/>
      <c r="Z34" s="16">
        <v>0</v>
      </c>
      <c r="AA34" s="15">
        <f t="shared" si="6"/>
        <v>0</v>
      </c>
      <c r="AB34" s="14">
        <v>0</v>
      </c>
      <c r="AC34" s="23">
        <f t="shared" si="5"/>
        <v>0</v>
      </c>
    </row>
    <row r="35" spans="1:29" x14ac:dyDescent="0.35">
      <c r="A35" s="2"/>
      <c r="B35" s="11">
        <v>10</v>
      </c>
      <c r="C35" s="2"/>
      <c r="D35" s="11" t="s">
        <v>305</v>
      </c>
      <c r="E35" s="27" t="s">
        <v>251</v>
      </c>
      <c r="F35" s="3"/>
      <c r="G35" s="3"/>
      <c r="I35" s="16"/>
      <c r="J35" s="16"/>
      <c r="K35" s="16"/>
      <c r="L35" s="16"/>
      <c r="M35" s="16"/>
      <c r="N35" s="16"/>
      <c r="O35" s="16"/>
      <c r="P35" s="61">
        <f>P34</f>
        <v>45720</v>
      </c>
      <c r="Q35" s="61">
        <f t="shared" ref="Q35:Q42" si="7">P35+3</f>
        <v>45723</v>
      </c>
      <c r="R35" s="61"/>
      <c r="S35" s="61"/>
      <c r="T35" s="15">
        <f>DATEDIF(Summary!$B$7,P35,"d")+1</f>
        <v>1</v>
      </c>
      <c r="U35" s="15">
        <f t="shared" si="2"/>
        <v>3</v>
      </c>
      <c r="V35" s="15" t="e">
        <f>DATEDIF(Summary!$B$7,R35,"d")+1</f>
        <v>#NUM!</v>
      </c>
      <c r="W35" s="15">
        <f t="shared" si="3"/>
        <v>0</v>
      </c>
      <c r="Y35" s="16"/>
      <c r="Z35" s="16">
        <v>0</v>
      </c>
      <c r="AA35" s="15">
        <f t="shared" si="6"/>
        <v>0</v>
      </c>
      <c r="AB35" s="14">
        <v>0</v>
      </c>
      <c r="AC35" s="23">
        <f t="shared" si="5"/>
        <v>0</v>
      </c>
    </row>
    <row r="36" spans="1:29" x14ac:dyDescent="0.35">
      <c r="A36" s="2"/>
      <c r="B36" s="11">
        <v>10</v>
      </c>
      <c r="C36" s="2"/>
      <c r="D36" s="11" t="s">
        <v>307</v>
      </c>
      <c r="E36" s="27" t="s">
        <v>306</v>
      </c>
      <c r="F36" s="3"/>
      <c r="G36" s="3"/>
      <c r="I36" s="16"/>
      <c r="J36" s="16"/>
      <c r="K36" s="16"/>
      <c r="L36" s="16"/>
      <c r="M36" s="16"/>
      <c r="N36" s="16"/>
      <c r="O36" s="16"/>
      <c r="P36" s="61">
        <f t="shared" ref="P36:P42" si="8">P35</f>
        <v>45720</v>
      </c>
      <c r="Q36" s="61">
        <f t="shared" si="7"/>
        <v>45723</v>
      </c>
      <c r="R36" s="61"/>
      <c r="S36" s="61"/>
      <c r="T36" s="15">
        <f>DATEDIF(Summary!$B$7,P36,"d")+1</f>
        <v>1</v>
      </c>
      <c r="U36" s="15">
        <f t="shared" si="2"/>
        <v>3</v>
      </c>
      <c r="V36" s="15" t="e">
        <f>DATEDIF(Summary!$B$7,R36,"d")+1</f>
        <v>#NUM!</v>
      </c>
      <c r="W36" s="15">
        <f t="shared" si="3"/>
        <v>0</v>
      </c>
      <c r="Y36" s="16"/>
      <c r="Z36" s="16">
        <v>0</v>
      </c>
      <c r="AA36" s="15">
        <f t="shared" si="6"/>
        <v>0</v>
      </c>
      <c r="AB36" s="14">
        <v>0</v>
      </c>
      <c r="AC36" s="23">
        <f t="shared" si="5"/>
        <v>0</v>
      </c>
    </row>
    <row r="37" spans="1:29" x14ac:dyDescent="0.35">
      <c r="A37" s="2"/>
      <c r="B37" s="11"/>
      <c r="C37" s="2"/>
      <c r="D37" s="11"/>
      <c r="E37" s="27" t="s">
        <v>306</v>
      </c>
      <c r="F37" s="3"/>
      <c r="G37" s="3"/>
      <c r="I37" s="16"/>
      <c r="J37" s="16"/>
      <c r="K37" s="16"/>
      <c r="L37" s="16"/>
      <c r="M37" s="16"/>
      <c r="N37" s="16"/>
      <c r="O37" s="16"/>
      <c r="P37" s="61">
        <f t="shared" si="8"/>
        <v>45720</v>
      </c>
      <c r="Q37" s="61">
        <f t="shared" si="7"/>
        <v>45723</v>
      </c>
      <c r="R37" s="61"/>
      <c r="S37" s="61"/>
      <c r="T37" s="15">
        <f>DATEDIF(Summary!$B$7,P37,"d")+1</f>
        <v>1</v>
      </c>
      <c r="U37" s="15">
        <f t="shared" si="2"/>
        <v>3</v>
      </c>
      <c r="V37" s="15" t="e">
        <f>DATEDIF(Summary!$B$7,R37,"d")+1</f>
        <v>#NUM!</v>
      </c>
      <c r="W37" s="15">
        <f t="shared" si="3"/>
        <v>0</v>
      </c>
      <c r="Y37" s="16"/>
      <c r="Z37" s="16">
        <v>0</v>
      </c>
      <c r="AA37" s="15">
        <f t="shared" si="6"/>
        <v>0</v>
      </c>
      <c r="AB37" s="14">
        <v>0</v>
      </c>
      <c r="AC37" s="23">
        <f t="shared" si="5"/>
        <v>0</v>
      </c>
    </row>
    <row r="38" spans="1:29" x14ac:dyDescent="0.35">
      <c r="A38" s="2"/>
      <c r="B38" s="11">
        <v>10</v>
      </c>
      <c r="C38" s="2"/>
      <c r="D38" s="11" t="s">
        <v>308</v>
      </c>
      <c r="E38" s="2" t="s">
        <v>312</v>
      </c>
      <c r="F38" s="3"/>
      <c r="G38" s="3"/>
      <c r="I38" s="16"/>
      <c r="J38" s="16"/>
      <c r="K38" s="16"/>
      <c r="L38" s="16"/>
      <c r="M38" s="16"/>
      <c r="N38" s="16"/>
      <c r="O38" s="16"/>
      <c r="P38" s="61">
        <f t="shared" si="8"/>
        <v>45720</v>
      </c>
      <c r="Q38" s="61">
        <f t="shared" si="7"/>
        <v>45723</v>
      </c>
      <c r="R38" s="61"/>
      <c r="S38" s="61"/>
      <c r="T38" s="15">
        <f>DATEDIF(Summary!$B$7,P38,"d")+1</f>
        <v>1</v>
      </c>
      <c r="U38" s="15">
        <f t="shared" si="2"/>
        <v>3</v>
      </c>
      <c r="V38" s="15" t="e">
        <f>DATEDIF(Summary!$B$7,R38,"d")+1</f>
        <v>#NUM!</v>
      </c>
      <c r="W38" s="15">
        <f t="shared" si="3"/>
        <v>0</v>
      </c>
      <c r="Y38" s="16"/>
      <c r="Z38" s="16">
        <v>0</v>
      </c>
      <c r="AA38" s="15">
        <f t="shared" si="6"/>
        <v>0</v>
      </c>
      <c r="AB38" s="14">
        <v>0</v>
      </c>
      <c r="AC38" s="23">
        <f t="shared" si="5"/>
        <v>0</v>
      </c>
    </row>
    <row r="39" spans="1:29" x14ac:dyDescent="0.35">
      <c r="A39" s="2"/>
      <c r="B39" s="11">
        <v>20</v>
      </c>
      <c r="C39" s="2"/>
      <c r="D39" s="11" t="s">
        <v>309</v>
      </c>
      <c r="E39" s="2" t="s">
        <v>315</v>
      </c>
      <c r="F39" s="3"/>
      <c r="G39" s="3"/>
      <c r="I39" s="16"/>
      <c r="J39" s="16"/>
      <c r="K39" s="16"/>
      <c r="L39" s="16"/>
      <c r="M39" s="16"/>
      <c r="N39" s="16"/>
      <c r="O39" s="16"/>
      <c r="P39" s="61">
        <f t="shared" si="8"/>
        <v>45720</v>
      </c>
      <c r="Q39" s="61">
        <f t="shared" si="7"/>
        <v>45723</v>
      </c>
      <c r="R39" s="61"/>
      <c r="S39" s="61"/>
      <c r="T39" s="15">
        <f>DATEDIF(Summary!$B$7,P39,"d")+1</f>
        <v>1</v>
      </c>
      <c r="U39" s="15">
        <f t="shared" si="2"/>
        <v>3</v>
      </c>
      <c r="V39" s="15" t="e">
        <f>DATEDIF(Summary!$B$7,R39,"d")+1</f>
        <v>#NUM!</v>
      </c>
      <c r="W39" s="15">
        <f t="shared" si="3"/>
        <v>0</v>
      </c>
      <c r="Y39" s="16"/>
      <c r="Z39" s="16">
        <v>0</v>
      </c>
      <c r="AA39" s="15">
        <f t="shared" si="6"/>
        <v>0</v>
      </c>
      <c r="AB39" s="14">
        <v>0</v>
      </c>
      <c r="AC39" s="23">
        <f t="shared" si="5"/>
        <v>0</v>
      </c>
    </row>
    <row r="40" spans="1:29" x14ac:dyDescent="0.35">
      <c r="A40" s="2"/>
      <c r="B40" s="11">
        <v>20</v>
      </c>
      <c r="C40" s="2"/>
      <c r="D40" s="11" t="s">
        <v>310</v>
      </c>
      <c r="E40" s="2" t="s">
        <v>314</v>
      </c>
      <c r="F40" s="3"/>
      <c r="G40" s="3"/>
      <c r="I40" s="16"/>
      <c r="J40" s="16"/>
      <c r="K40" s="16"/>
      <c r="L40" s="16"/>
      <c r="M40" s="16"/>
      <c r="N40" s="16"/>
      <c r="O40" s="16"/>
      <c r="P40" s="61">
        <f t="shared" si="8"/>
        <v>45720</v>
      </c>
      <c r="Q40" s="61">
        <f t="shared" si="7"/>
        <v>45723</v>
      </c>
      <c r="R40" s="61"/>
      <c r="S40" s="61"/>
      <c r="T40" s="15">
        <f>DATEDIF(Summary!$B$7,P40,"d")+1</f>
        <v>1</v>
      </c>
      <c r="U40" s="15">
        <f t="shared" si="2"/>
        <v>3</v>
      </c>
      <c r="V40" s="15" t="e">
        <f>DATEDIF(Summary!$B$7,R40,"d")+1</f>
        <v>#NUM!</v>
      </c>
      <c r="W40" s="15">
        <f t="shared" si="3"/>
        <v>0</v>
      </c>
      <c r="Y40" s="16"/>
      <c r="Z40" s="16">
        <v>0</v>
      </c>
      <c r="AA40" s="15">
        <f t="shared" si="6"/>
        <v>0</v>
      </c>
      <c r="AB40" s="14">
        <v>0</v>
      </c>
      <c r="AC40" s="23">
        <f t="shared" si="5"/>
        <v>0</v>
      </c>
    </row>
    <row r="41" spans="1:29" x14ac:dyDescent="0.35">
      <c r="A41" s="2"/>
      <c r="B41" s="11">
        <v>20</v>
      </c>
      <c r="C41" s="2"/>
      <c r="D41" s="11" t="s">
        <v>311</v>
      </c>
      <c r="E41" s="2" t="s">
        <v>315</v>
      </c>
      <c r="F41" s="3"/>
      <c r="G41" s="3"/>
      <c r="I41" s="16"/>
      <c r="J41" s="16"/>
      <c r="K41" s="16"/>
      <c r="L41" s="16"/>
      <c r="M41" s="16"/>
      <c r="N41" s="16"/>
      <c r="O41" s="16"/>
      <c r="P41" s="61">
        <f t="shared" si="8"/>
        <v>45720</v>
      </c>
      <c r="Q41" s="61">
        <f t="shared" si="7"/>
        <v>45723</v>
      </c>
      <c r="R41" s="61"/>
      <c r="S41" s="61"/>
      <c r="T41" s="15">
        <f>DATEDIF(Summary!$B$7,P41,"d")+1</f>
        <v>1</v>
      </c>
      <c r="U41" s="15">
        <f t="shared" si="2"/>
        <v>3</v>
      </c>
      <c r="V41" s="15" t="e">
        <f>DATEDIF(Summary!$B$7,R41,"d")+1</f>
        <v>#NUM!</v>
      </c>
      <c r="W41" s="15">
        <f t="shared" si="3"/>
        <v>0</v>
      </c>
      <c r="Y41" s="16"/>
      <c r="Z41" s="16">
        <v>0</v>
      </c>
      <c r="AA41" s="15">
        <f t="shared" si="6"/>
        <v>0</v>
      </c>
      <c r="AB41" s="14">
        <v>0</v>
      </c>
      <c r="AC41" s="23">
        <f t="shared" si="5"/>
        <v>0</v>
      </c>
    </row>
    <row r="42" spans="1:29" x14ac:dyDescent="0.35">
      <c r="A42" s="2"/>
      <c r="B42" s="11">
        <v>20</v>
      </c>
      <c r="C42" s="2"/>
      <c r="D42" s="11" t="s">
        <v>311</v>
      </c>
      <c r="E42" s="2" t="s">
        <v>313</v>
      </c>
      <c r="F42" s="3"/>
      <c r="G42" s="3"/>
      <c r="I42" s="16"/>
      <c r="J42" s="16"/>
      <c r="K42" s="16"/>
      <c r="L42" s="16"/>
      <c r="M42" s="16"/>
      <c r="N42" s="16"/>
      <c r="O42" s="16"/>
      <c r="P42" s="61">
        <f t="shared" si="8"/>
        <v>45720</v>
      </c>
      <c r="Q42" s="61">
        <f t="shared" si="7"/>
        <v>45723</v>
      </c>
      <c r="R42" s="61"/>
      <c r="S42" s="61"/>
      <c r="T42" s="15">
        <f>DATEDIF(Summary!$B$7,P42,"d")+1</f>
        <v>1</v>
      </c>
      <c r="U42" s="15">
        <f t="shared" si="2"/>
        <v>3</v>
      </c>
      <c r="V42" s="15" t="e">
        <f>DATEDIF(Summary!$B$7,R42,"d")+1</f>
        <v>#NUM!</v>
      </c>
      <c r="W42" s="15">
        <f t="shared" si="3"/>
        <v>0</v>
      </c>
      <c r="X42">
        <v>95</v>
      </c>
      <c r="Y42" s="16"/>
      <c r="Z42" s="16">
        <v>0</v>
      </c>
      <c r="AA42" s="15">
        <f t="shared" si="6"/>
        <v>0</v>
      </c>
      <c r="AB42" s="14">
        <v>0</v>
      </c>
      <c r="AC42" s="23">
        <f t="shared" si="5"/>
        <v>0</v>
      </c>
    </row>
    <row r="43" spans="1:29" x14ac:dyDescent="0.35">
      <c r="A43" s="2"/>
      <c r="B43" s="11"/>
      <c r="C43" s="2"/>
      <c r="D43" s="11"/>
      <c r="E43" s="2"/>
      <c r="F43" s="2"/>
      <c r="G43" s="3"/>
      <c r="I43" s="16"/>
      <c r="J43" s="16"/>
      <c r="K43" s="16"/>
      <c r="L43" s="16"/>
      <c r="M43" s="16"/>
      <c r="N43" s="16"/>
      <c r="O43" s="16"/>
      <c r="P43" s="61"/>
      <c r="Q43" s="61"/>
      <c r="R43" s="61"/>
      <c r="S43" s="61"/>
      <c r="T43" s="15" t="e">
        <f>DATEDIF(Summary!$B$7,P43,"d")+1</f>
        <v>#NUM!</v>
      </c>
      <c r="U43" s="15">
        <f t="shared" si="2"/>
        <v>0</v>
      </c>
      <c r="V43" s="15" t="e">
        <f>DATEDIF(Summary!$B$7,R43,"d")+1</f>
        <v>#NUM!</v>
      </c>
      <c r="W43" s="15">
        <f t="shared" si="3"/>
        <v>0</v>
      </c>
      <c r="X43">
        <v>111</v>
      </c>
      <c r="Y43" s="16"/>
      <c r="Z43" s="16">
        <v>0</v>
      </c>
      <c r="AA43" s="15">
        <f t="shared" si="6"/>
        <v>0</v>
      </c>
      <c r="AB43" s="14">
        <v>0</v>
      </c>
      <c r="AC43" s="23">
        <f t="shared" si="5"/>
        <v>0</v>
      </c>
    </row>
    <row r="44" spans="1:29" x14ac:dyDescent="0.35">
      <c r="A44" s="2" t="s">
        <v>240</v>
      </c>
      <c r="B44" s="11">
        <v>15</v>
      </c>
      <c r="C44" s="2"/>
      <c r="D44" s="11" t="s">
        <v>242</v>
      </c>
      <c r="E44" s="2" t="s">
        <v>246</v>
      </c>
      <c r="F44" s="3"/>
      <c r="G44" s="3"/>
      <c r="I44" s="16"/>
      <c r="J44" s="16"/>
      <c r="K44" s="16"/>
      <c r="L44" s="16"/>
      <c r="M44" s="16"/>
      <c r="N44" s="16"/>
      <c r="O44" s="16"/>
      <c r="P44" s="61">
        <f>Summary!B7</f>
        <v>45720</v>
      </c>
      <c r="Q44" s="61">
        <f>P44+7</f>
        <v>45727</v>
      </c>
      <c r="R44" s="61"/>
      <c r="S44" s="61"/>
      <c r="T44" s="15">
        <f>DATEDIF(Summary!$B$7,P44,"d")+1</f>
        <v>1</v>
      </c>
      <c r="U44" s="15">
        <f t="shared" si="2"/>
        <v>7</v>
      </c>
      <c r="V44" s="15" t="e">
        <f>DATEDIF(Summary!$B$7,R44,"d")+1</f>
        <v>#NUM!</v>
      </c>
      <c r="W44" s="15">
        <f t="shared" si="3"/>
        <v>0</v>
      </c>
      <c r="X44">
        <v>112</v>
      </c>
      <c r="Y44" s="16"/>
      <c r="Z44" s="16">
        <v>0</v>
      </c>
      <c r="AA44" s="15">
        <f t="shared" si="6"/>
        <v>0</v>
      </c>
      <c r="AB44" s="14">
        <v>0</v>
      </c>
      <c r="AC44" s="23">
        <f t="shared" si="5"/>
        <v>0</v>
      </c>
    </row>
    <row r="45" spans="1:29" x14ac:dyDescent="0.35">
      <c r="A45" s="2"/>
      <c r="B45" s="11">
        <v>5</v>
      </c>
      <c r="C45" s="2"/>
      <c r="D45" s="11" t="s">
        <v>243</v>
      </c>
      <c r="E45" s="2" t="s">
        <v>246</v>
      </c>
      <c r="F45" s="3"/>
      <c r="G45" s="3"/>
      <c r="I45" s="16"/>
      <c r="J45" s="16"/>
      <c r="K45" s="16"/>
      <c r="L45" s="16"/>
      <c r="M45" s="16"/>
      <c r="N45" s="16"/>
      <c r="O45" s="16"/>
      <c r="P45" s="61">
        <f>P44</f>
        <v>45720</v>
      </c>
      <c r="Q45" s="61">
        <f>P45+7</f>
        <v>45727</v>
      </c>
      <c r="R45" s="61"/>
      <c r="S45" s="61"/>
      <c r="T45" s="15">
        <f>DATEDIF(Summary!$B$7,P45,"d")+1</f>
        <v>1</v>
      </c>
      <c r="U45" s="15">
        <f t="shared" si="2"/>
        <v>7</v>
      </c>
      <c r="V45" s="15" t="e">
        <f>DATEDIF(Summary!$B$7,R45,"d")+1</f>
        <v>#NUM!</v>
      </c>
      <c r="W45" s="15">
        <f t="shared" si="3"/>
        <v>0</v>
      </c>
      <c r="X45">
        <v>113</v>
      </c>
      <c r="Y45" s="16"/>
      <c r="Z45" s="16">
        <v>0</v>
      </c>
      <c r="AA45" s="15">
        <f t="shared" si="6"/>
        <v>0</v>
      </c>
      <c r="AB45" s="14">
        <v>0</v>
      </c>
      <c r="AC45" s="23">
        <f t="shared" si="5"/>
        <v>0</v>
      </c>
    </row>
    <row r="46" spans="1:29" x14ac:dyDescent="0.35">
      <c r="A46" s="2"/>
      <c r="B46" s="11">
        <v>5</v>
      </c>
      <c r="C46" s="2"/>
      <c r="D46" s="11" t="s">
        <v>247</v>
      </c>
      <c r="E46" s="2" t="s">
        <v>246</v>
      </c>
      <c r="F46" s="3"/>
      <c r="G46" s="3"/>
      <c r="I46" s="16"/>
      <c r="J46" s="16"/>
      <c r="K46" s="16"/>
      <c r="L46" s="16"/>
      <c r="M46" s="16"/>
      <c r="N46" s="16"/>
      <c r="O46" s="16"/>
      <c r="P46" s="61">
        <f>P45</f>
        <v>45720</v>
      </c>
      <c r="Q46" s="61">
        <f>P46+7</f>
        <v>45727</v>
      </c>
      <c r="R46" s="61"/>
      <c r="S46" s="61"/>
      <c r="T46" s="15">
        <f>DATEDIF(Summary!$B$7,P46,"d")+1</f>
        <v>1</v>
      </c>
      <c r="U46" s="15">
        <f t="shared" si="2"/>
        <v>7</v>
      </c>
      <c r="V46" s="15" t="e">
        <f>DATEDIF(Summary!$B$7,R46,"d")+1</f>
        <v>#NUM!</v>
      </c>
      <c r="W46" s="15">
        <f t="shared" si="3"/>
        <v>0</v>
      </c>
      <c r="X46">
        <v>114</v>
      </c>
      <c r="Y46" s="16"/>
      <c r="Z46" s="16">
        <v>0</v>
      </c>
      <c r="AA46" s="15">
        <f t="shared" si="6"/>
        <v>0</v>
      </c>
      <c r="AB46" s="14">
        <v>0</v>
      </c>
      <c r="AC46" s="23">
        <f t="shared" si="5"/>
        <v>0</v>
      </c>
    </row>
    <row r="47" spans="1:29" x14ac:dyDescent="0.35">
      <c r="A47" s="2"/>
      <c r="B47" s="11">
        <v>5</v>
      </c>
      <c r="C47" s="2"/>
      <c r="D47" s="11" t="s">
        <v>248</v>
      </c>
      <c r="E47" s="2" t="s">
        <v>246</v>
      </c>
      <c r="F47" s="3"/>
      <c r="G47" s="3"/>
      <c r="I47" s="16"/>
      <c r="J47" s="16"/>
      <c r="K47" s="16"/>
      <c r="L47" s="16"/>
      <c r="M47" s="16"/>
      <c r="N47" s="16"/>
      <c r="O47" s="16"/>
      <c r="P47" s="61">
        <f>P46</f>
        <v>45720</v>
      </c>
      <c r="Q47" s="61">
        <f>P47+7</f>
        <v>45727</v>
      </c>
      <c r="R47" s="61"/>
      <c r="S47" s="61"/>
      <c r="T47" s="15">
        <f>DATEDIF(Summary!$B$7,P47,"d")+1</f>
        <v>1</v>
      </c>
      <c r="U47" s="15">
        <f t="shared" si="2"/>
        <v>7</v>
      </c>
      <c r="V47" s="15" t="e">
        <f>DATEDIF(Summary!$B$7,R47,"d")+1</f>
        <v>#NUM!</v>
      </c>
      <c r="W47" s="15">
        <f t="shared" si="3"/>
        <v>0</v>
      </c>
      <c r="X47">
        <v>115</v>
      </c>
      <c r="Y47" s="16"/>
      <c r="Z47" s="16">
        <v>0</v>
      </c>
      <c r="AA47" s="15">
        <f t="shared" si="6"/>
        <v>0</v>
      </c>
      <c r="AB47" s="14">
        <v>0</v>
      </c>
      <c r="AC47" s="23">
        <f t="shared" si="5"/>
        <v>0</v>
      </c>
    </row>
    <row r="48" spans="1:29" x14ac:dyDescent="0.35">
      <c r="A48" s="2"/>
      <c r="B48" s="11"/>
      <c r="C48" s="2"/>
      <c r="D48" s="11"/>
      <c r="E48" s="2"/>
      <c r="F48" s="2"/>
      <c r="G48" s="3"/>
      <c r="I48" s="16"/>
      <c r="J48" s="16"/>
      <c r="K48" s="16"/>
      <c r="L48" s="16"/>
      <c r="M48" s="16"/>
      <c r="N48" s="16"/>
      <c r="O48" s="16"/>
      <c r="P48" s="61"/>
      <c r="Q48" s="61"/>
      <c r="R48" s="61"/>
      <c r="S48" s="61"/>
      <c r="T48" s="15" t="e">
        <f>DATEDIF(Summary!$B$7,P48,"d")+1</f>
        <v>#NUM!</v>
      </c>
      <c r="U48" s="15">
        <f t="shared" si="2"/>
        <v>0</v>
      </c>
      <c r="V48" s="15" t="e">
        <f>DATEDIF(Summary!$B$7,R48,"d")+1</f>
        <v>#NUM!</v>
      </c>
      <c r="W48" s="15">
        <f t="shared" si="3"/>
        <v>0</v>
      </c>
      <c r="X48">
        <v>116</v>
      </c>
      <c r="Y48" s="16"/>
      <c r="Z48" s="16">
        <v>0</v>
      </c>
      <c r="AA48" s="15">
        <f t="shared" si="6"/>
        <v>0</v>
      </c>
      <c r="AB48" s="14">
        <v>0</v>
      </c>
      <c r="AC48" s="23">
        <f t="shared" si="5"/>
        <v>0</v>
      </c>
    </row>
    <row r="49" spans="1:29" x14ac:dyDescent="0.35">
      <c r="A49" s="2" t="s">
        <v>244</v>
      </c>
      <c r="B49" s="11">
        <v>15</v>
      </c>
      <c r="C49" s="2"/>
      <c r="D49" s="11" t="s">
        <v>245</v>
      </c>
      <c r="E49" s="2" t="s">
        <v>246</v>
      </c>
      <c r="F49" s="2"/>
      <c r="G49" s="3"/>
      <c r="I49" s="16"/>
      <c r="J49" s="16"/>
      <c r="K49" s="16"/>
      <c r="L49" s="16"/>
      <c r="M49" s="16"/>
      <c r="N49" s="16"/>
      <c r="O49" s="16"/>
      <c r="P49" s="61">
        <f>P44+7</f>
        <v>45727</v>
      </c>
      <c r="Q49" s="61">
        <f>P49+7</f>
        <v>45734</v>
      </c>
      <c r="R49" s="61"/>
      <c r="S49" s="61"/>
      <c r="T49" s="15">
        <f>DATEDIF(Summary!$B$7,P49,"d")+1</f>
        <v>8</v>
      </c>
      <c r="U49" s="15">
        <f t="shared" si="2"/>
        <v>7</v>
      </c>
      <c r="V49" s="15" t="e">
        <f>DATEDIF(Summary!$B$7,R49,"d")+1</f>
        <v>#NUM!</v>
      </c>
      <c r="W49" s="15">
        <f t="shared" si="3"/>
        <v>0</v>
      </c>
      <c r="X49">
        <v>117</v>
      </c>
      <c r="Y49" s="16"/>
      <c r="Z49" s="16">
        <v>0</v>
      </c>
      <c r="AA49" s="15">
        <f t="shared" si="6"/>
        <v>0</v>
      </c>
      <c r="AB49" s="14">
        <v>0</v>
      </c>
      <c r="AC49" s="23">
        <f t="shared" si="5"/>
        <v>0</v>
      </c>
    </row>
    <row r="50" spans="1:29" x14ac:dyDescent="0.35">
      <c r="A50" s="2"/>
      <c r="B50" s="11">
        <v>10</v>
      </c>
      <c r="C50" s="2"/>
      <c r="D50" s="11" t="s">
        <v>260</v>
      </c>
      <c r="E50" s="2" t="s">
        <v>257</v>
      </c>
      <c r="F50" s="2"/>
      <c r="G50" s="3"/>
      <c r="I50" s="16"/>
      <c r="J50" s="16"/>
      <c r="K50" s="16"/>
      <c r="L50" s="16"/>
      <c r="M50" s="16"/>
      <c r="N50" s="16"/>
      <c r="O50" s="16"/>
      <c r="P50" s="61">
        <f t="shared" ref="P50:P63" si="9">P49</f>
        <v>45727</v>
      </c>
      <c r="Q50" s="61">
        <f t="shared" ref="Q50:Q68" si="10">P50+7</f>
        <v>45734</v>
      </c>
      <c r="R50" s="61"/>
      <c r="S50" s="61"/>
      <c r="T50" s="15">
        <f>DATEDIF(Summary!$B$7,P50,"d")+1</f>
        <v>8</v>
      </c>
      <c r="U50" s="15">
        <f t="shared" si="2"/>
        <v>7</v>
      </c>
      <c r="V50" s="15" t="e">
        <f>DATEDIF(Summary!$B$7,R50,"d")+1</f>
        <v>#NUM!</v>
      </c>
      <c r="W50" s="15">
        <f t="shared" si="3"/>
        <v>0</v>
      </c>
      <c r="X50">
        <v>118</v>
      </c>
      <c r="Y50" s="16"/>
      <c r="Z50" s="16">
        <v>0</v>
      </c>
      <c r="AA50" s="15">
        <f t="shared" si="6"/>
        <v>0</v>
      </c>
      <c r="AB50" s="14">
        <v>0</v>
      </c>
      <c r="AC50" s="23">
        <f t="shared" si="5"/>
        <v>0</v>
      </c>
    </row>
    <row r="51" spans="1:29" x14ac:dyDescent="0.35">
      <c r="A51" s="2"/>
      <c r="B51" s="11">
        <v>5</v>
      </c>
      <c r="C51" s="2"/>
      <c r="D51" s="11" t="s">
        <v>252</v>
      </c>
      <c r="E51" s="2"/>
      <c r="F51" s="2"/>
      <c r="G51" s="3"/>
      <c r="I51" s="16"/>
      <c r="J51" s="16"/>
      <c r="K51" s="16"/>
      <c r="L51" s="16"/>
      <c r="M51" s="16"/>
      <c r="N51" s="16"/>
      <c r="O51" s="16"/>
      <c r="P51" s="61">
        <f t="shared" si="9"/>
        <v>45727</v>
      </c>
      <c r="Q51" s="61">
        <f t="shared" si="10"/>
        <v>45734</v>
      </c>
      <c r="R51" s="61"/>
      <c r="S51" s="61"/>
      <c r="T51" s="15">
        <f>DATEDIF(Summary!$B$7,P51,"d")+1</f>
        <v>8</v>
      </c>
      <c r="U51" s="15">
        <f t="shared" si="2"/>
        <v>7</v>
      </c>
      <c r="V51" s="15" t="e">
        <f>DATEDIF(Summary!$B$7,R51,"d")+1</f>
        <v>#NUM!</v>
      </c>
      <c r="W51" s="15">
        <f t="shared" si="3"/>
        <v>0</v>
      </c>
      <c r="X51">
        <v>119</v>
      </c>
      <c r="Y51" s="16"/>
      <c r="Z51" s="16">
        <v>0</v>
      </c>
      <c r="AA51" s="15">
        <f t="shared" si="6"/>
        <v>0</v>
      </c>
      <c r="AB51" s="14">
        <v>0</v>
      </c>
      <c r="AC51" s="23">
        <f t="shared" si="5"/>
        <v>0</v>
      </c>
    </row>
    <row r="52" spans="1:29" x14ac:dyDescent="0.35">
      <c r="A52" s="2"/>
      <c r="B52" s="11">
        <v>5</v>
      </c>
      <c r="C52" s="2"/>
      <c r="D52" s="11" t="s">
        <v>253</v>
      </c>
      <c r="E52" s="2"/>
      <c r="F52" s="2"/>
      <c r="G52" s="3"/>
      <c r="I52" s="16"/>
      <c r="J52" s="16"/>
      <c r="K52" s="16"/>
      <c r="L52" s="16"/>
      <c r="M52" s="16"/>
      <c r="N52" s="16"/>
      <c r="O52" s="16"/>
      <c r="P52" s="61">
        <f t="shared" si="9"/>
        <v>45727</v>
      </c>
      <c r="Q52" s="61">
        <f t="shared" si="10"/>
        <v>45734</v>
      </c>
      <c r="R52" s="61"/>
      <c r="S52" s="61"/>
      <c r="T52" s="15">
        <f>DATEDIF(Summary!$B$7,P52,"d")+1</f>
        <v>8</v>
      </c>
      <c r="U52" s="15">
        <f t="shared" si="2"/>
        <v>7</v>
      </c>
      <c r="V52" s="15" t="e">
        <f>DATEDIF(Summary!$B$7,R52,"d")+1</f>
        <v>#NUM!</v>
      </c>
      <c r="W52" s="15">
        <f t="shared" si="3"/>
        <v>0</v>
      </c>
      <c r="X52">
        <v>120</v>
      </c>
      <c r="Y52" s="16"/>
      <c r="Z52" s="16">
        <v>0</v>
      </c>
      <c r="AA52" s="15">
        <f t="shared" si="6"/>
        <v>0</v>
      </c>
      <c r="AB52" s="14">
        <v>0</v>
      </c>
      <c r="AC52" s="23">
        <f t="shared" si="5"/>
        <v>0</v>
      </c>
    </row>
    <row r="53" spans="1:29" x14ac:dyDescent="0.35">
      <c r="A53" s="2"/>
      <c r="B53" s="11">
        <v>5</v>
      </c>
      <c r="C53" s="2"/>
      <c r="D53" s="11" t="s">
        <v>254</v>
      </c>
      <c r="E53" s="2"/>
      <c r="F53" s="2"/>
      <c r="G53" s="3"/>
      <c r="I53" s="16"/>
      <c r="J53" s="16"/>
      <c r="K53" s="16"/>
      <c r="L53" s="16"/>
      <c r="M53" s="16"/>
      <c r="N53" s="16"/>
      <c r="O53" s="16"/>
      <c r="P53" s="61">
        <f t="shared" si="9"/>
        <v>45727</v>
      </c>
      <c r="Q53" s="61">
        <f t="shared" si="10"/>
        <v>45734</v>
      </c>
      <c r="R53" s="61"/>
      <c r="S53" s="61"/>
      <c r="T53" s="15">
        <f>DATEDIF(Summary!$B$7,P53,"d")+1</f>
        <v>8</v>
      </c>
      <c r="U53" s="15">
        <f t="shared" si="2"/>
        <v>7</v>
      </c>
      <c r="V53" s="15" t="e">
        <f>DATEDIF(Summary!$B$7,R53,"d")+1</f>
        <v>#NUM!</v>
      </c>
      <c r="W53" s="15">
        <f t="shared" si="3"/>
        <v>0</v>
      </c>
      <c r="X53">
        <v>121</v>
      </c>
      <c r="Y53" s="16"/>
      <c r="Z53" s="16">
        <v>0</v>
      </c>
      <c r="AA53" s="15">
        <f t="shared" si="6"/>
        <v>0</v>
      </c>
      <c r="AB53" s="14">
        <v>0</v>
      </c>
      <c r="AC53" s="23">
        <f t="shared" si="5"/>
        <v>0</v>
      </c>
    </row>
    <row r="54" spans="1:29" x14ac:dyDescent="0.35">
      <c r="A54" s="2"/>
      <c r="B54" s="11">
        <v>5</v>
      </c>
      <c r="C54" s="2"/>
      <c r="D54" s="11" t="s">
        <v>255</v>
      </c>
      <c r="E54" s="2"/>
      <c r="F54" s="2"/>
      <c r="G54" s="3"/>
      <c r="I54" s="16"/>
      <c r="J54" s="16"/>
      <c r="K54" s="16"/>
      <c r="L54" s="16"/>
      <c r="M54" s="16"/>
      <c r="N54" s="16"/>
      <c r="O54" s="16"/>
      <c r="P54" s="61">
        <f t="shared" si="9"/>
        <v>45727</v>
      </c>
      <c r="Q54" s="61">
        <f t="shared" si="10"/>
        <v>45734</v>
      </c>
      <c r="R54" s="61"/>
      <c r="S54" s="61"/>
      <c r="T54" s="15">
        <f>DATEDIF(Summary!$B$7,P54,"d")+1</f>
        <v>8</v>
      </c>
      <c r="U54" s="15">
        <f t="shared" si="2"/>
        <v>7</v>
      </c>
      <c r="V54" s="15" t="e">
        <f>DATEDIF(Summary!$B$7,R54,"d")+1</f>
        <v>#NUM!</v>
      </c>
      <c r="W54" s="15">
        <f t="shared" si="3"/>
        <v>0</v>
      </c>
      <c r="X54">
        <v>122</v>
      </c>
      <c r="Y54" s="16"/>
      <c r="Z54" s="16">
        <v>0</v>
      </c>
      <c r="AA54" s="15">
        <f t="shared" si="6"/>
        <v>0</v>
      </c>
      <c r="AB54" s="14">
        <v>0</v>
      </c>
      <c r="AC54" s="23">
        <f t="shared" si="5"/>
        <v>0</v>
      </c>
    </row>
    <row r="55" spans="1:29" x14ac:dyDescent="0.35">
      <c r="A55" s="2"/>
      <c r="B55" s="11">
        <v>5</v>
      </c>
      <c r="C55" s="11"/>
      <c r="D55" s="11" t="s">
        <v>256</v>
      </c>
      <c r="E55" s="2"/>
      <c r="F55" s="2"/>
      <c r="G55" s="3"/>
      <c r="I55" s="16"/>
      <c r="J55" s="16"/>
      <c r="K55" s="16"/>
      <c r="L55" s="16"/>
      <c r="M55" s="16"/>
      <c r="N55" s="16"/>
      <c r="O55" s="16"/>
      <c r="P55" s="61">
        <f t="shared" si="9"/>
        <v>45727</v>
      </c>
      <c r="Q55" s="61">
        <f t="shared" si="10"/>
        <v>45734</v>
      </c>
      <c r="R55" s="61"/>
      <c r="S55" s="61"/>
      <c r="T55" s="15">
        <f>DATEDIF(Summary!$B$7,P55,"d")+1</f>
        <v>8</v>
      </c>
      <c r="U55" s="15">
        <f t="shared" si="2"/>
        <v>7</v>
      </c>
      <c r="V55" s="15" t="e">
        <f>DATEDIF(Summary!$B$7,R55,"d")+1</f>
        <v>#NUM!</v>
      </c>
      <c r="W55" s="15">
        <f t="shared" si="3"/>
        <v>0</v>
      </c>
      <c r="X55">
        <v>123</v>
      </c>
      <c r="Y55" s="16"/>
      <c r="Z55" s="16">
        <v>0</v>
      </c>
      <c r="AA55" s="15">
        <f t="shared" si="6"/>
        <v>0</v>
      </c>
      <c r="AB55" s="14">
        <v>0</v>
      </c>
      <c r="AC55" s="23">
        <f t="shared" si="5"/>
        <v>0</v>
      </c>
    </row>
    <row r="56" spans="1:29" x14ac:dyDescent="0.35">
      <c r="A56" s="2" t="s">
        <v>258</v>
      </c>
      <c r="B56" s="11">
        <v>15</v>
      </c>
      <c r="C56" s="11"/>
      <c r="D56" s="11" t="s">
        <v>259</v>
      </c>
      <c r="E56" s="2" t="s">
        <v>246</v>
      </c>
      <c r="F56" s="2"/>
      <c r="G56" s="3"/>
      <c r="I56" s="16"/>
      <c r="J56" s="16"/>
      <c r="K56" s="16"/>
      <c r="L56" s="16"/>
      <c r="M56" s="16"/>
      <c r="N56" s="16"/>
      <c r="O56" s="16"/>
      <c r="P56" s="61">
        <f t="shared" si="9"/>
        <v>45727</v>
      </c>
      <c r="Q56" s="61">
        <f t="shared" si="10"/>
        <v>45734</v>
      </c>
      <c r="R56" s="61"/>
      <c r="S56" s="61"/>
      <c r="T56" s="15">
        <f>DATEDIF(Summary!$B$7,P56,"d")+1</f>
        <v>8</v>
      </c>
      <c r="U56" s="15">
        <f t="shared" si="2"/>
        <v>7</v>
      </c>
      <c r="V56" s="15" t="e">
        <f>DATEDIF(Summary!$B$7,R56,"d")+1</f>
        <v>#NUM!</v>
      </c>
      <c r="W56" s="15">
        <f t="shared" si="3"/>
        <v>0</v>
      </c>
      <c r="X56">
        <v>124</v>
      </c>
      <c r="Y56" s="16"/>
      <c r="Z56" s="16">
        <v>0</v>
      </c>
      <c r="AA56" s="15">
        <f t="shared" si="6"/>
        <v>0</v>
      </c>
      <c r="AB56" s="14">
        <v>0</v>
      </c>
      <c r="AC56" s="23">
        <f t="shared" si="5"/>
        <v>0</v>
      </c>
    </row>
    <row r="57" spans="1:29" x14ac:dyDescent="0.35">
      <c r="A57" s="2"/>
      <c r="B57" s="11">
        <v>10</v>
      </c>
      <c r="C57" s="11"/>
      <c r="D57" s="11" t="s">
        <v>261</v>
      </c>
      <c r="E57" s="2" t="s">
        <v>246</v>
      </c>
      <c r="F57" s="2"/>
      <c r="G57" s="3"/>
      <c r="I57" s="16"/>
      <c r="J57" s="16"/>
      <c r="K57" s="16"/>
      <c r="L57" s="16"/>
      <c r="M57" s="16"/>
      <c r="N57" s="16"/>
      <c r="O57" s="16"/>
      <c r="P57" s="61">
        <f t="shared" si="9"/>
        <v>45727</v>
      </c>
      <c r="Q57" s="61">
        <f t="shared" si="10"/>
        <v>45734</v>
      </c>
      <c r="R57" s="61"/>
      <c r="S57" s="61"/>
      <c r="T57" s="15">
        <f>DATEDIF(Summary!$B$7,P57,"d")+1</f>
        <v>8</v>
      </c>
      <c r="U57" s="15">
        <f t="shared" si="2"/>
        <v>7</v>
      </c>
      <c r="V57" s="15" t="e">
        <f>DATEDIF(Summary!$B$7,R57,"d")+1</f>
        <v>#NUM!</v>
      </c>
      <c r="W57" s="15">
        <f t="shared" si="3"/>
        <v>0</v>
      </c>
      <c r="X57">
        <v>125</v>
      </c>
      <c r="Y57" s="16"/>
      <c r="Z57" s="16">
        <v>0</v>
      </c>
      <c r="AA57" s="15">
        <f t="shared" si="6"/>
        <v>0</v>
      </c>
      <c r="AB57" s="14">
        <v>0</v>
      </c>
      <c r="AC57" s="23">
        <f t="shared" si="5"/>
        <v>0</v>
      </c>
    </row>
    <row r="58" spans="1:29" x14ac:dyDescent="0.35">
      <c r="A58" s="2" t="s">
        <v>262</v>
      </c>
      <c r="B58" s="11">
        <v>15</v>
      </c>
      <c r="C58" s="2"/>
      <c r="D58" s="11" t="s">
        <v>263</v>
      </c>
      <c r="E58" s="2" t="s">
        <v>246</v>
      </c>
      <c r="F58" s="2"/>
      <c r="G58" s="3"/>
      <c r="I58" s="16"/>
      <c r="J58" s="16"/>
      <c r="K58" s="16"/>
      <c r="L58" s="16"/>
      <c r="M58" s="16"/>
      <c r="N58" s="16"/>
      <c r="O58" s="16"/>
      <c r="P58" s="61">
        <f t="shared" si="9"/>
        <v>45727</v>
      </c>
      <c r="Q58" s="61">
        <f t="shared" si="10"/>
        <v>45734</v>
      </c>
      <c r="R58" s="61"/>
      <c r="S58" s="61"/>
      <c r="T58" s="15">
        <f>DATEDIF(Summary!$B$7,P58,"d")+1</f>
        <v>8</v>
      </c>
      <c r="U58" s="15">
        <f t="shared" si="2"/>
        <v>7</v>
      </c>
      <c r="V58" s="15" t="e">
        <f>DATEDIF(Summary!$B$7,R58,"d")+1</f>
        <v>#NUM!</v>
      </c>
      <c r="W58" s="15">
        <f t="shared" si="3"/>
        <v>0</v>
      </c>
      <c r="X58">
        <v>126</v>
      </c>
      <c r="Y58" s="16"/>
      <c r="Z58" s="16">
        <v>0</v>
      </c>
      <c r="AA58" s="15">
        <f t="shared" si="6"/>
        <v>0</v>
      </c>
      <c r="AB58" s="14">
        <v>0</v>
      </c>
      <c r="AC58" s="23">
        <f t="shared" si="5"/>
        <v>0</v>
      </c>
    </row>
    <row r="59" spans="1:29" x14ac:dyDescent="0.35">
      <c r="A59" s="2"/>
      <c r="B59" s="11">
        <v>10</v>
      </c>
      <c r="C59" s="2"/>
      <c r="D59" s="11" t="s">
        <v>264</v>
      </c>
      <c r="E59" s="2" t="s">
        <v>265</v>
      </c>
      <c r="F59" s="2"/>
      <c r="G59" s="3"/>
      <c r="I59" s="16"/>
      <c r="J59" s="16"/>
      <c r="K59" s="16"/>
      <c r="L59" s="16"/>
      <c r="M59" s="16"/>
      <c r="N59" s="16"/>
      <c r="O59" s="16"/>
      <c r="P59" s="61">
        <f t="shared" si="9"/>
        <v>45727</v>
      </c>
      <c r="Q59" s="61">
        <f t="shared" si="10"/>
        <v>45734</v>
      </c>
      <c r="R59" s="61"/>
      <c r="S59" s="61"/>
      <c r="T59" s="15">
        <f>DATEDIF(Summary!$B$7,P59,"d")+1</f>
        <v>8</v>
      </c>
      <c r="U59" s="15">
        <f t="shared" si="2"/>
        <v>7</v>
      </c>
      <c r="V59" s="15" t="e">
        <f>DATEDIF(Summary!$B$7,R59,"d")+1</f>
        <v>#NUM!</v>
      </c>
      <c r="W59" s="15">
        <f t="shared" si="3"/>
        <v>0</v>
      </c>
      <c r="X59">
        <v>127</v>
      </c>
      <c r="Y59" s="16"/>
      <c r="Z59" s="16">
        <v>0</v>
      </c>
      <c r="AA59" s="15">
        <f t="shared" ref="AA59:AA122" si="11">(B59+C59)*Z59</f>
        <v>0</v>
      </c>
      <c r="AB59" s="14">
        <v>0</v>
      </c>
      <c r="AC59" s="23">
        <f t="shared" ref="AC59:AC122" si="12">(B59+C59)*AB59</f>
        <v>0</v>
      </c>
    </row>
    <row r="60" spans="1:29" x14ac:dyDescent="0.35">
      <c r="A60" s="2"/>
      <c r="B60" s="11">
        <v>15</v>
      </c>
      <c r="C60" s="2"/>
      <c r="D60" s="11" t="s">
        <v>266</v>
      </c>
      <c r="E60" s="2" t="s">
        <v>246</v>
      </c>
      <c r="F60" s="2"/>
      <c r="G60" s="3"/>
      <c r="I60" s="16"/>
      <c r="J60" s="16"/>
      <c r="K60" s="16"/>
      <c r="L60" s="16"/>
      <c r="M60" s="16"/>
      <c r="N60" s="16"/>
      <c r="O60" s="16"/>
      <c r="P60" s="61">
        <f t="shared" si="9"/>
        <v>45727</v>
      </c>
      <c r="Q60" s="61">
        <f t="shared" si="10"/>
        <v>45734</v>
      </c>
      <c r="R60" s="61"/>
      <c r="S60" s="61"/>
      <c r="T60" s="15">
        <f>DATEDIF(Summary!$B$7,P60,"d")+1</f>
        <v>8</v>
      </c>
      <c r="U60" s="15">
        <f t="shared" si="2"/>
        <v>7</v>
      </c>
      <c r="V60" s="15" t="e">
        <f>DATEDIF(Summary!$B$7,R60,"d")+1</f>
        <v>#NUM!</v>
      </c>
      <c r="W60" s="15">
        <f t="shared" si="3"/>
        <v>0</v>
      </c>
      <c r="X60">
        <v>128</v>
      </c>
      <c r="Y60" s="16"/>
      <c r="Z60" s="16">
        <v>0</v>
      </c>
      <c r="AA60" s="15">
        <f t="shared" si="11"/>
        <v>0</v>
      </c>
      <c r="AB60" s="14">
        <v>0</v>
      </c>
      <c r="AC60" s="23">
        <f t="shared" si="12"/>
        <v>0</v>
      </c>
    </row>
    <row r="61" spans="1:29" x14ac:dyDescent="0.35">
      <c r="A61" s="2"/>
      <c r="B61" s="11">
        <v>10</v>
      </c>
      <c r="C61" s="2"/>
      <c r="D61" s="11" t="s">
        <v>267</v>
      </c>
      <c r="E61" s="2" t="s">
        <v>265</v>
      </c>
      <c r="F61" s="2"/>
      <c r="G61" s="3"/>
      <c r="I61" s="16"/>
      <c r="J61" s="16"/>
      <c r="K61" s="16"/>
      <c r="L61" s="16"/>
      <c r="M61" s="16"/>
      <c r="N61" s="16"/>
      <c r="O61" s="16"/>
      <c r="P61" s="61">
        <f t="shared" si="9"/>
        <v>45727</v>
      </c>
      <c r="Q61" s="61">
        <f t="shared" si="10"/>
        <v>45734</v>
      </c>
      <c r="R61" s="61"/>
      <c r="S61" s="61"/>
      <c r="T61" s="15">
        <f>DATEDIF(Summary!$B$7,P61,"d")+1</f>
        <v>8</v>
      </c>
      <c r="U61" s="15">
        <f t="shared" si="2"/>
        <v>7</v>
      </c>
      <c r="V61" s="15" t="e">
        <f>DATEDIF(Summary!$B$7,R61,"d")+1</f>
        <v>#NUM!</v>
      </c>
      <c r="W61" s="15">
        <f t="shared" si="3"/>
        <v>0</v>
      </c>
      <c r="X61">
        <v>129</v>
      </c>
      <c r="Y61" s="16"/>
      <c r="Z61" s="16">
        <v>0</v>
      </c>
      <c r="AA61" s="15">
        <f t="shared" si="11"/>
        <v>0</v>
      </c>
      <c r="AB61" s="14">
        <v>0</v>
      </c>
      <c r="AC61" s="23">
        <f t="shared" si="12"/>
        <v>0</v>
      </c>
    </row>
    <row r="62" spans="1:29" x14ac:dyDescent="0.35">
      <c r="A62" s="2"/>
      <c r="B62" s="11">
        <v>15</v>
      </c>
      <c r="C62" s="2"/>
      <c r="D62" s="11" t="s">
        <v>268</v>
      </c>
      <c r="E62" s="2" t="s">
        <v>246</v>
      </c>
      <c r="F62" s="2"/>
      <c r="G62" s="3"/>
      <c r="I62" s="16"/>
      <c r="J62" s="16"/>
      <c r="K62" s="16"/>
      <c r="L62" s="16"/>
      <c r="M62" s="16"/>
      <c r="N62" s="16"/>
      <c r="O62" s="16"/>
      <c r="P62" s="61">
        <f t="shared" si="9"/>
        <v>45727</v>
      </c>
      <c r="Q62" s="61">
        <f t="shared" si="10"/>
        <v>45734</v>
      </c>
      <c r="R62" s="61"/>
      <c r="S62" s="61"/>
      <c r="T62" s="15">
        <f>DATEDIF(Summary!$B$7,P62,"d")+1</f>
        <v>8</v>
      </c>
      <c r="U62" s="15">
        <f t="shared" si="2"/>
        <v>7</v>
      </c>
      <c r="V62" s="15" t="e">
        <f>DATEDIF(Summary!$B$7,R62,"d")+1</f>
        <v>#NUM!</v>
      </c>
      <c r="W62" s="15">
        <f t="shared" si="3"/>
        <v>0</v>
      </c>
      <c r="X62">
        <v>130</v>
      </c>
      <c r="Y62" s="16"/>
      <c r="Z62" s="16">
        <v>0</v>
      </c>
      <c r="AA62" s="15">
        <f t="shared" si="11"/>
        <v>0</v>
      </c>
      <c r="AB62" s="14">
        <v>0</v>
      </c>
      <c r="AC62" s="23">
        <f t="shared" si="12"/>
        <v>0</v>
      </c>
    </row>
    <row r="63" spans="1:29" x14ac:dyDescent="0.35">
      <c r="A63" s="2"/>
      <c r="B63" s="11">
        <v>10</v>
      </c>
      <c r="C63" s="11"/>
      <c r="D63" s="11" t="s">
        <v>269</v>
      </c>
      <c r="E63" s="2" t="s">
        <v>265</v>
      </c>
      <c r="F63" s="2"/>
      <c r="G63" s="3"/>
      <c r="I63" s="16"/>
      <c r="J63" s="16"/>
      <c r="K63" s="16"/>
      <c r="L63" s="16"/>
      <c r="M63" s="16"/>
      <c r="N63" s="16"/>
      <c r="O63" s="16"/>
      <c r="P63" s="61">
        <f t="shared" si="9"/>
        <v>45727</v>
      </c>
      <c r="Q63" s="61">
        <f t="shared" si="10"/>
        <v>45734</v>
      </c>
      <c r="R63" s="61"/>
      <c r="S63" s="61"/>
      <c r="T63" s="15">
        <f>DATEDIF(Summary!$B$7,P63,"d")+1</f>
        <v>8</v>
      </c>
      <c r="U63" s="15">
        <f t="shared" si="2"/>
        <v>7</v>
      </c>
      <c r="V63" s="15" t="e">
        <f>DATEDIF(Summary!$B$7,R63,"d")+1</f>
        <v>#NUM!</v>
      </c>
      <c r="W63" s="15">
        <f t="shared" si="3"/>
        <v>0</v>
      </c>
      <c r="X63">
        <v>131</v>
      </c>
      <c r="Y63" s="16"/>
      <c r="Z63" s="16">
        <v>0</v>
      </c>
      <c r="AA63" s="15">
        <f t="shared" si="11"/>
        <v>0</v>
      </c>
      <c r="AB63" s="14">
        <v>0</v>
      </c>
      <c r="AC63" s="23">
        <f t="shared" si="12"/>
        <v>0</v>
      </c>
    </row>
    <row r="64" spans="1:29" x14ac:dyDescent="0.35">
      <c r="A64" s="2" t="s">
        <v>270</v>
      </c>
      <c r="B64" s="11">
        <v>15</v>
      </c>
      <c r="C64" s="2"/>
      <c r="D64" s="11" t="s">
        <v>271</v>
      </c>
      <c r="E64" s="2" t="s">
        <v>246</v>
      </c>
      <c r="F64" s="2"/>
      <c r="G64" s="3"/>
      <c r="I64" s="16"/>
      <c r="J64" s="16"/>
      <c r="K64" s="16"/>
      <c r="L64" s="16"/>
      <c r="M64" s="16"/>
      <c r="N64" s="16"/>
      <c r="O64" s="16"/>
      <c r="P64" s="61">
        <f>Q63</f>
        <v>45734</v>
      </c>
      <c r="Q64" s="61">
        <f t="shared" si="10"/>
        <v>45741</v>
      </c>
      <c r="R64" s="61"/>
      <c r="S64" s="61"/>
      <c r="T64" s="15">
        <f>DATEDIF(Summary!$B$7,P64,"d")+1</f>
        <v>15</v>
      </c>
      <c r="U64" s="15">
        <f t="shared" si="2"/>
        <v>7</v>
      </c>
      <c r="V64" s="15" t="e">
        <f>DATEDIF(Summary!$B$7,R64,"d")+1</f>
        <v>#NUM!</v>
      </c>
      <c r="W64" s="15">
        <f t="shared" si="3"/>
        <v>0</v>
      </c>
      <c r="X64">
        <v>132</v>
      </c>
      <c r="Y64" s="16"/>
      <c r="Z64" s="16">
        <v>0</v>
      </c>
      <c r="AA64" s="15">
        <f t="shared" si="11"/>
        <v>0</v>
      </c>
      <c r="AB64" s="14">
        <v>0</v>
      </c>
      <c r="AC64" s="23">
        <f t="shared" si="12"/>
        <v>0</v>
      </c>
    </row>
    <row r="65" spans="1:29" x14ac:dyDescent="0.35">
      <c r="A65" s="2"/>
      <c r="B65" s="11">
        <v>10</v>
      </c>
      <c r="C65" s="2"/>
      <c r="D65" s="11" t="s">
        <v>272</v>
      </c>
      <c r="E65" s="2" t="s">
        <v>265</v>
      </c>
      <c r="F65" s="2"/>
      <c r="G65" s="3"/>
      <c r="I65" s="16"/>
      <c r="J65" s="16"/>
      <c r="K65" s="16"/>
      <c r="L65" s="16"/>
      <c r="M65" s="16"/>
      <c r="N65" s="16"/>
      <c r="O65" s="16"/>
      <c r="P65" s="61">
        <f>P64</f>
        <v>45734</v>
      </c>
      <c r="Q65" s="61">
        <f t="shared" si="10"/>
        <v>45741</v>
      </c>
      <c r="R65" s="61"/>
      <c r="S65" s="61"/>
      <c r="T65" s="15">
        <f>DATEDIF(Summary!$B$7,P65,"d")+1</f>
        <v>15</v>
      </c>
      <c r="U65" s="15">
        <f t="shared" si="2"/>
        <v>7</v>
      </c>
      <c r="V65" s="15" t="e">
        <f>DATEDIF(Summary!$B$7,R65,"d")+1</f>
        <v>#NUM!</v>
      </c>
      <c r="W65" s="15">
        <f t="shared" si="3"/>
        <v>0</v>
      </c>
      <c r="X65">
        <v>133</v>
      </c>
      <c r="Y65" s="16"/>
      <c r="Z65" s="16">
        <v>0</v>
      </c>
      <c r="AA65" s="15">
        <f t="shared" si="11"/>
        <v>0</v>
      </c>
      <c r="AB65" s="14">
        <v>0</v>
      </c>
      <c r="AC65" s="23">
        <f t="shared" si="12"/>
        <v>0</v>
      </c>
    </row>
    <row r="66" spans="1:29" x14ac:dyDescent="0.35">
      <c r="A66" s="2"/>
      <c r="B66" s="11">
        <v>10</v>
      </c>
      <c r="C66" s="2"/>
      <c r="D66" s="11" t="s">
        <v>273</v>
      </c>
      <c r="E66" s="2" t="s">
        <v>265</v>
      </c>
      <c r="F66" s="2"/>
      <c r="G66" s="3"/>
      <c r="I66" s="16"/>
      <c r="J66" s="16"/>
      <c r="K66" s="16"/>
      <c r="L66" s="16"/>
      <c r="M66" s="16"/>
      <c r="N66" s="16"/>
      <c r="O66" s="16"/>
      <c r="P66" s="61">
        <f>P65</f>
        <v>45734</v>
      </c>
      <c r="Q66" s="61">
        <f t="shared" si="10"/>
        <v>45741</v>
      </c>
      <c r="R66" s="61"/>
      <c r="S66" s="61"/>
      <c r="T66" s="15">
        <f>DATEDIF(Summary!$B$7,P66,"d")+1</f>
        <v>15</v>
      </c>
      <c r="U66" s="15">
        <f t="shared" si="2"/>
        <v>7</v>
      </c>
      <c r="V66" s="15" t="e">
        <f>DATEDIF(Summary!$B$7,R66,"d")+1</f>
        <v>#NUM!</v>
      </c>
      <c r="W66" s="15">
        <f t="shared" si="3"/>
        <v>0</v>
      </c>
      <c r="X66">
        <v>134</v>
      </c>
      <c r="Y66" s="16"/>
      <c r="Z66" s="16">
        <v>0</v>
      </c>
      <c r="AA66" s="15">
        <f t="shared" si="11"/>
        <v>0</v>
      </c>
      <c r="AB66" s="14">
        <v>0</v>
      </c>
      <c r="AC66" s="23">
        <f t="shared" si="12"/>
        <v>0</v>
      </c>
    </row>
    <row r="67" spans="1:29" x14ac:dyDescent="0.35">
      <c r="A67" s="2"/>
      <c r="B67" s="11">
        <v>10</v>
      </c>
      <c r="C67" s="2"/>
      <c r="D67" s="11" t="s">
        <v>274</v>
      </c>
      <c r="E67" s="2" t="s">
        <v>265</v>
      </c>
      <c r="F67" s="2"/>
      <c r="G67" s="3"/>
      <c r="I67" s="16"/>
      <c r="J67" s="16"/>
      <c r="K67" s="16"/>
      <c r="L67" s="16"/>
      <c r="M67" s="16"/>
      <c r="N67" s="16"/>
      <c r="O67" s="16"/>
      <c r="P67" s="61">
        <f>P66</f>
        <v>45734</v>
      </c>
      <c r="Q67" s="61">
        <f t="shared" si="10"/>
        <v>45741</v>
      </c>
      <c r="R67" s="61"/>
      <c r="S67" s="61"/>
      <c r="T67" s="15">
        <f>DATEDIF(Summary!$B$7,P67,"d")+1</f>
        <v>15</v>
      </c>
      <c r="U67" s="15">
        <f t="shared" si="2"/>
        <v>7</v>
      </c>
      <c r="V67" s="15" t="e">
        <f>DATEDIF(Summary!$B$7,R67,"d")+1</f>
        <v>#NUM!</v>
      </c>
      <c r="W67" s="15">
        <f t="shared" si="3"/>
        <v>0</v>
      </c>
      <c r="X67">
        <v>135</v>
      </c>
      <c r="Y67" s="16"/>
      <c r="Z67" s="16">
        <v>0</v>
      </c>
      <c r="AA67" s="15">
        <f t="shared" si="11"/>
        <v>0</v>
      </c>
      <c r="AB67" s="14">
        <v>0</v>
      </c>
      <c r="AC67" s="23">
        <f t="shared" si="12"/>
        <v>0</v>
      </c>
    </row>
    <row r="68" spans="1:29" x14ac:dyDescent="0.35">
      <c r="A68" s="2"/>
      <c r="B68" s="11">
        <v>10</v>
      </c>
      <c r="C68" s="2"/>
      <c r="D68" s="11" t="s">
        <v>275</v>
      </c>
      <c r="E68" s="2" t="s">
        <v>265</v>
      </c>
      <c r="F68" s="2"/>
      <c r="G68" s="3"/>
      <c r="I68" s="16"/>
      <c r="J68" s="16"/>
      <c r="K68" s="16"/>
      <c r="L68" s="16"/>
      <c r="M68" s="16"/>
      <c r="N68" s="16"/>
      <c r="O68" s="16"/>
      <c r="P68" s="61">
        <f>P67</f>
        <v>45734</v>
      </c>
      <c r="Q68" s="61">
        <f t="shared" si="10"/>
        <v>45741</v>
      </c>
      <c r="R68" s="61"/>
      <c r="S68" s="61"/>
      <c r="T68" s="15">
        <f>DATEDIF(Summary!$B$7,P68,"d")+1</f>
        <v>15</v>
      </c>
      <c r="U68" s="15">
        <f t="shared" si="2"/>
        <v>7</v>
      </c>
      <c r="V68" s="15" t="e">
        <f>DATEDIF(Summary!$B$7,R68,"d")+1</f>
        <v>#NUM!</v>
      </c>
      <c r="W68" s="15">
        <f t="shared" si="3"/>
        <v>0</v>
      </c>
      <c r="X68">
        <v>136</v>
      </c>
      <c r="Y68" s="16"/>
      <c r="Z68" s="16">
        <v>0</v>
      </c>
      <c r="AA68" s="15">
        <f t="shared" si="11"/>
        <v>0</v>
      </c>
      <c r="AB68" s="14">
        <v>0</v>
      </c>
      <c r="AC68" s="23">
        <f t="shared" si="12"/>
        <v>0</v>
      </c>
    </row>
    <row r="69" spans="1:29" x14ac:dyDescent="0.35">
      <c r="A69" s="2"/>
      <c r="B69" s="2"/>
      <c r="C69" s="2"/>
      <c r="D69" s="2"/>
      <c r="E69" s="2"/>
      <c r="F69" s="2"/>
      <c r="G69" s="3"/>
      <c r="I69" s="16"/>
      <c r="J69" s="16"/>
      <c r="K69" s="16"/>
      <c r="L69" s="16"/>
      <c r="M69" s="16"/>
      <c r="N69" s="16"/>
      <c r="O69" s="16"/>
      <c r="P69" s="61"/>
      <c r="Q69" s="61"/>
      <c r="R69" s="61"/>
      <c r="S69" s="61"/>
      <c r="T69" s="15" t="e">
        <f>DATEDIF(Summary!$B$7,P69,"d")+1</f>
        <v>#NUM!</v>
      </c>
      <c r="U69" s="15">
        <f t="shared" ref="U69:U127" si="13">DATEDIF(P69,Q69,"d")</f>
        <v>0</v>
      </c>
      <c r="V69" s="15" t="e">
        <f>DATEDIF(Summary!$B$7,R69,"d")+1</f>
        <v>#NUM!</v>
      </c>
      <c r="W69" s="15">
        <f t="shared" ref="W69:W127" si="14">DATEDIF(R69,S69,"d")</f>
        <v>0</v>
      </c>
      <c r="X69">
        <v>137</v>
      </c>
      <c r="Y69" s="16"/>
      <c r="Z69" s="16">
        <v>0</v>
      </c>
      <c r="AA69" s="15">
        <f t="shared" si="11"/>
        <v>0</v>
      </c>
      <c r="AB69" s="14">
        <v>0</v>
      </c>
      <c r="AC69" s="23">
        <f t="shared" si="12"/>
        <v>0</v>
      </c>
    </row>
    <row r="70" spans="1:29" x14ac:dyDescent="0.35">
      <c r="I70" s="16"/>
      <c r="J70" s="16"/>
      <c r="K70" s="16"/>
      <c r="L70" s="16"/>
      <c r="M70" s="16"/>
      <c r="N70" s="16"/>
      <c r="O70" s="16"/>
      <c r="P70" s="61"/>
      <c r="Q70" s="61"/>
      <c r="R70" s="61"/>
      <c r="S70" s="61"/>
      <c r="T70" s="15" t="e">
        <f>DATEDIF(Summary!$B$7,P70,"d")+1</f>
        <v>#NUM!</v>
      </c>
      <c r="U70" s="15">
        <f t="shared" si="13"/>
        <v>0</v>
      </c>
      <c r="V70" s="15" t="e">
        <f>DATEDIF(Summary!$B$7,R70,"d")+1</f>
        <v>#NUM!</v>
      </c>
      <c r="W70" s="15">
        <f t="shared" si="14"/>
        <v>0</v>
      </c>
      <c r="X70">
        <v>138</v>
      </c>
      <c r="Y70" s="16"/>
      <c r="Z70" s="16">
        <v>0</v>
      </c>
      <c r="AA70" s="15">
        <f t="shared" si="11"/>
        <v>0</v>
      </c>
      <c r="AB70" s="14">
        <v>0</v>
      </c>
      <c r="AC70" s="23">
        <f t="shared" si="12"/>
        <v>0</v>
      </c>
    </row>
    <row r="71" spans="1:29" x14ac:dyDescent="0.35">
      <c r="A71" s="6" t="s">
        <v>0</v>
      </c>
      <c r="B71" s="6" t="s">
        <v>91</v>
      </c>
      <c r="C71" s="6" t="s">
        <v>92</v>
      </c>
      <c r="D71" s="6" t="s">
        <v>1</v>
      </c>
      <c r="E71" s="7" t="s">
        <v>2</v>
      </c>
      <c r="F71" s="7" t="s">
        <v>3</v>
      </c>
      <c r="G71" s="7" t="s">
        <v>9</v>
      </c>
      <c r="I71" s="16"/>
      <c r="J71" s="16"/>
      <c r="K71" s="16"/>
      <c r="L71" s="16"/>
      <c r="M71" s="16"/>
      <c r="N71" s="16"/>
      <c r="O71" s="16"/>
      <c r="P71" s="61"/>
      <c r="Q71" s="61"/>
      <c r="R71" s="61"/>
      <c r="S71" s="61"/>
      <c r="T71" s="15" t="e">
        <f>DATEDIF(Summary!$B$7,P71,"d")+1</f>
        <v>#NUM!</v>
      </c>
      <c r="U71" s="15">
        <f t="shared" si="13"/>
        <v>0</v>
      </c>
      <c r="V71" s="15" t="e">
        <f>DATEDIF(Summary!$B$7,R71,"d")+1</f>
        <v>#NUM!</v>
      </c>
      <c r="W71" s="15">
        <f t="shared" si="14"/>
        <v>0</v>
      </c>
      <c r="X71">
        <v>139</v>
      </c>
      <c r="Y71" s="16"/>
      <c r="AA71" s="15"/>
      <c r="AB71" s="14"/>
      <c r="AC71" s="23"/>
    </row>
    <row r="72" spans="1:29" x14ac:dyDescent="0.35">
      <c r="A72" s="30" t="s">
        <v>51</v>
      </c>
      <c r="B72" s="8"/>
      <c r="C72" s="8"/>
      <c r="D72" s="8"/>
      <c r="E72" s="9"/>
      <c r="F72" s="9"/>
      <c r="G72" s="9"/>
      <c r="I72" s="16"/>
      <c r="J72" s="16"/>
      <c r="K72" s="16"/>
      <c r="L72" s="16"/>
      <c r="M72" s="16"/>
      <c r="N72" s="16"/>
      <c r="O72" s="16"/>
      <c r="P72" s="61"/>
      <c r="Q72" s="61"/>
      <c r="R72" s="61"/>
      <c r="S72" s="61"/>
      <c r="T72" s="15" t="e">
        <f>DATEDIF(Summary!$B$7,P72,"d")+1</f>
        <v>#NUM!</v>
      </c>
      <c r="U72" s="15">
        <f t="shared" si="13"/>
        <v>0</v>
      </c>
      <c r="V72" s="15" t="e">
        <f>DATEDIF(Summary!$B$7,R72,"d")+1</f>
        <v>#NUM!</v>
      </c>
      <c r="W72" s="15">
        <f t="shared" si="14"/>
        <v>0</v>
      </c>
      <c r="X72">
        <v>140</v>
      </c>
      <c r="Y72" s="16"/>
      <c r="Z72" s="16">
        <v>0</v>
      </c>
      <c r="AA72" s="15">
        <f t="shared" si="11"/>
        <v>0</v>
      </c>
      <c r="AB72" s="14">
        <v>0</v>
      </c>
      <c r="AC72" s="23">
        <f t="shared" si="12"/>
        <v>0</v>
      </c>
    </row>
    <row r="73" spans="1:29" x14ac:dyDescent="0.35">
      <c r="A73" s="2" t="s">
        <v>231</v>
      </c>
      <c r="B73" s="11">
        <v>5</v>
      </c>
      <c r="C73" s="2"/>
      <c r="D73" s="11" t="s">
        <v>316</v>
      </c>
      <c r="E73" s="2" t="s">
        <v>232</v>
      </c>
      <c r="F73" s="2"/>
      <c r="G73" s="3" t="s">
        <v>229</v>
      </c>
      <c r="I73" s="16"/>
      <c r="J73" s="16"/>
      <c r="K73" s="16"/>
      <c r="L73" s="16"/>
      <c r="M73" s="16"/>
      <c r="N73" s="16"/>
      <c r="O73" s="16"/>
      <c r="P73" s="61">
        <f>P4</f>
        <v>45720</v>
      </c>
      <c r="Q73" s="61">
        <f>P73+7</f>
        <v>45727</v>
      </c>
      <c r="R73" s="61">
        <v>45720</v>
      </c>
      <c r="S73" s="61"/>
      <c r="T73" s="15">
        <f>DATEDIF(Summary!$B$7,P73,"d")+1</f>
        <v>1</v>
      </c>
      <c r="U73" s="15">
        <f t="shared" si="13"/>
        <v>7</v>
      </c>
      <c r="V73" s="15">
        <f>DATEDIF(Summary!$B$7,R73,"d")+1</f>
        <v>1</v>
      </c>
      <c r="W73" s="15" t="e">
        <f t="shared" si="14"/>
        <v>#NUM!</v>
      </c>
      <c r="X73">
        <v>141</v>
      </c>
      <c r="Y73" s="16"/>
      <c r="Z73" s="16">
        <v>0</v>
      </c>
      <c r="AA73" s="15">
        <f t="shared" si="11"/>
        <v>0</v>
      </c>
      <c r="AB73" s="14">
        <v>0</v>
      </c>
      <c r="AC73" s="23">
        <f t="shared" si="12"/>
        <v>0</v>
      </c>
    </row>
    <row r="74" spans="1:29" x14ac:dyDescent="0.35">
      <c r="A74" s="2"/>
      <c r="B74" s="11">
        <v>5</v>
      </c>
      <c r="C74" s="11"/>
      <c r="D74" s="11" t="s">
        <v>317</v>
      </c>
      <c r="E74" s="2" t="s">
        <v>233</v>
      </c>
      <c r="F74" s="2"/>
      <c r="G74" s="3"/>
      <c r="I74" s="16"/>
      <c r="J74" s="16"/>
      <c r="K74" s="16"/>
      <c r="L74" s="16"/>
      <c r="M74" s="16"/>
      <c r="N74" s="16"/>
      <c r="O74" s="16"/>
      <c r="P74" s="61">
        <f>P73</f>
        <v>45720</v>
      </c>
      <c r="Q74" s="61">
        <f>P74+7</f>
        <v>45727</v>
      </c>
      <c r="R74" s="61">
        <v>45720</v>
      </c>
      <c r="S74" s="61"/>
      <c r="T74" s="15">
        <f>DATEDIF(Summary!$B$7,P74,"d")+1</f>
        <v>1</v>
      </c>
      <c r="U74" s="15">
        <f t="shared" si="13"/>
        <v>7</v>
      </c>
      <c r="V74" s="15">
        <f>DATEDIF(Summary!$B$7,R74,"d")+1</f>
        <v>1</v>
      </c>
      <c r="W74" s="15" t="e">
        <f t="shared" si="14"/>
        <v>#NUM!</v>
      </c>
      <c r="X74">
        <v>142</v>
      </c>
      <c r="Y74" s="16"/>
      <c r="Z74" s="16">
        <v>0</v>
      </c>
      <c r="AA74" s="15">
        <f t="shared" si="11"/>
        <v>0</v>
      </c>
      <c r="AB74" s="14">
        <v>0</v>
      </c>
      <c r="AC74" s="23">
        <f t="shared" si="12"/>
        <v>0</v>
      </c>
    </row>
    <row r="75" spans="1:29" x14ac:dyDescent="0.35">
      <c r="A75" s="2"/>
      <c r="B75" s="11"/>
      <c r="C75" s="2">
        <v>5</v>
      </c>
      <c r="D75" s="2" t="s">
        <v>318</v>
      </c>
      <c r="E75" s="2" t="s">
        <v>234</v>
      </c>
      <c r="F75" s="2"/>
      <c r="G75" s="3"/>
      <c r="I75" s="16"/>
      <c r="J75" s="16"/>
      <c r="K75" s="16"/>
      <c r="L75" s="16"/>
      <c r="M75" s="16"/>
      <c r="N75" s="16"/>
      <c r="O75" s="16"/>
      <c r="P75" s="61">
        <f>P74</f>
        <v>45720</v>
      </c>
      <c r="Q75" s="61">
        <f t="shared" ref="Q75:Q81" si="15">P75+7</f>
        <v>45727</v>
      </c>
      <c r="R75" s="61">
        <v>45720</v>
      </c>
      <c r="S75" s="61"/>
      <c r="T75" s="15">
        <f>DATEDIF(Summary!$B$7,P75,"d")+1</f>
        <v>1</v>
      </c>
      <c r="U75" s="15">
        <f t="shared" si="13"/>
        <v>7</v>
      </c>
      <c r="V75" s="15">
        <f>DATEDIF(Summary!$B$7,R75,"d")+1</f>
        <v>1</v>
      </c>
      <c r="W75" s="15" t="e">
        <f t="shared" si="14"/>
        <v>#NUM!</v>
      </c>
      <c r="X75">
        <v>143</v>
      </c>
      <c r="Y75" s="16"/>
      <c r="Z75" s="16">
        <v>0</v>
      </c>
      <c r="AA75" s="15">
        <f t="shared" si="11"/>
        <v>0</v>
      </c>
      <c r="AB75" s="14">
        <v>0</v>
      </c>
      <c r="AC75" s="23">
        <f t="shared" si="12"/>
        <v>0</v>
      </c>
    </row>
    <row r="76" spans="1:29" x14ac:dyDescent="0.35">
      <c r="A76" s="2"/>
      <c r="B76" s="11">
        <v>5</v>
      </c>
      <c r="C76" s="11"/>
      <c r="D76" s="11" t="s">
        <v>319</v>
      </c>
      <c r="E76" s="2" t="s">
        <v>233</v>
      </c>
      <c r="F76" s="2"/>
      <c r="G76" s="3"/>
      <c r="I76" s="16"/>
      <c r="J76" s="16"/>
      <c r="K76" s="16"/>
      <c r="L76" s="16"/>
      <c r="M76" s="16"/>
      <c r="N76" s="16"/>
      <c r="O76" s="16"/>
      <c r="P76" s="61">
        <f t="shared" ref="P76:P81" si="16">P75</f>
        <v>45720</v>
      </c>
      <c r="Q76" s="61">
        <f t="shared" si="15"/>
        <v>45727</v>
      </c>
      <c r="R76" s="61">
        <v>45720</v>
      </c>
      <c r="S76" s="61"/>
      <c r="T76" s="15">
        <f>DATEDIF(Summary!$B$7,P76,"d")+1</f>
        <v>1</v>
      </c>
      <c r="U76" s="15">
        <f t="shared" si="13"/>
        <v>7</v>
      </c>
      <c r="V76" s="15">
        <f>DATEDIF(Summary!$B$7,R76,"d")+1</f>
        <v>1</v>
      </c>
      <c r="W76" s="15" t="e">
        <f t="shared" si="14"/>
        <v>#NUM!</v>
      </c>
      <c r="X76">
        <v>144</v>
      </c>
      <c r="Y76" s="16"/>
      <c r="Z76" s="16">
        <v>0</v>
      </c>
      <c r="AA76" s="15">
        <f t="shared" si="11"/>
        <v>0</v>
      </c>
      <c r="AB76" s="14">
        <v>0</v>
      </c>
      <c r="AC76" s="23">
        <f t="shared" si="12"/>
        <v>0</v>
      </c>
    </row>
    <row r="77" spans="1:29" x14ac:dyDescent="0.35">
      <c r="A77" s="2"/>
      <c r="B77" s="11"/>
      <c r="C77" s="2">
        <v>5</v>
      </c>
      <c r="D77" s="2" t="s">
        <v>320</v>
      </c>
      <c r="E77" s="2" t="s">
        <v>235</v>
      </c>
      <c r="F77" s="2"/>
      <c r="G77" s="3"/>
      <c r="I77" s="16"/>
      <c r="J77" s="16"/>
      <c r="K77" s="16"/>
      <c r="L77" s="16"/>
      <c r="M77" s="16"/>
      <c r="N77" s="16"/>
      <c r="O77" s="16"/>
      <c r="P77" s="61">
        <f t="shared" si="16"/>
        <v>45720</v>
      </c>
      <c r="Q77" s="61">
        <f t="shared" si="15"/>
        <v>45727</v>
      </c>
      <c r="R77" s="61">
        <v>45720</v>
      </c>
      <c r="S77" s="61"/>
      <c r="T77" s="15">
        <f>DATEDIF(Summary!$B$7,P77,"d")+1</f>
        <v>1</v>
      </c>
      <c r="U77" s="15">
        <f t="shared" si="13"/>
        <v>7</v>
      </c>
      <c r="V77" s="15">
        <f>DATEDIF(Summary!$B$7,R77,"d")+1</f>
        <v>1</v>
      </c>
      <c r="W77" s="15" t="e">
        <f t="shared" si="14"/>
        <v>#NUM!</v>
      </c>
      <c r="X77">
        <v>145</v>
      </c>
      <c r="Y77" s="16"/>
      <c r="Z77" s="16">
        <v>0</v>
      </c>
      <c r="AA77" s="15">
        <f t="shared" si="11"/>
        <v>0</v>
      </c>
      <c r="AB77" s="14">
        <v>0</v>
      </c>
      <c r="AC77" s="23">
        <f t="shared" si="12"/>
        <v>0</v>
      </c>
    </row>
    <row r="78" spans="1:29" x14ac:dyDescent="0.35">
      <c r="A78" s="2"/>
      <c r="B78" s="11"/>
      <c r="C78" s="2">
        <v>5</v>
      </c>
      <c r="D78" s="2" t="s">
        <v>321</v>
      </c>
      <c r="E78" s="2" t="s">
        <v>236</v>
      </c>
      <c r="F78" s="2"/>
      <c r="G78" s="3"/>
      <c r="I78" s="16"/>
      <c r="J78" s="16"/>
      <c r="K78" s="16"/>
      <c r="L78" s="16"/>
      <c r="M78" s="16"/>
      <c r="N78" s="16"/>
      <c r="O78" s="16"/>
      <c r="P78" s="61">
        <f t="shared" si="16"/>
        <v>45720</v>
      </c>
      <c r="Q78" s="61">
        <f t="shared" si="15"/>
        <v>45727</v>
      </c>
      <c r="R78" s="61">
        <v>45720</v>
      </c>
      <c r="S78" s="61"/>
      <c r="T78" s="15">
        <f>DATEDIF(Summary!$B$7,P78,"d")+1</f>
        <v>1</v>
      </c>
      <c r="U78" s="15">
        <f t="shared" si="13"/>
        <v>7</v>
      </c>
      <c r="V78" s="15">
        <f>DATEDIF(Summary!$B$7,R78,"d")+1</f>
        <v>1</v>
      </c>
      <c r="W78" s="15" t="e">
        <f t="shared" si="14"/>
        <v>#NUM!</v>
      </c>
      <c r="X78">
        <v>146</v>
      </c>
      <c r="Y78" s="16"/>
      <c r="Z78" s="16">
        <v>0</v>
      </c>
      <c r="AA78" s="15">
        <f t="shared" si="11"/>
        <v>0</v>
      </c>
      <c r="AB78" s="14">
        <v>0</v>
      </c>
      <c r="AC78" s="23">
        <f t="shared" si="12"/>
        <v>0</v>
      </c>
    </row>
    <row r="79" spans="1:29" x14ac:dyDescent="0.35">
      <c r="A79" s="2"/>
      <c r="B79" s="11">
        <v>5</v>
      </c>
      <c r="C79" s="11"/>
      <c r="D79" s="11" t="s">
        <v>322</v>
      </c>
      <c r="E79" s="2" t="s">
        <v>237</v>
      </c>
      <c r="F79" s="2"/>
      <c r="G79" s="3"/>
      <c r="I79" s="16"/>
      <c r="J79" s="16"/>
      <c r="K79" s="16"/>
      <c r="L79" s="16"/>
      <c r="M79" s="16"/>
      <c r="N79" s="16"/>
      <c r="O79" s="16"/>
      <c r="P79" s="61">
        <f t="shared" si="16"/>
        <v>45720</v>
      </c>
      <c r="Q79" s="61">
        <f t="shared" si="15"/>
        <v>45727</v>
      </c>
      <c r="R79" s="61">
        <v>45720</v>
      </c>
      <c r="S79" s="61"/>
      <c r="T79" s="15">
        <f>DATEDIF(Summary!$B$7,P79,"d")+1</f>
        <v>1</v>
      </c>
      <c r="U79" s="15">
        <f t="shared" si="13"/>
        <v>7</v>
      </c>
      <c r="V79" s="15">
        <f>DATEDIF(Summary!$B$7,R79,"d")+1</f>
        <v>1</v>
      </c>
      <c r="W79" s="15" t="e">
        <f t="shared" si="14"/>
        <v>#NUM!</v>
      </c>
      <c r="X79">
        <v>147</v>
      </c>
      <c r="Y79" s="16"/>
      <c r="Z79" s="16">
        <v>0</v>
      </c>
      <c r="AA79" s="15">
        <f t="shared" si="11"/>
        <v>0</v>
      </c>
      <c r="AB79" s="14">
        <v>0</v>
      </c>
      <c r="AC79" s="23">
        <f t="shared" si="12"/>
        <v>0</v>
      </c>
    </row>
    <row r="80" spans="1:29" x14ac:dyDescent="0.35">
      <c r="A80" s="2"/>
      <c r="B80" s="11">
        <v>5</v>
      </c>
      <c r="C80" s="11"/>
      <c r="D80" s="11" t="s">
        <v>323</v>
      </c>
      <c r="E80" s="2" t="s">
        <v>238</v>
      </c>
      <c r="F80" s="2"/>
      <c r="G80" s="3"/>
      <c r="I80" s="16"/>
      <c r="J80" s="16"/>
      <c r="K80" s="16"/>
      <c r="L80" s="16"/>
      <c r="M80" s="16"/>
      <c r="N80" s="16"/>
      <c r="O80" s="16"/>
      <c r="P80" s="61">
        <f t="shared" si="16"/>
        <v>45720</v>
      </c>
      <c r="Q80" s="61">
        <f t="shared" si="15"/>
        <v>45727</v>
      </c>
      <c r="R80" s="61">
        <v>45720</v>
      </c>
      <c r="S80" s="61"/>
      <c r="T80" s="15">
        <f>DATEDIF(Summary!$B$7,P80,"d")+1</f>
        <v>1</v>
      </c>
      <c r="U80" s="15">
        <f t="shared" si="13"/>
        <v>7</v>
      </c>
      <c r="V80" s="15">
        <f>DATEDIF(Summary!$B$7,R80,"d")+1</f>
        <v>1</v>
      </c>
      <c r="W80" s="15" t="e">
        <f t="shared" si="14"/>
        <v>#NUM!</v>
      </c>
      <c r="X80">
        <v>148</v>
      </c>
      <c r="Y80" s="16"/>
      <c r="Z80" s="16">
        <v>0</v>
      </c>
      <c r="AA80" s="15">
        <f t="shared" si="11"/>
        <v>0</v>
      </c>
      <c r="AB80" s="14">
        <v>0</v>
      </c>
      <c r="AC80" s="23">
        <f t="shared" si="12"/>
        <v>0</v>
      </c>
    </row>
    <row r="81" spans="1:29" x14ac:dyDescent="0.35">
      <c r="A81" s="2"/>
      <c r="B81" s="11"/>
      <c r="C81" s="2">
        <v>5</v>
      </c>
      <c r="D81" s="2" t="s">
        <v>324</v>
      </c>
      <c r="E81" s="2" t="s">
        <v>239</v>
      </c>
      <c r="F81" s="2"/>
      <c r="G81" s="3"/>
      <c r="I81" s="16"/>
      <c r="J81" s="16"/>
      <c r="K81" s="16"/>
      <c r="L81" s="16"/>
      <c r="M81" s="16"/>
      <c r="N81" s="16"/>
      <c r="O81" s="16"/>
      <c r="P81" s="61">
        <f t="shared" si="16"/>
        <v>45720</v>
      </c>
      <c r="Q81" s="61">
        <f t="shared" si="15"/>
        <v>45727</v>
      </c>
      <c r="R81" s="61">
        <v>45720</v>
      </c>
      <c r="S81" s="61"/>
      <c r="T81" s="15">
        <f>DATEDIF(Summary!$B$7,P81,"d")+1</f>
        <v>1</v>
      </c>
      <c r="U81" s="15">
        <f t="shared" si="13"/>
        <v>7</v>
      </c>
      <c r="V81" s="15">
        <f>DATEDIF(Summary!$B$7,R81,"d")+1</f>
        <v>1</v>
      </c>
      <c r="W81" s="15" t="e">
        <f t="shared" si="14"/>
        <v>#NUM!</v>
      </c>
      <c r="X81">
        <v>149</v>
      </c>
      <c r="Y81" s="16"/>
      <c r="Z81" s="16">
        <v>0</v>
      </c>
      <c r="AA81" s="15">
        <f t="shared" si="11"/>
        <v>0</v>
      </c>
      <c r="AB81" s="14">
        <v>0</v>
      </c>
      <c r="AC81" s="23">
        <f t="shared" si="12"/>
        <v>0</v>
      </c>
    </row>
    <row r="82" spans="1:29" x14ac:dyDescent="0.35">
      <c r="A82" s="2"/>
      <c r="B82" s="11"/>
      <c r="C82" s="11"/>
      <c r="D82" s="11"/>
      <c r="E82" s="2"/>
      <c r="F82" s="2"/>
      <c r="G82" s="3"/>
      <c r="I82" s="16"/>
      <c r="J82" s="16"/>
      <c r="K82" s="16"/>
      <c r="L82" s="16"/>
      <c r="M82" s="16"/>
      <c r="N82" s="16"/>
      <c r="O82" s="16"/>
      <c r="P82" s="61"/>
      <c r="Q82" s="61"/>
      <c r="R82" s="61"/>
      <c r="S82" s="61"/>
      <c r="T82" s="15" t="e">
        <f>DATEDIF(Summary!$B$7,P82,"d")+1</f>
        <v>#NUM!</v>
      </c>
      <c r="U82" s="15">
        <f t="shared" si="13"/>
        <v>0</v>
      </c>
      <c r="V82" s="15" t="e">
        <f>DATEDIF(Summary!$B$7,R82,"d")+1</f>
        <v>#NUM!</v>
      </c>
      <c r="W82" s="15">
        <f t="shared" si="14"/>
        <v>0</v>
      </c>
      <c r="X82">
        <v>150</v>
      </c>
      <c r="Y82" s="16"/>
      <c r="Z82" s="16">
        <v>0</v>
      </c>
      <c r="AA82" s="15">
        <f t="shared" si="11"/>
        <v>0</v>
      </c>
      <c r="AB82" s="14">
        <v>0</v>
      </c>
      <c r="AC82" s="23">
        <f t="shared" si="12"/>
        <v>0</v>
      </c>
    </row>
    <row r="83" spans="1:29" x14ac:dyDescent="0.35">
      <c r="A83" s="2" t="s">
        <v>240</v>
      </c>
      <c r="B83" s="11">
        <v>15</v>
      </c>
      <c r="C83" s="11"/>
      <c r="D83" s="11" t="s">
        <v>325</v>
      </c>
      <c r="E83" s="2" t="s">
        <v>232</v>
      </c>
      <c r="F83" s="2"/>
      <c r="G83" s="3"/>
      <c r="I83" s="16"/>
      <c r="J83" s="16"/>
      <c r="K83" s="16"/>
      <c r="L83" s="16"/>
      <c r="M83" s="16"/>
      <c r="N83" s="16"/>
      <c r="O83" s="16"/>
      <c r="P83" s="61">
        <f>Q81</f>
        <v>45727</v>
      </c>
      <c r="Q83" s="61">
        <f>P83+7</f>
        <v>45734</v>
      </c>
      <c r="R83" s="61"/>
      <c r="S83" s="61"/>
      <c r="T83" s="15">
        <f>DATEDIF(Summary!$B$7,P83,"d")+1</f>
        <v>8</v>
      </c>
      <c r="U83" s="15">
        <f t="shared" si="13"/>
        <v>7</v>
      </c>
      <c r="V83" s="15" t="e">
        <f>DATEDIF(Summary!$B$7,R83,"d")+1</f>
        <v>#NUM!</v>
      </c>
      <c r="W83" s="15">
        <f t="shared" si="14"/>
        <v>0</v>
      </c>
      <c r="X83">
        <v>151</v>
      </c>
      <c r="Y83" s="16"/>
      <c r="Z83" s="16">
        <v>0</v>
      </c>
      <c r="AA83" s="15">
        <f t="shared" si="11"/>
        <v>0</v>
      </c>
      <c r="AB83" s="14">
        <v>0</v>
      </c>
      <c r="AC83" s="23">
        <f t="shared" si="12"/>
        <v>0</v>
      </c>
    </row>
    <row r="84" spans="1:29" x14ac:dyDescent="0.35">
      <c r="A84" s="2"/>
      <c r="B84" s="11">
        <v>15</v>
      </c>
      <c r="C84" s="11"/>
      <c r="D84" s="11" t="s">
        <v>326</v>
      </c>
      <c r="E84" s="2" t="s">
        <v>241</v>
      </c>
      <c r="F84" s="2"/>
      <c r="G84" s="3"/>
      <c r="I84" s="16"/>
      <c r="J84" s="16"/>
      <c r="K84" s="16"/>
      <c r="L84" s="16"/>
      <c r="M84" s="16"/>
      <c r="N84" s="16"/>
      <c r="O84" s="16"/>
      <c r="P84" s="61">
        <f>P83</f>
        <v>45727</v>
      </c>
      <c r="Q84" s="61">
        <f>P84+7</f>
        <v>45734</v>
      </c>
      <c r="R84" s="61"/>
      <c r="S84" s="61"/>
      <c r="T84" s="15">
        <f>DATEDIF(Summary!$B$7,P84,"d")+1</f>
        <v>8</v>
      </c>
      <c r="U84" s="15">
        <f t="shared" si="13"/>
        <v>7</v>
      </c>
      <c r="V84" s="15" t="e">
        <f>DATEDIF(Summary!$B$7,R84,"d")+1</f>
        <v>#NUM!</v>
      </c>
      <c r="W84" s="15">
        <f t="shared" si="14"/>
        <v>0</v>
      </c>
      <c r="X84">
        <v>152</v>
      </c>
      <c r="Y84" s="16"/>
      <c r="Z84" s="16">
        <v>0</v>
      </c>
      <c r="AA84" s="15">
        <f t="shared" si="11"/>
        <v>0</v>
      </c>
      <c r="AB84" s="14">
        <v>0</v>
      </c>
      <c r="AC84" s="23">
        <f t="shared" si="12"/>
        <v>0</v>
      </c>
    </row>
    <row r="85" spans="1:29" x14ac:dyDescent="0.35">
      <c r="A85" s="2"/>
      <c r="B85" s="11">
        <v>15</v>
      </c>
      <c r="C85" s="11"/>
      <c r="D85" s="11" t="s">
        <v>327</v>
      </c>
      <c r="E85" s="2" t="s">
        <v>241</v>
      </c>
      <c r="F85" s="2"/>
      <c r="G85" s="3"/>
      <c r="I85" s="16"/>
      <c r="J85" s="16"/>
      <c r="K85" s="16"/>
      <c r="L85" s="16"/>
      <c r="M85" s="16"/>
      <c r="N85" s="16"/>
      <c r="O85" s="16"/>
      <c r="P85" s="61">
        <f>P84</f>
        <v>45727</v>
      </c>
      <c r="Q85" s="61">
        <f>P85+7</f>
        <v>45734</v>
      </c>
      <c r="R85" s="61"/>
      <c r="S85" s="61"/>
      <c r="T85" s="15">
        <f>DATEDIF(Summary!$B$7,P85,"d")+1</f>
        <v>8</v>
      </c>
      <c r="U85" s="15">
        <f t="shared" si="13"/>
        <v>7</v>
      </c>
      <c r="V85" s="15" t="e">
        <f>DATEDIF(Summary!$B$7,R85,"d")+1</f>
        <v>#NUM!</v>
      </c>
      <c r="W85" s="15">
        <f t="shared" si="14"/>
        <v>0</v>
      </c>
      <c r="X85">
        <v>153</v>
      </c>
      <c r="Y85" s="16"/>
      <c r="Z85" s="16">
        <v>0</v>
      </c>
      <c r="AA85" s="15">
        <f t="shared" si="11"/>
        <v>0</v>
      </c>
      <c r="AB85" s="14">
        <v>0</v>
      </c>
      <c r="AC85" s="23">
        <f t="shared" si="12"/>
        <v>0</v>
      </c>
    </row>
    <row r="86" spans="1:29" x14ac:dyDescent="0.35">
      <c r="A86" s="2"/>
      <c r="B86" s="11">
        <v>15</v>
      </c>
      <c r="C86" s="11"/>
      <c r="D86" s="11" t="s">
        <v>328</v>
      </c>
      <c r="E86" s="2" t="s">
        <v>241</v>
      </c>
      <c r="F86" s="2"/>
      <c r="G86" s="3"/>
      <c r="I86" s="16"/>
      <c r="J86" s="16"/>
      <c r="K86" s="16"/>
      <c r="L86" s="16"/>
      <c r="M86" s="16"/>
      <c r="N86" s="16"/>
      <c r="O86" s="16"/>
      <c r="P86" s="61">
        <f>P85</f>
        <v>45727</v>
      </c>
      <c r="Q86" s="61">
        <f>P86+7</f>
        <v>45734</v>
      </c>
      <c r="R86" s="61"/>
      <c r="S86" s="61"/>
      <c r="T86" s="15">
        <f>DATEDIF(Summary!$B$7,P86,"d")+1</f>
        <v>8</v>
      </c>
      <c r="U86" s="15">
        <f t="shared" si="13"/>
        <v>7</v>
      </c>
      <c r="V86" s="15" t="e">
        <f>DATEDIF(Summary!$B$7,R86,"d")+1</f>
        <v>#NUM!</v>
      </c>
      <c r="W86" s="15">
        <f t="shared" si="14"/>
        <v>0</v>
      </c>
      <c r="X86">
        <v>154</v>
      </c>
      <c r="Y86" s="16"/>
      <c r="Z86" s="16">
        <v>0</v>
      </c>
      <c r="AA86" s="15">
        <f t="shared" si="11"/>
        <v>0</v>
      </c>
      <c r="AB86" s="14">
        <v>0</v>
      </c>
      <c r="AC86" s="23">
        <f t="shared" si="12"/>
        <v>0</v>
      </c>
    </row>
    <row r="87" spans="1:29" x14ac:dyDescent="0.35">
      <c r="A87" s="2"/>
      <c r="B87" s="11"/>
      <c r="C87" s="11"/>
      <c r="D87" s="11"/>
      <c r="E87" s="2"/>
      <c r="F87" s="2"/>
      <c r="G87" s="3"/>
      <c r="I87" s="16"/>
      <c r="J87" s="16"/>
      <c r="K87" s="16"/>
      <c r="L87" s="16"/>
      <c r="M87" s="16"/>
      <c r="N87" s="16"/>
      <c r="O87" s="16"/>
      <c r="P87" s="61"/>
      <c r="Q87" s="61"/>
      <c r="R87" s="61"/>
      <c r="S87" s="61"/>
      <c r="T87" s="15" t="e">
        <f>DATEDIF(Summary!$B$7,P87,"d")+1</f>
        <v>#NUM!</v>
      </c>
      <c r="U87" s="15">
        <f t="shared" si="13"/>
        <v>0</v>
      </c>
      <c r="V87" s="15" t="e">
        <f>DATEDIF(Summary!$B$7,R87,"d")+1</f>
        <v>#NUM!</v>
      </c>
      <c r="W87" s="15">
        <f t="shared" si="14"/>
        <v>0</v>
      </c>
      <c r="X87">
        <v>155</v>
      </c>
      <c r="Y87" s="16"/>
      <c r="Z87" s="16">
        <v>0</v>
      </c>
      <c r="AA87" s="15">
        <f t="shared" si="11"/>
        <v>0</v>
      </c>
      <c r="AB87" s="14">
        <v>0</v>
      </c>
      <c r="AC87" s="23">
        <f t="shared" si="12"/>
        <v>0</v>
      </c>
    </row>
    <row r="88" spans="1:29" x14ac:dyDescent="0.35">
      <c r="A88" s="2" t="s">
        <v>276</v>
      </c>
      <c r="B88" s="11">
        <v>15</v>
      </c>
      <c r="C88" s="11"/>
      <c r="D88" s="11" t="s">
        <v>330</v>
      </c>
      <c r="E88" s="2" t="s">
        <v>367</v>
      </c>
      <c r="F88" s="2"/>
      <c r="G88" s="3"/>
      <c r="I88" s="16"/>
      <c r="J88" s="16"/>
      <c r="K88" s="16"/>
      <c r="L88" s="16"/>
      <c r="M88" s="16"/>
      <c r="N88" s="16"/>
      <c r="O88" s="16"/>
      <c r="P88" s="61">
        <f>Q83</f>
        <v>45734</v>
      </c>
      <c r="Q88" s="61">
        <f>P88+7</f>
        <v>45741</v>
      </c>
      <c r="R88" s="61"/>
      <c r="S88" s="61"/>
      <c r="T88" s="15">
        <f>DATEDIF(Summary!$B$7,P88,"d")+1</f>
        <v>15</v>
      </c>
      <c r="U88" s="15">
        <f t="shared" si="13"/>
        <v>7</v>
      </c>
      <c r="V88" s="15" t="e">
        <f>DATEDIF(Summary!$B$7,R88,"d")+1</f>
        <v>#NUM!</v>
      </c>
      <c r="W88" s="15">
        <f t="shared" si="14"/>
        <v>0</v>
      </c>
      <c r="X88">
        <v>156</v>
      </c>
      <c r="Y88" s="16"/>
      <c r="Z88" s="16">
        <v>0</v>
      </c>
      <c r="AA88" s="15">
        <f t="shared" si="11"/>
        <v>0</v>
      </c>
      <c r="AB88" s="14">
        <v>0</v>
      </c>
      <c r="AC88" s="23">
        <f t="shared" si="12"/>
        <v>0</v>
      </c>
    </row>
    <row r="89" spans="1:29" x14ac:dyDescent="0.35">
      <c r="A89" s="2"/>
      <c r="B89" s="11">
        <v>15</v>
      </c>
      <c r="C89" s="11"/>
      <c r="D89" s="11" t="s">
        <v>331</v>
      </c>
      <c r="E89" s="2" t="s">
        <v>367</v>
      </c>
      <c r="F89" s="2"/>
      <c r="G89" s="3"/>
      <c r="I89" s="16"/>
      <c r="J89" s="16"/>
      <c r="K89" s="16"/>
      <c r="L89" s="16"/>
      <c r="M89" s="16"/>
      <c r="N89" s="16"/>
      <c r="O89" s="16"/>
      <c r="P89" s="61">
        <f>P88</f>
        <v>45734</v>
      </c>
      <c r="Q89" s="61">
        <f t="shared" ref="Q89:Q96" si="17">P89+7</f>
        <v>45741</v>
      </c>
      <c r="R89" s="61"/>
      <c r="S89" s="61"/>
      <c r="T89" s="15">
        <f>DATEDIF(Summary!$B$7,P89,"d")+1</f>
        <v>15</v>
      </c>
      <c r="U89" s="15">
        <f t="shared" si="13"/>
        <v>7</v>
      </c>
      <c r="V89" s="15" t="e">
        <f>DATEDIF(Summary!$B$7,R89,"d")+1</f>
        <v>#NUM!</v>
      </c>
      <c r="W89" s="15">
        <f t="shared" si="14"/>
        <v>0</v>
      </c>
      <c r="X89">
        <v>157</v>
      </c>
      <c r="Y89" s="16"/>
      <c r="Z89" s="16">
        <v>0</v>
      </c>
      <c r="AA89" s="15">
        <f t="shared" si="11"/>
        <v>0</v>
      </c>
      <c r="AB89" s="14">
        <v>0</v>
      </c>
      <c r="AC89" s="23">
        <f t="shared" si="12"/>
        <v>0</v>
      </c>
    </row>
    <row r="90" spans="1:29" x14ac:dyDescent="0.35">
      <c r="A90" s="2"/>
      <c r="B90" s="11">
        <v>15</v>
      </c>
      <c r="C90" s="11"/>
      <c r="D90" s="11" t="s">
        <v>332</v>
      </c>
      <c r="E90" s="2" t="s">
        <v>367</v>
      </c>
      <c r="F90" s="2"/>
      <c r="G90" s="3"/>
      <c r="I90" s="16"/>
      <c r="J90" s="16"/>
      <c r="K90" s="16"/>
      <c r="L90" s="16"/>
      <c r="M90" s="16"/>
      <c r="N90" s="16"/>
      <c r="O90" s="16"/>
      <c r="P90" s="61">
        <f t="shared" ref="P90:P96" si="18">P89</f>
        <v>45734</v>
      </c>
      <c r="Q90" s="61">
        <f t="shared" si="17"/>
        <v>45741</v>
      </c>
      <c r="R90" s="61"/>
      <c r="S90" s="61"/>
      <c r="T90" s="15">
        <f>DATEDIF(Summary!$B$7,P90,"d")+1</f>
        <v>15</v>
      </c>
      <c r="U90" s="15">
        <f t="shared" si="13"/>
        <v>7</v>
      </c>
      <c r="V90" s="15" t="e">
        <f>DATEDIF(Summary!$B$7,R90,"d")+1</f>
        <v>#NUM!</v>
      </c>
      <c r="W90" s="15">
        <f t="shared" si="14"/>
        <v>0</v>
      </c>
      <c r="X90">
        <v>158</v>
      </c>
      <c r="Y90" s="16"/>
      <c r="Z90" s="16">
        <v>0</v>
      </c>
      <c r="AA90" s="15">
        <f t="shared" si="11"/>
        <v>0</v>
      </c>
      <c r="AB90" s="14">
        <v>0</v>
      </c>
      <c r="AC90" s="23">
        <f t="shared" si="12"/>
        <v>0</v>
      </c>
    </row>
    <row r="91" spans="1:29" x14ac:dyDescent="0.35">
      <c r="A91" s="2"/>
      <c r="B91" s="11">
        <v>15</v>
      </c>
      <c r="C91" s="11"/>
      <c r="D91" s="11" t="s">
        <v>333</v>
      </c>
      <c r="E91" s="2" t="s">
        <v>367</v>
      </c>
      <c r="F91" s="2"/>
      <c r="G91" s="3"/>
      <c r="I91" s="16"/>
      <c r="J91" s="16"/>
      <c r="K91" s="16"/>
      <c r="L91" s="16"/>
      <c r="M91" s="16"/>
      <c r="N91" s="16"/>
      <c r="O91" s="16"/>
      <c r="P91" s="61">
        <f t="shared" si="18"/>
        <v>45734</v>
      </c>
      <c r="Q91" s="61">
        <f t="shared" si="17"/>
        <v>45741</v>
      </c>
      <c r="R91" s="61"/>
      <c r="S91" s="61"/>
      <c r="T91" s="15">
        <f>DATEDIF(Summary!$B$7,P91,"d")+1</f>
        <v>15</v>
      </c>
      <c r="U91" s="15">
        <f t="shared" si="13"/>
        <v>7</v>
      </c>
      <c r="V91" s="15" t="e">
        <f>DATEDIF(Summary!$B$7,R91,"d")+1</f>
        <v>#NUM!</v>
      </c>
      <c r="W91" s="15">
        <f t="shared" si="14"/>
        <v>0</v>
      </c>
      <c r="X91">
        <v>159</v>
      </c>
      <c r="Y91" s="16"/>
      <c r="Z91" s="16">
        <v>0</v>
      </c>
      <c r="AA91" s="15">
        <f t="shared" si="11"/>
        <v>0</v>
      </c>
      <c r="AB91" s="14">
        <v>0</v>
      </c>
      <c r="AC91" s="23">
        <f t="shared" si="12"/>
        <v>0</v>
      </c>
    </row>
    <row r="92" spans="1:29" x14ac:dyDescent="0.35">
      <c r="A92" s="2"/>
      <c r="B92" s="2">
        <v>15</v>
      </c>
      <c r="C92" s="2"/>
      <c r="D92" s="11" t="s">
        <v>334</v>
      </c>
      <c r="E92" s="2" t="s">
        <v>367</v>
      </c>
      <c r="F92" s="2"/>
      <c r="G92" s="3"/>
      <c r="I92" s="16"/>
      <c r="J92" s="16"/>
      <c r="K92" s="16"/>
      <c r="L92" s="16"/>
      <c r="M92" s="16"/>
      <c r="N92" s="16"/>
      <c r="O92" s="16"/>
      <c r="P92" s="61">
        <f t="shared" si="18"/>
        <v>45734</v>
      </c>
      <c r="Q92" s="61">
        <f t="shared" si="17"/>
        <v>45741</v>
      </c>
      <c r="R92" s="61"/>
      <c r="S92" s="61"/>
      <c r="T92" s="15">
        <f>DATEDIF(Summary!$B$7,P92,"d")+1</f>
        <v>15</v>
      </c>
      <c r="U92" s="15">
        <f t="shared" si="13"/>
        <v>7</v>
      </c>
      <c r="V92" s="15" t="e">
        <f>DATEDIF(Summary!$B$7,R92,"d")+1</f>
        <v>#NUM!</v>
      </c>
      <c r="W92" s="15">
        <f t="shared" si="14"/>
        <v>0</v>
      </c>
      <c r="X92">
        <v>160</v>
      </c>
      <c r="Y92" s="16"/>
      <c r="Z92" s="16">
        <v>0</v>
      </c>
      <c r="AA92" s="15">
        <f t="shared" si="11"/>
        <v>0</v>
      </c>
      <c r="AB92" s="14">
        <v>0</v>
      </c>
      <c r="AC92" s="23">
        <f t="shared" si="12"/>
        <v>0</v>
      </c>
    </row>
    <row r="93" spans="1:29" x14ac:dyDescent="0.35">
      <c r="A93" s="2"/>
      <c r="B93" s="2">
        <v>15</v>
      </c>
      <c r="C93" s="2"/>
      <c r="D93" s="11" t="s">
        <v>335</v>
      </c>
      <c r="E93" s="2" t="s">
        <v>232</v>
      </c>
      <c r="F93" s="2"/>
      <c r="G93" s="3"/>
      <c r="I93" s="16"/>
      <c r="J93" s="16"/>
      <c r="K93" s="16"/>
      <c r="L93" s="16"/>
      <c r="M93" s="16"/>
      <c r="N93" s="16"/>
      <c r="O93" s="16"/>
      <c r="P93" s="61">
        <f t="shared" si="18"/>
        <v>45734</v>
      </c>
      <c r="Q93" s="61">
        <f t="shared" si="17"/>
        <v>45741</v>
      </c>
      <c r="R93" s="61"/>
      <c r="S93" s="61"/>
      <c r="T93" s="15">
        <f>DATEDIF(Summary!$B$7,P93,"d")+1</f>
        <v>15</v>
      </c>
      <c r="U93" s="15">
        <f t="shared" si="13"/>
        <v>7</v>
      </c>
      <c r="V93" s="15" t="e">
        <f>DATEDIF(Summary!$B$7,R93,"d")+1</f>
        <v>#NUM!</v>
      </c>
      <c r="W93" s="15">
        <f t="shared" si="14"/>
        <v>0</v>
      </c>
      <c r="X93">
        <v>161</v>
      </c>
      <c r="Y93" s="16"/>
      <c r="Z93" s="16">
        <v>0</v>
      </c>
      <c r="AA93" s="15">
        <f t="shared" si="11"/>
        <v>0</v>
      </c>
      <c r="AB93" s="14">
        <v>0</v>
      </c>
      <c r="AC93" s="23">
        <f t="shared" si="12"/>
        <v>0</v>
      </c>
    </row>
    <row r="94" spans="1:29" x14ac:dyDescent="0.35">
      <c r="A94" s="2"/>
      <c r="B94" s="11">
        <v>15</v>
      </c>
      <c r="C94" s="11"/>
      <c r="D94" s="11" t="s">
        <v>336</v>
      </c>
      <c r="E94" s="2" t="s">
        <v>241</v>
      </c>
      <c r="F94" s="2"/>
      <c r="G94" s="3"/>
      <c r="I94" s="16"/>
      <c r="J94" s="16"/>
      <c r="K94" s="16"/>
      <c r="L94" s="16"/>
      <c r="M94" s="16"/>
      <c r="N94" s="16"/>
      <c r="O94" s="16"/>
      <c r="P94" s="61">
        <f t="shared" si="18"/>
        <v>45734</v>
      </c>
      <c r="Q94" s="61">
        <f t="shared" si="17"/>
        <v>45741</v>
      </c>
      <c r="R94" s="61"/>
      <c r="S94" s="61"/>
      <c r="T94" s="15">
        <f>DATEDIF(Summary!$B$7,P94,"d")+1</f>
        <v>15</v>
      </c>
      <c r="U94" s="15">
        <f t="shared" si="13"/>
        <v>7</v>
      </c>
      <c r="V94" s="15" t="e">
        <f>DATEDIF(Summary!$B$7,R94,"d")+1</f>
        <v>#NUM!</v>
      </c>
      <c r="W94" s="15">
        <f t="shared" si="14"/>
        <v>0</v>
      </c>
      <c r="X94">
        <v>162</v>
      </c>
      <c r="Y94" s="16"/>
      <c r="Z94" s="16">
        <v>0</v>
      </c>
      <c r="AA94" s="15">
        <f t="shared" si="11"/>
        <v>0</v>
      </c>
      <c r="AB94" s="14">
        <v>0</v>
      </c>
      <c r="AC94" s="23">
        <f t="shared" si="12"/>
        <v>0</v>
      </c>
    </row>
    <row r="95" spans="1:29" x14ac:dyDescent="0.35">
      <c r="A95" s="2"/>
      <c r="B95" s="11">
        <v>15</v>
      </c>
      <c r="C95" s="11"/>
      <c r="D95" s="11" t="s">
        <v>337</v>
      </c>
      <c r="E95" s="2" t="s">
        <v>284</v>
      </c>
      <c r="F95" s="2"/>
      <c r="G95" s="3"/>
      <c r="I95" s="16"/>
      <c r="J95" s="16"/>
      <c r="K95" s="16"/>
      <c r="L95" s="16"/>
      <c r="M95" s="16"/>
      <c r="N95" s="16"/>
      <c r="O95" s="16"/>
      <c r="P95" s="61">
        <f t="shared" si="18"/>
        <v>45734</v>
      </c>
      <c r="Q95" s="61">
        <f t="shared" si="17"/>
        <v>45741</v>
      </c>
      <c r="R95" s="61"/>
      <c r="S95" s="61"/>
      <c r="T95" s="15">
        <f>DATEDIF(Summary!$B$7,P95,"d")+1</f>
        <v>15</v>
      </c>
      <c r="U95" s="15">
        <f t="shared" si="13"/>
        <v>7</v>
      </c>
      <c r="V95" s="15" t="e">
        <f>DATEDIF(Summary!$B$7,R95,"d")+1</f>
        <v>#NUM!</v>
      </c>
      <c r="W95" s="15">
        <f t="shared" si="14"/>
        <v>0</v>
      </c>
      <c r="X95">
        <v>163</v>
      </c>
      <c r="Y95" s="16"/>
      <c r="Z95" s="16">
        <v>0</v>
      </c>
      <c r="AA95" s="15">
        <f t="shared" si="11"/>
        <v>0</v>
      </c>
      <c r="AB95" s="14">
        <v>0</v>
      </c>
      <c r="AC95" s="23">
        <f t="shared" si="12"/>
        <v>0</v>
      </c>
    </row>
    <row r="96" spans="1:29" x14ac:dyDescent="0.35">
      <c r="A96" s="2"/>
      <c r="B96" s="11">
        <v>15</v>
      </c>
      <c r="C96" s="11"/>
      <c r="D96" s="11" t="s">
        <v>338</v>
      </c>
      <c r="E96" s="2" t="s">
        <v>284</v>
      </c>
      <c r="F96" s="2"/>
      <c r="G96" s="3"/>
      <c r="I96" s="16"/>
      <c r="J96" s="16"/>
      <c r="K96" s="16"/>
      <c r="L96" s="16"/>
      <c r="M96" s="16"/>
      <c r="N96" s="16"/>
      <c r="O96" s="16"/>
      <c r="P96" s="61">
        <f t="shared" si="18"/>
        <v>45734</v>
      </c>
      <c r="Q96" s="61">
        <f t="shared" si="17"/>
        <v>45741</v>
      </c>
      <c r="R96" s="61"/>
      <c r="S96" s="61"/>
      <c r="T96" s="15">
        <f>DATEDIF(Summary!$B$7,P96,"d")+1</f>
        <v>15</v>
      </c>
      <c r="U96" s="15">
        <f t="shared" si="13"/>
        <v>7</v>
      </c>
      <c r="V96" s="15" t="e">
        <f>DATEDIF(Summary!$B$7,R96,"d")+1</f>
        <v>#NUM!</v>
      </c>
      <c r="W96" s="15">
        <f t="shared" si="14"/>
        <v>0</v>
      </c>
      <c r="X96">
        <v>164</v>
      </c>
      <c r="Y96" s="16"/>
      <c r="Z96" s="16">
        <v>0</v>
      </c>
      <c r="AA96" s="15">
        <f t="shared" si="11"/>
        <v>0</v>
      </c>
      <c r="AB96" s="14">
        <v>0</v>
      </c>
      <c r="AC96" s="23">
        <f t="shared" si="12"/>
        <v>0</v>
      </c>
    </row>
    <row r="97" spans="1:29" x14ac:dyDescent="0.35">
      <c r="A97" s="2"/>
      <c r="B97" s="11"/>
      <c r="C97" s="11"/>
      <c r="D97" s="11"/>
      <c r="E97" s="11"/>
      <c r="F97" s="2"/>
      <c r="G97" s="3"/>
      <c r="I97" s="16"/>
      <c r="J97" s="16"/>
      <c r="K97" s="16"/>
      <c r="L97" s="16"/>
      <c r="M97" s="16"/>
      <c r="N97" s="16"/>
      <c r="O97" s="16"/>
      <c r="P97" s="61"/>
      <c r="Q97" s="61"/>
      <c r="R97" s="61"/>
      <c r="S97" s="61"/>
      <c r="T97" s="15" t="e">
        <f>DATEDIF(Summary!$B$7,P97,"d")+1</f>
        <v>#NUM!</v>
      </c>
      <c r="U97" s="15">
        <f t="shared" si="13"/>
        <v>0</v>
      </c>
      <c r="V97" s="15" t="e">
        <f>DATEDIF(Summary!$B$7,R97,"d")+1</f>
        <v>#NUM!</v>
      </c>
      <c r="W97" s="15">
        <f t="shared" si="14"/>
        <v>0</v>
      </c>
      <c r="X97">
        <v>165</v>
      </c>
      <c r="Y97" s="16"/>
      <c r="Z97" s="16">
        <v>0</v>
      </c>
      <c r="AA97" s="15">
        <f t="shared" si="11"/>
        <v>0</v>
      </c>
      <c r="AB97" s="14">
        <v>0</v>
      </c>
      <c r="AC97" s="23">
        <f t="shared" si="12"/>
        <v>0</v>
      </c>
    </row>
    <row r="98" spans="1:29" x14ac:dyDescent="0.35">
      <c r="A98" s="11" t="s">
        <v>277</v>
      </c>
      <c r="B98" s="11">
        <v>20</v>
      </c>
      <c r="C98" s="11"/>
      <c r="D98" s="11" t="s">
        <v>339</v>
      </c>
      <c r="E98" s="2" t="s">
        <v>367</v>
      </c>
      <c r="F98" s="2"/>
      <c r="G98" s="3"/>
      <c r="I98" s="16"/>
      <c r="J98" s="16"/>
      <c r="K98" s="16"/>
      <c r="L98" s="16"/>
      <c r="M98" s="16"/>
      <c r="N98" s="16"/>
      <c r="O98" s="16"/>
      <c r="P98" s="61">
        <f>Q96</f>
        <v>45741</v>
      </c>
      <c r="Q98" s="61">
        <f>P98+7</f>
        <v>45748</v>
      </c>
      <c r="R98" s="61"/>
      <c r="S98" s="61"/>
      <c r="T98" s="15">
        <f>DATEDIF(Summary!$B$7,P98,"d")+1</f>
        <v>22</v>
      </c>
      <c r="U98" s="15">
        <f t="shared" si="13"/>
        <v>7</v>
      </c>
      <c r="V98" s="15" t="e">
        <f>DATEDIF(Summary!$B$7,R98,"d")+1</f>
        <v>#NUM!</v>
      </c>
      <c r="W98" s="15">
        <f t="shared" si="14"/>
        <v>0</v>
      </c>
      <c r="X98">
        <v>166</v>
      </c>
      <c r="Y98" s="16"/>
      <c r="Z98" s="16">
        <v>0</v>
      </c>
      <c r="AA98" s="15">
        <f t="shared" si="11"/>
        <v>0</v>
      </c>
      <c r="AB98" s="14">
        <v>0</v>
      </c>
      <c r="AC98" s="23">
        <f t="shared" si="12"/>
        <v>0</v>
      </c>
    </row>
    <row r="99" spans="1:29" x14ac:dyDescent="0.35">
      <c r="A99" s="2"/>
      <c r="B99" s="11">
        <v>15</v>
      </c>
      <c r="C99" s="11"/>
      <c r="D99" s="11" t="s">
        <v>340</v>
      </c>
      <c r="E99" s="2" t="s">
        <v>241</v>
      </c>
      <c r="F99" s="2"/>
      <c r="G99" s="3"/>
      <c r="I99" s="16"/>
      <c r="J99" s="16"/>
      <c r="K99" s="16"/>
      <c r="L99" s="16"/>
      <c r="M99" s="16"/>
      <c r="N99" s="16"/>
      <c r="O99" s="16"/>
      <c r="P99" s="61">
        <f t="shared" ref="P99:P104" si="19">P98</f>
        <v>45741</v>
      </c>
      <c r="Q99" s="61">
        <f t="shared" ref="Q99:Q104" si="20">P99+7</f>
        <v>45748</v>
      </c>
      <c r="R99" s="61"/>
      <c r="S99" s="61"/>
      <c r="T99" s="15">
        <f>DATEDIF(Summary!$B$7,P99,"d")+1</f>
        <v>22</v>
      </c>
      <c r="U99" s="15">
        <f t="shared" si="13"/>
        <v>7</v>
      </c>
      <c r="V99" s="15" t="e">
        <f>DATEDIF(Summary!$B$7,R99,"d")+1</f>
        <v>#NUM!</v>
      </c>
      <c r="W99" s="15">
        <f t="shared" si="14"/>
        <v>0</v>
      </c>
      <c r="X99">
        <v>167</v>
      </c>
      <c r="Y99" s="16"/>
      <c r="Z99" s="16">
        <v>0</v>
      </c>
      <c r="AA99" s="15">
        <f t="shared" si="11"/>
        <v>0</v>
      </c>
      <c r="AB99" s="14">
        <v>0</v>
      </c>
      <c r="AC99" s="23">
        <f t="shared" si="12"/>
        <v>0</v>
      </c>
    </row>
    <row r="100" spans="1:29" x14ac:dyDescent="0.35">
      <c r="A100" s="2"/>
      <c r="B100" s="11">
        <v>15</v>
      </c>
      <c r="C100" s="2"/>
      <c r="D100" s="11" t="s">
        <v>341</v>
      </c>
      <c r="E100" s="2" t="s">
        <v>284</v>
      </c>
      <c r="F100" s="2"/>
      <c r="G100" s="3"/>
      <c r="I100" s="16"/>
      <c r="J100" s="16"/>
      <c r="K100" s="16"/>
      <c r="L100" s="16"/>
      <c r="M100" s="16"/>
      <c r="N100" s="16"/>
      <c r="O100" s="16"/>
      <c r="P100" s="61">
        <f t="shared" si="19"/>
        <v>45741</v>
      </c>
      <c r="Q100" s="61">
        <f t="shared" si="20"/>
        <v>45748</v>
      </c>
      <c r="R100" s="61"/>
      <c r="S100" s="61"/>
      <c r="T100" s="15">
        <f>DATEDIF(Summary!$B$7,P100,"d")+1</f>
        <v>22</v>
      </c>
      <c r="U100" s="15">
        <f t="shared" si="13"/>
        <v>7</v>
      </c>
      <c r="V100" s="15" t="e">
        <f>DATEDIF(Summary!$B$7,R100,"d")+1</f>
        <v>#NUM!</v>
      </c>
      <c r="W100" s="15">
        <f t="shared" si="14"/>
        <v>0</v>
      </c>
      <c r="X100">
        <v>168</v>
      </c>
      <c r="Y100" s="16"/>
      <c r="Z100" s="16">
        <v>0</v>
      </c>
      <c r="AA100" s="15">
        <f t="shared" si="11"/>
        <v>0</v>
      </c>
      <c r="AB100" s="14">
        <v>0</v>
      </c>
      <c r="AC100" s="23">
        <f t="shared" si="12"/>
        <v>0</v>
      </c>
    </row>
    <row r="101" spans="1:29" x14ac:dyDescent="0.35">
      <c r="A101" s="2"/>
      <c r="B101" s="11">
        <v>15</v>
      </c>
      <c r="C101" s="2"/>
      <c r="D101" s="11" t="s">
        <v>342</v>
      </c>
      <c r="E101" s="2" t="s">
        <v>284</v>
      </c>
      <c r="F101" s="2"/>
      <c r="G101" s="3"/>
      <c r="I101" s="16"/>
      <c r="J101" s="16"/>
      <c r="K101" s="16"/>
      <c r="L101" s="16"/>
      <c r="M101" s="16"/>
      <c r="N101" s="16"/>
      <c r="O101" s="16"/>
      <c r="P101" s="61">
        <f t="shared" si="19"/>
        <v>45741</v>
      </c>
      <c r="Q101" s="61">
        <f t="shared" si="20"/>
        <v>45748</v>
      </c>
      <c r="R101" s="61"/>
      <c r="S101" s="61"/>
      <c r="T101" s="15">
        <f>DATEDIF(Summary!$B$7,P101,"d")+1</f>
        <v>22</v>
      </c>
      <c r="U101" s="15">
        <f t="shared" si="13"/>
        <v>7</v>
      </c>
      <c r="V101" s="15" t="e">
        <f>DATEDIF(Summary!$B$7,R101,"d")+1</f>
        <v>#NUM!</v>
      </c>
      <c r="W101" s="15">
        <f t="shared" si="14"/>
        <v>0</v>
      </c>
      <c r="X101">
        <v>169</v>
      </c>
      <c r="Y101" s="16"/>
      <c r="Z101" s="16">
        <v>0</v>
      </c>
      <c r="AA101" s="15">
        <f t="shared" si="11"/>
        <v>0</v>
      </c>
      <c r="AB101" s="14">
        <v>0</v>
      </c>
      <c r="AC101" s="23">
        <f t="shared" si="12"/>
        <v>0</v>
      </c>
    </row>
    <row r="102" spans="1:29" x14ac:dyDescent="0.35">
      <c r="A102" s="2"/>
      <c r="B102" s="11">
        <v>15</v>
      </c>
      <c r="C102" s="2"/>
      <c r="D102" s="11" t="s">
        <v>343</v>
      </c>
      <c r="E102" s="2" t="s">
        <v>284</v>
      </c>
      <c r="F102" s="2"/>
      <c r="G102" s="3"/>
      <c r="I102" s="16"/>
      <c r="J102" s="16"/>
      <c r="K102" s="16"/>
      <c r="L102" s="16"/>
      <c r="M102" s="16"/>
      <c r="N102" s="16"/>
      <c r="O102" s="16"/>
      <c r="P102" s="61">
        <f t="shared" si="19"/>
        <v>45741</v>
      </c>
      <c r="Q102" s="61">
        <f t="shared" si="20"/>
        <v>45748</v>
      </c>
      <c r="R102" s="61"/>
      <c r="S102" s="61"/>
      <c r="T102" s="15">
        <f>DATEDIF(Summary!$B$7,P102,"d")+1</f>
        <v>22</v>
      </c>
      <c r="U102" s="15">
        <f t="shared" si="13"/>
        <v>7</v>
      </c>
      <c r="V102" s="15" t="e">
        <f>DATEDIF(Summary!$B$7,R102,"d")+1</f>
        <v>#NUM!</v>
      </c>
      <c r="W102" s="15">
        <f t="shared" si="14"/>
        <v>0</v>
      </c>
      <c r="X102">
        <v>170</v>
      </c>
      <c r="Y102" s="16"/>
      <c r="Z102" s="16">
        <v>0</v>
      </c>
      <c r="AA102" s="15">
        <f t="shared" si="11"/>
        <v>0</v>
      </c>
      <c r="AB102" s="14">
        <v>0</v>
      </c>
      <c r="AC102" s="23">
        <f t="shared" si="12"/>
        <v>0</v>
      </c>
    </row>
    <row r="103" spans="1:29" x14ac:dyDescent="0.35">
      <c r="A103" s="2"/>
      <c r="B103" s="11">
        <v>15</v>
      </c>
      <c r="C103" s="2"/>
      <c r="D103" s="11" t="s">
        <v>344</v>
      </c>
      <c r="E103" s="2" t="s">
        <v>284</v>
      </c>
      <c r="F103" s="2"/>
      <c r="G103" s="3"/>
      <c r="I103" s="16"/>
      <c r="J103" s="16"/>
      <c r="K103" s="16"/>
      <c r="L103" s="16"/>
      <c r="M103" s="16"/>
      <c r="N103" s="16"/>
      <c r="O103" s="16"/>
      <c r="P103" s="61">
        <f t="shared" si="19"/>
        <v>45741</v>
      </c>
      <c r="Q103" s="61">
        <f t="shared" si="20"/>
        <v>45748</v>
      </c>
      <c r="R103" s="61"/>
      <c r="S103" s="61"/>
      <c r="T103" s="15">
        <f>DATEDIF(Summary!$B$7,P103,"d")+1</f>
        <v>22</v>
      </c>
      <c r="U103" s="15">
        <f t="shared" si="13"/>
        <v>7</v>
      </c>
      <c r="V103" s="15" t="e">
        <f>DATEDIF(Summary!$B$7,R103,"d")+1</f>
        <v>#NUM!</v>
      </c>
      <c r="W103" s="15">
        <f t="shared" si="14"/>
        <v>0</v>
      </c>
      <c r="X103">
        <v>171</v>
      </c>
      <c r="Y103" s="16"/>
      <c r="Z103" s="16">
        <v>0</v>
      </c>
      <c r="AA103" s="15">
        <f t="shared" si="11"/>
        <v>0</v>
      </c>
      <c r="AB103" s="14">
        <v>0</v>
      </c>
      <c r="AC103" s="23">
        <f t="shared" si="12"/>
        <v>0</v>
      </c>
    </row>
    <row r="104" spans="1:29" x14ac:dyDescent="0.35">
      <c r="A104" s="2"/>
      <c r="B104" s="11">
        <v>15</v>
      </c>
      <c r="C104" s="2"/>
      <c r="D104" s="11" t="s">
        <v>345</v>
      </c>
      <c r="E104" s="2" t="s">
        <v>284</v>
      </c>
      <c r="F104" s="2"/>
      <c r="G104" s="3"/>
      <c r="I104" s="16"/>
      <c r="J104" s="16"/>
      <c r="K104" s="16"/>
      <c r="L104" s="16"/>
      <c r="M104" s="16"/>
      <c r="N104" s="16"/>
      <c r="O104" s="16"/>
      <c r="P104" s="61">
        <f t="shared" si="19"/>
        <v>45741</v>
      </c>
      <c r="Q104" s="61">
        <f t="shared" si="20"/>
        <v>45748</v>
      </c>
      <c r="R104" s="61"/>
      <c r="S104" s="61"/>
      <c r="T104" s="15">
        <f>DATEDIF(Summary!$B$7,P104,"d")+1</f>
        <v>22</v>
      </c>
      <c r="U104" s="15">
        <f t="shared" si="13"/>
        <v>7</v>
      </c>
      <c r="V104" s="15" t="e">
        <f>DATEDIF(Summary!$B$7,R104,"d")+1</f>
        <v>#NUM!</v>
      </c>
      <c r="W104" s="15">
        <f t="shared" si="14"/>
        <v>0</v>
      </c>
      <c r="X104">
        <v>172</v>
      </c>
      <c r="Y104" s="16"/>
      <c r="Z104" s="16">
        <v>0</v>
      </c>
      <c r="AA104" s="15">
        <f t="shared" si="11"/>
        <v>0</v>
      </c>
      <c r="AB104" s="14">
        <v>0</v>
      </c>
      <c r="AC104" s="23">
        <f t="shared" si="12"/>
        <v>0</v>
      </c>
    </row>
    <row r="105" spans="1:29" x14ac:dyDescent="0.35">
      <c r="A105" s="2"/>
      <c r="B105" s="11"/>
      <c r="C105" s="11"/>
      <c r="D105" s="11"/>
      <c r="E105" s="2"/>
      <c r="F105" s="2"/>
      <c r="G105" s="3"/>
      <c r="I105" s="16"/>
      <c r="J105" s="16"/>
      <c r="K105" s="16"/>
      <c r="L105" s="16"/>
      <c r="M105" s="16"/>
      <c r="N105" s="16"/>
      <c r="O105" s="16"/>
      <c r="P105" s="61"/>
      <c r="Q105" s="61"/>
      <c r="R105" s="61"/>
      <c r="S105" s="61"/>
      <c r="T105" s="15" t="e">
        <f>DATEDIF(Summary!$B$7,P105,"d")+1</f>
        <v>#NUM!</v>
      </c>
      <c r="U105" s="15">
        <f t="shared" si="13"/>
        <v>0</v>
      </c>
      <c r="V105" s="15" t="e">
        <f>DATEDIF(Summary!$B$7,R105,"d")+1</f>
        <v>#NUM!</v>
      </c>
      <c r="W105" s="15">
        <f t="shared" si="14"/>
        <v>0</v>
      </c>
      <c r="X105">
        <v>173</v>
      </c>
      <c r="Y105" s="16"/>
      <c r="Z105" s="16">
        <v>0</v>
      </c>
      <c r="AA105" s="15">
        <f t="shared" si="11"/>
        <v>0</v>
      </c>
      <c r="AB105" s="14">
        <v>0</v>
      </c>
      <c r="AC105" s="23">
        <f t="shared" si="12"/>
        <v>0</v>
      </c>
    </row>
    <row r="106" spans="1:29" x14ac:dyDescent="0.35">
      <c r="A106" s="11"/>
      <c r="B106" s="11"/>
      <c r="C106" s="11"/>
      <c r="D106" s="11"/>
      <c r="E106" s="2"/>
      <c r="F106" s="2"/>
      <c r="G106" s="3"/>
      <c r="I106" s="16"/>
      <c r="J106" s="16"/>
      <c r="K106" s="16"/>
      <c r="L106" s="16"/>
      <c r="M106" s="16"/>
      <c r="N106" s="16"/>
      <c r="O106" s="16"/>
      <c r="P106" s="61"/>
      <c r="Q106" s="61"/>
      <c r="R106" s="61"/>
      <c r="S106" s="61"/>
      <c r="T106" s="15" t="e">
        <f>DATEDIF(Summary!$B$7,P106,"d")+1</f>
        <v>#NUM!</v>
      </c>
      <c r="U106" s="15">
        <f t="shared" si="13"/>
        <v>0</v>
      </c>
      <c r="V106" s="15" t="e">
        <f>DATEDIF(Summary!$B$7,R106,"d")+1</f>
        <v>#NUM!</v>
      </c>
      <c r="W106" s="15">
        <f t="shared" si="14"/>
        <v>0</v>
      </c>
      <c r="X106">
        <v>174</v>
      </c>
      <c r="Y106" s="16"/>
      <c r="Z106" s="16">
        <v>0</v>
      </c>
      <c r="AA106" s="15">
        <f t="shared" si="11"/>
        <v>0</v>
      </c>
      <c r="AB106" s="14">
        <v>0</v>
      </c>
      <c r="AC106" s="23">
        <f t="shared" si="12"/>
        <v>0</v>
      </c>
    </row>
    <row r="107" spans="1:29" x14ac:dyDescent="0.35">
      <c r="A107" s="11" t="s">
        <v>278</v>
      </c>
      <c r="B107" s="11">
        <v>15</v>
      </c>
      <c r="C107" s="11"/>
      <c r="D107" s="11" t="s">
        <v>346</v>
      </c>
      <c r="E107" s="2" t="s">
        <v>280</v>
      </c>
      <c r="F107" s="2"/>
      <c r="G107" s="3"/>
      <c r="I107" s="16"/>
      <c r="J107" s="16"/>
      <c r="K107" s="16"/>
      <c r="L107" s="16"/>
      <c r="M107" s="16"/>
      <c r="N107" s="16"/>
      <c r="O107" s="16"/>
      <c r="P107" s="61">
        <f>Q104</f>
        <v>45748</v>
      </c>
      <c r="Q107" s="61">
        <f>P107+7</f>
        <v>45755</v>
      </c>
      <c r="R107" s="61"/>
      <c r="S107" s="61"/>
      <c r="T107" s="15">
        <f>DATEDIF(Summary!$B$7,P107,"d")+1</f>
        <v>29</v>
      </c>
      <c r="U107" s="15">
        <f t="shared" si="13"/>
        <v>7</v>
      </c>
      <c r="V107" s="15" t="e">
        <f>DATEDIF(Summary!$B$7,R107,"d")+1</f>
        <v>#NUM!</v>
      </c>
      <c r="W107" s="15">
        <f t="shared" si="14"/>
        <v>0</v>
      </c>
      <c r="X107">
        <v>175</v>
      </c>
      <c r="Y107" s="16"/>
      <c r="Z107" s="16">
        <v>0</v>
      </c>
      <c r="AA107" s="15">
        <f t="shared" si="11"/>
        <v>0</v>
      </c>
      <c r="AB107" s="14">
        <v>0</v>
      </c>
      <c r="AC107" s="23">
        <f t="shared" si="12"/>
        <v>0</v>
      </c>
    </row>
    <row r="108" spans="1:29" x14ac:dyDescent="0.35">
      <c r="A108" s="2"/>
      <c r="B108" s="11">
        <v>15</v>
      </c>
      <c r="C108" s="11"/>
      <c r="D108" s="11" t="s">
        <v>347</v>
      </c>
      <c r="E108" s="2" t="s">
        <v>279</v>
      </c>
      <c r="F108" s="2"/>
      <c r="G108" s="3"/>
      <c r="I108" s="16"/>
      <c r="J108" s="16"/>
      <c r="K108" s="16"/>
      <c r="L108" s="16"/>
      <c r="M108" s="16"/>
      <c r="N108" s="16"/>
      <c r="O108" s="16"/>
      <c r="P108" s="61">
        <f>P107</f>
        <v>45748</v>
      </c>
      <c r="Q108" s="61">
        <f t="shared" ref="Q108:Q127" si="21">P108+7</f>
        <v>45755</v>
      </c>
      <c r="R108" s="61"/>
      <c r="S108" s="61"/>
      <c r="T108" s="15">
        <f>DATEDIF(Summary!$B$7,P108,"d")+1</f>
        <v>29</v>
      </c>
      <c r="U108" s="15">
        <f t="shared" si="13"/>
        <v>7</v>
      </c>
      <c r="V108" s="15" t="e">
        <f>DATEDIF(Summary!$B$7,R108,"d")+1</f>
        <v>#NUM!</v>
      </c>
      <c r="W108" s="15">
        <f t="shared" si="14"/>
        <v>0</v>
      </c>
      <c r="X108">
        <v>176</v>
      </c>
      <c r="Y108" s="16"/>
      <c r="Z108" s="16">
        <v>0</v>
      </c>
      <c r="AA108" s="15">
        <f t="shared" si="11"/>
        <v>0</v>
      </c>
      <c r="AB108" s="14">
        <v>0</v>
      </c>
      <c r="AC108" s="23">
        <f t="shared" si="12"/>
        <v>0</v>
      </c>
    </row>
    <row r="109" spans="1:29" x14ac:dyDescent="0.35">
      <c r="A109" s="11"/>
      <c r="B109" s="11">
        <v>15</v>
      </c>
      <c r="C109" s="11"/>
      <c r="D109" s="11" t="s">
        <v>348</v>
      </c>
      <c r="E109" s="2" t="s">
        <v>283</v>
      </c>
      <c r="F109" s="2"/>
      <c r="G109" s="3"/>
      <c r="I109" s="16"/>
      <c r="J109" s="16"/>
      <c r="K109" s="16"/>
      <c r="L109" s="16"/>
      <c r="M109" s="16"/>
      <c r="N109" s="16"/>
      <c r="O109" s="16"/>
      <c r="P109" s="61">
        <f t="shared" ref="P109:P127" si="22">P108</f>
        <v>45748</v>
      </c>
      <c r="Q109" s="61">
        <f t="shared" si="21"/>
        <v>45755</v>
      </c>
      <c r="R109" s="61"/>
      <c r="S109" s="61"/>
      <c r="T109" s="15">
        <f>DATEDIF(Summary!$B$7,P109,"d")+1</f>
        <v>29</v>
      </c>
      <c r="U109" s="15">
        <f t="shared" si="13"/>
        <v>7</v>
      </c>
      <c r="V109" s="15" t="e">
        <f>DATEDIF(Summary!$B$7,R109,"d")+1</f>
        <v>#NUM!</v>
      </c>
      <c r="W109" s="15">
        <f t="shared" si="14"/>
        <v>0</v>
      </c>
      <c r="X109">
        <v>177</v>
      </c>
      <c r="Y109" s="16"/>
      <c r="Z109" s="16">
        <v>0</v>
      </c>
      <c r="AA109" s="15">
        <f t="shared" si="11"/>
        <v>0</v>
      </c>
      <c r="AB109" s="14">
        <v>0</v>
      </c>
      <c r="AC109" s="23">
        <f t="shared" si="12"/>
        <v>0</v>
      </c>
    </row>
    <row r="110" spans="1:29" x14ac:dyDescent="0.35">
      <c r="A110" s="2"/>
      <c r="B110" s="11">
        <v>15</v>
      </c>
      <c r="C110" s="11"/>
      <c r="D110" s="11" t="s">
        <v>349</v>
      </c>
      <c r="E110" s="2" t="s">
        <v>285</v>
      </c>
      <c r="F110" s="2"/>
      <c r="G110" s="3"/>
      <c r="I110" s="16"/>
      <c r="J110" s="16"/>
      <c r="K110" s="16"/>
      <c r="L110" s="16"/>
      <c r="M110" s="16"/>
      <c r="N110" s="16"/>
      <c r="O110" s="16"/>
      <c r="P110" s="61">
        <f t="shared" si="22"/>
        <v>45748</v>
      </c>
      <c r="Q110" s="61">
        <f t="shared" si="21"/>
        <v>45755</v>
      </c>
      <c r="R110" s="61"/>
      <c r="S110" s="61"/>
      <c r="T110" s="15">
        <f>DATEDIF(Summary!$B$7,P110,"d")+1</f>
        <v>29</v>
      </c>
      <c r="U110" s="15">
        <f t="shared" si="13"/>
        <v>7</v>
      </c>
      <c r="V110" s="15" t="e">
        <f>DATEDIF(Summary!$B$7,R110,"d")+1</f>
        <v>#NUM!</v>
      </c>
      <c r="W110" s="15">
        <f t="shared" si="14"/>
        <v>0</v>
      </c>
      <c r="X110">
        <v>178</v>
      </c>
      <c r="Y110" s="16"/>
      <c r="Z110" s="16">
        <v>0</v>
      </c>
      <c r="AA110" s="15">
        <f t="shared" si="11"/>
        <v>0</v>
      </c>
      <c r="AB110" s="14">
        <v>0</v>
      </c>
      <c r="AC110" s="23">
        <f t="shared" si="12"/>
        <v>0</v>
      </c>
    </row>
    <row r="111" spans="1:29" x14ac:dyDescent="0.35">
      <c r="A111" s="2"/>
      <c r="B111" s="11">
        <v>15</v>
      </c>
      <c r="C111" s="2"/>
      <c r="D111" s="11" t="s">
        <v>350</v>
      </c>
      <c r="E111" s="2" t="s">
        <v>284</v>
      </c>
      <c r="F111" s="2"/>
      <c r="G111" s="3"/>
      <c r="I111" s="16"/>
      <c r="J111" s="16"/>
      <c r="K111" s="16"/>
      <c r="L111" s="16"/>
      <c r="M111" s="16"/>
      <c r="N111" s="16"/>
      <c r="O111" s="16"/>
      <c r="P111" s="61">
        <f t="shared" si="22"/>
        <v>45748</v>
      </c>
      <c r="Q111" s="61">
        <f t="shared" si="21"/>
        <v>45755</v>
      </c>
      <c r="R111" s="61"/>
      <c r="S111" s="61"/>
      <c r="T111" s="15">
        <f>DATEDIF(Summary!$B$7,P111,"d")+1</f>
        <v>29</v>
      </c>
      <c r="U111" s="15">
        <f t="shared" si="13"/>
        <v>7</v>
      </c>
      <c r="V111" s="15" t="e">
        <f>DATEDIF(Summary!$B$7,R111,"d")+1</f>
        <v>#NUM!</v>
      </c>
      <c r="W111" s="15">
        <f t="shared" si="14"/>
        <v>0</v>
      </c>
      <c r="X111">
        <v>179</v>
      </c>
      <c r="Y111" s="16"/>
      <c r="Z111" s="16">
        <v>0</v>
      </c>
      <c r="AA111" s="15">
        <f t="shared" si="11"/>
        <v>0</v>
      </c>
      <c r="AB111" s="14">
        <v>0</v>
      </c>
      <c r="AC111" s="23">
        <f t="shared" si="12"/>
        <v>0</v>
      </c>
    </row>
    <row r="112" spans="1:29" x14ac:dyDescent="0.35">
      <c r="A112" s="2"/>
      <c r="B112" s="11">
        <v>15</v>
      </c>
      <c r="C112" s="2"/>
      <c r="D112" s="11" t="s">
        <v>351</v>
      </c>
      <c r="E112" s="2" t="s">
        <v>284</v>
      </c>
      <c r="F112" s="2"/>
      <c r="G112" s="3"/>
      <c r="I112" s="16"/>
      <c r="J112" s="16"/>
      <c r="K112" s="16"/>
      <c r="L112" s="16"/>
      <c r="M112" s="16"/>
      <c r="N112" s="16"/>
      <c r="O112" s="16"/>
      <c r="P112" s="61">
        <f t="shared" si="22"/>
        <v>45748</v>
      </c>
      <c r="Q112" s="61">
        <f t="shared" si="21"/>
        <v>45755</v>
      </c>
      <c r="R112" s="61"/>
      <c r="S112" s="61"/>
      <c r="T112" s="15">
        <f>DATEDIF(Summary!$B$7,P112,"d")+1</f>
        <v>29</v>
      </c>
      <c r="U112" s="15">
        <f t="shared" si="13"/>
        <v>7</v>
      </c>
      <c r="V112" s="15" t="e">
        <f>DATEDIF(Summary!$B$7,R112,"d")+1</f>
        <v>#NUM!</v>
      </c>
      <c r="W112" s="15">
        <f t="shared" si="14"/>
        <v>0</v>
      </c>
      <c r="X112">
        <v>180</v>
      </c>
      <c r="Y112" s="16"/>
      <c r="Z112" s="16">
        <v>0</v>
      </c>
      <c r="AA112" s="15">
        <f t="shared" si="11"/>
        <v>0</v>
      </c>
      <c r="AB112" s="14">
        <v>0</v>
      </c>
      <c r="AC112" s="23">
        <f t="shared" si="12"/>
        <v>0</v>
      </c>
    </row>
    <row r="113" spans="1:29" x14ac:dyDescent="0.35">
      <c r="A113" s="2"/>
      <c r="B113" s="11">
        <v>15</v>
      </c>
      <c r="C113" s="2"/>
      <c r="D113" s="11" t="s">
        <v>352</v>
      </c>
      <c r="E113" s="2" t="s">
        <v>284</v>
      </c>
      <c r="F113" s="2"/>
      <c r="G113" s="3"/>
      <c r="I113" s="16"/>
      <c r="J113" s="16"/>
      <c r="K113" s="16"/>
      <c r="L113" s="16"/>
      <c r="M113" s="16"/>
      <c r="N113" s="16"/>
      <c r="O113" s="16"/>
      <c r="P113" s="61">
        <f t="shared" si="22"/>
        <v>45748</v>
      </c>
      <c r="Q113" s="61">
        <f t="shared" si="21"/>
        <v>45755</v>
      </c>
      <c r="R113" s="61"/>
      <c r="S113" s="61"/>
      <c r="T113" s="15">
        <f>DATEDIF(Summary!$B$7,P113,"d")+1</f>
        <v>29</v>
      </c>
      <c r="U113" s="15">
        <f t="shared" si="13"/>
        <v>7</v>
      </c>
      <c r="V113" s="15" t="e">
        <f>DATEDIF(Summary!$B$7,R113,"d")+1</f>
        <v>#NUM!</v>
      </c>
      <c r="W113" s="15">
        <f t="shared" si="14"/>
        <v>0</v>
      </c>
      <c r="X113">
        <v>181</v>
      </c>
      <c r="Y113" s="16"/>
      <c r="Z113" s="16">
        <v>0</v>
      </c>
      <c r="AA113" s="15">
        <f t="shared" si="11"/>
        <v>0</v>
      </c>
      <c r="AB113" s="14">
        <v>0</v>
      </c>
      <c r="AC113" s="23">
        <f t="shared" si="12"/>
        <v>0</v>
      </c>
    </row>
    <row r="114" spans="1:29" x14ac:dyDescent="0.35">
      <c r="A114" s="2"/>
      <c r="B114" s="11">
        <v>15</v>
      </c>
      <c r="C114" s="2"/>
      <c r="D114" s="11" t="s">
        <v>353</v>
      </c>
      <c r="E114" s="2" t="s">
        <v>284</v>
      </c>
      <c r="F114" s="2"/>
      <c r="G114" s="3"/>
      <c r="I114" s="16"/>
      <c r="J114" s="16"/>
      <c r="K114" s="16"/>
      <c r="L114" s="16"/>
      <c r="M114" s="16"/>
      <c r="N114" s="16"/>
      <c r="O114" s="16"/>
      <c r="P114" s="61">
        <f t="shared" si="22"/>
        <v>45748</v>
      </c>
      <c r="Q114" s="61">
        <f t="shared" si="21"/>
        <v>45755</v>
      </c>
      <c r="R114" s="61"/>
      <c r="S114" s="61"/>
      <c r="T114" s="15">
        <f>DATEDIF(Summary!$B$7,P114,"d")+1</f>
        <v>29</v>
      </c>
      <c r="U114" s="15">
        <f t="shared" si="13"/>
        <v>7</v>
      </c>
      <c r="V114" s="15" t="e">
        <f>DATEDIF(Summary!$B$7,R114,"d")+1</f>
        <v>#NUM!</v>
      </c>
      <c r="W114" s="15">
        <f t="shared" si="14"/>
        <v>0</v>
      </c>
      <c r="X114">
        <v>182</v>
      </c>
      <c r="Y114" s="16"/>
      <c r="Z114" s="16">
        <v>0</v>
      </c>
      <c r="AA114" s="15">
        <f t="shared" si="11"/>
        <v>0</v>
      </c>
      <c r="AB114" s="14">
        <v>0</v>
      </c>
      <c r="AC114" s="23">
        <f t="shared" si="12"/>
        <v>0</v>
      </c>
    </row>
    <row r="115" spans="1:29" x14ac:dyDescent="0.35">
      <c r="A115" s="66" t="s">
        <v>290</v>
      </c>
      <c r="B115" s="11">
        <v>15</v>
      </c>
      <c r="C115" s="2"/>
      <c r="D115" s="66" t="s">
        <v>354</v>
      </c>
      <c r="E115" s="2" t="s">
        <v>286</v>
      </c>
      <c r="F115" s="2"/>
      <c r="G115" s="3"/>
      <c r="I115" s="16"/>
      <c r="J115" s="16"/>
      <c r="K115" s="16"/>
      <c r="L115" s="16"/>
      <c r="M115" s="16"/>
      <c r="N115" s="16"/>
      <c r="O115" s="16"/>
      <c r="P115" s="61">
        <f t="shared" si="22"/>
        <v>45748</v>
      </c>
      <c r="Q115" s="61">
        <f t="shared" si="21"/>
        <v>45755</v>
      </c>
      <c r="R115" s="61"/>
      <c r="S115" s="61"/>
      <c r="T115" s="15">
        <f>DATEDIF(Summary!$B$7,P115,"d")+1</f>
        <v>29</v>
      </c>
      <c r="U115" s="15">
        <f t="shared" si="13"/>
        <v>7</v>
      </c>
      <c r="V115" s="15" t="e">
        <f>DATEDIF(Summary!$B$7,R115,"d")+1</f>
        <v>#NUM!</v>
      </c>
      <c r="W115" s="15">
        <f t="shared" si="14"/>
        <v>0</v>
      </c>
      <c r="X115">
        <v>183</v>
      </c>
      <c r="Y115" s="16"/>
      <c r="Z115" s="16">
        <v>0</v>
      </c>
      <c r="AA115" s="15">
        <f t="shared" si="11"/>
        <v>0</v>
      </c>
      <c r="AB115" s="14">
        <v>0</v>
      </c>
      <c r="AC115" s="23">
        <f t="shared" si="12"/>
        <v>0</v>
      </c>
    </row>
    <row r="116" spans="1:29" x14ac:dyDescent="0.35">
      <c r="A116" s="2"/>
      <c r="B116" s="11">
        <v>15</v>
      </c>
      <c r="C116" s="2"/>
      <c r="D116" s="66" t="s">
        <v>355</v>
      </c>
      <c r="E116" s="2" t="s">
        <v>284</v>
      </c>
      <c r="F116" s="2"/>
      <c r="G116" s="3"/>
      <c r="I116" s="16"/>
      <c r="J116" s="16"/>
      <c r="K116" s="16"/>
      <c r="L116" s="16"/>
      <c r="M116" s="16"/>
      <c r="N116" s="16"/>
      <c r="O116" s="16"/>
      <c r="P116" s="61">
        <f t="shared" si="22"/>
        <v>45748</v>
      </c>
      <c r="Q116" s="61">
        <f t="shared" si="21"/>
        <v>45755</v>
      </c>
      <c r="R116" s="61"/>
      <c r="S116" s="61"/>
      <c r="T116" s="15">
        <f>DATEDIF(Summary!$B$7,P116,"d")+1</f>
        <v>29</v>
      </c>
      <c r="U116" s="15">
        <f t="shared" si="13"/>
        <v>7</v>
      </c>
      <c r="V116" s="15" t="e">
        <f>DATEDIF(Summary!$B$7,R116,"d")+1</f>
        <v>#NUM!</v>
      </c>
      <c r="W116" s="15">
        <f t="shared" si="14"/>
        <v>0</v>
      </c>
      <c r="X116">
        <v>184</v>
      </c>
      <c r="Y116" s="16"/>
      <c r="Z116" s="16">
        <v>0</v>
      </c>
      <c r="AA116" s="15">
        <f t="shared" si="11"/>
        <v>0</v>
      </c>
      <c r="AB116" s="14">
        <v>0</v>
      </c>
      <c r="AC116" s="23">
        <f t="shared" si="12"/>
        <v>0</v>
      </c>
    </row>
    <row r="117" spans="1:29" x14ac:dyDescent="0.35">
      <c r="A117" s="2"/>
      <c r="B117" s="11">
        <v>15</v>
      </c>
      <c r="C117" s="2"/>
      <c r="D117" s="66" t="s">
        <v>356</v>
      </c>
      <c r="E117" s="2" t="s">
        <v>284</v>
      </c>
      <c r="F117" s="2"/>
      <c r="G117" s="3"/>
      <c r="I117" s="16"/>
      <c r="J117" s="16"/>
      <c r="K117" s="16"/>
      <c r="L117" s="16"/>
      <c r="M117" s="16"/>
      <c r="N117" s="16"/>
      <c r="O117" s="16"/>
      <c r="P117" s="61">
        <f t="shared" si="22"/>
        <v>45748</v>
      </c>
      <c r="Q117" s="61">
        <f t="shared" si="21"/>
        <v>45755</v>
      </c>
      <c r="R117" s="61"/>
      <c r="S117" s="61"/>
      <c r="T117" s="15">
        <f>DATEDIF(Summary!$B$7,P117,"d")+1</f>
        <v>29</v>
      </c>
      <c r="U117" s="15">
        <f t="shared" si="13"/>
        <v>7</v>
      </c>
      <c r="V117" s="15" t="e">
        <f>DATEDIF(Summary!$B$7,R117,"d")+1</f>
        <v>#NUM!</v>
      </c>
      <c r="W117" s="15">
        <f t="shared" si="14"/>
        <v>0</v>
      </c>
      <c r="X117">
        <v>185</v>
      </c>
      <c r="Y117" s="16"/>
      <c r="Z117" s="16">
        <v>0</v>
      </c>
      <c r="AA117" s="15">
        <f t="shared" si="11"/>
        <v>0</v>
      </c>
      <c r="AB117" s="14">
        <v>0</v>
      </c>
      <c r="AC117" s="23">
        <f t="shared" si="12"/>
        <v>0</v>
      </c>
    </row>
    <row r="118" spans="1:29" x14ac:dyDescent="0.35">
      <c r="A118" s="2"/>
      <c r="B118" s="11">
        <v>15</v>
      </c>
      <c r="C118" s="2"/>
      <c r="D118" s="66" t="s">
        <v>357</v>
      </c>
      <c r="E118" s="2" t="s">
        <v>284</v>
      </c>
      <c r="F118" s="2"/>
      <c r="G118" s="3"/>
      <c r="I118" s="16"/>
      <c r="J118" s="16"/>
      <c r="K118" s="16"/>
      <c r="L118" s="16"/>
      <c r="M118" s="16"/>
      <c r="N118" s="16"/>
      <c r="O118" s="16"/>
      <c r="P118" s="61">
        <f t="shared" si="22"/>
        <v>45748</v>
      </c>
      <c r="Q118" s="61">
        <f t="shared" si="21"/>
        <v>45755</v>
      </c>
      <c r="R118" s="61"/>
      <c r="S118" s="61"/>
      <c r="T118" s="15">
        <f>DATEDIF(Summary!$B$7,P118,"d")+1</f>
        <v>29</v>
      </c>
      <c r="U118" s="15">
        <f t="shared" si="13"/>
        <v>7</v>
      </c>
      <c r="V118" s="15" t="e">
        <f>DATEDIF(Summary!$B$7,R118,"d")+1</f>
        <v>#NUM!</v>
      </c>
      <c r="W118" s="15">
        <f t="shared" si="14"/>
        <v>0</v>
      </c>
      <c r="X118">
        <v>186</v>
      </c>
      <c r="Y118" s="16"/>
      <c r="Z118" s="16">
        <v>0</v>
      </c>
      <c r="AA118" s="15">
        <f t="shared" si="11"/>
        <v>0</v>
      </c>
      <c r="AB118" s="14">
        <v>0</v>
      </c>
      <c r="AC118" s="23">
        <f t="shared" si="12"/>
        <v>0</v>
      </c>
    </row>
    <row r="119" spans="1:29" x14ac:dyDescent="0.35">
      <c r="A119" s="2"/>
      <c r="B119" s="11">
        <v>15</v>
      </c>
      <c r="C119" s="2"/>
      <c r="D119" s="66" t="s">
        <v>358</v>
      </c>
      <c r="E119" s="2" t="s">
        <v>284</v>
      </c>
      <c r="F119" s="2"/>
      <c r="G119" s="3"/>
      <c r="I119" s="16"/>
      <c r="J119" s="16"/>
      <c r="K119" s="16"/>
      <c r="L119" s="16"/>
      <c r="M119" s="16"/>
      <c r="N119" s="16"/>
      <c r="O119" s="16"/>
      <c r="P119" s="61">
        <f t="shared" si="22"/>
        <v>45748</v>
      </c>
      <c r="Q119" s="61">
        <f t="shared" si="21"/>
        <v>45755</v>
      </c>
      <c r="R119" s="61"/>
      <c r="S119" s="61"/>
      <c r="T119" s="15">
        <f>DATEDIF(Summary!$B$7,P119,"d")+1</f>
        <v>29</v>
      </c>
      <c r="U119" s="15">
        <f t="shared" si="13"/>
        <v>7</v>
      </c>
      <c r="V119" s="15" t="e">
        <f>DATEDIF(Summary!$B$7,R119,"d")+1</f>
        <v>#NUM!</v>
      </c>
      <c r="W119" s="15">
        <f t="shared" si="14"/>
        <v>0</v>
      </c>
      <c r="X119">
        <v>187</v>
      </c>
      <c r="Y119" s="16"/>
      <c r="Z119" s="16">
        <v>0</v>
      </c>
      <c r="AA119" s="15">
        <f t="shared" si="11"/>
        <v>0</v>
      </c>
      <c r="AB119" s="14">
        <v>0</v>
      </c>
      <c r="AC119" s="23">
        <f t="shared" si="12"/>
        <v>0</v>
      </c>
    </row>
    <row r="120" spans="1:29" x14ac:dyDescent="0.35">
      <c r="A120" s="2"/>
      <c r="B120" s="11">
        <v>20</v>
      </c>
      <c r="C120" s="2"/>
      <c r="D120" s="66" t="s">
        <v>359</v>
      </c>
      <c r="E120" s="2" t="s">
        <v>287</v>
      </c>
      <c r="F120" s="2"/>
      <c r="G120" s="3"/>
      <c r="I120" s="16"/>
      <c r="J120" s="16"/>
      <c r="K120" s="16"/>
      <c r="L120" s="16"/>
      <c r="M120" s="16"/>
      <c r="N120" s="16"/>
      <c r="O120" s="16"/>
      <c r="P120" s="61">
        <f t="shared" si="22"/>
        <v>45748</v>
      </c>
      <c r="Q120" s="61">
        <f t="shared" si="21"/>
        <v>45755</v>
      </c>
      <c r="R120" s="61"/>
      <c r="S120" s="61"/>
      <c r="T120" s="15">
        <f>DATEDIF(Summary!$B$7,P120,"d")+1</f>
        <v>29</v>
      </c>
      <c r="U120" s="15">
        <f t="shared" si="13"/>
        <v>7</v>
      </c>
      <c r="V120" s="15" t="e">
        <f>DATEDIF(Summary!$B$7,R120,"d")+1</f>
        <v>#NUM!</v>
      </c>
      <c r="W120" s="15">
        <f t="shared" si="14"/>
        <v>0</v>
      </c>
      <c r="X120">
        <v>188</v>
      </c>
      <c r="Y120" s="16"/>
      <c r="Z120" s="16">
        <v>0</v>
      </c>
      <c r="AA120" s="15">
        <f t="shared" si="11"/>
        <v>0</v>
      </c>
      <c r="AB120" s="14">
        <v>0</v>
      </c>
      <c r="AC120" s="23">
        <f t="shared" si="12"/>
        <v>0</v>
      </c>
    </row>
    <row r="121" spans="1:29" x14ac:dyDescent="0.35">
      <c r="A121" s="2"/>
      <c r="B121" s="11"/>
      <c r="C121" s="2">
        <v>25</v>
      </c>
      <c r="D121" s="2" t="s">
        <v>360</v>
      </c>
      <c r="E121" s="2" t="s">
        <v>281</v>
      </c>
      <c r="F121" s="2"/>
      <c r="G121" s="3"/>
      <c r="I121" s="16"/>
      <c r="J121" s="16"/>
      <c r="K121" s="16"/>
      <c r="L121" s="16"/>
      <c r="M121" s="16"/>
      <c r="N121" s="16"/>
      <c r="O121" s="16"/>
      <c r="P121" s="61">
        <f t="shared" si="22"/>
        <v>45748</v>
      </c>
      <c r="Q121" s="61">
        <f t="shared" si="21"/>
        <v>45755</v>
      </c>
      <c r="R121" s="61"/>
      <c r="S121" s="61"/>
      <c r="T121" s="15">
        <f>DATEDIF(Summary!$B$7,P121,"d")+1</f>
        <v>29</v>
      </c>
      <c r="U121" s="15">
        <f t="shared" si="13"/>
        <v>7</v>
      </c>
      <c r="V121" s="15" t="e">
        <f>DATEDIF(Summary!$B$7,R121,"d")+1</f>
        <v>#NUM!</v>
      </c>
      <c r="W121" s="15">
        <f t="shared" si="14"/>
        <v>0</v>
      </c>
      <c r="X121">
        <v>189</v>
      </c>
      <c r="Y121" s="16"/>
      <c r="Z121" s="16">
        <v>0</v>
      </c>
      <c r="AA121" s="15">
        <f t="shared" si="11"/>
        <v>0</v>
      </c>
      <c r="AB121" s="14">
        <v>0</v>
      </c>
      <c r="AC121" s="23">
        <f t="shared" si="12"/>
        <v>0</v>
      </c>
    </row>
    <row r="122" spans="1:29" x14ac:dyDescent="0.35">
      <c r="A122" s="2"/>
      <c r="B122" s="11"/>
      <c r="C122" s="2">
        <v>25</v>
      </c>
      <c r="D122" s="2" t="s">
        <v>361</v>
      </c>
      <c r="E122" s="2" t="s">
        <v>282</v>
      </c>
      <c r="F122" s="2"/>
      <c r="G122" s="3"/>
      <c r="I122" s="16"/>
      <c r="J122" s="16"/>
      <c r="K122" s="16"/>
      <c r="L122" s="16"/>
      <c r="M122" s="16"/>
      <c r="N122" s="16"/>
      <c r="O122" s="16"/>
      <c r="P122" s="61">
        <f t="shared" si="22"/>
        <v>45748</v>
      </c>
      <c r="Q122" s="61">
        <f t="shared" si="21"/>
        <v>45755</v>
      </c>
      <c r="R122" s="61"/>
      <c r="S122" s="61"/>
      <c r="T122" s="15">
        <f>DATEDIF(Summary!$B$7,P122,"d")+1</f>
        <v>29</v>
      </c>
      <c r="U122" s="15">
        <f t="shared" si="13"/>
        <v>7</v>
      </c>
      <c r="V122" s="15" t="e">
        <f>DATEDIF(Summary!$B$7,R122,"d")+1</f>
        <v>#NUM!</v>
      </c>
      <c r="W122" s="15">
        <f t="shared" si="14"/>
        <v>0</v>
      </c>
      <c r="X122">
        <v>190</v>
      </c>
      <c r="Y122" s="16"/>
      <c r="Z122" s="16">
        <v>0</v>
      </c>
      <c r="AA122" s="15">
        <f t="shared" si="11"/>
        <v>0</v>
      </c>
      <c r="AB122" s="14">
        <v>0</v>
      </c>
      <c r="AC122" s="23">
        <f t="shared" si="12"/>
        <v>0</v>
      </c>
    </row>
    <row r="123" spans="1:29" x14ac:dyDescent="0.35">
      <c r="A123" s="2"/>
      <c r="B123" s="11"/>
      <c r="C123" s="2">
        <v>25</v>
      </c>
      <c r="D123" s="2" t="s">
        <v>362</v>
      </c>
      <c r="E123" s="2" t="s">
        <v>288</v>
      </c>
      <c r="F123" s="2"/>
      <c r="G123" s="3"/>
      <c r="I123" s="16"/>
      <c r="J123" s="16"/>
      <c r="K123" s="16"/>
      <c r="L123" s="16"/>
      <c r="M123" s="16"/>
      <c r="N123" s="16"/>
      <c r="O123" s="16"/>
      <c r="P123" s="61">
        <f t="shared" si="22"/>
        <v>45748</v>
      </c>
      <c r="Q123" s="61">
        <f t="shared" si="21"/>
        <v>45755</v>
      </c>
      <c r="R123" s="61"/>
      <c r="S123" s="61"/>
      <c r="T123" s="15">
        <f>DATEDIF(Summary!$B$7,P123,"d")+1</f>
        <v>29</v>
      </c>
      <c r="U123" s="15">
        <f t="shared" si="13"/>
        <v>7</v>
      </c>
      <c r="V123" s="15" t="e">
        <f>DATEDIF(Summary!$B$7,R123,"d")+1</f>
        <v>#NUM!</v>
      </c>
      <c r="W123" s="15">
        <f t="shared" si="14"/>
        <v>0</v>
      </c>
      <c r="X123">
        <v>191</v>
      </c>
      <c r="Y123" s="16"/>
      <c r="Z123" s="16">
        <v>0</v>
      </c>
      <c r="AA123" s="15">
        <f t="shared" ref="AA123:AA135" si="23">(B123+C123)*Z123</f>
        <v>0</v>
      </c>
      <c r="AB123" s="14">
        <v>0</v>
      </c>
      <c r="AC123" s="23">
        <f t="shared" ref="AC123:AC135" si="24">(B123+C123)*AB123</f>
        <v>0</v>
      </c>
    </row>
    <row r="124" spans="1:29" x14ac:dyDescent="0.35">
      <c r="A124" s="2"/>
      <c r="B124" s="11"/>
      <c r="C124" s="2">
        <v>25</v>
      </c>
      <c r="D124" s="2" t="s">
        <v>363</v>
      </c>
      <c r="E124" s="2" t="s">
        <v>289</v>
      </c>
      <c r="F124" s="2"/>
      <c r="G124" s="3"/>
      <c r="I124" s="16"/>
      <c r="J124" s="16"/>
      <c r="K124" s="16"/>
      <c r="L124" s="16"/>
      <c r="M124" s="16"/>
      <c r="N124" s="16"/>
      <c r="O124" s="16"/>
      <c r="P124" s="61">
        <f t="shared" si="22"/>
        <v>45748</v>
      </c>
      <c r="Q124" s="61">
        <f t="shared" si="21"/>
        <v>45755</v>
      </c>
      <c r="R124" s="61"/>
      <c r="S124" s="61"/>
      <c r="T124" s="15">
        <f>DATEDIF(Summary!$B$7,P124,"d")+1</f>
        <v>29</v>
      </c>
      <c r="U124" s="15">
        <f t="shared" si="13"/>
        <v>7</v>
      </c>
      <c r="V124" s="15" t="e">
        <f>DATEDIF(Summary!$B$7,R124,"d")+1</f>
        <v>#NUM!</v>
      </c>
      <c r="W124" s="15">
        <f t="shared" si="14"/>
        <v>0</v>
      </c>
      <c r="X124">
        <v>192</v>
      </c>
      <c r="Y124" s="16"/>
      <c r="Z124" s="16">
        <v>0</v>
      </c>
      <c r="AA124" s="15">
        <f t="shared" si="23"/>
        <v>0</v>
      </c>
      <c r="AB124" s="14">
        <v>0</v>
      </c>
      <c r="AC124" s="23">
        <f t="shared" si="24"/>
        <v>0</v>
      </c>
    </row>
    <row r="125" spans="1:29" x14ac:dyDescent="0.35">
      <c r="A125" s="2"/>
      <c r="B125" s="2"/>
      <c r="C125" s="2">
        <v>25</v>
      </c>
      <c r="D125" s="2" t="s">
        <v>364</v>
      </c>
      <c r="E125" s="2" t="s">
        <v>291</v>
      </c>
      <c r="F125" s="2"/>
      <c r="G125" s="3"/>
      <c r="I125" s="16"/>
      <c r="J125" s="16"/>
      <c r="K125" s="16"/>
      <c r="L125" s="16"/>
      <c r="M125" s="16"/>
      <c r="N125" s="16"/>
      <c r="O125" s="16"/>
      <c r="P125" s="61">
        <f t="shared" si="22"/>
        <v>45748</v>
      </c>
      <c r="Q125" s="61">
        <f t="shared" si="21"/>
        <v>45755</v>
      </c>
      <c r="R125" s="61"/>
      <c r="S125" s="61"/>
      <c r="T125" s="15">
        <f>DATEDIF(Summary!$B$7,P125,"d")+1</f>
        <v>29</v>
      </c>
      <c r="U125" s="15">
        <f t="shared" si="13"/>
        <v>7</v>
      </c>
      <c r="V125" s="15" t="e">
        <f>DATEDIF(Summary!$B$7,R125,"d")+1</f>
        <v>#NUM!</v>
      </c>
      <c r="W125" s="15">
        <f t="shared" si="14"/>
        <v>0</v>
      </c>
      <c r="X125">
        <v>193</v>
      </c>
      <c r="Y125" s="16"/>
      <c r="Z125" s="16">
        <v>0</v>
      </c>
      <c r="AA125" s="15">
        <f t="shared" si="23"/>
        <v>0</v>
      </c>
      <c r="AB125" s="14">
        <v>0</v>
      </c>
      <c r="AC125" s="23">
        <f t="shared" si="24"/>
        <v>0</v>
      </c>
    </row>
    <row r="126" spans="1:29" x14ac:dyDescent="0.35">
      <c r="A126" s="2"/>
      <c r="B126" s="2"/>
      <c r="C126" s="2">
        <v>25</v>
      </c>
      <c r="D126" s="2" t="s">
        <v>365</v>
      </c>
      <c r="E126" s="2" t="s">
        <v>292</v>
      </c>
      <c r="F126" s="2"/>
      <c r="G126" s="3"/>
      <c r="I126" s="16"/>
      <c r="J126" s="16"/>
      <c r="K126" s="16"/>
      <c r="L126" s="16"/>
      <c r="M126" s="16"/>
      <c r="N126" s="16"/>
      <c r="O126" s="16"/>
      <c r="P126" s="61">
        <f t="shared" si="22"/>
        <v>45748</v>
      </c>
      <c r="Q126" s="61">
        <f t="shared" si="21"/>
        <v>45755</v>
      </c>
      <c r="R126" s="61"/>
      <c r="S126" s="61"/>
      <c r="T126" s="15">
        <f>DATEDIF(Summary!$B$7,P126,"d")+1</f>
        <v>29</v>
      </c>
      <c r="U126" s="15">
        <f t="shared" si="13"/>
        <v>7</v>
      </c>
      <c r="V126" s="15" t="e">
        <f>DATEDIF(Summary!$B$7,R126,"d")+1</f>
        <v>#NUM!</v>
      </c>
      <c r="W126" s="15">
        <f t="shared" si="14"/>
        <v>0</v>
      </c>
      <c r="X126">
        <v>194</v>
      </c>
      <c r="Y126" s="16"/>
      <c r="Z126" s="16">
        <v>0</v>
      </c>
      <c r="AA126" s="15">
        <f t="shared" si="23"/>
        <v>0</v>
      </c>
      <c r="AB126" s="14">
        <v>0</v>
      </c>
      <c r="AC126" s="23">
        <f t="shared" si="24"/>
        <v>0</v>
      </c>
    </row>
    <row r="127" spans="1:29" x14ac:dyDescent="0.35">
      <c r="A127" s="2"/>
      <c r="B127" s="2"/>
      <c r="C127" s="2">
        <v>50</v>
      </c>
      <c r="D127" s="2" t="s">
        <v>366</v>
      </c>
      <c r="E127" s="2" t="s">
        <v>329</v>
      </c>
      <c r="F127" s="2"/>
      <c r="G127" s="3"/>
      <c r="I127" s="16"/>
      <c r="J127" s="16"/>
      <c r="K127" s="16"/>
      <c r="L127" s="16"/>
      <c r="M127" s="16"/>
      <c r="N127" s="16"/>
      <c r="O127" s="16"/>
      <c r="P127" s="61">
        <f t="shared" si="22"/>
        <v>45748</v>
      </c>
      <c r="Q127" s="61">
        <f t="shared" si="21"/>
        <v>45755</v>
      </c>
      <c r="R127" s="61"/>
      <c r="S127" s="61"/>
      <c r="T127" s="15">
        <f>DATEDIF(Summary!$B$7,P127,"d")+1</f>
        <v>29</v>
      </c>
      <c r="U127" s="15">
        <f t="shared" si="13"/>
        <v>7</v>
      </c>
      <c r="V127" s="15" t="e">
        <f>DATEDIF(Summary!$B$7,R127,"d")+1</f>
        <v>#NUM!</v>
      </c>
      <c r="W127" s="15">
        <f t="shared" si="14"/>
        <v>0</v>
      </c>
      <c r="X127">
        <v>195</v>
      </c>
      <c r="Y127" s="16"/>
      <c r="Z127" s="16">
        <v>0</v>
      </c>
      <c r="AA127" s="15">
        <f t="shared" si="23"/>
        <v>0</v>
      </c>
      <c r="AB127" s="14">
        <v>0</v>
      </c>
      <c r="AC127" s="23">
        <f t="shared" si="24"/>
        <v>0</v>
      </c>
    </row>
    <row r="128" spans="1:29" x14ac:dyDescent="0.35">
      <c r="A128" s="2"/>
      <c r="B128" s="2"/>
      <c r="C128" s="2"/>
      <c r="D128" s="29"/>
      <c r="E128" s="2"/>
      <c r="F128" s="2"/>
      <c r="G128" s="3"/>
      <c r="I128" s="16"/>
      <c r="J128" s="16"/>
      <c r="K128" s="16"/>
      <c r="L128" s="16"/>
      <c r="M128" s="16"/>
      <c r="N128" s="16"/>
      <c r="O128" s="16"/>
      <c r="P128" s="61"/>
      <c r="Q128" s="61"/>
      <c r="R128" s="61"/>
      <c r="S128" s="61"/>
      <c r="T128" s="15" t="e">
        <f>DATEDIF(Summary!$B$7,P128,"d")+1</f>
        <v>#NUM!</v>
      </c>
      <c r="U128" s="15">
        <f t="shared" ref="U128:U143" si="25">DATEDIF(P128,Q128,"d")</f>
        <v>0</v>
      </c>
      <c r="V128" s="15" t="e">
        <f>DATEDIF(Summary!$B$7,R128,"d")+1</f>
        <v>#NUM!</v>
      </c>
      <c r="W128" s="15">
        <f t="shared" ref="W128:W143" si="26">DATEDIF(R128,S128,"d")</f>
        <v>0</v>
      </c>
      <c r="X128">
        <v>220</v>
      </c>
      <c r="Y128" s="16"/>
      <c r="Z128" s="16">
        <v>0</v>
      </c>
      <c r="AA128" s="15">
        <f t="shared" si="23"/>
        <v>0</v>
      </c>
      <c r="AB128" s="14">
        <v>0</v>
      </c>
      <c r="AC128" s="23">
        <f t="shared" si="24"/>
        <v>0</v>
      </c>
    </row>
    <row r="129" spans="1:29" x14ac:dyDescent="0.35">
      <c r="I129" s="16"/>
      <c r="J129" s="16"/>
      <c r="K129" s="16"/>
      <c r="L129" s="16"/>
      <c r="M129" s="16"/>
      <c r="N129" s="16"/>
      <c r="O129" s="16"/>
      <c r="P129" s="61"/>
      <c r="Q129" s="61"/>
      <c r="R129" s="61"/>
      <c r="S129" s="61"/>
      <c r="T129" s="15" t="e">
        <f>DATEDIF(Summary!$B$7,P129,"d")+1</f>
        <v>#NUM!</v>
      </c>
      <c r="U129" s="15">
        <f t="shared" si="25"/>
        <v>0</v>
      </c>
      <c r="V129" s="15" t="e">
        <f>DATEDIF(Summary!$B$7,R129,"d")+1</f>
        <v>#NUM!</v>
      </c>
      <c r="W129" s="15">
        <f t="shared" si="26"/>
        <v>0</v>
      </c>
      <c r="X129">
        <v>221</v>
      </c>
      <c r="Y129" s="16"/>
      <c r="Z129" s="16">
        <v>0</v>
      </c>
      <c r="AA129" s="15">
        <f t="shared" si="23"/>
        <v>0</v>
      </c>
      <c r="AB129" s="22"/>
      <c r="AC129" s="23">
        <f t="shared" si="24"/>
        <v>0</v>
      </c>
    </row>
    <row r="130" spans="1:29" x14ac:dyDescent="0.35">
      <c r="A130" s="4" t="s">
        <v>10</v>
      </c>
      <c r="B130" s="6" t="s">
        <v>91</v>
      </c>
      <c r="C130" s="6" t="s">
        <v>92</v>
      </c>
      <c r="D130" s="4"/>
      <c r="E130" s="5"/>
      <c r="F130" s="4"/>
      <c r="G130" s="5"/>
      <c r="I130" s="16"/>
      <c r="J130" s="16"/>
      <c r="K130" s="16"/>
      <c r="L130" s="16"/>
      <c r="M130" s="16"/>
      <c r="N130" s="16"/>
      <c r="O130" s="16"/>
      <c r="P130" s="61"/>
      <c r="Q130" s="61"/>
      <c r="R130" s="61"/>
      <c r="S130" s="61"/>
      <c r="T130" s="15" t="e">
        <f>DATEDIF(Summary!$B$7,P130,"d")+1</f>
        <v>#NUM!</v>
      </c>
      <c r="U130" s="15">
        <f t="shared" si="25"/>
        <v>0</v>
      </c>
      <c r="V130" s="15" t="e">
        <f>DATEDIF(Summary!$B$7,R130,"d")+1</f>
        <v>#NUM!</v>
      </c>
      <c r="W130" s="15">
        <f t="shared" si="26"/>
        <v>0</v>
      </c>
      <c r="X130">
        <v>222</v>
      </c>
      <c r="Y130" s="16"/>
      <c r="AA130" s="15"/>
      <c r="AB130" s="14">
        <v>0</v>
      </c>
      <c r="AC130" s="23"/>
    </row>
    <row r="131" spans="1:29" x14ac:dyDescent="0.35">
      <c r="A131" s="8" t="s">
        <v>75</v>
      </c>
      <c r="B131" s="8"/>
      <c r="C131" s="8"/>
      <c r="D131" s="8"/>
      <c r="E131" s="9"/>
      <c r="F131" s="9"/>
      <c r="G131" s="9"/>
      <c r="I131" s="16"/>
      <c r="J131" s="16"/>
      <c r="K131" s="16"/>
      <c r="L131" s="16"/>
      <c r="M131" s="16"/>
      <c r="N131" s="16"/>
      <c r="O131" s="16"/>
      <c r="P131" s="61"/>
      <c r="Q131" s="61"/>
      <c r="R131" s="61"/>
      <c r="S131" s="61"/>
      <c r="T131" s="15" t="e">
        <f>DATEDIF(Summary!$B$7,P131,"d")+1</f>
        <v>#NUM!</v>
      </c>
      <c r="U131" s="15">
        <f t="shared" si="25"/>
        <v>0</v>
      </c>
      <c r="V131" s="15" t="e">
        <f>DATEDIF(Summary!$B$7,R131,"d")+1</f>
        <v>#NUM!</v>
      </c>
      <c r="W131" s="15">
        <f t="shared" si="26"/>
        <v>0</v>
      </c>
      <c r="X131">
        <v>223</v>
      </c>
      <c r="Y131" s="16"/>
      <c r="Z131" s="16">
        <v>0</v>
      </c>
      <c r="AA131" s="15">
        <f t="shared" si="23"/>
        <v>0</v>
      </c>
      <c r="AB131" s="14">
        <v>0</v>
      </c>
      <c r="AC131" s="23">
        <f t="shared" si="24"/>
        <v>0</v>
      </c>
    </row>
    <row r="132" spans="1:29" x14ac:dyDescent="0.35">
      <c r="A132" s="2"/>
      <c r="B132" s="2"/>
      <c r="C132" s="2"/>
      <c r="D132" s="11" t="s">
        <v>294</v>
      </c>
      <c r="E132" s="2" t="s">
        <v>76</v>
      </c>
      <c r="F132" s="2" t="s">
        <v>11</v>
      </c>
      <c r="G132" s="3"/>
      <c r="I132" s="16"/>
      <c r="J132" s="16"/>
      <c r="K132" s="16"/>
      <c r="L132" s="16"/>
      <c r="M132" s="16"/>
      <c r="N132" s="16"/>
      <c r="O132" s="16"/>
      <c r="P132" s="61"/>
      <c r="Q132" s="61"/>
      <c r="R132" s="61"/>
      <c r="S132" s="61"/>
      <c r="T132" s="15" t="e">
        <f>DATEDIF(Summary!$B$7,P132,"d")+1</f>
        <v>#NUM!</v>
      </c>
      <c r="U132" s="15">
        <f t="shared" si="25"/>
        <v>0</v>
      </c>
      <c r="V132" s="15" t="e">
        <f>DATEDIF(Summary!$B$7,R132,"d")+1</f>
        <v>#NUM!</v>
      </c>
      <c r="W132" s="15">
        <f t="shared" si="26"/>
        <v>0</v>
      </c>
      <c r="X132">
        <v>224</v>
      </c>
      <c r="Y132" s="16"/>
      <c r="Z132" s="16">
        <v>0</v>
      </c>
      <c r="AA132" s="15">
        <f t="shared" si="23"/>
        <v>0</v>
      </c>
      <c r="AB132" s="14">
        <v>0</v>
      </c>
      <c r="AC132" s="23">
        <f t="shared" si="24"/>
        <v>0</v>
      </c>
    </row>
    <row r="133" spans="1:29" x14ac:dyDescent="0.35">
      <c r="A133" s="2"/>
      <c r="B133" s="11">
        <v>20</v>
      </c>
      <c r="C133" s="2"/>
      <c r="D133" s="11" t="s">
        <v>77</v>
      </c>
      <c r="E133" s="2" t="s">
        <v>89</v>
      </c>
      <c r="F133" s="2"/>
      <c r="G133" s="3"/>
      <c r="I133" s="16"/>
      <c r="J133" s="16"/>
      <c r="K133" s="16"/>
      <c r="L133" s="16"/>
      <c r="M133" s="16"/>
      <c r="N133" s="16"/>
      <c r="O133" s="16"/>
      <c r="P133" s="61">
        <f>P127</f>
        <v>45748</v>
      </c>
      <c r="Q133" s="61">
        <f>P133+7</f>
        <v>45755</v>
      </c>
      <c r="R133" s="61"/>
      <c r="S133" s="61"/>
      <c r="T133" s="15">
        <f>DATEDIF(Summary!$B$7,P133,"d")+1</f>
        <v>29</v>
      </c>
      <c r="U133" s="15">
        <f t="shared" si="25"/>
        <v>7</v>
      </c>
      <c r="V133" s="15" t="e">
        <f>DATEDIF(Summary!$B$7,R133,"d")+1</f>
        <v>#NUM!</v>
      </c>
      <c r="W133" s="15">
        <f t="shared" si="26"/>
        <v>0</v>
      </c>
      <c r="X133">
        <v>225</v>
      </c>
      <c r="Y133" s="16"/>
      <c r="Z133" s="16">
        <v>0</v>
      </c>
      <c r="AA133" s="15">
        <f t="shared" si="23"/>
        <v>0</v>
      </c>
      <c r="AB133" s="14">
        <v>0</v>
      </c>
      <c r="AC133" s="23">
        <f t="shared" si="24"/>
        <v>0</v>
      </c>
    </row>
    <row r="134" spans="1:29" x14ac:dyDescent="0.35">
      <c r="A134" s="2"/>
      <c r="B134" s="11">
        <v>20</v>
      </c>
      <c r="C134" s="2"/>
      <c r="D134" s="11" t="s">
        <v>78</v>
      </c>
      <c r="E134" s="2" t="s">
        <v>80</v>
      </c>
      <c r="F134" s="2"/>
      <c r="G134" s="3"/>
      <c r="I134" s="16"/>
      <c r="J134" s="16"/>
      <c r="K134" s="16"/>
      <c r="L134" s="16"/>
      <c r="M134" s="16"/>
      <c r="N134" s="16"/>
      <c r="O134" s="16"/>
      <c r="P134" s="61">
        <f>P127</f>
        <v>45748</v>
      </c>
      <c r="Q134" s="61">
        <f t="shared" ref="Q134:Q141" si="27">P134+7</f>
        <v>45755</v>
      </c>
      <c r="R134" s="61"/>
      <c r="S134" s="61"/>
      <c r="T134" s="15">
        <f>DATEDIF(Summary!$B$7,P134,"d")+1</f>
        <v>29</v>
      </c>
      <c r="U134" s="15">
        <f t="shared" si="25"/>
        <v>7</v>
      </c>
      <c r="V134" s="15" t="e">
        <f>DATEDIF(Summary!$B$7,R134,"d")+1</f>
        <v>#NUM!</v>
      </c>
      <c r="W134" s="15">
        <f t="shared" si="26"/>
        <v>0</v>
      </c>
      <c r="X134">
        <v>226</v>
      </c>
      <c r="Y134" s="16"/>
      <c r="Z134" s="16">
        <v>0</v>
      </c>
      <c r="AA134" s="15">
        <f t="shared" si="23"/>
        <v>0</v>
      </c>
      <c r="AB134" s="14">
        <v>0</v>
      </c>
      <c r="AC134" s="23">
        <f t="shared" si="24"/>
        <v>0</v>
      </c>
    </row>
    <row r="135" spans="1:29" x14ac:dyDescent="0.35">
      <c r="A135" s="2"/>
      <c r="B135" s="11">
        <v>20</v>
      </c>
      <c r="C135" s="2"/>
      <c r="D135" s="11" t="s">
        <v>79</v>
      </c>
      <c r="E135" s="2" t="s">
        <v>90</v>
      </c>
      <c r="F135" s="2"/>
      <c r="G135" s="3"/>
      <c r="I135" s="16"/>
      <c r="J135" s="16"/>
      <c r="K135" s="16"/>
      <c r="L135" s="16"/>
      <c r="M135" s="16"/>
      <c r="N135" s="16"/>
      <c r="O135" s="16"/>
      <c r="P135" s="61">
        <f>P134</f>
        <v>45748</v>
      </c>
      <c r="Q135" s="61">
        <f t="shared" si="27"/>
        <v>45755</v>
      </c>
      <c r="R135" s="61"/>
      <c r="S135" s="61"/>
      <c r="T135" s="15">
        <f>DATEDIF(Summary!$B$7,P135,"d")+1</f>
        <v>29</v>
      </c>
      <c r="U135" s="15">
        <f t="shared" si="25"/>
        <v>7</v>
      </c>
      <c r="V135" s="15" t="e">
        <f>DATEDIF(Summary!$B$7,R135,"d")+1</f>
        <v>#NUM!</v>
      </c>
      <c r="W135" s="15">
        <f t="shared" si="26"/>
        <v>0</v>
      </c>
      <c r="X135">
        <v>227</v>
      </c>
      <c r="Y135" s="16"/>
      <c r="Z135" s="16">
        <v>0</v>
      </c>
      <c r="AA135" s="15">
        <f t="shared" si="23"/>
        <v>0</v>
      </c>
      <c r="AB135" s="14">
        <v>0</v>
      </c>
      <c r="AC135" s="23">
        <f t="shared" si="24"/>
        <v>0</v>
      </c>
    </row>
    <row r="136" spans="1:29" x14ac:dyDescent="0.35">
      <c r="A136" s="2"/>
      <c r="B136" s="11">
        <v>20</v>
      </c>
      <c r="C136" s="2"/>
      <c r="D136" s="11" t="s">
        <v>81</v>
      </c>
      <c r="E136" s="2" t="s">
        <v>90</v>
      </c>
      <c r="F136" s="2"/>
      <c r="G136" s="3"/>
      <c r="P136" s="61">
        <f t="shared" ref="P136:P141" si="28">P135</f>
        <v>45748</v>
      </c>
      <c r="Q136" s="61">
        <f t="shared" si="27"/>
        <v>45755</v>
      </c>
      <c r="R136" s="61"/>
      <c r="S136" s="61"/>
      <c r="T136" s="15">
        <f>DATEDIF(Summary!$B$7,P136,"d")+1</f>
        <v>29</v>
      </c>
      <c r="U136" s="15">
        <f t="shared" si="25"/>
        <v>7</v>
      </c>
      <c r="V136" s="15" t="e">
        <f>DATEDIF(Summary!$B$7,R136,"d")+1</f>
        <v>#NUM!</v>
      </c>
      <c r="W136" s="15">
        <f t="shared" si="26"/>
        <v>0</v>
      </c>
      <c r="X136">
        <v>228</v>
      </c>
    </row>
    <row r="137" spans="1:29" x14ac:dyDescent="0.35">
      <c r="A137" s="2"/>
      <c r="B137" s="11">
        <v>20</v>
      </c>
      <c r="C137" s="2"/>
      <c r="D137" s="11" t="s">
        <v>82</v>
      </c>
      <c r="E137" s="2" t="s">
        <v>90</v>
      </c>
      <c r="F137" s="2"/>
      <c r="G137" s="3"/>
      <c r="P137" s="61">
        <f t="shared" si="28"/>
        <v>45748</v>
      </c>
      <c r="Q137" s="61">
        <f t="shared" si="27"/>
        <v>45755</v>
      </c>
      <c r="R137" s="61"/>
      <c r="S137" s="61"/>
      <c r="T137" s="15">
        <f>DATEDIF(Summary!$B$7,P137,"d")+1</f>
        <v>29</v>
      </c>
      <c r="U137" s="15">
        <f t="shared" si="25"/>
        <v>7</v>
      </c>
      <c r="V137" s="15" t="e">
        <f>DATEDIF(Summary!$B$7,R137,"d")+1</f>
        <v>#NUM!</v>
      </c>
      <c r="W137" s="15">
        <f t="shared" si="26"/>
        <v>0</v>
      </c>
      <c r="X137">
        <v>229</v>
      </c>
    </row>
    <row r="138" spans="1:29" x14ac:dyDescent="0.35">
      <c r="A138" s="2"/>
      <c r="B138" s="11">
        <v>20</v>
      </c>
      <c r="C138" s="2"/>
      <c r="D138" s="11" t="s">
        <v>83</v>
      </c>
      <c r="E138" s="2" t="s">
        <v>295</v>
      </c>
      <c r="F138" s="2"/>
      <c r="G138" s="3"/>
      <c r="P138" s="61">
        <f t="shared" si="28"/>
        <v>45748</v>
      </c>
      <c r="Q138" s="61">
        <f t="shared" si="27"/>
        <v>45755</v>
      </c>
      <c r="R138" s="61"/>
      <c r="S138" s="61"/>
      <c r="T138" s="15">
        <f>DATEDIF(Summary!$B$7,P138,"d")+1</f>
        <v>29</v>
      </c>
      <c r="U138" s="15">
        <f t="shared" si="25"/>
        <v>7</v>
      </c>
      <c r="V138" s="15" t="e">
        <f>DATEDIF(Summary!$B$7,R138,"d")+1</f>
        <v>#NUM!</v>
      </c>
      <c r="W138" s="15">
        <f t="shared" si="26"/>
        <v>0</v>
      </c>
      <c r="X138">
        <v>230</v>
      </c>
    </row>
    <row r="139" spans="1:29" x14ac:dyDescent="0.35">
      <c r="A139" s="2"/>
      <c r="B139" s="11">
        <v>20</v>
      </c>
      <c r="C139" s="2"/>
      <c r="D139" s="11" t="s">
        <v>84</v>
      </c>
      <c r="E139" s="2" t="s">
        <v>293</v>
      </c>
      <c r="F139" s="2"/>
      <c r="G139" s="3"/>
      <c r="P139" s="61">
        <f t="shared" si="28"/>
        <v>45748</v>
      </c>
      <c r="Q139" s="61">
        <f t="shared" si="27"/>
        <v>45755</v>
      </c>
      <c r="R139" s="61"/>
      <c r="S139" s="61"/>
      <c r="T139" s="15">
        <f>DATEDIF(Summary!$B$7,P139,"d")+1</f>
        <v>29</v>
      </c>
      <c r="U139" s="15">
        <f t="shared" si="25"/>
        <v>7</v>
      </c>
      <c r="V139" s="15" t="e">
        <f>DATEDIF(Summary!$B$7,R139,"d")+1</f>
        <v>#NUM!</v>
      </c>
      <c r="W139" s="15">
        <f t="shared" si="26"/>
        <v>0</v>
      </c>
      <c r="X139">
        <v>231</v>
      </c>
    </row>
    <row r="140" spans="1:29" x14ac:dyDescent="0.35">
      <c r="A140" s="2"/>
      <c r="B140" s="11">
        <v>20</v>
      </c>
      <c r="C140" s="2"/>
      <c r="D140" s="11" t="s">
        <v>86</v>
      </c>
      <c r="E140" s="2" t="s">
        <v>88</v>
      </c>
      <c r="F140" s="2"/>
      <c r="G140" s="3"/>
      <c r="P140" s="61">
        <f t="shared" si="28"/>
        <v>45748</v>
      </c>
      <c r="Q140" s="61">
        <f t="shared" si="27"/>
        <v>45755</v>
      </c>
      <c r="R140" s="61"/>
      <c r="S140" s="61"/>
      <c r="T140" s="15">
        <f>DATEDIF(Summary!$B$7,P140,"d")+1</f>
        <v>29</v>
      </c>
      <c r="U140" s="15">
        <f t="shared" si="25"/>
        <v>7</v>
      </c>
      <c r="V140" s="15" t="e">
        <f>DATEDIF(Summary!$B$7,R140,"d")+1</f>
        <v>#NUM!</v>
      </c>
      <c r="W140" s="15">
        <f t="shared" si="26"/>
        <v>0</v>
      </c>
      <c r="X140">
        <v>232</v>
      </c>
      <c r="AC140" s="15"/>
    </row>
    <row r="141" spans="1:29" x14ac:dyDescent="0.35">
      <c r="A141" s="2"/>
      <c r="B141" s="2"/>
      <c r="C141" s="2">
        <v>5</v>
      </c>
      <c r="D141" s="2" t="s">
        <v>85</v>
      </c>
      <c r="E141" s="2" t="s">
        <v>87</v>
      </c>
      <c r="F141" s="2"/>
      <c r="G141" s="3"/>
      <c r="P141" s="61">
        <f t="shared" si="28"/>
        <v>45748</v>
      </c>
      <c r="Q141" s="61">
        <f t="shared" si="27"/>
        <v>45755</v>
      </c>
      <c r="R141" s="61"/>
      <c r="S141" s="61"/>
      <c r="T141" s="15">
        <f>DATEDIF(Summary!$B$7,P141,"d")+1</f>
        <v>29</v>
      </c>
      <c r="U141" s="15">
        <f t="shared" si="25"/>
        <v>7</v>
      </c>
      <c r="V141" s="15" t="e">
        <f>DATEDIF(Summary!$B$7,R141,"d")+1</f>
        <v>#NUM!</v>
      </c>
      <c r="W141" s="15">
        <f t="shared" si="26"/>
        <v>0</v>
      </c>
      <c r="X141">
        <v>233</v>
      </c>
      <c r="AC141" s="21"/>
    </row>
    <row r="142" spans="1:29" x14ac:dyDescent="0.35">
      <c r="A142" s="2"/>
      <c r="B142" s="2"/>
      <c r="C142" s="2"/>
      <c r="D142" s="2"/>
      <c r="E142" s="2"/>
      <c r="F142" s="2"/>
      <c r="G142" s="3"/>
      <c r="P142" s="61"/>
      <c r="Q142" s="61"/>
      <c r="R142" s="61"/>
      <c r="S142" s="61"/>
      <c r="T142" s="15" t="e">
        <f>DATEDIF(Summary!$B$7,P142,"d")+1</f>
        <v>#NUM!</v>
      </c>
      <c r="U142" s="15">
        <f t="shared" si="25"/>
        <v>0</v>
      </c>
      <c r="V142" s="15" t="e">
        <f>DATEDIF(Summary!$B$7,R142,"d")+1</f>
        <v>#NUM!</v>
      </c>
      <c r="W142" s="15">
        <f t="shared" si="26"/>
        <v>0</v>
      </c>
      <c r="X142">
        <v>234</v>
      </c>
    </row>
    <row r="143" spans="1:29" x14ac:dyDescent="0.35">
      <c r="A143" s="2"/>
      <c r="B143" s="2"/>
      <c r="C143" s="2"/>
      <c r="D143" s="2"/>
      <c r="E143" s="2"/>
      <c r="F143" s="2"/>
      <c r="G143" s="3"/>
      <c r="P143" s="61"/>
      <c r="Q143" s="61"/>
      <c r="R143" s="61"/>
      <c r="S143" s="61"/>
      <c r="T143" s="15" t="e">
        <f>DATEDIF(Summary!$B$7,P143,"d")+1</f>
        <v>#NUM!</v>
      </c>
      <c r="U143" s="15">
        <f t="shared" si="25"/>
        <v>0</v>
      </c>
      <c r="V143" s="15" t="e">
        <f>DATEDIF(Summary!$B$7,R143,"d")+1</f>
        <v>#NUM!</v>
      </c>
      <c r="W143" s="15">
        <f t="shared" si="26"/>
        <v>0</v>
      </c>
      <c r="X143">
        <v>235</v>
      </c>
    </row>
    <row r="147" spans="1:2" x14ac:dyDescent="0.35">
      <c r="A147" s="32" t="s">
        <v>12</v>
      </c>
      <c r="B147" s="24">
        <f>SUM(B4:B143)</f>
        <v>1215</v>
      </c>
    </row>
    <row r="148" spans="1:2" x14ac:dyDescent="0.35">
      <c r="A148" s="32" t="s">
        <v>13</v>
      </c>
      <c r="B148" s="24">
        <f>B147+SUM(C4:C143)</f>
        <v>1485</v>
      </c>
    </row>
    <row r="151" spans="1:2" x14ac:dyDescent="0.35">
      <c r="A151" s="21" t="s">
        <v>96</v>
      </c>
      <c r="B151" s="15">
        <f>SUM(AA4:AA143)</f>
        <v>20</v>
      </c>
    </row>
    <row r="152" spans="1:2" x14ac:dyDescent="0.35">
      <c r="A152" s="21" t="s">
        <v>114</v>
      </c>
      <c r="B152" s="15">
        <f>SUM(AC4:AC143)</f>
        <v>0</v>
      </c>
    </row>
  </sheetData>
  <mergeCells count="1">
    <mergeCell ref="J1:O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BFC9-10C9-413A-B17F-1D11AE049858}">
  <sheetPr>
    <tabColor theme="7"/>
    <pageSetUpPr fitToPage="1"/>
  </sheetPr>
  <dimension ref="B1:QT169"/>
  <sheetViews>
    <sheetView showGridLines="0" zoomScale="90" zoomScaleNormal="90" zoomScaleSheetLayoutView="80" workbookViewId="0">
      <selection activeCell="F3" sqref="F3:F4"/>
    </sheetView>
  </sheetViews>
  <sheetFormatPr defaultColWidth="3.1796875" defaultRowHeight="30" customHeight="1" x14ac:dyDescent="0.4"/>
  <cols>
    <col min="1" max="1" width="3" style="50" customWidth="1"/>
    <col min="2" max="2" width="64.7265625" style="53" customWidth="1"/>
    <col min="3" max="6" width="13.26953125" style="51" customWidth="1"/>
    <col min="7" max="7" width="17.81640625" style="52" customWidth="1"/>
    <col min="8" max="27" width="3.1796875" style="51"/>
    <col min="28" max="50" width="3.1796875" style="50"/>
    <col min="51" max="107" width="0" style="50" hidden="1" customWidth="1"/>
    <col min="108" max="16384" width="3.1796875" style="50"/>
  </cols>
  <sheetData>
    <row r="1" spans="2:462" ht="60" customHeight="1" thickBot="1" x14ac:dyDescent="1.25">
      <c r="B1" s="60" t="s">
        <v>148</v>
      </c>
      <c r="C1" s="59"/>
      <c r="D1" s="59"/>
      <c r="E1" s="59"/>
      <c r="F1" s="59"/>
      <c r="G1" s="59"/>
    </row>
    <row r="2" spans="2:462" ht="21" customHeight="1" thickTop="1" thickBot="1" x14ac:dyDescent="0.4">
      <c r="B2" s="58" t="s">
        <v>149</v>
      </c>
      <c r="C2" s="58"/>
      <c r="D2" s="58"/>
      <c r="E2" s="58"/>
      <c r="F2" s="58"/>
      <c r="G2" s="39" t="s">
        <v>150</v>
      </c>
      <c r="H2" s="40">
        <v>1</v>
      </c>
      <c r="J2" s="41"/>
      <c r="K2" s="76" t="s">
        <v>151</v>
      </c>
      <c r="L2" s="77"/>
      <c r="M2" s="77"/>
      <c r="N2" s="77"/>
      <c r="O2" s="78"/>
      <c r="P2" s="42"/>
      <c r="Q2" s="76" t="s">
        <v>152</v>
      </c>
      <c r="R2" s="79"/>
      <c r="S2" s="79"/>
      <c r="T2" s="78"/>
      <c r="U2" s="43"/>
      <c r="V2" s="68" t="s">
        <v>153</v>
      </c>
      <c r="W2" s="69"/>
      <c r="X2" s="69"/>
      <c r="Y2" s="70"/>
      <c r="Z2" s="44"/>
      <c r="AA2" s="68" t="s">
        <v>154</v>
      </c>
      <c r="AB2" s="69"/>
      <c r="AC2" s="69"/>
      <c r="AD2" s="69"/>
      <c r="AE2" s="69"/>
      <c r="AF2" s="69"/>
      <c r="AG2" s="70"/>
      <c r="AH2" s="45"/>
      <c r="AI2" s="68" t="s">
        <v>155</v>
      </c>
      <c r="AJ2" s="69"/>
      <c r="AK2" s="69"/>
      <c r="AL2" s="69"/>
      <c r="AM2" s="69"/>
      <c r="AN2" s="69"/>
      <c r="AO2" s="69"/>
      <c r="AP2" s="69"/>
    </row>
    <row r="3" spans="2:462" s="55" customFormat="1" ht="40" customHeight="1" thickTop="1" x14ac:dyDescent="0.35">
      <c r="B3" s="71" t="s">
        <v>156</v>
      </c>
      <c r="C3" s="73" t="s">
        <v>157</v>
      </c>
      <c r="D3" s="73" t="s">
        <v>158</v>
      </c>
      <c r="E3" s="73" t="s">
        <v>159</v>
      </c>
      <c r="F3" s="73" t="s">
        <v>160</v>
      </c>
      <c r="G3" s="75" t="s">
        <v>161</v>
      </c>
      <c r="H3" s="57" t="s">
        <v>162</v>
      </c>
      <c r="I3" s="46"/>
      <c r="J3" s="56"/>
      <c r="K3" s="56"/>
      <c r="L3" s="56"/>
      <c r="M3" s="56"/>
      <c r="N3" s="56"/>
      <c r="O3" s="56"/>
      <c r="P3" s="56"/>
      <c r="Q3" s="56"/>
      <c r="R3" s="56"/>
      <c r="S3" s="56"/>
      <c r="T3" s="56"/>
      <c r="U3" s="56"/>
      <c r="V3" s="56"/>
      <c r="W3" s="56"/>
      <c r="X3" s="56"/>
      <c r="Y3" s="56"/>
      <c r="Z3" s="56"/>
      <c r="AA3" s="56"/>
    </row>
    <row r="4" spans="2:462" ht="15.75" customHeight="1" x14ac:dyDescent="0.35">
      <c r="B4" s="72"/>
      <c r="C4" s="74"/>
      <c r="D4" s="74"/>
      <c r="E4" s="74"/>
      <c r="F4" s="74"/>
      <c r="G4" s="74"/>
      <c r="H4" s="47">
        <v>1</v>
      </c>
      <c r="I4" s="47">
        <v>2</v>
      </c>
      <c r="J4" s="47">
        <v>3</v>
      </c>
      <c r="K4" s="47">
        <v>4</v>
      </c>
      <c r="L4" s="47">
        <v>5</v>
      </c>
      <c r="M4" s="47">
        <v>6</v>
      </c>
      <c r="N4" s="47">
        <v>7</v>
      </c>
      <c r="O4" s="47">
        <v>8</v>
      </c>
      <c r="P4" s="47">
        <v>9</v>
      </c>
      <c r="Q4" s="47">
        <v>10</v>
      </c>
      <c r="R4" s="47">
        <v>11</v>
      </c>
      <c r="S4" s="47">
        <v>12</v>
      </c>
      <c r="T4" s="47">
        <v>13</v>
      </c>
      <c r="U4" s="47">
        <v>14</v>
      </c>
      <c r="V4" s="47">
        <v>15</v>
      </c>
      <c r="W4" s="47">
        <v>16</v>
      </c>
      <c r="X4" s="47">
        <v>17</v>
      </c>
      <c r="Y4" s="47">
        <v>18</v>
      </c>
      <c r="Z4" s="47">
        <v>19</v>
      </c>
      <c r="AA4" s="47">
        <v>20</v>
      </c>
      <c r="AB4" s="47">
        <v>21</v>
      </c>
      <c r="AC4" s="47">
        <v>22</v>
      </c>
      <c r="AD4" s="47">
        <v>23</v>
      </c>
      <c r="AE4" s="47">
        <v>24</v>
      </c>
      <c r="AF4" s="47">
        <v>25</v>
      </c>
      <c r="AG4" s="47">
        <v>26</v>
      </c>
      <c r="AH4" s="47">
        <v>27</v>
      </c>
      <c r="AI4" s="47">
        <v>28</v>
      </c>
      <c r="AJ4" s="47">
        <v>29</v>
      </c>
      <c r="AK4" s="47">
        <v>30</v>
      </c>
      <c r="AL4" s="47">
        <v>31</v>
      </c>
      <c r="AM4" s="47">
        <v>32</v>
      </c>
      <c r="AN4" s="47">
        <v>33</v>
      </c>
      <c r="AO4" s="47">
        <v>34</v>
      </c>
      <c r="AP4" s="47">
        <v>35</v>
      </c>
      <c r="AQ4" s="47">
        <v>36</v>
      </c>
      <c r="AR4" s="47">
        <v>37</v>
      </c>
      <c r="AS4" s="47">
        <v>38</v>
      </c>
      <c r="AT4" s="47">
        <v>39</v>
      </c>
      <c r="AU4" s="47">
        <v>40</v>
      </c>
      <c r="AV4" s="47">
        <v>41</v>
      </c>
      <c r="AW4" s="47">
        <v>42</v>
      </c>
      <c r="AX4" s="47">
        <v>43</v>
      </c>
      <c r="AY4" s="47">
        <v>44</v>
      </c>
      <c r="AZ4" s="47">
        <v>45</v>
      </c>
      <c r="BA4" s="47">
        <v>46</v>
      </c>
      <c r="BB4" s="47">
        <v>47</v>
      </c>
      <c r="BC4" s="47">
        <v>48</v>
      </c>
      <c r="BD4" s="47">
        <v>49</v>
      </c>
      <c r="BE4" s="47">
        <v>50</v>
      </c>
      <c r="BF4" s="47">
        <v>51</v>
      </c>
      <c r="BG4" s="47">
        <v>52</v>
      </c>
      <c r="BH4" s="47">
        <v>53</v>
      </c>
      <c r="BI4" s="47">
        <v>54</v>
      </c>
      <c r="BJ4" s="47">
        <v>55</v>
      </c>
      <c r="BK4" s="47">
        <v>56</v>
      </c>
      <c r="BL4" s="47">
        <v>57</v>
      </c>
      <c r="BM4" s="47">
        <v>58</v>
      </c>
      <c r="BN4" s="47">
        <v>59</v>
      </c>
      <c r="BO4" s="47">
        <v>60</v>
      </c>
      <c r="BP4" s="47">
        <v>61</v>
      </c>
      <c r="BQ4" s="47">
        <v>62</v>
      </c>
      <c r="BR4" s="47">
        <v>63</v>
      </c>
      <c r="BS4" s="47">
        <v>64</v>
      </c>
      <c r="BT4" s="47">
        <v>65</v>
      </c>
      <c r="BU4" s="47">
        <v>66</v>
      </c>
      <c r="BV4" s="47">
        <v>67</v>
      </c>
      <c r="BW4" s="47">
        <v>68</v>
      </c>
      <c r="BX4" s="47">
        <v>69</v>
      </c>
      <c r="BY4" s="47">
        <v>70</v>
      </c>
      <c r="BZ4" s="47">
        <v>71</v>
      </c>
      <c r="CA4">
        <v>72</v>
      </c>
      <c r="CB4">
        <v>73</v>
      </c>
      <c r="CC4">
        <v>74</v>
      </c>
      <c r="CD4">
        <v>75</v>
      </c>
      <c r="CE4">
        <v>76</v>
      </c>
      <c r="CF4">
        <v>77</v>
      </c>
      <c r="CG4">
        <v>78</v>
      </c>
      <c r="CH4">
        <v>79</v>
      </c>
      <c r="CI4">
        <v>80</v>
      </c>
      <c r="CJ4">
        <v>81</v>
      </c>
      <c r="CK4">
        <v>82</v>
      </c>
      <c r="CL4">
        <v>83</v>
      </c>
      <c r="CM4">
        <v>84</v>
      </c>
      <c r="CN4">
        <v>85</v>
      </c>
      <c r="CO4">
        <v>86</v>
      </c>
      <c r="CP4">
        <v>87</v>
      </c>
      <c r="CQ4">
        <v>88</v>
      </c>
      <c r="CR4">
        <v>89</v>
      </c>
      <c r="CS4">
        <v>90</v>
      </c>
      <c r="CT4">
        <v>91</v>
      </c>
      <c r="CU4">
        <v>92</v>
      </c>
      <c r="CV4">
        <v>93</v>
      </c>
      <c r="CW4">
        <v>94</v>
      </c>
      <c r="CX4">
        <v>95</v>
      </c>
      <c r="CY4">
        <v>96</v>
      </c>
      <c r="CZ4">
        <v>97</v>
      </c>
      <c r="DA4">
        <v>98</v>
      </c>
      <c r="DB4">
        <v>99</v>
      </c>
      <c r="DC4">
        <v>100</v>
      </c>
      <c r="DD4">
        <v>101</v>
      </c>
      <c r="DE4">
        <v>102</v>
      </c>
      <c r="DF4">
        <v>103</v>
      </c>
      <c r="DG4">
        <v>104</v>
      </c>
      <c r="DH4">
        <v>105</v>
      </c>
      <c r="DI4">
        <v>106</v>
      </c>
      <c r="DJ4">
        <v>107</v>
      </c>
      <c r="DK4">
        <v>108</v>
      </c>
      <c r="DL4">
        <v>109</v>
      </c>
      <c r="DM4">
        <v>110</v>
      </c>
      <c r="DN4">
        <v>111</v>
      </c>
      <c r="DO4">
        <v>112</v>
      </c>
      <c r="DP4">
        <v>113</v>
      </c>
      <c r="DQ4">
        <v>114</v>
      </c>
      <c r="DR4">
        <v>115</v>
      </c>
      <c r="DS4">
        <v>116</v>
      </c>
      <c r="DT4">
        <v>117</v>
      </c>
      <c r="DU4">
        <v>118</v>
      </c>
      <c r="DV4">
        <v>119</v>
      </c>
      <c r="DW4">
        <v>120</v>
      </c>
      <c r="DX4">
        <v>121</v>
      </c>
      <c r="DY4">
        <v>122</v>
      </c>
      <c r="DZ4">
        <v>123</v>
      </c>
      <c r="EA4">
        <v>124</v>
      </c>
      <c r="EB4">
        <v>125</v>
      </c>
      <c r="EC4">
        <v>126</v>
      </c>
      <c r="ED4">
        <v>127</v>
      </c>
      <c r="EE4">
        <v>128</v>
      </c>
      <c r="EF4">
        <v>129</v>
      </c>
      <c r="EG4">
        <v>130</v>
      </c>
      <c r="EH4">
        <v>131</v>
      </c>
      <c r="EI4">
        <v>132</v>
      </c>
      <c r="EJ4">
        <v>133</v>
      </c>
      <c r="EK4">
        <v>134</v>
      </c>
      <c r="EL4">
        <v>135</v>
      </c>
      <c r="EM4">
        <v>136</v>
      </c>
      <c r="EN4">
        <v>137</v>
      </c>
      <c r="EO4">
        <v>138</v>
      </c>
      <c r="EP4">
        <v>139</v>
      </c>
      <c r="EQ4">
        <v>140</v>
      </c>
      <c r="ER4">
        <v>141</v>
      </c>
      <c r="ES4">
        <v>142</v>
      </c>
      <c r="ET4">
        <v>143</v>
      </c>
      <c r="EU4">
        <v>144</v>
      </c>
      <c r="EV4">
        <v>145</v>
      </c>
      <c r="EW4">
        <v>146</v>
      </c>
      <c r="EX4">
        <v>147</v>
      </c>
      <c r="EY4">
        <v>148</v>
      </c>
      <c r="EZ4">
        <v>149</v>
      </c>
      <c r="FA4">
        <v>150</v>
      </c>
      <c r="FB4">
        <v>151</v>
      </c>
      <c r="FC4">
        <v>152</v>
      </c>
      <c r="FD4">
        <v>153</v>
      </c>
      <c r="FE4">
        <v>154</v>
      </c>
      <c r="FF4">
        <v>155</v>
      </c>
      <c r="FG4">
        <v>156</v>
      </c>
      <c r="FH4">
        <v>157</v>
      </c>
      <c r="FI4">
        <v>158</v>
      </c>
      <c r="FJ4">
        <v>159</v>
      </c>
      <c r="FK4">
        <v>160</v>
      </c>
      <c r="FL4">
        <v>161</v>
      </c>
      <c r="FM4">
        <v>162</v>
      </c>
      <c r="FN4">
        <v>163</v>
      </c>
      <c r="FO4">
        <v>164</v>
      </c>
      <c r="FP4">
        <v>165</v>
      </c>
      <c r="FQ4">
        <v>166</v>
      </c>
      <c r="FR4">
        <v>167</v>
      </c>
      <c r="FS4">
        <v>168</v>
      </c>
      <c r="FT4">
        <v>169</v>
      </c>
      <c r="FU4">
        <v>170</v>
      </c>
      <c r="FV4">
        <v>171</v>
      </c>
      <c r="FW4">
        <v>172</v>
      </c>
      <c r="FX4">
        <v>173</v>
      </c>
      <c r="FY4">
        <v>174</v>
      </c>
      <c r="FZ4">
        <v>175</v>
      </c>
      <c r="GA4">
        <v>176</v>
      </c>
      <c r="GB4">
        <v>177</v>
      </c>
      <c r="GC4">
        <v>178</v>
      </c>
      <c r="GD4">
        <v>179</v>
      </c>
      <c r="GE4">
        <v>180</v>
      </c>
      <c r="GF4">
        <v>181</v>
      </c>
      <c r="GG4">
        <v>182</v>
      </c>
      <c r="GH4">
        <v>183</v>
      </c>
      <c r="GI4">
        <v>184</v>
      </c>
      <c r="GJ4">
        <v>185</v>
      </c>
      <c r="GK4">
        <v>186</v>
      </c>
      <c r="GL4">
        <v>187</v>
      </c>
      <c r="GM4">
        <v>188</v>
      </c>
      <c r="GN4">
        <v>189</v>
      </c>
      <c r="GO4">
        <v>190</v>
      </c>
      <c r="GP4">
        <v>191</v>
      </c>
      <c r="GQ4">
        <v>192</v>
      </c>
      <c r="GR4">
        <v>193</v>
      </c>
      <c r="GS4">
        <v>194</v>
      </c>
      <c r="GT4">
        <v>195</v>
      </c>
      <c r="GU4">
        <v>196</v>
      </c>
      <c r="GV4">
        <v>197</v>
      </c>
      <c r="GW4">
        <v>198</v>
      </c>
      <c r="GX4">
        <v>199</v>
      </c>
      <c r="GY4">
        <v>200</v>
      </c>
      <c r="GZ4">
        <v>201</v>
      </c>
      <c r="HA4">
        <v>202</v>
      </c>
      <c r="HB4">
        <v>203</v>
      </c>
      <c r="HC4">
        <v>204</v>
      </c>
      <c r="HD4">
        <v>205</v>
      </c>
      <c r="HE4">
        <v>206</v>
      </c>
      <c r="HF4">
        <v>207</v>
      </c>
      <c r="HG4">
        <v>208</v>
      </c>
      <c r="HH4">
        <v>209</v>
      </c>
      <c r="HI4">
        <v>210</v>
      </c>
      <c r="HJ4">
        <v>211</v>
      </c>
      <c r="HK4">
        <v>212</v>
      </c>
      <c r="HL4">
        <v>213</v>
      </c>
      <c r="HM4">
        <v>214</v>
      </c>
      <c r="HN4">
        <v>215</v>
      </c>
      <c r="HO4">
        <v>216</v>
      </c>
      <c r="HP4">
        <v>217</v>
      </c>
      <c r="HQ4">
        <v>218</v>
      </c>
      <c r="HR4">
        <v>219</v>
      </c>
      <c r="HS4">
        <v>220</v>
      </c>
      <c r="HT4">
        <v>221</v>
      </c>
      <c r="HU4">
        <v>222</v>
      </c>
      <c r="HV4">
        <v>223</v>
      </c>
      <c r="HW4">
        <v>224</v>
      </c>
      <c r="HX4">
        <v>225</v>
      </c>
      <c r="HY4">
        <v>226</v>
      </c>
      <c r="HZ4">
        <v>227</v>
      </c>
      <c r="IA4">
        <v>228</v>
      </c>
      <c r="IB4">
        <v>229</v>
      </c>
      <c r="IC4">
        <v>230</v>
      </c>
      <c r="ID4">
        <v>231</v>
      </c>
      <c r="IE4">
        <v>232</v>
      </c>
      <c r="IF4">
        <v>233</v>
      </c>
      <c r="IG4">
        <v>234</v>
      </c>
      <c r="IH4">
        <v>235</v>
      </c>
      <c r="II4" s="47"/>
      <c r="IJ4" s="47"/>
      <c r="IK4" s="47"/>
      <c r="IL4" s="47"/>
      <c r="IM4" s="47"/>
      <c r="IN4" s="47"/>
      <c r="IO4" s="47"/>
      <c r="IP4" s="47"/>
      <c r="IQ4" s="47"/>
      <c r="IR4" s="47"/>
      <c r="IS4" s="47"/>
      <c r="IT4" s="47"/>
      <c r="IU4" s="47"/>
      <c r="IV4" s="47"/>
      <c r="IW4" s="47"/>
      <c r="IX4" s="47"/>
      <c r="IY4" s="47"/>
      <c r="IZ4" s="47"/>
      <c r="JA4" s="47"/>
      <c r="JB4" s="47"/>
      <c r="JC4" s="47"/>
      <c r="JD4" s="47"/>
      <c r="JE4" s="47"/>
      <c r="JF4" s="47"/>
      <c r="JG4" s="47"/>
      <c r="JH4" s="47"/>
      <c r="JI4" s="47"/>
      <c r="JJ4" s="47"/>
      <c r="JK4" s="47"/>
      <c r="JL4" s="47"/>
      <c r="JM4" s="47"/>
      <c r="JN4" s="47"/>
      <c r="JO4" s="47"/>
      <c r="JP4" s="47"/>
      <c r="JQ4" s="47"/>
      <c r="JR4" s="47"/>
      <c r="JS4" s="47"/>
      <c r="JT4" s="47"/>
      <c r="JU4" s="47"/>
      <c r="JV4" s="47"/>
      <c r="JW4" s="47"/>
      <c r="JX4" s="47"/>
      <c r="JY4" s="47"/>
      <c r="JZ4" s="47"/>
      <c r="KA4" s="47"/>
      <c r="KB4" s="47"/>
      <c r="KC4" s="47"/>
      <c r="KD4" s="47"/>
      <c r="KE4" s="47"/>
      <c r="KF4" s="47"/>
      <c r="KG4" s="47"/>
      <c r="KH4" s="47"/>
      <c r="KI4" s="47"/>
      <c r="KJ4" s="47"/>
      <c r="KK4" s="47">
        <v>71</v>
      </c>
      <c r="KL4" s="47">
        <v>72</v>
      </c>
      <c r="KM4">
        <v>72</v>
      </c>
      <c r="KN4">
        <v>73</v>
      </c>
      <c r="KO4">
        <v>74</v>
      </c>
      <c r="KP4">
        <v>75</v>
      </c>
      <c r="KQ4">
        <v>76</v>
      </c>
      <c r="KR4">
        <v>77</v>
      </c>
      <c r="KS4">
        <v>78</v>
      </c>
      <c r="KT4">
        <v>79</v>
      </c>
      <c r="KU4">
        <v>80</v>
      </c>
      <c r="KV4">
        <v>81</v>
      </c>
      <c r="KW4">
        <v>82</v>
      </c>
      <c r="KX4">
        <v>83</v>
      </c>
      <c r="KY4">
        <v>84</v>
      </c>
      <c r="KZ4">
        <v>85</v>
      </c>
      <c r="LA4">
        <v>86</v>
      </c>
      <c r="LB4">
        <v>87</v>
      </c>
      <c r="LC4">
        <v>88</v>
      </c>
      <c r="LD4">
        <v>89</v>
      </c>
      <c r="LE4">
        <v>90</v>
      </c>
      <c r="LF4">
        <v>91</v>
      </c>
      <c r="LG4">
        <v>92</v>
      </c>
      <c r="LH4">
        <v>93</v>
      </c>
      <c r="LI4">
        <v>94</v>
      </c>
      <c r="LJ4">
        <v>95</v>
      </c>
      <c r="LK4">
        <v>96</v>
      </c>
      <c r="LL4">
        <v>97</v>
      </c>
      <c r="LM4">
        <v>98</v>
      </c>
      <c r="LN4">
        <v>99</v>
      </c>
      <c r="LO4">
        <v>100</v>
      </c>
      <c r="LP4">
        <v>101</v>
      </c>
      <c r="LQ4">
        <v>102</v>
      </c>
      <c r="LR4">
        <v>103</v>
      </c>
      <c r="LS4">
        <v>104</v>
      </c>
      <c r="LT4">
        <v>105</v>
      </c>
      <c r="LU4">
        <v>106</v>
      </c>
      <c r="LV4">
        <v>107</v>
      </c>
      <c r="LW4">
        <v>108</v>
      </c>
      <c r="LX4">
        <v>109</v>
      </c>
      <c r="LY4">
        <v>110</v>
      </c>
      <c r="LZ4">
        <v>111</v>
      </c>
      <c r="MA4">
        <v>112</v>
      </c>
      <c r="MB4">
        <v>113</v>
      </c>
      <c r="MC4">
        <v>114</v>
      </c>
      <c r="MD4">
        <v>115</v>
      </c>
      <c r="ME4">
        <v>116</v>
      </c>
      <c r="MF4">
        <v>117</v>
      </c>
      <c r="MG4">
        <v>118</v>
      </c>
      <c r="MH4">
        <v>119</v>
      </c>
      <c r="MI4">
        <v>120</v>
      </c>
      <c r="MJ4">
        <v>121</v>
      </c>
      <c r="MK4">
        <v>122</v>
      </c>
      <c r="ML4">
        <v>123</v>
      </c>
      <c r="MM4">
        <v>124</v>
      </c>
      <c r="MN4">
        <v>125</v>
      </c>
      <c r="MO4">
        <v>126</v>
      </c>
      <c r="MP4">
        <v>127</v>
      </c>
      <c r="MQ4">
        <v>128</v>
      </c>
      <c r="MR4">
        <v>129</v>
      </c>
      <c r="MS4">
        <v>130</v>
      </c>
      <c r="MT4">
        <v>131</v>
      </c>
      <c r="MU4">
        <v>132</v>
      </c>
      <c r="MV4">
        <v>133</v>
      </c>
      <c r="MW4">
        <v>134</v>
      </c>
      <c r="MX4">
        <v>135</v>
      </c>
      <c r="MY4">
        <v>136</v>
      </c>
      <c r="MZ4">
        <v>137</v>
      </c>
      <c r="NA4">
        <v>138</v>
      </c>
      <c r="NB4">
        <v>139</v>
      </c>
      <c r="NC4">
        <v>140</v>
      </c>
      <c r="ND4">
        <v>141</v>
      </c>
      <c r="NE4">
        <v>142</v>
      </c>
      <c r="NF4">
        <v>143</v>
      </c>
      <c r="NG4">
        <v>144</v>
      </c>
      <c r="NH4">
        <v>145</v>
      </c>
      <c r="NI4">
        <v>146</v>
      </c>
      <c r="NJ4">
        <v>147</v>
      </c>
      <c r="NK4">
        <v>148</v>
      </c>
      <c r="NL4">
        <v>149</v>
      </c>
      <c r="NM4">
        <v>150</v>
      </c>
      <c r="NN4">
        <v>151</v>
      </c>
      <c r="NO4">
        <v>152</v>
      </c>
      <c r="NP4">
        <v>153</v>
      </c>
      <c r="NQ4">
        <v>154</v>
      </c>
      <c r="NR4">
        <v>155</v>
      </c>
      <c r="NS4">
        <v>156</v>
      </c>
      <c r="NT4">
        <v>157</v>
      </c>
      <c r="NU4">
        <v>158</v>
      </c>
      <c r="NV4">
        <v>159</v>
      </c>
      <c r="NW4">
        <v>160</v>
      </c>
      <c r="NX4">
        <v>161</v>
      </c>
      <c r="NY4">
        <v>162</v>
      </c>
      <c r="NZ4">
        <v>163</v>
      </c>
      <c r="OA4">
        <v>164</v>
      </c>
      <c r="OB4">
        <v>165</v>
      </c>
      <c r="OC4">
        <v>166</v>
      </c>
      <c r="OD4">
        <v>167</v>
      </c>
      <c r="OE4">
        <v>168</v>
      </c>
      <c r="OF4">
        <v>169</v>
      </c>
      <c r="OG4">
        <v>170</v>
      </c>
      <c r="OH4">
        <v>171</v>
      </c>
      <c r="OI4">
        <v>172</v>
      </c>
      <c r="OJ4">
        <v>173</v>
      </c>
      <c r="OK4">
        <v>174</v>
      </c>
      <c r="OL4">
        <v>175</v>
      </c>
      <c r="OM4">
        <v>176</v>
      </c>
      <c r="ON4">
        <v>177</v>
      </c>
      <c r="OO4">
        <v>178</v>
      </c>
      <c r="OP4">
        <v>179</v>
      </c>
      <c r="OQ4">
        <v>180</v>
      </c>
      <c r="OR4">
        <v>181</v>
      </c>
      <c r="OS4">
        <v>182</v>
      </c>
      <c r="OT4">
        <v>183</v>
      </c>
      <c r="OU4">
        <v>184</v>
      </c>
      <c r="OV4">
        <v>185</v>
      </c>
      <c r="OW4">
        <v>186</v>
      </c>
      <c r="OX4">
        <v>187</v>
      </c>
      <c r="OY4">
        <v>188</v>
      </c>
      <c r="OZ4">
        <v>189</v>
      </c>
      <c r="PA4">
        <v>190</v>
      </c>
      <c r="PB4">
        <v>191</v>
      </c>
      <c r="PC4">
        <v>192</v>
      </c>
      <c r="PD4">
        <v>193</v>
      </c>
      <c r="PE4">
        <v>194</v>
      </c>
      <c r="PF4">
        <v>195</v>
      </c>
      <c r="PG4">
        <v>196</v>
      </c>
      <c r="PH4">
        <v>197</v>
      </c>
      <c r="PI4">
        <v>198</v>
      </c>
      <c r="PJ4">
        <v>199</v>
      </c>
      <c r="PK4">
        <v>200</v>
      </c>
      <c r="PL4">
        <v>201</v>
      </c>
      <c r="PM4">
        <v>202</v>
      </c>
      <c r="PN4">
        <v>203</v>
      </c>
      <c r="PO4">
        <v>204</v>
      </c>
      <c r="PP4">
        <v>205</v>
      </c>
      <c r="PQ4">
        <v>206</v>
      </c>
      <c r="PR4">
        <v>207</v>
      </c>
      <c r="PS4">
        <v>208</v>
      </c>
      <c r="PT4">
        <v>209</v>
      </c>
      <c r="PU4">
        <v>210</v>
      </c>
      <c r="PV4">
        <v>211</v>
      </c>
      <c r="PW4">
        <v>212</v>
      </c>
      <c r="PX4">
        <v>213</v>
      </c>
      <c r="PY4">
        <v>214</v>
      </c>
      <c r="PZ4">
        <v>215</v>
      </c>
      <c r="QA4">
        <v>216</v>
      </c>
      <c r="QB4">
        <v>217</v>
      </c>
      <c r="QC4">
        <v>218</v>
      </c>
      <c r="QD4">
        <v>219</v>
      </c>
      <c r="QE4">
        <v>220</v>
      </c>
      <c r="QF4">
        <v>221</v>
      </c>
      <c r="QG4">
        <v>222</v>
      </c>
      <c r="QH4">
        <v>223</v>
      </c>
      <c r="QI4">
        <v>224</v>
      </c>
      <c r="QJ4">
        <v>225</v>
      </c>
      <c r="QK4">
        <v>226</v>
      </c>
      <c r="QL4">
        <v>227</v>
      </c>
      <c r="QM4">
        <v>228</v>
      </c>
      <c r="QN4">
        <v>229</v>
      </c>
      <c r="QO4">
        <v>230</v>
      </c>
      <c r="QP4">
        <v>231</v>
      </c>
      <c r="QQ4">
        <v>232</v>
      </c>
      <c r="QR4">
        <v>233</v>
      </c>
      <c r="QS4">
        <v>234</v>
      </c>
      <c r="QT4">
        <v>235</v>
      </c>
    </row>
    <row r="5" spans="2:462" ht="30" customHeight="1" x14ac:dyDescent="0.4">
      <c r="B5" s="48" t="str">
        <f>Tasks!D4</f>
        <v>Communication</v>
      </c>
      <c r="C5" s="54">
        <f>Tasks!T4</f>
        <v>1</v>
      </c>
      <c r="D5" s="54">
        <f>Tasks!U4</f>
        <v>1</v>
      </c>
      <c r="E5" s="54">
        <f>Tasks!V4</f>
        <v>1</v>
      </c>
      <c r="F5" s="54">
        <f>Tasks!W4</f>
        <v>0</v>
      </c>
      <c r="G5" s="49">
        <f>Tasks!Z4</f>
        <v>1</v>
      </c>
    </row>
    <row r="6" spans="2:462" ht="30" customHeight="1" x14ac:dyDescent="0.4">
      <c r="B6" s="48" t="str">
        <f>Tasks!D5</f>
        <v>Version Control System</v>
      </c>
      <c r="C6" s="54">
        <f>Tasks!T5</f>
        <v>1</v>
      </c>
      <c r="D6" s="54">
        <f>Tasks!U5</f>
        <v>1</v>
      </c>
      <c r="E6" s="54">
        <f>Tasks!V5</f>
        <v>1</v>
      </c>
      <c r="F6" s="54">
        <f>Tasks!W5</f>
        <v>0</v>
      </c>
      <c r="G6" s="49">
        <f>Tasks!Z5</f>
        <v>1</v>
      </c>
    </row>
    <row r="7" spans="2:462" ht="30" customHeight="1" x14ac:dyDescent="0.4">
      <c r="B7" s="48" t="str">
        <f>Tasks!D6</f>
        <v>Configure IDE</v>
      </c>
      <c r="C7" s="54">
        <f>Tasks!T6</f>
        <v>1</v>
      </c>
      <c r="D7" s="54">
        <f>Tasks!U6</f>
        <v>1</v>
      </c>
      <c r="E7" s="54">
        <f>Tasks!V6</f>
        <v>1</v>
      </c>
      <c r="F7" s="54">
        <f>Tasks!W6</f>
        <v>0</v>
      </c>
      <c r="G7" s="49">
        <f>Tasks!Z6</f>
        <v>1</v>
      </c>
    </row>
    <row r="8" spans="2:462" ht="30" customHeight="1" x14ac:dyDescent="0.4">
      <c r="B8" s="48" t="str">
        <f>Tasks!D7</f>
        <v>Initial Build</v>
      </c>
      <c r="C8" s="54">
        <f>Tasks!T7</f>
        <v>1</v>
      </c>
      <c r="D8" s="54">
        <f>Tasks!U7</f>
        <v>1</v>
      </c>
      <c r="E8" s="54">
        <f>Tasks!V7</f>
        <v>1</v>
      </c>
      <c r="F8" s="54">
        <f>Tasks!W7</f>
        <v>0</v>
      </c>
      <c r="G8" s="49">
        <f>Tasks!Z7</f>
        <v>1</v>
      </c>
    </row>
    <row r="9" spans="2:462" ht="30" customHeight="1" x14ac:dyDescent="0.4">
      <c r="B9" s="48" t="str">
        <f>Tasks!D8</f>
        <v>Review Lab Document</v>
      </c>
      <c r="C9" s="54">
        <f>Tasks!T8</f>
        <v>1</v>
      </c>
      <c r="D9" s="54">
        <f>Tasks!U8</f>
        <v>2</v>
      </c>
      <c r="E9" s="54">
        <f>Tasks!V8</f>
        <v>1</v>
      </c>
      <c r="F9" s="54" t="e">
        <f>Tasks!W8</f>
        <v>#NUM!</v>
      </c>
      <c r="G9" s="49">
        <f>Tasks!Z8</f>
        <v>0</v>
      </c>
    </row>
    <row r="10" spans="2:462" ht="30" customHeight="1" x14ac:dyDescent="0.4">
      <c r="B10" s="48" t="str">
        <f>Tasks!D9</f>
        <v>Initial Statement of Work (wk 1)</v>
      </c>
      <c r="C10" s="54">
        <f>Tasks!T9</f>
        <v>1</v>
      </c>
      <c r="D10" s="54">
        <f>Tasks!U9</f>
        <v>7</v>
      </c>
      <c r="E10" s="54">
        <f>Tasks!V9</f>
        <v>1</v>
      </c>
      <c r="F10" s="54" t="e">
        <f>Tasks!W9</f>
        <v>#NUM!</v>
      </c>
      <c r="G10" s="49">
        <f>Tasks!Z9</f>
        <v>0</v>
      </c>
    </row>
    <row r="11" spans="2:462" ht="30" customHeight="1" x14ac:dyDescent="0.4">
      <c r="B11" s="48" t="str">
        <f>Tasks!D10</f>
        <v>One page slide (wk 1)</v>
      </c>
      <c r="C11" s="54">
        <f>Tasks!T10</f>
        <v>1</v>
      </c>
      <c r="D11" s="54">
        <f>Tasks!U10</f>
        <v>7</v>
      </c>
      <c r="E11" s="54">
        <f>Tasks!V10</f>
        <v>1</v>
      </c>
      <c r="F11" s="54" t="e">
        <f>Tasks!W10</f>
        <v>#NUM!</v>
      </c>
      <c r="G11" s="49">
        <f>Tasks!Z10</f>
        <v>0</v>
      </c>
    </row>
    <row r="12" spans="2:462" ht="30" customHeight="1" x14ac:dyDescent="0.4">
      <c r="B12" s="48" t="str">
        <f>Tasks!D11</f>
        <v>Tasksheet (wk 1)</v>
      </c>
      <c r="C12" s="54">
        <f>Tasks!T11</f>
        <v>1</v>
      </c>
      <c r="D12" s="54">
        <f>Tasks!U11</f>
        <v>7</v>
      </c>
      <c r="E12" s="54">
        <f>Tasks!V11</f>
        <v>1</v>
      </c>
      <c r="F12" s="54" t="e">
        <f>Tasks!W11</f>
        <v>#NUM!</v>
      </c>
      <c r="G12" s="49">
        <f>Tasks!Z11</f>
        <v>0</v>
      </c>
    </row>
    <row r="13" spans="2:462" ht="30" customHeight="1" x14ac:dyDescent="0.4">
      <c r="B13" s="48" t="str">
        <f>Tasks!D12</f>
        <v>One page slide (wk 2)</v>
      </c>
      <c r="C13" s="54">
        <f>Tasks!T12</f>
        <v>8</v>
      </c>
      <c r="D13" s="54">
        <f>Tasks!U12</f>
        <v>7</v>
      </c>
      <c r="E13" s="54" t="e">
        <f>Tasks!V12</f>
        <v>#NUM!</v>
      </c>
      <c r="F13" s="54">
        <f>Tasks!W12</f>
        <v>0</v>
      </c>
      <c r="G13" s="49">
        <f>Tasks!Z12</f>
        <v>0</v>
      </c>
    </row>
    <row r="14" spans="2:462" ht="30" customHeight="1" x14ac:dyDescent="0.4">
      <c r="B14" s="48" t="str">
        <f>Tasks!D13</f>
        <v>Tasksheet (wk 2)</v>
      </c>
      <c r="C14" s="54">
        <f>Tasks!T13</f>
        <v>8</v>
      </c>
      <c r="D14" s="54">
        <f>Tasks!U13</f>
        <v>7</v>
      </c>
      <c r="E14" s="54" t="e">
        <f>Tasks!V13</f>
        <v>#NUM!</v>
      </c>
      <c r="F14" s="54">
        <f>Tasks!W13</f>
        <v>0</v>
      </c>
      <c r="G14" s="49">
        <f>Tasks!Z13</f>
        <v>0</v>
      </c>
    </row>
    <row r="15" spans="2:462" ht="30" customHeight="1" x14ac:dyDescent="0.4">
      <c r="B15" s="48" t="str">
        <f>Tasks!D14</f>
        <v>One page slide (wk 3)</v>
      </c>
      <c r="C15" s="54">
        <f>Tasks!T14</f>
        <v>15</v>
      </c>
      <c r="D15" s="54">
        <f>Tasks!U14</f>
        <v>7</v>
      </c>
      <c r="E15" s="54" t="e">
        <f>Tasks!V14</f>
        <v>#NUM!</v>
      </c>
      <c r="F15" s="54">
        <f>Tasks!W14</f>
        <v>0</v>
      </c>
      <c r="G15" s="49">
        <f>Tasks!Z14</f>
        <v>0</v>
      </c>
    </row>
    <row r="16" spans="2:462" ht="30" customHeight="1" x14ac:dyDescent="0.4">
      <c r="B16" s="48" t="str">
        <f>Tasks!D15</f>
        <v>Tasksheet (wk 3)</v>
      </c>
      <c r="C16" s="54">
        <f>Tasks!T15</f>
        <v>15</v>
      </c>
      <c r="D16" s="54">
        <f>Tasks!U15</f>
        <v>7</v>
      </c>
      <c r="E16" s="54" t="e">
        <f>Tasks!V15</f>
        <v>#NUM!</v>
      </c>
      <c r="F16" s="54">
        <f>Tasks!W15</f>
        <v>0</v>
      </c>
      <c r="G16" s="49">
        <f>Tasks!Z15</f>
        <v>0</v>
      </c>
    </row>
    <row r="17" spans="2:7" ht="30" customHeight="1" x14ac:dyDescent="0.4">
      <c r="B17" s="48" t="str">
        <f>Tasks!D16</f>
        <v>One page slide (wk 4)</v>
      </c>
      <c r="C17" s="54">
        <f>Tasks!T16</f>
        <v>22</v>
      </c>
      <c r="D17" s="54">
        <f>Tasks!U16</f>
        <v>7</v>
      </c>
      <c r="E17" s="54" t="e">
        <f>Tasks!V16</f>
        <v>#NUM!</v>
      </c>
      <c r="F17" s="54">
        <f>Tasks!W16</f>
        <v>0</v>
      </c>
      <c r="G17" s="49">
        <f>Tasks!Z16</f>
        <v>0</v>
      </c>
    </row>
    <row r="18" spans="2:7" ht="30" customHeight="1" x14ac:dyDescent="0.4">
      <c r="B18" s="48" t="str">
        <f>Tasks!D17</f>
        <v>Tasksheet (wk 4)</v>
      </c>
      <c r="C18" s="54">
        <f>Tasks!T17</f>
        <v>22</v>
      </c>
      <c r="D18" s="54">
        <f>Tasks!U17</f>
        <v>7</v>
      </c>
      <c r="E18" s="54" t="e">
        <f>Tasks!V17</f>
        <v>#NUM!</v>
      </c>
      <c r="F18" s="54">
        <f>Tasks!W17</f>
        <v>0</v>
      </c>
      <c r="G18" s="49">
        <f>Tasks!Z17</f>
        <v>0</v>
      </c>
    </row>
    <row r="19" spans="2:7" ht="30" customHeight="1" x14ac:dyDescent="0.4">
      <c r="B19" s="48" t="str">
        <f>Tasks!D18</f>
        <v>Update final statement of work</v>
      </c>
      <c r="C19" s="54">
        <f>Tasks!T18</f>
        <v>29</v>
      </c>
      <c r="D19" s="54">
        <f>Tasks!U18</f>
        <v>7</v>
      </c>
      <c r="E19" s="54" t="e">
        <f>Tasks!V18</f>
        <v>#NUM!</v>
      </c>
      <c r="F19" s="54">
        <f>Tasks!W18</f>
        <v>0</v>
      </c>
      <c r="G19" s="49">
        <f>Tasks!Z18</f>
        <v>0</v>
      </c>
    </row>
    <row r="20" spans="2:7" ht="30" customHeight="1" x14ac:dyDescent="0.4">
      <c r="B20" s="48" t="str">
        <f>Tasks!D19</f>
        <v>Submit final codebase</v>
      </c>
      <c r="C20" s="54">
        <f>Tasks!T19</f>
        <v>29</v>
      </c>
      <c r="D20" s="54">
        <f>Tasks!U19</f>
        <v>7</v>
      </c>
      <c r="E20" s="54" t="e">
        <f>Tasks!V19</f>
        <v>#NUM!</v>
      </c>
      <c r="F20" s="54">
        <f>Tasks!W19</f>
        <v>0</v>
      </c>
      <c r="G20" s="49">
        <f>Tasks!Z19</f>
        <v>0</v>
      </c>
    </row>
    <row r="21" spans="2:7" ht="30" customHeight="1" x14ac:dyDescent="0.4">
      <c r="B21" s="48" t="str">
        <f>Tasks!D20</f>
        <v>Submit final document</v>
      </c>
      <c r="C21" s="54">
        <f>Tasks!T20</f>
        <v>29</v>
      </c>
      <c r="D21" s="54">
        <f>Tasks!U20</f>
        <v>7</v>
      </c>
      <c r="E21" s="54" t="e">
        <f>Tasks!V20</f>
        <v>#NUM!</v>
      </c>
      <c r="F21" s="54">
        <f>Tasks!W20</f>
        <v>0</v>
      </c>
      <c r="G21" s="49">
        <f>Tasks!Z20</f>
        <v>0</v>
      </c>
    </row>
    <row r="22" spans="2:7" ht="30" customHeight="1" x14ac:dyDescent="0.4">
      <c r="B22" s="48" t="str">
        <f>Tasks!D21</f>
        <v>submit additional material</v>
      </c>
      <c r="C22" s="54">
        <f>Tasks!T21</f>
        <v>29</v>
      </c>
      <c r="D22" s="54">
        <f>Tasks!U21</f>
        <v>7</v>
      </c>
      <c r="E22" s="54" t="e">
        <f>Tasks!V21</f>
        <v>#NUM!</v>
      </c>
      <c r="F22" s="54">
        <f>Tasks!W21</f>
        <v>0</v>
      </c>
      <c r="G22" s="49">
        <f>Tasks!Z21</f>
        <v>0</v>
      </c>
    </row>
    <row r="23" spans="2:7" ht="30" customHeight="1" x14ac:dyDescent="0.4">
      <c r="B23" s="48" t="str">
        <f>Tasks!D22</f>
        <v>Submit final tasksheet</v>
      </c>
      <c r="C23" s="54">
        <f>Tasks!T22</f>
        <v>29</v>
      </c>
      <c r="D23" s="54">
        <f>Tasks!U22</f>
        <v>7</v>
      </c>
      <c r="E23" s="54" t="e">
        <f>Tasks!V22</f>
        <v>#NUM!</v>
      </c>
      <c r="F23" s="54">
        <f>Tasks!W22</f>
        <v>0</v>
      </c>
      <c r="G23" s="49">
        <f>Tasks!Z22</f>
        <v>0</v>
      </c>
    </row>
    <row r="24" spans="2:7" ht="30" customHeight="1" x14ac:dyDescent="0.4">
      <c r="B24" s="48" t="str">
        <f>Tasks!D23</f>
        <v>Submit team assessment</v>
      </c>
      <c r="C24" s="54">
        <f>Tasks!T23</f>
        <v>29</v>
      </c>
      <c r="D24" s="54">
        <f>Tasks!U23</f>
        <v>7</v>
      </c>
      <c r="E24" s="54" t="e">
        <f>Tasks!V23</f>
        <v>#NUM!</v>
      </c>
      <c r="F24" s="54">
        <f>Tasks!W23</f>
        <v>0</v>
      </c>
      <c r="G24" s="49">
        <f>Tasks!Z23</f>
        <v>0</v>
      </c>
    </row>
    <row r="25" spans="2:7" ht="30" customHeight="1" x14ac:dyDescent="0.4">
      <c r="B25" s="48">
        <f>Tasks!D24</f>
        <v>0</v>
      </c>
      <c r="C25" s="54" t="e">
        <f>Tasks!T24</f>
        <v>#NUM!</v>
      </c>
      <c r="D25" s="54">
        <f>Tasks!U24</f>
        <v>0</v>
      </c>
      <c r="E25" s="54" t="e">
        <f>Tasks!V24</f>
        <v>#NUM!</v>
      </c>
      <c r="F25" s="54">
        <f>Tasks!W24</f>
        <v>0</v>
      </c>
      <c r="G25" s="49">
        <f>Tasks!Z24</f>
        <v>0</v>
      </c>
    </row>
    <row r="26" spans="2:7" ht="30" customHeight="1" x14ac:dyDescent="0.4">
      <c r="B26" s="48" t="str">
        <f>Tasks!D25</f>
        <v>Task Name</v>
      </c>
      <c r="C26" s="54" t="e">
        <f>Tasks!T25</f>
        <v>#NUM!</v>
      </c>
      <c r="D26" s="54">
        <f>Tasks!U25</f>
        <v>0</v>
      </c>
      <c r="E26" s="54" t="e">
        <f>Tasks!V25</f>
        <v>#NUM!</v>
      </c>
      <c r="F26" s="54">
        <f>Tasks!W25</f>
        <v>0</v>
      </c>
      <c r="G26" s="49">
        <f>Tasks!Z25</f>
        <v>0</v>
      </c>
    </row>
    <row r="27" spans="2:7" ht="30" customHeight="1" x14ac:dyDescent="0.4">
      <c r="B27" s="48">
        <f>Tasks!D26</f>
        <v>0</v>
      </c>
      <c r="C27" s="54" t="e">
        <f>Tasks!T26</f>
        <v>#NUM!</v>
      </c>
      <c r="D27" s="54">
        <f>Tasks!U26</f>
        <v>0</v>
      </c>
      <c r="E27" s="54" t="e">
        <f>Tasks!V26</f>
        <v>#NUM!</v>
      </c>
      <c r="F27" s="54">
        <f>Tasks!W26</f>
        <v>0</v>
      </c>
      <c r="G27" s="49">
        <f>Tasks!Z26</f>
        <v>0</v>
      </c>
    </row>
    <row r="28" spans="2:7" ht="30" customHeight="1" x14ac:dyDescent="0.4">
      <c r="B28" s="48" t="str">
        <f>Tasks!D27</f>
        <v>Initial Outline for technical writeup</v>
      </c>
      <c r="C28" s="54">
        <f>Tasks!T27</f>
        <v>1</v>
      </c>
      <c r="D28" s="54">
        <f>Tasks!U27</f>
        <v>7</v>
      </c>
      <c r="E28" s="54" t="e">
        <f>Tasks!V27</f>
        <v>#NUM!</v>
      </c>
      <c r="F28" s="54">
        <f>Tasks!W27</f>
        <v>0</v>
      </c>
      <c r="G28" s="49">
        <f>Tasks!Z27</f>
        <v>0</v>
      </c>
    </row>
    <row r="29" spans="2:7" ht="30" customHeight="1" x14ac:dyDescent="0.4">
      <c r="B29" s="48" t="str">
        <f>Tasks!D28</f>
        <v>Working Draft (wk 2)</v>
      </c>
      <c r="C29" s="54">
        <f>Tasks!T28</f>
        <v>8</v>
      </c>
      <c r="D29" s="54">
        <f>Tasks!U28</f>
        <v>7</v>
      </c>
      <c r="E29" s="54" t="e">
        <f>Tasks!V28</f>
        <v>#NUM!</v>
      </c>
      <c r="F29" s="54">
        <f>Tasks!W28</f>
        <v>0</v>
      </c>
      <c r="G29" s="49">
        <f>Tasks!Z28</f>
        <v>0</v>
      </c>
    </row>
    <row r="30" spans="2:7" ht="30" customHeight="1" x14ac:dyDescent="0.4">
      <c r="B30" s="48" t="str">
        <f>Tasks!D29</f>
        <v>Updated Working Draft (wk 3)</v>
      </c>
      <c r="C30" s="54">
        <f>Tasks!T29</f>
        <v>15</v>
      </c>
      <c r="D30" s="54">
        <f>Tasks!U29</f>
        <v>7</v>
      </c>
      <c r="E30" s="54" t="e">
        <f>Tasks!V29</f>
        <v>#NUM!</v>
      </c>
      <c r="F30" s="54">
        <f>Tasks!W29</f>
        <v>0</v>
      </c>
      <c r="G30" s="49">
        <f>Tasks!Z29</f>
        <v>0</v>
      </c>
    </row>
    <row r="31" spans="2:7" ht="30" customHeight="1" x14ac:dyDescent="0.4">
      <c r="B31" s="48" t="str">
        <f>Tasks!D30</f>
        <v>Updated Working Draft (wk 4)</v>
      </c>
      <c r="C31" s="54">
        <f>Tasks!T30</f>
        <v>22</v>
      </c>
      <c r="D31" s="54">
        <f>Tasks!U30</f>
        <v>7</v>
      </c>
      <c r="E31" s="54" t="e">
        <f>Tasks!V30</f>
        <v>#NUM!</v>
      </c>
      <c r="F31" s="54">
        <f>Tasks!W30</f>
        <v>0</v>
      </c>
      <c r="G31" s="49">
        <f>Tasks!Z30</f>
        <v>0</v>
      </c>
    </row>
    <row r="32" spans="2:7" ht="30" customHeight="1" x14ac:dyDescent="0.4">
      <c r="B32" s="48">
        <f>Tasks!D31</f>
        <v>0</v>
      </c>
      <c r="C32" s="54" t="e">
        <f>Tasks!T31</f>
        <v>#NUM!</v>
      </c>
      <c r="D32" s="54">
        <f>Tasks!U31</f>
        <v>0</v>
      </c>
      <c r="E32" s="54" t="e">
        <f>Tasks!V31</f>
        <v>#NUM!</v>
      </c>
      <c r="F32" s="54">
        <f>Tasks!W31</f>
        <v>0</v>
      </c>
      <c r="G32" s="49">
        <f>Tasks!Z31</f>
        <v>0</v>
      </c>
    </row>
    <row r="33" spans="2:7" ht="30" customHeight="1" x14ac:dyDescent="0.4">
      <c r="B33" s="48" t="str">
        <f>Tasks!D32</f>
        <v>.gitlab-ci.yml</v>
      </c>
      <c r="C33" s="54" t="e">
        <f>Tasks!T32</f>
        <v>#NUM!</v>
      </c>
      <c r="D33" s="54">
        <f>Tasks!U32</f>
        <v>0</v>
      </c>
      <c r="E33" s="54" t="e">
        <f>Tasks!V32</f>
        <v>#NUM!</v>
      </c>
      <c r="F33" s="54">
        <f>Tasks!W32</f>
        <v>0</v>
      </c>
      <c r="G33" s="49">
        <f>Tasks!Z32</f>
        <v>0</v>
      </c>
    </row>
    <row r="34" spans="2:7" ht="30" customHeight="1" x14ac:dyDescent="0.4">
      <c r="B34" s="48" t="str">
        <f>Tasks!D33</f>
        <v>deploy runners on OU resources</v>
      </c>
      <c r="C34" s="54" t="e">
        <f>Tasks!T33</f>
        <v>#NUM!</v>
      </c>
      <c r="D34" s="54">
        <f>Tasks!U33</f>
        <v>0</v>
      </c>
      <c r="E34" s="54" t="e">
        <f>Tasks!V33</f>
        <v>#NUM!</v>
      </c>
      <c r="F34" s="54">
        <f>Tasks!W33</f>
        <v>0</v>
      </c>
      <c r="G34" s="49">
        <f>Tasks!Z33</f>
        <v>0</v>
      </c>
    </row>
    <row r="35" spans="2:7" ht="30" customHeight="1" x14ac:dyDescent="0.4">
      <c r="B35" s="48" t="str">
        <f>Tasks!D34</f>
        <v>Implement directory structure for lab</v>
      </c>
      <c r="C35" s="54">
        <f>Tasks!T34</f>
        <v>1</v>
      </c>
      <c r="D35" s="54">
        <f>Tasks!U34</f>
        <v>3</v>
      </c>
      <c r="E35" s="54" t="e">
        <f>Tasks!V34</f>
        <v>#NUM!</v>
      </c>
      <c r="F35" s="54">
        <f>Tasks!W34</f>
        <v>0</v>
      </c>
      <c r="G35" s="49">
        <f>Tasks!Z34</f>
        <v>0</v>
      </c>
    </row>
    <row r="36" spans="2:7" ht="30" customHeight="1" x14ac:dyDescent="0.4">
      <c r="B36" s="48" t="str">
        <f>Tasks!D35</f>
        <v>Implement top-level driver scripts that runs all objective scripts</v>
      </c>
      <c r="C36" s="54">
        <f>Tasks!T35</f>
        <v>1</v>
      </c>
      <c r="D36" s="54">
        <f>Tasks!U35</f>
        <v>3</v>
      </c>
      <c r="E36" s="54" t="e">
        <f>Tasks!V35</f>
        <v>#NUM!</v>
      </c>
      <c r="F36" s="54">
        <f>Tasks!W35</f>
        <v>0</v>
      </c>
      <c r="G36" s="49">
        <f>Tasks!Z35</f>
        <v>0</v>
      </c>
    </row>
    <row r="37" spans="2:7" ht="30" customHeight="1" x14ac:dyDescent="0.4">
      <c r="B37" s="48" t="str">
        <f>Tasks!D36</f>
        <v>Implement Objective-level driver scripts that run all tasks scripts</v>
      </c>
      <c r="C37" s="54">
        <f>Tasks!T36</f>
        <v>1</v>
      </c>
      <c r="D37" s="54">
        <f>Tasks!U36</f>
        <v>3</v>
      </c>
      <c r="E37" s="54" t="e">
        <f>Tasks!V36</f>
        <v>#NUM!</v>
      </c>
      <c r="F37" s="54">
        <f>Tasks!W36</f>
        <v>0</v>
      </c>
      <c r="G37" s="49">
        <f>Tasks!Z36</f>
        <v>0</v>
      </c>
    </row>
    <row r="38" spans="2:7" ht="30" customHeight="1" x14ac:dyDescent="0.4">
      <c r="B38" s="48">
        <f>Tasks!D37</f>
        <v>0</v>
      </c>
      <c r="C38" s="54">
        <f>Tasks!T37</f>
        <v>1</v>
      </c>
      <c r="D38" s="54">
        <f>Tasks!U37</f>
        <v>3</v>
      </c>
      <c r="E38" s="54" t="e">
        <f>Tasks!V37</f>
        <v>#NUM!</v>
      </c>
      <c r="F38" s="54">
        <f>Tasks!W37</f>
        <v>0</v>
      </c>
      <c r="G38" s="49">
        <f>Tasks!Z37</f>
        <v>0</v>
      </c>
    </row>
    <row r="39" spans="2:7" ht="30" customHeight="1" x14ac:dyDescent="0.4">
      <c r="B39" s="48" t="str">
        <f>Tasks!D38</f>
        <v>Implement task-level driver scripts for objective a for running the code</v>
      </c>
      <c r="C39" s="54">
        <f>Tasks!T38</f>
        <v>1</v>
      </c>
      <c r="D39" s="54">
        <f>Tasks!U38</f>
        <v>3</v>
      </c>
      <c r="E39" s="54" t="e">
        <f>Tasks!V38</f>
        <v>#NUM!</v>
      </c>
      <c r="F39" s="54">
        <f>Tasks!W38</f>
        <v>0</v>
      </c>
      <c r="G39" s="49">
        <f>Tasks!Z38</f>
        <v>0</v>
      </c>
    </row>
    <row r="40" spans="2:7" ht="30" customHeight="1" x14ac:dyDescent="0.4">
      <c r="B40" s="48" t="str">
        <f>Tasks!D39</f>
        <v>Implement task-level driver scripts for objective b for running the generators and evaluating the resulting code</v>
      </c>
      <c r="C40" s="54">
        <f>Tasks!T39</f>
        <v>1</v>
      </c>
      <c r="D40" s="54">
        <f>Tasks!U39</f>
        <v>3</v>
      </c>
      <c r="E40" s="54" t="e">
        <f>Tasks!V39</f>
        <v>#NUM!</v>
      </c>
      <c r="F40" s="54">
        <f>Tasks!W39</f>
        <v>0</v>
      </c>
      <c r="G40" s="49">
        <f>Tasks!Z39</f>
        <v>0</v>
      </c>
    </row>
    <row r="41" spans="2:7" ht="30" customHeight="1" x14ac:dyDescent="0.4">
      <c r="B41" s="48" t="str">
        <f>Tasks!D40</f>
        <v>Implement task-level driver scripts for objective c for running the generators and evaluating the resulting code</v>
      </c>
      <c r="C41" s="54">
        <f>Tasks!T40</f>
        <v>1</v>
      </c>
      <c r="D41" s="54">
        <f>Tasks!U40</f>
        <v>3</v>
      </c>
      <c r="E41" s="54" t="e">
        <f>Tasks!V40</f>
        <v>#NUM!</v>
      </c>
      <c r="F41" s="54">
        <f>Tasks!W40</f>
        <v>0</v>
      </c>
      <c r="G41" s="49">
        <f>Tasks!Z40</f>
        <v>0</v>
      </c>
    </row>
    <row r="42" spans="2:7" ht="30" customHeight="1" x14ac:dyDescent="0.4">
      <c r="B42" s="48" t="str">
        <f>Tasks!D41</f>
        <v>Implement task-level driver scripts for objective d for running the generators and evaluating the resulting code</v>
      </c>
      <c r="C42" s="54">
        <f>Tasks!T41</f>
        <v>1</v>
      </c>
      <c r="D42" s="54">
        <f>Tasks!U41</f>
        <v>3</v>
      </c>
      <c r="E42" s="54" t="e">
        <f>Tasks!V41</f>
        <v>#NUM!</v>
      </c>
      <c r="F42" s="54">
        <f>Tasks!W41</f>
        <v>0</v>
      </c>
      <c r="G42" s="49">
        <f>Tasks!Z41</f>
        <v>0</v>
      </c>
    </row>
    <row r="43" spans="2:7" ht="30" customHeight="1" x14ac:dyDescent="0.4">
      <c r="B43" s="48" t="str">
        <f>Tasks!D42</f>
        <v>Implement task-level driver scripts for objective d for running the generators and evaluating the resulting code</v>
      </c>
      <c r="C43" s="54">
        <f>Tasks!T42</f>
        <v>1</v>
      </c>
      <c r="D43" s="54">
        <f>Tasks!U42</f>
        <v>3</v>
      </c>
      <c r="E43" s="54" t="e">
        <f>Tasks!V42</f>
        <v>#NUM!</v>
      </c>
      <c r="F43" s="54">
        <f>Tasks!W42</f>
        <v>0</v>
      </c>
      <c r="G43" s="49">
        <f>Tasks!Z42</f>
        <v>0</v>
      </c>
    </row>
    <row r="44" spans="2:7" ht="30" customHeight="1" x14ac:dyDescent="0.4">
      <c r="B44" s="48">
        <f>Tasks!D43</f>
        <v>0</v>
      </c>
      <c r="C44" s="54" t="e">
        <f>Tasks!T43</f>
        <v>#NUM!</v>
      </c>
      <c r="D44" s="54">
        <f>Tasks!U43</f>
        <v>0</v>
      </c>
      <c r="E44" s="54" t="e">
        <f>Tasks!V43</f>
        <v>#NUM!</v>
      </c>
      <c r="F44" s="54">
        <f>Tasks!W43</f>
        <v>0</v>
      </c>
      <c r="G44" s="49">
        <f>Tasks!Z43</f>
        <v>0</v>
      </c>
    </row>
    <row r="45" spans="2:7" ht="30" customHeight="1" x14ac:dyDescent="0.4">
      <c r="B45" s="48" t="str">
        <f>Tasks!D44</f>
        <v>Design the baseline generator</v>
      </c>
      <c r="C45" s="54">
        <f>Tasks!T44</f>
        <v>1</v>
      </c>
      <c r="D45" s="54">
        <f>Tasks!U44</f>
        <v>7</v>
      </c>
      <c r="E45" s="54" t="e">
        <f>Tasks!V44</f>
        <v>#NUM!</v>
      </c>
      <c r="F45" s="54">
        <f>Tasks!W44</f>
        <v>0</v>
      </c>
      <c r="G45" s="49">
        <f>Tasks!Z44</f>
        <v>0</v>
      </c>
    </row>
    <row r="46" spans="2:7" ht="30" customHeight="1" x14ac:dyDescent="0.4">
      <c r="B46" s="48" t="str">
        <f>Tasks!D45</f>
        <v>Design the baseline generator + unroll</v>
      </c>
      <c r="C46" s="54">
        <f>Tasks!T45</f>
        <v>1</v>
      </c>
      <c r="D46" s="54">
        <f>Tasks!U45</f>
        <v>7</v>
      </c>
      <c r="E46" s="54" t="e">
        <f>Tasks!V45</f>
        <v>#NUM!</v>
      </c>
      <c r="F46" s="54">
        <f>Tasks!W45</f>
        <v>0</v>
      </c>
      <c r="G46" s="49">
        <f>Tasks!Z45</f>
        <v>0</v>
      </c>
    </row>
    <row r="47" spans="2:7" ht="30" customHeight="1" x14ac:dyDescent="0.4">
      <c r="B47" s="48" t="str">
        <f>Tasks!D46</f>
        <v>Design the baseline generator + split</v>
      </c>
      <c r="C47" s="54">
        <f>Tasks!T46</f>
        <v>1</v>
      </c>
      <c r="D47" s="54">
        <f>Tasks!U46</f>
        <v>7</v>
      </c>
      <c r="E47" s="54" t="e">
        <f>Tasks!V46</f>
        <v>#NUM!</v>
      </c>
      <c r="F47" s="54">
        <f>Tasks!W46</f>
        <v>0</v>
      </c>
      <c r="G47" s="49">
        <f>Tasks!Z46</f>
        <v>0</v>
      </c>
    </row>
    <row r="48" spans="2:7" ht="30" customHeight="1" x14ac:dyDescent="0.4">
      <c r="B48" s="48" t="str">
        <f>Tasks!D47</f>
        <v>Design the baseline generator + interchange</v>
      </c>
      <c r="C48" s="54">
        <f>Tasks!T47</f>
        <v>1</v>
      </c>
      <c r="D48" s="54">
        <f>Tasks!U47</f>
        <v>7</v>
      </c>
      <c r="E48" s="54" t="e">
        <f>Tasks!V47</f>
        <v>#NUM!</v>
      </c>
      <c r="F48" s="54">
        <f>Tasks!W47</f>
        <v>0</v>
      </c>
      <c r="G48" s="49">
        <f>Tasks!Z47</f>
        <v>0</v>
      </c>
    </row>
    <row r="49" spans="2:7" ht="30" customHeight="1" x14ac:dyDescent="0.4">
      <c r="B49" s="48">
        <f>Tasks!D48</f>
        <v>0</v>
      </c>
      <c r="C49" s="54" t="e">
        <f>Tasks!T48</f>
        <v>#NUM!</v>
      </c>
      <c r="D49" s="54">
        <f>Tasks!U48</f>
        <v>0</v>
      </c>
      <c r="E49" s="54" t="e">
        <f>Tasks!V48</f>
        <v>#NUM!</v>
      </c>
      <c r="F49" s="54">
        <f>Tasks!W48</f>
        <v>0</v>
      </c>
      <c r="G49" s="49">
        <f>Tasks!Z48</f>
        <v>0</v>
      </c>
    </row>
    <row r="50" spans="2:7" ht="30" customHeight="1" x14ac:dyDescent="0.4">
      <c r="B50" s="48" t="str">
        <f>Tasks!D49</f>
        <v>Design the AST to C code generator</v>
      </c>
      <c r="C50" s="54">
        <f>Tasks!T49</f>
        <v>8</v>
      </c>
      <c r="D50" s="54">
        <f>Tasks!U49</f>
        <v>7</v>
      </c>
      <c r="E50" s="54" t="e">
        <f>Tasks!V49</f>
        <v>#NUM!</v>
      </c>
      <c r="F50" s="54">
        <f>Tasks!W49</f>
        <v>0</v>
      </c>
      <c r="G50" s="49">
        <f>Tasks!Z49</f>
        <v>0</v>
      </c>
    </row>
    <row r="51" spans="2:7" ht="30" customHeight="1" x14ac:dyDescent="0.4">
      <c r="B51" s="48" t="str">
        <f>Tasks!D50</f>
        <v>Design and implement unit tests for AST to C code generator that cover 100% of your code.</v>
      </c>
      <c r="C51" s="54">
        <f>Tasks!T50</f>
        <v>8</v>
      </c>
      <c r="D51" s="54">
        <f>Tasks!U50</f>
        <v>7</v>
      </c>
      <c r="E51" s="54" t="e">
        <f>Tasks!V50</f>
        <v>#NUM!</v>
      </c>
      <c r="F51" s="54">
        <f>Tasks!W50</f>
        <v>0</v>
      </c>
      <c r="G51" s="49">
        <f>Tasks!Z50</f>
        <v>0</v>
      </c>
    </row>
    <row r="52" spans="2:7" ht="30" customHeight="1" x14ac:dyDescent="0.4">
      <c r="B52" s="48" t="str">
        <f>Tasks!D51</f>
        <v>Implement and test AST node for: function</v>
      </c>
      <c r="C52" s="54">
        <f>Tasks!T51</f>
        <v>8</v>
      </c>
      <c r="D52" s="54">
        <f>Tasks!U51</f>
        <v>7</v>
      </c>
      <c r="E52" s="54" t="e">
        <f>Tasks!V51</f>
        <v>#NUM!</v>
      </c>
      <c r="F52" s="54">
        <f>Tasks!W51</f>
        <v>0</v>
      </c>
      <c r="G52" s="49">
        <f>Tasks!Z51</f>
        <v>0</v>
      </c>
    </row>
    <row r="53" spans="2:7" ht="30" customHeight="1" x14ac:dyDescent="0.4">
      <c r="B53" s="48" t="str">
        <f>Tasks!D52</f>
        <v>Implement and test AST node for: loop</v>
      </c>
      <c r="C53" s="54">
        <f>Tasks!T52</f>
        <v>8</v>
      </c>
      <c r="D53" s="54">
        <f>Tasks!U52</f>
        <v>7</v>
      </c>
      <c r="E53" s="54" t="e">
        <f>Tasks!V52</f>
        <v>#NUM!</v>
      </c>
      <c r="F53" s="54">
        <f>Tasks!W52</f>
        <v>0</v>
      </c>
      <c r="G53" s="49">
        <f>Tasks!Z52</f>
        <v>0</v>
      </c>
    </row>
    <row r="54" spans="2:7" ht="30" customHeight="1" x14ac:dyDescent="0.4">
      <c r="B54" s="48" t="str">
        <f>Tasks!D53</f>
        <v>Implement and test AST node for: assign to a variable and assign to memory location</v>
      </c>
      <c r="C54" s="54">
        <f>Tasks!T53</f>
        <v>8</v>
      </c>
      <c r="D54" s="54">
        <f>Tasks!U53</f>
        <v>7</v>
      </c>
      <c r="E54" s="54" t="e">
        <f>Tasks!V53</f>
        <v>#NUM!</v>
      </c>
      <c r="F54" s="54">
        <f>Tasks!W53</f>
        <v>0</v>
      </c>
      <c r="G54" s="49">
        <f>Tasks!Z53</f>
        <v>0</v>
      </c>
    </row>
    <row r="55" spans="2:7" ht="30" customHeight="1" x14ac:dyDescent="0.4">
      <c r="B55" s="48" t="str">
        <f>Tasks!D54</f>
        <v>Implement and test AST node for: add, multiply and modulo</v>
      </c>
      <c r="C55" s="54">
        <f>Tasks!T54</f>
        <v>8</v>
      </c>
      <c r="D55" s="54">
        <f>Tasks!U54</f>
        <v>7</v>
      </c>
      <c r="E55" s="54" t="e">
        <f>Tasks!V54</f>
        <v>#NUM!</v>
      </c>
      <c r="F55" s="54">
        <f>Tasks!W54</f>
        <v>0</v>
      </c>
      <c r="G55" s="49">
        <f>Tasks!Z54</f>
        <v>0</v>
      </c>
    </row>
    <row r="56" spans="2:7" ht="30" customHeight="1" x14ac:dyDescent="0.4">
      <c r="B56" s="48" t="str">
        <f>Tasks!D55</f>
        <v>Implement and test AST node for: less-than</v>
      </c>
      <c r="C56" s="54">
        <f>Tasks!T55</f>
        <v>8</v>
      </c>
      <c r="D56" s="54">
        <f>Tasks!U55</f>
        <v>7</v>
      </c>
      <c r="E56" s="54" t="e">
        <f>Tasks!V55</f>
        <v>#NUM!</v>
      </c>
      <c r="F56" s="54">
        <f>Tasks!W55</f>
        <v>0</v>
      </c>
      <c r="G56" s="49">
        <f>Tasks!Z55</f>
        <v>0</v>
      </c>
    </row>
    <row r="57" spans="2:7" ht="30" customHeight="1" x14ac:dyDescent="0.4">
      <c r="B57" s="48" t="str">
        <f>Tasks!D56</f>
        <v>Design the Objective Specification to AST functionality</v>
      </c>
      <c r="C57" s="54">
        <f>Tasks!T56</f>
        <v>8</v>
      </c>
      <c r="D57" s="54">
        <f>Tasks!U56</f>
        <v>7</v>
      </c>
      <c r="E57" s="54" t="e">
        <f>Tasks!V56</f>
        <v>#NUM!</v>
      </c>
      <c r="F57" s="54">
        <f>Tasks!W56</f>
        <v>0</v>
      </c>
      <c r="G57" s="49">
        <f>Tasks!Z56</f>
        <v>0</v>
      </c>
    </row>
    <row r="58" spans="2:7" ht="30" customHeight="1" x14ac:dyDescent="0.4">
      <c r="B58" s="48" t="str">
        <f>Tasks!D57</f>
        <v>Design and implement unit tests for Operation Specification to AST</v>
      </c>
      <c r="C58" s="54">
        <f>Tasks!T57</f>
        <v>8</v>
      </c>
      <c r="D58" s="54">
        <f>Tasks!U57</f>
        <v>7</v>
      </c>
      <c r="E58" s="54" t="e">
        <f>Tasks!V57</f>
        <v>#NUM!</v>
      </c>
      <c r="F58" s="54">
        <f>Tasks!W57</f>
        <v>0</v>
      </c>
      <c r="G58" s="49">
        <f>Tasks!Z57</f>
        <v>0</v>
      </c>
    </row>
    <row r="59" spans="2:7" ht="30" customHeight="1" x14ac:dyDescent="0.4">
      <c r="B59" s="48" t="str">
        <f>Tasks!D58</f>
        <v>Design the compiler pass (AST to AST) for implementing unroll</v>
      </c>
      <c r="C59" s="54">
        <f>Tasks!T58</f>
        <v>8</v>
      </c>
      <c r="D59" s="54">
        <f>Tasks!U58</f>
        <v>7</v>
      </c>
      <c r="E59" s="54" t="e">
        <f>Tasks!V58</f>
        <v>#NUM!</v>
      </c>
      <c r="F59" s="54">
        <f>Tasks!W58</f>
        <v>0</v>
      </c>
      <c r="G59" s="49">
        <f>Tasks!Z58</f>
        <v>0</v>
      </c>
    </row>
    <row r="60" spans="2:7" ht="30" customHeight="1" x14ac:dyDescent="0.4">
      <c r="B60" s="48" t="str">
        <f>Tasks!D59</f>
        <v>Design the unit tests for the unroll pass</v>
      </c>
      <c r="C60" s="54">
        <f>Tasks!T59</f>
        <v>8</v>
      </c>
      <c r="D60" s="54">
        <f>Tasks!U59</f>
        <v>7</v>
      </c>
      <c r="E60" s="54" t="e">
        <f>Tasks!V59</f>
        <v>#NUM!</v>
      </c>
      <c r="F60" s="54">
        <f>Tasks!W59</f>
        <v>0</v>
      </c>
      <c r="G60" s="49">
        <f>Tasks!Z59</f>
        <v>0</v>
      </c>
    </row>
    <row r="61" spans="2:7" ht="30" customHeight="1" x14ac:dyDescent="0.4">
      <c r="B61" s="48" t="str">
        <f>Tasks!D60</f>
        <v>Design the compiler pass (AST to AST) for implementing split</v>
      </c>
      <c r="C61" s="54">
        <f>Tasks!T60</f>
        <v>8</v>
      </c>
      <c r="D61" s="54">
        <f>Tasks!U60</f>
        <v>7</v>
      </c>
      <c r="E61" s="54" t="e">
        <f>Tasks!V60</f>
        <v>#NUM!</v>
      </c>
      <c r="F61" s="54">
        <f>Tasks!W60</f>
        <v>0</v>
      </c>
      <c r="G61" s="49">
        <f>Tasks!Z60</f>
        <v>0</v>
      </c>
    </row>
    <row r="62" spans="2:7" ht="30" customHeight="1" x14ac:dyDescent="0.4">
      <c r="B62" s="48" t="str">
        <f>Tasks!D61</f>
        <v>Design the unit tests for the split pass</v>
      </c>
      <c r="C62" s="54">
        <f>Tasks!T61</f>
        <v>8</v>
      </c>
      <c r="D62" s="54">
        <f>Tasks!U61</f>
        <v>7</v>
      </c>
      <c r="E62" s="54" t="e">
        <f>Tasks!V61</f>
        <v>#NUM!</v>
      </c>
      <c r="F62" s="54">
        <f>Tasks!W61</f>
        <v>0</v>
      </c>
      <c r="G62" s="49">
        <f>Tasks!Z61</f>
        <v>0</v>
      </c>
    </row>
    <row r="63" spans="2:7" ht="30" customHeight="1" x14ac:dyDescent="0.4">
      <c r="B63" s="48" t="str">
        <f>Tasks!D62</f>
        <v>Design the compiler pass (AST to AST) for implementing interchange</v>
      </c>
      <c r="C63" s="54">
        <f>Tasks!T62</f>
        <v>8</v>
      </c>
      <c r="D63" s="54">
        <f>Tasks!U62</f>
        <v>7</v>
      </c>
      <c r="E63" s="54" t="e">
        <f>Tasks!V62</f>
        <v>#NUM!</v>
      </c>
      <c r="F63" s="54">
        <f>Tasks!W62</f>
        <v>0</v>
      </c>
      <c r="G63" s="49">
        <f>Tasks!Z62</f>
        <v>0</v>
      </c>
    </row>
    <row r="64" spans="2:7" ht="30" customHeight="1" x14ac:dyDescent="0.4">
      <c r="B64" s="48" t="str">
        <f>Tasks!D63</f>
        <v>Design the unit tests for the interchange pass</v>
      </c>
      <c r="C64" s="54">
        <f>Tasks!T63</f>
        <v>8</v>
      </c>
      <c r="D64" s="54">
        <f>Tasks!U63</f>
        <v>7</v>
      </c>
      <c r="E64" s="54" t="e">
        <f>Tasks!V63</f>
        <v>#NUM!</v>
      </c>
      <c r="F64" s="54">
        <f>Tasks!W63</f>
        <v>0</v>
      </c>
      <c r="G64" s="49">
        <f>Tasks!Z63</f>
        <v>0</v>
      </c>
    </row>
    <row r="65" spans="2:7" ht="30" customHeight="1" x14ac:dyDescent="0.4">
      <c r="B65" s="48" t="str">
        <f>Tasks!D64</f>
        <v>Design the generalized scheduler (AST to AST)</v>
      </c>
      <c r="C65" s="54">
        <f>Tasks!T64</f>
        <v>15</v>
      </c>
      <c r="D65" s="54">
        <f>Tasks!U64</f>
        <v>7</v>
      </c>
      <c r="E65" s="54" t="e">
        <f>Tasks!V64</f>
        <v>#NUM!</v>
      </c>
      <c r="F65" s="54">
        <f>Tasks!W64</f>
        <v>0</v>
      </c>
      <c r="G65" s="49">
        <f>Tasks!Z64</f>
        <v>0</v>
      </c>
    </row>
    <row r="66" spans="2:7" ht="30" customHeight="1" x14ac:dyDescent="0.4">
      <c r="B66" s="48" t="str">
        <f>Tasks!D65</f>
        <v>Design the unit tests for the unroll pass using the generalized scheduler</v>
      </c>
      <c r="C66" s="54">
        <f>Tasks!T65</f>
        <v>15</v>
      </c>
      <c r="D66" s="54">
        <f>Tasks!U65</f>
        <v>7</v>
      </c>
      <c r="E66" s="54" t="e">
        <f>Tasks!V65</f>
        <v>#NUM!</v>
      </c>
      <c r="F66" s="54">
        <f>Tasks!W65</f>
        <v>0</v>
      </c>
      <c r="G66" s="49">
        <f>Tasks!Z65</f>
        <v>0</v>
      </c>
    </row>
    <row r="67" spans="2:7" ht="30" customHeight="1" x14ac:dyDescent="0.4">
      <c r="B67" s="48" t="str">
        <f>Tasks!D66</f>
        <v>Design the unit tests for the split pass using the generalized scheduler</v>
      </c>
      <c r="C67" s="54">
        <f>Tasks!T66</f>
        <v>15</v>
      </c>
      <c r="D67" s="54">
        <f>Tasks!U66</f>
        <v>7</v>
      </c>
      <c r="E67" s="54" t="e">
        <f>Tasks!V66</f>
        <v>#NUM!</v>
      </c>
      <c r="F67" s="54">
        <f>Tasks!W66</f>
        <v>0</v>
      </c>
      <c r="G67" s="49">
        <f>Tasks!Z66</f>
        <v>0</v>
      </c>
    </row>
    <row r="68" spans="2:7" ht="30" customHeight="1" x14ac:dyDescent="0.4">
      <c r="B68" s="48" t="str">
        <f>Tasks!D67</f>
        <v>Design the unit tests for the interchange pass using the generalized sheduler</v>
      </c>
      <c r="C68" s="54">
        <f>Tasks!T67</f>
        <v>15</v>
      </c>
      <c r="D68" s="54">
        <f>Tasks!U67</f>
        <v>7</v>
      </c>
      <c r="E68" s="54" t="e">
        <f>Tasks!V67</f>
        <v>#NUM!</v>
      </c>
      <c r="F68" s="54">
        <f>Tasks!W67</f>
        <v>0</v>
      </c>
      <c r="G68" s="49">
        <f>Tasks!Z67</f>
        <v>0</v>
      </c>
    </row>
    <row r="69" spans="2:7" ht="30" customHeight="1" x14ac:dyDescent="0.4">
      <c r="B69" s="48" t="str">
        <f>Tasks!D68</f>
        <v>Design the unit tests for verifying complex (more than one transformation) schedules</v>
      </c>
      <c r="C69" s="54">
        <f>Tasks!T68</f>
        <v>15</v>
      </c>
      <c r="D69" s="54">
        <f>Tasks!U68</f>
        <v>7</v>
      </c>
      <c r="E69" s="54" t="e">
        <f>Tasks!V68</f>
        <v>#NUM!</v>
      </c>
      <c r="F69" s="54">
        <f>Tasks!W68</f>
        <v>0</v>
      </c>
      <c r="G69" s="49">
        <f>Tasks!Z68</f>
        <v>0</v>
      </c>
    </row>
    <row r="70" spans="2:7" ht="30" customHeight="1" x14ac:dyDescent="0.4">
      <c r="B70" s="48">
        <f>Tasks!D69</f>
        <v>0</v>
      </c>
      <c r="C70" s="54" t="e">
        <f>Tasks!T69</f>
        <v>#NUM!</v>
      </c>
      <c r="D70" s="54">
        <f>Tasks!U69</f>
        <v>0</v>
      </c>
      <c r="E70" s="54" t="e">
        <f>Tasks!V69</f>
        <v>#NUM!</v>
      </c>
      <c r="F70" s="54">
        <f>Tasks!W69</f>
        <v>0</v>
      </c>
      <c r="G70" s="49">
        <f>Tasks!Z69</f>
        <v>0</v>
      </c>
    </row>
    <row r="71" spans="2:7" ht="30" customHeight="1" x14ac:dyDescent="0.4">
      <c r="B71" s="48">
        <f>Tasks!D70</f>
        <v>0</v>
      </c>
      <c r="C71" s="54" t="e">
        <f>Tasks!T70</f>
        <v>#NUM!</v>
      </c>
      <c r="D71" s="54">
        <f>Tasks!U70</f>
        <v>0</v>
      </c>
      <c r="E71" s="54" t="e">
        <f>Tasks!V70</f>
        <v>#NUM!</v>
      </c>
      <c r="F71" s="54">
        <f>Tasks!W70</f>
        <v>0</v>
      </c>
      <c r="G71" s="49">
        <f>Tasks!Z70</f>
        <v>0</v>
      </c>
    </row>
    <row r="72" spans="2:7" ht="30" customHeight="1" x14ac:dyDescent="0.4">
      <c r="B72" s="48" t="str">
        <f>Tasks!D71</f>
        <v>Task Name</v>
      </c>
      <c r="C72" s="54" t="e">
        <f>Tasks!T71</f>
        <v>#NUM!</v>
      </c>
      <c r="D72" s="54">
        <f>Tasks!U71</f>
        <v>0</v>
      </c>
      <c r="E72" s="54" t="e">
        <f>Tasks!V71</f>
        <v>#NUM!</v>
      </c>
      <c r="F72" s="54">
        <f>Tasks!W71</f>
        <v>0</v>
      </c>
      <c r="G72" s="49">
        <f>Tasks!Z71</f>
        <v>0</v>
      </c>
    </row>
    <row r="73" spans="2:7" ht="30" customHeight="1" x14ac:dyDescent="0.4">
      <c r="B73" s="48">
        <f>Tasks!D72</f>
        <v>0</v>
      </c>
      <c r="C73" s="54" t="e">
        <f>Tasks!T72</f>
        <v>#NUM!</v>
      </c>
      <c r="D73" s="54">
        <f>Tasks!U72</f>
        <v>0</v>
      </c>
      <c r="E73" s="54" t="e">
        <f>Tasks!V72</f>
        <v>#NUM!</v>
      </c>
      <c r="F73" s="54">
        <f>Tasks!W72</f>
        <v>0</v>
      </c>
      <c r="G73" s="49">
        <f>Tasks!Z72</f>
        <v>0</v>
      </c>
    </row>
    <row r="74" spans="2:7" ht="30" customHeight="1" x14ac:dyDescent="0.4">
      <c r="B74" s="48" t="str">
        <f>Tasks!D73</f>
        <v>T00: Handspun Baseline</v>
      </c>
      <c r="C74" s="54">
        <f>Tasks!T73</f>
        <v>1</v>
      </c>
      <c r="D74" s="54">
        <f>Tasks!U73</f>
        <v>7</v>
      </c>
      <c r="E74" s="54">
        <f>Tasks!V73</f>
        <v>1</v>
      </c>
      <c r="F74" s="54" t="e">
        <f>Tasks!W73</f>
        <v>#NUM!</v>
      </c>
      <c r="G74" s="49">
        <f>Tasks!Z73</f>
        <v>0</v>
      </c>
    </row>
    <row r="75" spans="2:7" ht="30" customHeight="1" x14ac:dyDescent="0.4">
      <c r="B75" s="48" t="str">
        <f>Tasks!D74</f>
        <v>T01: Handspun + Unroll</v>
      </c>
      <c r="C75" s="54">
        <f>Tasks!T74</f>
        <v>1</v>
      </c>
      <c r="D75" s="54">
        <f>Tasks!U74</f>
        <v>7</v>
      </c>
      <c r="E75" s="54">
        <f>Tasks!V74</f>
        <v>1</v>
      </c>
      <c r="F75" s="54" t="e">
        <f>Tasks!W74</f>
        <v>#NUM!</v>
      </c>
      <c r="G75" s="49">
        <f>Tasks!Z74</f>
        <v>0</v>
      </c>
    </row>
    <row r="76" spans="2:7" ht="30" customHeight="1" x14ac:dyDescent="0.4">
      <c r="B76" s="48" t="str">
        <f>Tasks!D75</f>
        <v>T01-Opt00: Handspun + Unroll( r) vs Unroll ( q)</v>
      </c>
      <c r="C76" s="54">
        <f>Tasks!T75</f>
        <v>1</v>
      </c>
      <c r="D76" s="54">
        <f>Tasks!U75</f>
        <v>7</v>
      </c>
      <c r="E76" s="54">
        <f>Tasks!V75</f>
        <v>1</v>
      </c>
      <c r="F76" s="54" t="e">
        <f>Tasks!W75</f>
        <v>#NUM!</v>
      </c>
      <c r="G76" s="49">
        <f>Tasks!Z75</f>
        <v>0</v>
      </c>
    </row>
    <row r="77" spans="2:7" ht="30" customHeight="1" x14ac:dyDescent="0.4">
      <c r="B77" s="48" t="str">
        <f>Tasks!D76</f>
        <v>T02: Handspun + Split</v>
      </c>
      <c r="C77" s="54">
        <f>Tasks!T76</f>
        <v>1</v>
      </c>
      <c r="D77" s="54">
        <f>Tasks!U76</f>
        <v>7</v>
      </c>
      <c r="E77" s="54">
        <f>Tasks!V76</f>
        <v>1</v>
      </c>
      <c r="F77" s="54" t="e">
        <f>Tasks!W76</f>
        <v>#NUM!</v>
      </c>
      <c r="G77" s="49">
        <f>Tasks!Z76</f>
        <v>0</v>
      </c>
    </row>
    <row r="78" spans="2:7" ht="30" customHeight="1" x14ac:dyDescent="0.4">
      <c r="B78" s="48" t="str">
        <f>Tasks!D77</f>
        <v>T02-Opt00: Handspun + Split(i) vs Split (j) vs Split(q) vs Split( r)</v>
      </c>
      <c r="C78" s="54">
        <f>Tasks!T77</f>
        <v>1</v>
      </c>
      <c r="D78" s="54">
        <f>Tasks!U77</f>
        <v>7</v>
      </c>
      <c r="E78" s="54">
        <f>Tasks!V77</f>
        <v>1</v>
      </c>
      <c r="F78" s="54" t="e">
        <f>Tasks!W77</f>
        <v>#NUM!</v>
      </c>
      <c r="G78" s="49">
        <f>Tasks!Z77</f>
        <v>0</v>
      </c>
    </row>
    <row r="79" spans="2:7" ht="30" customHeight="1" x14ac:dyDescent="0.4">
      <c r="B79" s="48" t="str">
        <f>Tasks!D78</f>
        <v>T02-Opt01: Handspun + Split(2) vs +Split(4) vs Split(8)</v>
      </c>
      <c r="C79" s="54">
        <f>Tasks!T78</f>
        <v>1</v>
      </c>
      <c r="D79" s="54">
        <f>Tasks!U78</f>
        <v>7</v>
      </c>
      <c r="E79" s="54">
        <f>Tasks!V78</f>
        <v>1</v>
      </c>
      <c r="F79" s="54" t="e">
        <f>Tasks!W78</f>
        <v>#NUM!</v>
      </c>
      <c r="G79" s="49">
        <f>Tasks!Z78</f>
        <v>0</v>
      </c>
    </row>
    <row r="80" spans="2:7" ht="30" customHeight="1" x14ac:dyDescent="0.4">
      <c r="B80" s="48" t="str">
        <f>Tasks!D79</f>
        <v>T03: Handspun + Interchange</v>
      </c>
      <c r="C80" s="54">
        <f>Tasks!T79</f>
        <v>1</v>
      </c>
      <c r="D80" s="54">
        <f>Tasks!U79</f>
        <v>7</v>
      </c>
      <c r="E80" s="54">
        <f>Tasks!V79</f>
        <v>1</v>
      </c>
      <c r="F80" s="54" t="e">
        <f>Tasks!W79</f>
        <v>#NUM!</v>
      </c>
      <c r="G80" s="49">
        <f>Tasks!Z79</f>
        <v>0</v>
      </c>
    </row>
    <row r="81" spans="2:7" ht="30" customHeight="1" x14ac:dyDescent="0.4">
      <c r="B81" s="48" t="str">
        <f>Tasks!D80</f>
        <v>T04: Handspun + Complex Schedule (3 Commands)</v>
      </c>
      <c r="C81" s="54">
        <f>Tasks!T80</f>
        <v>1</v>
      </c>
      <c r="D81" s="54">
        <f>Tasks!U80</f>
        <v>7</v>
      </c>
      <c r="E81" s="54">
        <f>Tasks!V80</f>
        <v>1</v>
      </c>
      <c r="F81" s="54" t="e">
        <f>Tasks!W80</f>
        <v>#NUM!</v>
      </c>
      <c r="G81" s="49">
        <f>Tasks!Z80</f>
        <v>0</v>
      </c>
    </row>
    <row r="82" spans="2:7" ht="30" customHeight="1" x14ac:dyDescent="0.4">
      <c r="B82" s="48" t="str">
        <f>Tasks!D81</f>
        <v>T04-Opt00: Handspun + Complex Schedule (3 Commands)</v>
      </c>
      <c r="C82" s="54">
        <f>Tasks!T81</f>
        <v>1</v>
      </c>
      <c r="D82" s="54">
        <f>Tasks!U81</f>
        <v>7</v>
      </c>
      <c r="E82" s="54">
        <f>Tasks!V81</f>
        <v>1</v>
      </c>
      <c r="F82" s="54" t="e">
        <f>Tasks!W81</f>
        <v>#NUM!</v>
      </c>
      <c r="G82" s="49">
        <f>Tasks!Z81</f>
        <v>0</v>
      </c>
    </row>
    <row r="83" spans="2:7" ht="30" customHeight="1" x14ac:dyDescent="0.4">
      <c r="B83" s="48">
        <f>Tasks!D82</f>
        <v>0</v>
      </c>
      <c r="C83" s="54" t="e">
        <f>Tasks!T82</f>
        <v>#NUM!</v>
      </c>
      <c r="D83" s="54">
        <f>Tasks!U82</f>
        <v>0</v>
      </c>
      <c r="E83" s="54" t="e">
        <f>Tasks!V82</f>
        <v>#NUM!</v>
      </c>
      <c r="F83" s="54">
        <f>Tasks!W82</f>
        <v>0</v>
      </c>
      <c r="G83" s="49">
        <f>Tasks!Z82</f>
        <v>0</v>
      </c>
    </row>
    <row r="84" spans="2:7" ht="30" customHeight="1" x14ac:dyDescent="0.4">
      <c r="B84" s="48" t="str">
        <f>Tasks!D83</f>
        <v>T00: Simple Standalone Baseline</v>
      </c>
      <c r="C84" s="54">
        <f>Tasks!T83</f>
        <v>8</v>
      </c>
      <c r="D84" s="54">
        <f>Tasks!U83</f>
        <v>7</v>
      </c>
      <c r="E84" s="54" t="e">
        <f>Tasks!V83</f>
        <v>#NUM!</v>
      </c>
      <c r="F84" s="54">
        <f>Tasks!W83</f>
        <v>0</v>
      </c>
      <c r="G84" s="49">
        <f>Tasks!Z83</f>
        <v>0</v>
      </c>
    </row>
    <row r="85" spans="2:7" ht="30" customHeight="1" x14ac:dyDescent="0.4">
      <c r="B85" s="48" t="str">
        <f>Tasks!D84</f>
        <v>T01: Simple Standalone + Unroll</v>
      </c>
      <c r="C85" s="54">
        <f>Tasks!T84</f>
        <v>8</v>
      </c>
      <c r="D85" s="54">
        <f>Tasks!U84</f>
        <v>7</v>
      </c>
      <c r="E85" s="54" t="e">
        <f>Tasks!V84</f>
        <v>#NUM!</v>
      </c>
      <c r="F85" s="54">
        <f>Tasks!W84</f>
        <v>0</v>
      </c>
      <c r="G85" s="49">
        <f>Tasks!Z84</f>
        <v>0</v>
      </c>
    </row>
    <row r="86" spans="2:7" ht="30" customHeight="1" x14ac:dyDescent="0.4">
      <c r="B86" s="48" t="str">
        <f>Tasks!D85</f>
        <v>T02: Simple Standalone + Split</v>
      </c>
      <c r="C86" s="54">
        <f>Tasks!T85</f>
        <v>8</v>
      </c>
      <c r="D86" s="54">
        <f>Tasks!U85</f>
        <v>7</v>
      </c>
      <c r="E86" s="54" t="e">
        <f>Tasks!V85</f>
        <v>#NUM!</v>
      </c>
      <c r="F86" s="54">
        <f>Tasks!W85</f>
        <v>0</v>
      </c>
      <c r="G86" s="49">
        <f>Tasks!Z85</f>
        <v>0</v>
      </c>
    </row>
    <row r="87" spans="2:7" ht="30" customHeight="1" x14ac:dyDescent="0.4">
      <c r="B87" s="48" t="str">
        <f>Tasks!D86</f>
        <v>T03: Simple Standalone + Interchange</v>
      </c>
      <c r="C87" s="54">
        <f>Tasks!T86</f>
        <v>8</v>
      </c>
      <c r="D87" s="54">
        <f>Tasks!U86</f>
        <v>7</v>
      </c>
      <c r="E87" s="54" t="e">
        <f>Tasks!V86</f>
        <v>#NUM!</v>
      </c>
      <c r="F87" s="54">
        <f>Tasks!W86</f>
        <v>0</v>
      </c>
      <c r="G87" s="49">
        <f>Tasks!Z86</f>
        <v>0</v>
      </c>
    </row>
    <row r="88" spans="2:7" ht="30" customHeight="1" x14ac:dyDescent="0.4">
      <c r="B88" s="48">
        <f>Tasks!D87</f>
        <v>0</v>
      </c>
      <c r="C88" s="54" t="e">
        <f>Tasks!T87</f>
        <v>#NUM!</v>
      </c>
      <c r="D88" s="54">
        <f>Tasks!U87</f>
        <v>0</v>
      </c>
      <c r="E88" s="54" t="e">
        <f>Tasks!V87</f>
        <v>#NUM!</v>
      </c>
      <c r="F88" s="54">
        <f>Tasks!W87</f>
        <v>0</v>
      </c>
      <c r="G88" s="49">
        <f>Tasks!Z87</f>
        <v>0</v>
      </c>
    </row>
    <row r="89" spans="2:7" ht="30" customHeight="1" x14ac:dyDescent="0.4">
      <c r="B89" s="48" t="str">
        <f>Tasks!D88</f>
        <v>T00: Implement AST to C codegen</v>
      </c>
      <c r="C89" s="54">
        <f>Tasks!T88</f>
        <v>15</v>
      </c>
      <c r="D89" s="54">
        <f>Tasks!U88</f>
        <v>7</v>
      </c>
      <c r="E89" s="54" t="e">
        <f>Tasks!V88</f>
        <v>#NUM!</v>
      </c>
      <c r="F89" s="54">
        <f>Tasks!W88</f>
        <v>0</v>
      </c>
      <c r="G89" s="49">
        <f>Tasks!Z88</f>
        <v>0</v>
      </c>
    </row>
    <row r="90" spans="2:7" ht="30" customHeight="1" x14ac:dyDescent="0.4">
      <c r="B90" s="48" t="str">
        <f>Tasks!D89</f>
        <v>T01: Implement Operation Specification to AST</v>
      </c>
      <c r="C90" s="54">
        <f>Tasks!T89</f>
        <v>15</v>
      </c>
      <c r="D90" s="54">
        <f>Tasks!U89</f>
        <v>7</v>
      </c>
      <c r="E90" s="54" t="e">
        <f>Tasks!V89</f>
        <v>#NUM!</v>
      </c>
      <c r="F90" s="54">
        <f>Tasks!W89</f>
        <v>0</v>
      </c>
      <c r="G90" s="49">
        <f>Tasks!Z89</f>
        <v>0</v>
      </c>
    </row>
    <row r="91" spans="2:7" ht="30" customHeight="1" x14ac:dyDescent="0.4">
      <c r="B91" s="48" t="str">
        <f>Tasks!D90</f>
        <v>T02: Implement the compiler pass (AST to AST) for implementing unroll</v>
      </c>
      <c r="C91" s="54">
        <f>Tasks!T90</f>
        <v>15</v>
      </c>
      <c r="D91" s="54">
        <f>Tasks!U90</f>
        <v>7</v>
      </c>
      <c r="E91" s="54" t="e">
        <f>Tasks!V90</f>
        <v>#NUM!</v>
      </c>
      <c r="F91" s="54">
        <f>Tasks!W90</f>
        <v>0</v>
      </c>
      <c r="G91" s="49">
        <f>Tasks!Z90</f>
        <v>0</v>
      </c>
    </row>
    <row r="92" spans="2:7" ht="30" customHeight="1" x14ac:dyDescent="0.4">
      <c r="B92" s="48" t="str">
        <f>Tasks!D91</f>
        <v>T03: Implement the compiler pass (AST to AST) for implementing split</v>
      </c>
      <c r="C92" s="54">
        <f>Tasks!T91</f>
        <v>15</v>
      </c>
      <c r="D92" s="54">
        <f>Tasks!U91</f>
        <v>7</v>
      </c>
      <c r="E92" s="54" t="e">
        <f>Tasks!V91</f>
        <v>#NUM!</v>
      </c>
      <c r="F92" s="54">
        <f>Tasks!W91</f>
        <v>0</v>
      </c>
      <c r="G92" s="49">
        <f>Tasks!Z91</f>
        <v>0</v>
      </c>
    </row>
    <row r="93" spans="2:7" ht="30" customHeight="1" x14ac:dyDescent="0.4">
      <c r="B93" s="48" t="str">
        <f>Tasks!D92</f>
        <v>T04: Implement the compiler pass (AST to AST) for implementing interchange</v>
      </c>
      <c r="C93" s="54">
        <f>Tasks!T92</f>
        <v>15</v>
      </c>
      <c r="D93" s="54">
        <f>Tasks!U92</f>
        <v>7</v>
      </c>
      <c r="E93" s="54" t="e">
        <f>Tasks!V92</f>
        <v>#NUM!</v>
      </c>
      <c r="F93" s="54">
        <f>Tasks!W92</f>
        <v>0</v>
      </c>
      <c r="G93" s="49">
        <f>Tasks!Z92</f>
        <v>0</v>
      </c>
    </row>
    <row r="94" spans="2:7" ht="30" customHeight="1" x14ac:dyDescent="0.4">
      <c r="B94" s="48" t="str">
        <f>Tasks!D93</f>
        <v>T05: EoC Standalone Baseline</v>
      </c>
      <c r="C94" s="54">
        <f>Tasks!T93</f>
        <v>15</v>
      </c>
      <c r="D94" s="54">
        <f>Tasks!U93</f>
        <v>7</v>
      </c>
      <c r="E94" s="54" t="e">
        <f>Tasks!V93</f>
        <v>#NUM!</v>
      </c>
      <c r="F94" s="54">
        <f>Tasks!W93</f>
        <v>0</v>
      </c>
      <c r="G94" s="49">
        <f>Tasks!Z93</f>
        <v>0</v>
      </c>
    </row>
    <row r="95" spans="2:7" ht="30" customHeight="1" x14ac:dyDescent="0.4">
      <c r="B95" s="48" t="str">
        <f>Tasks!D94</f>
        <v>T06: EoC Standalone + Unroll</v>
      </c>
      <c r="C95" s="54">
        <f>Tasks!T94</f>
        <v>15</v>
      </c>
      <c r="D95" s="54">
        <f>Tasks!U94</f>
        <v>7</v>
      </c>
      <c r="E95" s="54" t="e">
        <f>Tasks!V94</f>
        <v>#NUM!</v>
      </c>
      <c r="F95" s="54">
        <f>Tasks!W94</f>
        <v>0</v>
      </c>
      <c r="G95" s="49">
        <f>Tasks!Z94</f>
        <v>0</v>
      </c>
    </row>
    <row r="96" spans="2:7" ht="30" customHeight="1" x14ac:dyDescent="0.4">
      <c r="B96" s="48" t="str">
        <f>Tasks!D95</f>
        <v>T07: EoC Standalone + Split</v>
      </c>
      <c r="C96" s="54">
        <f>Tasks!T95</f>
        <v>15</v>
      </c>
      <c r="D96" s="54">
        <f>Tasks!U95</f>
        <v>7</v>
      </c>
      <c r="E96" s="54" t="e">
        <f>Tasks!V95</f>
        <v>#NUM!</v>
      </c>
      <c r="F96" s="54">
        <f>Tasks!W95</f>
        <v>0</v>
      </c>
      <c r="G96" s="49">
        <f>Tasks!Z95</f>
        <v>0</v>
      </c>
    </row>
    <row r="97" spans="2:7" ht="30" customHeight="1" x14ac:dyDescent="0.4">
      <c r="B97" s="48" t="str">
        <f>Tasks!D96</f>
        <v>T08: EoC Standalone + Interchange</v>
      </c>
      <c r="C97" s="54">
        <f>Tasks!T96</f>
        <v>15</v>
      </c>
      <c r="D97" s="54">
        <f>Tasks!U96</f>
        <v>7</v>
      </c>
      <c r="E97" s="54" t="e">
        <f>Tasks!V96</f>
        <v>#NUM!</v>
      </c>
      <c r="F97" s="54">
        <f>Tasks!W96</f>
        <v>0</v>
      </c>
      <c r="G97" s="49">
        <f>Tasks!Z96</f>
        <v>0</v>
      </c>
    </row>
    <row r="98" spans="2:7" ht="30" customHeight="1" x14ac:dyDescent="0.4">
      <c r="B98" s="48">
        <f>Tasks!D97</f>
        <v>0</v>
      </c>
      <c r="C98" s="54" t="e">
        <f>Tasks!T97</f>
        <v>#NUM!</v>
      </c>
      <c r="D98" s="54">
        <f>Tasks!U97</f>
        <v>0</v>
      </c>
      <c r="E98" s="54" t="e">
        <f>Tasks!V97</f>
        <v>#NUM!</v>
      </c>
      <c r="F98" s="54">
        <f>Tasks!W97</f>
        <v>0</v>
      </c>
      <c r="G98" s="49">
        <f>Tasks!Z97</f>
        <v>0</v>
      </c>
    </row>
    <row r="99" spans="2:7" ht="30" customHeight="1" x14ac:dyDescent="0.4">
      <c r="B99" s="48" t="str">
        <f>Tasks!D98</f>
        <v>T00: Implement Generalized Schedule (AST to AST)</v>
      </c>
      <c r="C99" s="54">
        <f>Tasks!T98</f>
        <v>22</v>
      </c>
      <c r="D99" s="54">
        <f>Tasks!U98</f>
        <v>7</v>
      </c>
      <c r="E99" s="54" t="e">
        <f>Tasks!V98</f>
        <v>#NUM!</v>
      </c>
      <c r="F99" s="54">
        <f>Tasks!W98</f>
        <v>0</v>
      </c>
      <c r="G99" s="49">
        <f>Tasks!Z98</f>
        <v>0</v>
      </c>
    </row>
    <row r="100" spans="2:7" ht="30" customHeight="1" x14ac:dyDescent="0.4">
      <c r="B100" s="48" t="str">
        <f>Tasks!D99</f>
        <v>T01: Complex Schedule Generator + Unroll + Unroll</v>
      </c>
      <c r="C100" s="54">
        <f>Tasks!T99</f>
        <v>22</v>
      </c>
      <c r="D100" s="54">
        <f>Tasks!U99</f>
        <v>7</v>
      </c>
      <c r="E100" s="54" t="e">
        <f>Tasks!V99</f>
        <v>#NUM!</v>
      </c>
      <c r="F100" s="54">
        <f>Tasks!W99</f>
        <v>0</v>
      </c>
      <c r="G100" s="49">
        <f>Tasks!Z99</f>
        <v>0</v>
      </c>
    </row>
    <row r="101" spans="2:7" ht="30" customHeight="1" x14ac:dyDescent="0.4">
      <c r="B101" s="48" t="str">
        <f>Tasks!D100</f>
        <v>T02: Complex Schedule Generator + Split + Split + Split + Split</v>
      </c>
      <c r="C101" s="54">
        <f>Tasks!T100</f>
        <v>22</v>
      </c>
      <c r="D101" s="54">
        <f>Tasks!U100</f>
        <v>7</v>
      </c>
      <c r="E101" s="54" t="e">
        <f>Tasks!V100</f>
        <v>#NUM!</v>
      </c>
      <c r="F101" s="54">
        <f>Tasks!W100</f>
        <v>0</v>
      </c>
      <c r="G101" s="49">
        <f>Tasks!Z100</f>
        <v>0</v>
      </c>
    </row>
    <row r="102" spans="2:7" ht="30" customHeight="1" x14ac:dyDescent="0.4">
      <c r="B102" s="48" t="str">
        <f>Tasks!D101</f>
        <v>T03: Complex Schedule Generator + Interchange + Interchange + Interchange + Interchange</v>
      </c>
      <c r="C102" s="54">
        <f>Tasks!T101</f>
        <v>22</v>
      </c>
      <c r="D102" s="54">
        <f>Tasks!U101</f>
        <v>7</v>
      </c>
      <c r="E102" s="54" t="e">
        <f>Tasks!V101</f>
        <v>#NUM!</v>
      </c>
      <c r="F102" s="54">
        <f>Tasks!W101</f>
        <v>0</v>
      </c>
      <c r="G102" s="49">
        <f>Tasks!Z101</f>
        <v>0</v>
      </c>
    </row>
    <row r="103" spans="2:7" ht="30" customHeight="1" x14ac:dyDescent="0.4">
      <c r="B103" s="48" t="str">
        <f>Tasks!D102</f>
        <v>T04: Complex Schedule Generator + Mixed Schedule (length 3)</v>
      </c>
      <c r="C103" s="54">
        <f>Tasks!T102</f>
        <v>22</v>
      </c>
      <c r="D103" s="54">
        <f>Tasks!U102</f>
        <v>7</v>
      </c>
      <c r="E103" s="54" t="e">
        <f>Tasks!V102</f>
        <v>#NUM!</v>
      </c>
      <c r="F103" s="54">
        <f>Tasks!W102</f>
        <v>0</v>
      </c>
      <c r="G103" s="49">
        <f>Tasks!Z102</f>
        <v>0</v>
      </c>
    </row>
    <row r="104" spans="2:7" ht="30" customHeight="1" x14ac:dyDescent="0.4">
      <c r="B104" s="48" t="str">
        <f>Tasks!D103</f>
        <v>T05: Complex Schedule Generator + Mixed Schedule (length 4)</v>
      </c>
      <c r="C104" s="54">
        <f>Tasks!T103</f>
        <v>22</v>
      </c>
      <c r="D104" s="54">
        <f>Tasks!U103</f>
        <v>7</v>
      </c>
      <c r="E104" s="54" t="e">
        <f>Tasks!V103</f>
        <v>#NUM!</v>
      </c>
      <c r="F104" s="54">
        <f>Tasks!W103</f>
        <v>0</v>
      </c>
      <c r="G104" s="49">
        <f>Tasks!Z103</f>
        <v>0</v>
      </c>
    </row>
    <row r="105" spans="2:7" ht="30" customHeight="1" x14ac:dyDescent="0.4">
      <c r="B105" s="48" t="str">
        <f>Tasks!D104</f>
        <v>T06: Complex Schedule Generator + Mixed Schedule (length 5)</v>
      </c>
      <c r="C105" s="54">
        <f>Tasks!T104</f>
        <v>22</v>
      </c>
      <c r="D105" s="54">
        <f>Tasks!U104</f>
        <v>7</v>
      </c>
      <c r="E105" s="54" t="e">
        <f>Tasks!V104</f>
        <v>#NUM!</v>
      </c>
      <c r="F105" s="54">
        <f>Tasks!W104</f>
        <v>0</v>
      </c>
      <c r="G105" s="49">
        <f>Tasks!Z104</f>
        <v>0</v>
      </c>
    </row>
    <row r="106" spans="2:7" ht="30" customHeight="1" x14ac:dyDescent="0.4">
      <c r="B106" s="48">
        <f>Tasks!D105</f>
        <v>0</v>
      </c>
      <c r="C106" s="54" t="e">
        <f>Tasks!T105</f>
        <v>#NUM!</v>
      </c>
      <c r="D106" s="54">
        <f>Tasks!U105</f>
        <v>0</v>
      </c>
      <c r="E106" s="54" t="e">
        <f>Tasks!V105</f>
        <v>#NUM!</v>
      </c>
      <c r="F106" s="54">
        <f>Tasks!W105</f>
        <v>0</v>
      </c>
      <c r="G106" s="49">
        <f>Tasks!Z105</f>
        <v>0</v>
      </c>
    </row>
    <row r="107" spans="2:7" ht="30" customHeight="1" x14ac:dyDescent="0.4">
      <c r="B107" s="48">
        <f>Tasks!D106</f>
        <v>0</v>
      </c>
      <c r="C107" s="54" t="e">
        <f>Tasks!T106</f>
        <v>#NUM!</v>
      </c>
      <c r="D107" s="54">
        <f>Tasks!U106</f>
        <v>0</v>
      </c>
      <c r="E107" s="54" t="e">
        <f>Tasks!V106</f>
        <v>#NUM!</v>
      </c>
      <c r="F107" s="54">
        <f>Tasks!W106</f>
        <v>0</v>
      </c>
      <c r="G107" s="49">
        <f>Tasks!Z106</f>
        <v>0</v>
      </c>
    </row>
    <row r="108" spans="2:7" ht="30" customHeight="1" x14ac:dyDescent="0.4">
      <c r="B108" s="48" t="str">
        <f>Tasks!D107</f>
        <v>T00: Analysis of Complex Schedule (length 3)</v>
      </c>
      <c r="C108" s="54">
        <f>Tasks!T107</f>
        <v>29</v>
      </c>
      <c r="D108" s="54">
        <f>Tasks!U107</f>
        <v>7</v>
      </c>
      <c r="E108" s="54" t="e">
        <f>Tasks!V107</f>
        <v>#NUM!</v>
      </c>
      <c r="F108" s="54">
        <f>Tasks!W107</f>
        <v>0</v>
      </c>
      <c r="G108" s="49">
        <f>Tasks!Z107</f>
        <v>0</v>
      </c>
    </row>
    <row r="109" spans="2:7" ht="30" customHeight="1" x14ac:dyDescent="0.4">
      <c r="B109" s="48" t="str">
        <f>Tasks!D108</f>
        <v>T01: Compare the same schedule across different operations</v>
      </c>
      <c r="C109" s="54">
        <f>Tasks!T108</f>
        <v>29</v>
      </c>
      <c r="D109" s="54">
        <f>Tasks!U108</f>
        <v>7</v>
      </c>
      <c r="E109" s="54" t="e">
        <f>Tasks!V108</f>
        <v>#NUM!</v>
      </c>
      <c r="F109" s="54">
        <f>Tasks!W108</f>
        <v>0</v>
      </c>
      <c r="G109" s="49">
        <f>Tasks!Z108</f>
        <v>0</v>
      </c>
    </row>
    <row r="110" spans="2:7" ht="30" customHeight="1" x14ac:dyDescent="0.4">
      <c r="B110" s="48" t="str">
        <f>Tasks!D109</f>
        <v>T02: Sensitivity Study (vary the factor of a loop split)</v>
      </c>
      <c r="C110" s="54">
        <f>Tasks!T109</f>
        <v>29</v>
      </c>
      <c r="D110" s="54">
        <f>Tasks!U109</f>
        <v>7</v>
      </c>
      <c r="E110" s="54" t="e">
        <f>Tasks!V109</f>
        <v>#NUM!</v>
      </c>
      <c r="F110" s="54">
        <f>Tasks!W109</f>
        <v>0</v>
      </c>
      <c r="G110" s="49">
        <f>Tasks!Z109</f>
        <v>0</v>
      </c>
    </row>
    <row r="111" spans="2:7" ht="30" customHeight="1" x14ac:dyDescent="0.4">
      <c r="B111" s="48" t="str">
        <f>Tasks!D110</f>
        <v>T03: Sensitivity Study (vary the architecture)</v>
      </c>
      <c r="C111" s="54">
        <f>Tasks!T110</f>
        <v>29</v>
      </c>
      <c r="D111" s="54">
        <f>Tasks!U110</f>
        <v>7</v>
      </c>
      <c r="E111" s="54" t="e">
        <f>Tasks!V110</f>
        <v>#NUM!</v>
      </c>
      <c r="F111" s="54">
        <f>Tasks!W110</f>
        <v>0</v>
      </c>
      <c r="G111" s="49">
        <f>Tasks!Z110</f>
        <v>0</v>
      </c>
    </row>
    <row r="112" spans="2:7" ht="30" customHeight="1" x14ac:dyDescent="0.4">
      <c r="B112" s="48" t="str">
        <f>Tasks!D111</f>
        <v>T04: Analysis of Complex Schedule (length 4)</v>
      </c>
      <c r="C112" s="54">
        <f>Tasks!T111</f>
        <v>29</v>
      </c>
      <c r="D112" s="54">
        <f>Tasks!U111</f>
        <v>7</v>
      </c>
      <c r="E112" s="54" t="e">
        <f>Tasks!V111</f>
        <v>#NUM!</v>
      </c>
      <c r="F112" s="54">
        <f>Tasks!W111</f>
        <v>0</v>
      </c>
      <c r="G112" s="49">
        <f>Tasks!Z111</f>
        <v>0</v>
      </c>
    </row>
    <row r="113" spans="2:7" ht="30" customHeight="1" x14ac:dyDescent="0.4">
      <c r="B113" s="48" t="str">
        <f>Tasks!D112</f>
        <v>T05: Compare the same schedule across different operations</v>
      </c>
      <c r="C113" s="54">
        <f>Tasks!T112</f>
        <v>29</v>
      </c>
      <c r="D113" s="54">
        <f>Tasks!U112</f>
        <v>7</v>
      </c>
      <c r="E113" s="54" t="e">
        <f>Tasks!V112</f>
        <v>#NUM!</v>
      </c>
      <c r="F113" s="54">
        <f>Tasks!W112</f>
        <v>0</v>
      </c>
      <c r="G113" s="49">
        <f>Tasks!Z112</f>
        <v>0</v>
      </c>
    </row>
    <row r="114" spans="2:7" ht="30" customHeight="1" x14ac:dyDescent="0.4">
      <c r="B114" s="48" t="str">
        <f>Tasks!D113</f>
        <v>T06: Sensitivity Study (vary the factor of a loop split)</v>
      </c>
      <c r="C114" s="54">
        <f>Tasks!T113</f>
        <v>29</v>
      </c>
      <c r="D114" s="54">
        <f>Tasks!U113</f>
        <v>7</v>
      </c>
      <c r="E114" s="54" t="e">
        <f>Tasks!V113</f>
        <v>#NUM!</v>
      </c>
      <c r="F114" s="54">
        <f>Tasks!W113</f>
        <v>0</v>
      </c>
      <c r="G114" s="49">
        <f>Tasks!Z113</f>
        <v>0</v>
      </c>
    </row>
    <row r="115" spans="2:7" ht="30" customHeight="1" x14ac:dyDescent="0.4">
      <c r="B115" s="48" t="str">
        <f>Tasks!D114</f>
        <v>T07: Sensitivity Study (vary the architecture)</v>
      </c>
      <c r="C115" s="54">
        <f>Tasks!T114</f>
        <v>29</v>
      </c>
      <c r="D115" s="54">
        <f>Tasks!U114</f>
        <v>7</v>
      </c>
      <c r="E115" s="54" t="e">
        <f>Tasks!V114</f>
        <v>#NUM!</v>
      </c>
      <c r="F115" s="54">
        <f>Tasks!W114</f>
        <v>0</v>
      </c>
      <c r="G115" s="49">
        <f>Tasks!Z114</f>
        <v>0</v>
      </c>
    </row>
    <row r="116" spans="2:7" ht="30" customHeight="1" x14ac:dyDescent="0.4">
      <c r="B116" s="48" t="str">
        <f>Tasks!D115</f>
        <v>T08: Analysis of Complex Schedule (length &gt;4)</v>
      </c>
      <c r="C116" s="54">
        <f>Tasks!T115</f>
        <v>29</v>
      </c>
      <c r="D116" s="54">
        <f>Tasks!U115</f>
        <v>7</v>
      </c>
      <c r="E116" s="54" t="e">
        <f>Tasks!V115</f>
        <v>#NUM!</v>
      </c>
      <c r="F116" s="54">
        <f>Tasks!W115</f>
        <v>0</v>
      </c>
      <c r="G116" s="49">
        <f>Tasks!Z115</f>
        <v>0</v>
      </c>
    </row>
    <row r="117" spans="2:7" ht="30" customHeight="1" x14ac:dyDescent="0.4">
      <c r="B117" s="48" t="str">
        <f>Tasks!D116</f>
        <v>T09: Compare the same schedule across different operations</v>
      </c>
      <c r="C117" s="54">
        <f>Tasks!T116</f>
        <v>29</v>
      </c>
      <c r="D117" s="54">
        <f>Tasks!U116</f>
        <v>7</v>
      </c>
      <c r="E117" s="54" t="e">
        <f>Tasks!V116</f>
        <v>#NUM!</v>
      </c>
      <c r="F117" s="54">
        <f>Tasks!W116</f>
        <v>0</v>
      </c>
      <c r="G117" s="49">
        <f>Tasks!Z116</f>
        <v>0</v>
      </c>
    </row>
    <row r="118" spans="2:7" ht="30" customHeight="1" x14ac:dyDescent="0.4">
      <c r="B118" s="48" t="str">
        <f>Tasks!D117</f>
        <v>T10: Sensitivity Study (vary the factor of a loop split)</v>
      </c>
      <c r="C118" s="54">
        <f>Tasks!T117</f>
        <v>29</v>
      </c>
      <c r="D118" s="54">
        <f>Tasks!U117</f>
        <v>7</v>
      </c>
      <c r="E118" s="54" t="e">
        <f>Tasks!V117</f>
        <v>#NUM!</v>
      </c>
      <c r="F118" s="54">
        <f>Tasks!W117</f>
        <v>0</v>
      </c>
      <c r="G118" s="49">
        <f>Tasks!Z117</f>
        <v>0</v>
      </c>
    </row>
    <row r="119" spans="2:7" ht="30" customHeight="1" x14ac:dyDescent="0.4">
      <c r="B119" s="48" t="str">
        <f>Tasks!D118</f>
        <v>T11: Sensitivity Study (vary the factor of a loop split for two split factors)</v>
      </c>
      <c r="C119" s="54">
        <f>Tasks!T118</f>
        <v>29</v>
      </c>
      <c r="D119" s="54">
        <f>Tasks!U118</f>
        <v>7</v>
      </c>
      <c r="E119" s="54" t="e">
        <f>Tasks!V118</f>
        <v>#NUM!</v>
      </c>
      <c r="F119" s="54">
        <f>Tasks!W118</f>
        <v>0</v>
      </c>
      <c r="G119" s="49">
        <f>Tasks!Z118</f>
        <v>0</v>
      </c>
    </row>
    <row r="120" spans="2:7" ht="30" customHeight="1" x14ac:dyDescent="0.4">
      <c r="B120" s="48" t="str">
        <f>Tasks!D119</f>
        <v>T12: Sensitivity Study (vary the architecture)</v>
      </c>
      <c r="C120" s="54">
        <f>Tasks!T119</f>
        <v>29</v>
      </c>
      <c r="D120" s="54">
        <f>Tasks!U119</f>
        <v>7</v>
      </c>
      <c r="E120" s="54" t="e">
        <f>Tasks!V119</f>
        <v>#NUM!</v>
      </c>
      <c r="F120" s="54">
        <f>Tasks!W119</f>
        <v>0</v>
      </c>
      <c r="G120" s="49">
        <f>Tasks!Z119</f>
        <v>0</v>
      </c>
    </row>
    <row r="121" spans="2:7" ht="30" customHeight="1" x14ac:dyDescent="0.4">
      <c r="B121" s="48" t="str">
        <f>Tasks!D120</f>
        <v>T13: Post your best performance plot and schedule on canvas</v>
      </c>
      <c r="C121" s="54">
        <f>Tasks!T120</f>
        <v>29</v>
      </c>
      <c r="D121" s="54">
        <f>Tasks!U120</f>
        <v>7</v>
      </c>
      <c r="E121" s="54" t="e">
        <f>Tasks!V120</f>
        <v>#NUM!</v>
      </c>
      <c r="F121" s="54">
        <f>Tasks!W120</f>
        <v>0</v>
      </c>
      <c r="G121" s="49">
        <f>Tasks!Z120</f>
        <v>0</v>
      </c>
    </row>
    <row r="122" spans="2:7" ht="30" customHeight="1" x14ac:dyDescent="0.4">
      <c r="B122" s="48" t="str">
        <f>Tasks!D121</f>
        <v>TXX-Opt00: Automate the extraction of the reciprocal throughput for fetch</v>
      </c>
      <c r="C122" s="54">
        <f>Tasks!T121</f>
        <v>29</v>
      </c>
      <c r="D122" s="54">
        <f>Tasks!U121</f>
        <v>7</v>
      </c>
      <c r="E122" s="54" t="e">
        <f>Tasks!V121</f>
        <v>#NUM!</v>
      </c>
      <c r="F122" s="54">
        <f>Tasks!W121</f>
        <v>0</v>
      </c>
      <c r="G122" s="49">
        <f>Tasks!Z121</f>
        <v>0</v>
      </c>
    </row>
    <row r="123" spans="2:7" ht="30" customHeight="1" x14ac:dyDescent="0.4">
      <c r="B123" s="48" t="str">
        <f>Tasks!D122</f>
        <v>TXX-Opt01: Automate the extraction of the reciprocal throughput for decode</v>
      </c>
      <c r="C123" s="54">
        <f>Tasks!T122</f>
        <v>29</v>
      </c>
      <c r="D123" s="54">
        <f>Tasks!U122</f>
        <v>7</v>
      </c>
      <c r="E123" s="54" t="e">
        <f>Tasks!V122</f>
        <v>#NUM!</v>
      </c>
      <c r="F123" s="54">
        <f>Tasks!W122</f>
        <v>0</v>
      </c>
      <c r="G123" s="49">
        <f>Tasks!Z122</f>
        <v>0</v>
      </c>
    </row>
    <row r="124" spans="2:7" ht="30" customHeight="1" x14ac:dyDescent="0.4">
      <c r="B124" s="48" t="str">
        <f>Tasks!D123</f>
        <v>TXX-Opt02: Automate the extraction of the reciprocal throughput for execution stage</v>
      </c>
      <c r="C124" s="54">
        <f>Tasks!T123</f>
        <v>29</v>
      </c>
      <c r="D124" s="54">
        <f>Tasks!U123</f>
        <v>7</v>
      </c>
      <c r="E124" s="54" t="e">
        <f>Tasks!V123</f>
        <v>#NUM!</v>
      </c>
      <c r="F124" s="54">
        <f>Tasks!W123</f>
        <v>0</v>
      </c>
      <c r="G124" s="49">
        <f>Tasks!Z123</f>
        <v>0</v>
      </c>
    </row>
    <row r="125" spans="2:7" ht="30" customHeight="1" x14ac:dyDescent="0.4">
      <c r="B125" s="48" t="str">
        <f>Tasks!D124</f>
        <v>TXX-Opt03: Automate the extraction of the number of L1 instruction, L1 data and last level cache (llc) read misses</v>
      </c>
      <c r="C125" s="54">
        <f>Tasks!T124</f>
        <v>29</v>
      </c>
      <c r="D125" s="54">
        <f>Tasks!U124</f>
        <v>7</v>
      </c>
      <c r="E125" s="54" t="e">
        <f>Tasks!V124</f>
        <v>#NUM!</v>
      </c>
      <c r="F125" s="54">
        <f>Tasks!W124</f>
        <v>0</v>
      </c>
      <c r="G125" s="49">
        <f>Tasks!Z124</f>
        <v>0</v>
      </c>
    </row>
    <row r="126" spans="2:7" ht="30" customHeight="1" x14ac:dyDescent="0.4">
      <c r="B126" s="48" t="str">
        <f>Tasks!D125</f>
        <v>TXX-Opt04: Bar Plot tool for reciprocal throughputs</v>
      </c>
      <c r="C126" s="54">
        <f>Tasks!T125</f>
        <v>29</v>
      </c>
      <c r="D126" s="54">
        <f>Tasks!U125</f>
        <v>7</v>
      </c>
      <c r="E126" s="54" t="e">
        <f>Tasks!V125</f>
        <v>#NUM!</v>
      </c>
      <c r="F126" s="54">
        <f>Tasks!W125</f>
        <v>0</v>
      </c>
      <c r="G126" s="49">
        <f>Tasks!Z125</f>
        <v>0</v>
      </c>
    </row>
    <row r="127" spans="2:7" ht="30" customHeight="1" x14ac:dyDescent="0.4">
      <c r="B127" s="48" t="str">
        <f>Tasks!D126</f>
        <v>TXX-Opt05: Bar plot tool for cache misses</v>
      </c>
      <c r="C127" s="54">
        <f>Tasks!T126</f>
        <v>29</v>
      </c>
      <c r="D127" s="54">
        <f>Tasks!U126</f>
        <v>7</v>
      </c>
      <c r="E127" s="54" t="e">
        <f>Tasks!V126</f>
        <v>#NUM!</v>
      </c>
      <c r="F127" s="54">
        <f>Tasks!W126</f>
        <v>0</v>
      </c>
      <c r="G127" s="49">
        <f>Tasks!Z126</f>
        <v>0</v>
      </c>
    </row>
    <row r="128" spans="2:7" ht="30" customHeight="1" x14ac:dyDescent="0.4">
      <c r="B128" s="48" t="str">
        <f>Tasks!D127</f>
        <v>TXX-Opt06: Schedule generator</v>
      </c>
      <c r="C128" s="54">
        <f>Tasks!T127</f>
        <v>29</v>
      </c>
      <c r="D128" s="54">
        <f>Tasks!U127</f>
        <v>7</v>
      </c>
      <c r="E128" s="54" t="e">
        <f>Tasks!V127</f>
        <v>#NUM!</v>
      </c>
      <c r="F128" s="54">
        <f>Tasks!W127</f>
        <v>0</v>
      </c>
      <c r="G128" s="49">
        <f>Tasks!Z127</f>
        <v>0</v>
      </c>
    </row>
    <row r="129" spans="2:7" ht="30" customHeight="1" x14ac:dyDescent="0.4">
      <c r="B129" s="48">
        <f>Tasks!D128</f>
        <v>0</v>
      </c>
      <c r="C129" s="54" t="e">
        <f>Tasks!T128</f>
        <v>#NUM!</v>
      </c>
      <c r="D129" s="54">
        <f>Tasks!U128</f>
        <v>0</v>
      </c>
      <c r="E129" s="54" t="e">
        <f>Tasks!V128</f>
        <v>#NUM!</v>
      </c>
      <c r="F129" s="54">
        <f>Tasks!W128</f>
        <v>0</v>
      </c>
      <c r="G129" s="49">
        <f>Tasks!Z128</f>
        <v>0</v>
      </c>
    </row>
    <row r="130" spans="2:7" ht="30" customHeight="1" x14ac:dyDescent="0.4">
      <c r="B130" s="48">
        <f>Tasks!D129</f>
        <v>0</v>
      </c>
      <c r="C130" s="54" t="e">
        <f>Tasks!T129</f>
        <v>#NUM!</v>
      </c>
      <c r="D130" s="54">
        <f>Tasks!U129</f>
        <v>0</v>
      </c>
      <c r="E130" s="54" t="e">
        <f>Tasks!V129</f>
        <v>#NUM!</v>
      </c>
      <c r="F130" s="54">
        <f>Tasks!W129</f>
        <v>0</v>
      </c>
      <c r="G130" s="49">
        <f>Tasks!Z129</f>
        <v>0</v>
      </c>
    </row>
    <row r="131" spans="2:7" ht="30" customHeight="1" x14ac:dyDescent="0.4">
      <c r="B131" s="48">
        <f>Tasks!D130</f>
        <v>0</v>
      </c>
      <c r="C131" s="54" t="e">
        <f>Tasks!T130</f>
        <v>#NUM!</v>
      </c>
      <c r="D131" s="54">
        <f>Tasks!U130</f>
        <v>0</v>
      </c>
      <c r="E131" s="54" t="e">
        <f>Tasks!V130</f>
        <v>#NUM!</v>
      </c>
      <c r="F131" s="54">
        <f>Tasks!W130</f>
        <v>0</v>
      </c>
      <c r="G131" s="49">
        <f>Tasks!Z130</f>
        <v>0</v>
      </c>
    </row>
    <row r="132" spans="2:7" ht="30" customHeight="1" x14ac:dyDescent="0.4">
      <c r="B132" s="48">
        <f>Tasks!D131</f>
        <v>0</v>
      </c>
      <c r="C132" s="54" t="e">
        <f>Tasks!T131</f>
        <v>#NUM!</v>
      </c>
      <c r="D132" s="54">
        <f>Tasks!U131</f>
        <v>0</v>
      </c>
      <c r="E132" s="54" t="e">
        <f>Tasks!V131</f>
        <v>#NUM!</v>
      </c>
      <c r="F132" s="54">
        <f>Tasks!W131</f>
        <v>0</v>
      </c>
      <c r="G132" s="49">
        <f>Tasks!Z131</f>
        <v>0</v>
      </c>
    </row>
    <row r="133" spans="2:7" ht="30" customHeight="1" x14ac:dyDescent="0.4">
      <c r="B133" s="48" t="str">
        <f>Tasks!D132</f>
        <v xml:space="preserve">Writeup ./lab/docs/final-report.pdf [approx6-8 pages, but more can be used.  2-column in LaTeX] </v>
      </c>
      <c r="C133" s="54" t="e">
        <f>Tasks!T132</f>
        <v>#NUM!</v>
      </c>
      <c r="D133" s="54">
        <f>Tasks!U132</f>
        <v>0</v>
      </c>
      <c r="E133" s="54" t="e">
        <f>Tasks!V132</f>
        <v>#NUM!</v>
      </c>
      <c r="F133" s="54">
        <f>Tasks!W132</f>
        <v>0</v>
      </c>
      <c r="G133" s="49">
        <f>Tasks!Z132</f>
        <v>0</v>
      </c>
    </row>
    <row r="134" spans="2:7" ht="30" customHeight="1" x14ac:dyDescent="0.4">
      <c r="B134" s="48" t="str">
        <f>Tasks!D133</f>
        <v>Section: Introduction</v>
      </c>
      <c r="C134" s="54">
        <f>Tasks!T133</f>
        <v>29</v>
      </c>
      <c r="D134" s="54">
        <f>Tasks!U133</f>
        <v>7</v>
      </c>
      <c r="E134" s="54" t="e">
        <f>Tasks!V133</f>
        <v>#NUM!</v>
      </c>
      <c r="F134" s="54">
        <f>Tasks!W133</f>
        <v>0</v>
      </c>
      <c r="G134" s="49">
        <f>Tasks!Z133</f>
        <v>0</v>
      </c>
    </row>
    <row r="135" spans="2:7" ht="30" customHeight="1" x14ac:dyDescent="0.4">
      <c r="B135" s="48" t="str">
        <f>Tasks!D134</f>
        <v>Section: Objective A</v>
      </c>
      <c r="C135" s="54">
        <f>Tasks!T134</f>
        <v>29</v>
      </c>
      <c r="D135" s="54">
        <f>Tasks!U134</f>
        <v>7</v>
      </c>
      <c r="E135" s="54" t="e">
        <f>Tasks!V134</f>
        <v>#NUM!</v>
      </c>
      <c r="F135" s="54">
        <f>Tasks!W134</f>
        <v>0</v>
      </c>
      <c r="G135" s="49">
        <f>Tasks!Z134</f>
        <v>0</v>
      </c>
    </row>
    <row r="136" spans="2:7" ht="30" customHeight="1" x14ac:dyDescent="0.4">
      <c r="B136" s="48" t="str">
        <f>Tasks!D135</f>
        <v>Section: Objective B</v>
      </c>
      <c r="C136" s="54">
        <f>Tasks!T135</f>
        <v>29</v>
      </c>
      <c r="D136" s="54">
        <f>Tasks!U135</f>
        <v>7</v>
      </c>
      <c r="E136" s="54" t="e">
        <f>Tasks!V135</f>
        <v>#NUM!</v>
      </c>
      <c r="F136" s="54">
        <f>Tasks!W135</f>
        <v>0</v>
      </c>
      <c r="G136" s="49">
        <f>Tasks!Z135</f>
        <v>0</v>
      </c>
    </row>
    <row r="137" spans="2:7" ht="30" customHeight="1" x14ac:dyDescent="0.4">
      <c r="B137" s="48" t="str">
        <f>Tasks!D136</f>
        <v>Section: Objective C</v>
      </c>
      <c r="C137" s="54">
        <f>Tasks!T136</f>
        <v>29</v>
      </c>
      <c r="D137" s="54">
        <f>Tasks!U136</f>
        <v>7</v>
      </c>
      <c r="E137" s="54" t="e">
        <f>Tasks!V136</f>
        <v>#NUM!</v>
      </c>
      <c r="F137" s="54">
        <f>Tasks!W136</f>
        <v>0</v>
      </c>
      <c r="G137" s="49">
        <f>Tasks!Z136</f>
        <v>0</v>
      </c>
    </row>
    <row r="138" spans="2:7" ht="30" customHeight="1" x14ac:dyDescent="0.4">
      <c r="B138" s="48" t="str">
        <f>Tasks!D137</f>
        <v>Section: Objective D</v>
      </c>
      <c r="C138" s="54">
        <f>Tasks!T137</f>
        <v>29</v>
      </c>
      <c r="D138" s="54">
        <f>Tasks!U137</f>
        <v>7</v>
      </c>
      <c r="E138" s="54" t="e">
        <f>Tasks!V137</f>
        <v>#NUM!</v>
      </c>
      <c r="F138" s="54">
        <f>Tasks!W137</f>
        <v>0</v>
      </c>
      <c r="G138" s="49">
        <f>Tasks!Z137</f>
        <v>0</v>
      </c>
    </row>
    <row r="139" spans="2:7" ht="30" customHeight="1" x14ac:dyDescent="0.4">
      <c r="B139" s="48" t="str">
        <f>Tasks!D138</f>
        <v>Section: Objective E</v>
      </c>
      <c r="C139" s="54">
        <f>Tasks!T138</f>
        <v>29</v>
      </c>
      <c r="D139" s="54">
        <f>Tasks!U138</f>
        <v>7</v>
      </c>
      <c r="E139" s="54" t="e">
        <f>Tasks!V138</f>
        <v>#NUM!</v>
      </c>
      <c r="F139" s="54">
        <f>Tasks!W138</f>
        <v>0</v>
      </c>
      <c r="G139" s="49">
        <f>Tasks!Z138</f>
        <v>0</v>
      </c>
    </row>
    <row r="140" spans="2:7" ht="30" customHeight="1" x14ac:dyDescent="0.4">
      <c r="B140" s="48" t="str">
        <f>Tasks!D139</f>
        <v>Summary</v>
      </c>
      <c r="C140" s="54">
        <f>Tasks!T139</f>
        <v>29</v>
      </c>
      <c r="D140" s="54">
        <f>Tasks!U139</f>
        <v>7</v>
      </c>
      <c r="E140" s="54" t="e">
        <f>Tasks!V139</f>
        <v>#NUM!</v>
      </c>
      <c r="F140" s="54">
        <f>Tasks!W139</f>
        <v>0</v>
      </c>
      <c r="G140" s="49">
        <f>Tasks!Z139</f>
        <v>0</v>
      </c>
    </row>
    <row r="141" spans="2:7" ht="30" customHeight="1" x14ac:dyDescent="0.4">
      <c r="B141" s="48" t="str">
        <f>Tasks!D140</f>
        <v>References</v>
      </c>
      <c r="C141" s="54">
        <f>Tasks!T140</f>
        <v>29</v>
      </c>
      <c r="D141" s="54">
        <f>Tasks!U140</f>
        <v>7</v>
      </c>
      <c r="E141" s="54" t="e">
        <f>Tasks!V140</f>
        <v>#NUM!</v>
      </c>
      <c r="F141" s="54">
        <f>Tasks!W140</f>
        <v>0</v>
      </c>
      <c r="G141" s="49">
        <f>Tasks!Z140</f>
        <v>0</v>
      </c>
    </row>
    <row r="142" spans="2:7" ht="30" customHeight="1" x14ac:dyDescent="0.4">
      <c r="B142" s="48" t="str">
        <f>Tasks!D141</f>
        <v>Appendix</v>
      </c>
      <c r="C142" s="54">
        <f>Tasks!T141</f>
        <v>29</v>
      </c>
      <c r="D142" s="54">
        <f>Tasks!U141</f>
        <v>7</v>
      </c>
      <c r="E142" s="54" t="e">
        <f>Tasks!V141</f>
        <v>#NUM!</v>
      </c>
      <c r="F142" s="54">
        <f>Tasks!W141</f>
        <v>0</v>
      </c>
      <c r="G142" s="49">
        <f>Tasks!Z141</f>
        <v>0</v>
      </c>
    </row>
    <row r="143" spans="2:7" ht="30" customHeight="1" x14ac:dyDescent="0.4">
      <c r="B143" s="48">
        <f>Tasks!D142</f>
        <v>0</v>
      </c>
      <c r="C143" s="54" t="e">
        <f>Tasks!T142</f>
        <v>#NUM!</v>
      </c>
      <c r="D143" s="54">
        <f>Tasks!U142</f>
        <v>0</v>
      </c>
      <c r="E143" s="54" t="e">
        <f>Tasks!V142</f>
        <v>#NUM!</v>
      </c>
      <c r="F143" s="54">
        <f>Tasks!W142</f>
        <v>0</v>
      </c>
      <c r="G143" s="49">
        <f>Tasks!Z142</f>
        <v>0</v>
      </c>
    </row>
    <row r="144" spans="2:7" ht="30" customHeight="1" x14ac:dyDescent="0.4">
      <c r="B144" s="48">
        <f>Tasks!D143</f>
        <v>0</v>
      </c>
      <c r="C144" s="54" t="e">
        <f>Tasks!T143</f>
        <v>#NUM!</v>
      </c>
      <c r="D144" s="54">
        <f>Tasks!U143</f>
        <v>0</v>
      </c>
      <c r="E144" s="54" t="e">
        <f>Tasks!V143</f>
        <v>#NUM!</v>
      </c>
      <c r="F144" s="54">
        <f>Tasks!W143</f>
        <v>0</v>
      </c>
      <c r="G144" s="49">
        <f>Tasks!Z143</f>
        <v>0</v>
      </c>
    </row>
    <row r="145" spans="2:7" ht="30" customHeight="1" x14ac:dyDescent="0.4">
      <c r="B145" s="48">
        <f>Tasks!D144</f>
        <v>0</v>
      </c>
      <c r="C145" s="54">
        <f>Tasks!T144</f>
        <v>0</v>
      </c>
      <c r="D145" s="54">
        <f>Tasks!U144</f>
        <v>0</v>
      </c>
      <c r="E145" s="54">
        <f>Tasks!V144</f>
        <v>0</v>
      </c>
      <c r="F145" s="54">
        <f>Tasks!W144</f>
        <v>0</v>
      </c>
      <c r="G145" s="49">
        <f>Tasks!Z144</f>
        <v>0</v>
      </c>
    </row>
    <row r="146" spans="2:7" ht="30" customHeight="1" x14ac:dyDescent="0.4">
      <c r="B146" s="48">
        <f>Tasks!D145</f>
        <v>0</v>
      </c>
      <c r="C146" s="54">
        <f>Tasks!T145</f>
        <v>0</v>
      </c>
      <c r="D146" s="54">
        <f>Tasks!U145</f>
        <v>0</v>
      </c>
      <c r="E146" s="54">
        <f>Tasks!V145</f>
        <v>0</v>
      </c>
      <c r="F146" s="54">
        <f>Tasks!W145</f>
        <v>0</v>
      </c>
      <c r="G146" s="49">
        <f>Tasks!Z145</f>
        <v>0</v>
      </c>
    </row>
    <row r="147" spans="2:7" ht="30" customHeight="1" x14ac:dyDescent="0.4">
      <c r="B147" s="48">
        <f>Tasks!D146</f>
        <v>0</v>
      </c>
      <c r="C147" s="54">
        <f>Tasks!T146</f>
        <v>0</v>
      </c>
      <c r="D147" s="54">
        <f>Tasks!U146</f>
        <v>0</v>
      </c>
      <c r="E147" s="54">
        <f>Tasks!V146</f>
        <v>0</v>
      </c>
      <c r="F147" s="54">
        <f>Tasks!W146</f>
        <v>0</v>
      </c>
      <c r="G147" s="49">
        <f>Tasks!Z146</f>
        <v>0</v>
      </c>
    </row>
    <row r="148" spans="2:7" ht="30" customHeight="1" x14ac:dyDescent="0.4">
      <c r="B148" s="48">
        <f>Tasks!D147</f>
        <v>0</v>
      </c>
      <c r="C148" s="54">
        <f>Tasks!T147</f>
        <v>0</v>
      </c>
      <c r="D148" s="54">
        <f>Tasks!U147</f>
        <v>0</v>
      </c>
      <c r="E148" s="54">
        <f>Tasks!V147</f>
        <v>0</v>
      </c>
      <c r="F148" s="54">
        <f>Tasks!W147</f>
        <v>0</v>
      </c>
      <c r="G148" s="49">
        <f>Tasks!Z147</f>
        <v>0</v>
      </c>
    </row>
    <row r="149" spans="2:7" ht="30" customHeight="1" x14ac:dyDescent="0.4">
      <c r="B149" s="48">
        <f>Tasks!D148</f>
        <v>0</v>
      </c>
      <c r="C149" s="54">
        <f>Tasks!T148</f>
        <v>0</v>
      </c>
      <c r="D149" s="54">
        <f>Tasks!U148</f>
        <v>0</v>
      </c>
      <c r="E149" s="54">
        <f>Tasks!V148</f>
        <v>0</v>
      </c>
      <c r="F149" s="54">
        <f>Tasks!W148</f>
        <v>0</v>
      </c>
      <c r="G149" s="49">
        <f>Tasks!Z148</f>
        <v>0</v>
      </c>
    </row>
    <row r="150" spans="2:7" ht="30" customHeight="1" x14ac:dyDescent="0.4">
      <c r="B150" s="48">
        <f>Tasks!D149</f>
        <v>0</v>
      </c>
      <c r="C150" s="54">
        <f>Tasks!T149</f>
        <v>0</v>
      </c>
      <c r="D150" s="54">
        <f>Tasks!U149</f>
        <v>0</v>
      </c>
      <c r="E150" s="54">
        <f>Tasks!V149</f>
        <v>0</v>
      </c>
      <c r="F150" s="54">
        <f>Tasks!W149</f>
        <v>0</v>
      </c>
      <c r="G150" s="49">
        <f>Tasks!Z149</f>
        <v>0</v>
      </c>
    </row>
    <row r="151" spans="2:7" ht="30" customHeight="1" x14ac:dyDescent="0.4">
      <c r="B151" s="48">
        <f>Tasks!D150</f>
        <v>0</v>
      </c>
      <c r="C151" s="54">
        <f>Tasks!T150</f>
        <v>0</v>
      </c>
      <c r="D151" s="54">
        <f>Tasks!U150</f>
        <v>0</v>
      </c>
      <c r="E151" s="54">
        <f>Tasks!V150</f>
        <v>0</v>
      </c>
      <c r="F151" s="54">
        <f>Tasks!W150</f>
        <v>0</v>
      </c>
      <c r="G151" s="49">
        <f>Tasks!Z150</f>
        <v>0</v>
      </c>
    </row>
    <row r="152" spans="2:7" ht="30" customHeight="1" x14ac:dyDescent="0.4">
      <c r="B152" s="48">
        <f>Tasks!D151</f>
        <v>0</v>
      </c>
      <c r="C152" s="54">
        <f>Tasks!T151</f>
        <v>0</v>
      </c>
      <c r="D152" s="54">
        <f>Tasks!U151</f>
        <v>0</v>
      </c>
      <c r="E152" s="54">
        <f>Tasks!V151</f>
        <v>0</v>
      </c>
      <c r="F152" s="54">
        <f>Tasks!W151</f>
        <v>0</v>
      </c>
      <c r="G152" s="49">
        <f>Tasks!Z151</f>
        <v>0</v>
      </c>
    </row>
    <row r="153" spans="2:7" ht="30" customHeight="1" x14ac:dyDescent="0.4">
      <c r="B153" s="48">
        <f>Tasks!D152</f>
        <v>0</v>
      </c>
      <c r="C153" s="54">
        <f>Tasks!T152</f>
        <v>0</v>
      </c>
      <c r="D153" s="54">
        <f>Tasks!U152</f>
        <v>0</v>
      </c>
      <c r="E153" s="54">
        <f>Tasks!V152</f>
        <v>0</v>
      </c>
      <c r="F153" s="54">
        <f>Tasks!W152</f>
        <v>0</v>
      </c>
      <c r="G153" s="49">
        <f>Tasks!Z152</f>
        <v>0</v>
      </c>
    </row>
    <row r="154" spans="2:7" ht="30" customHeight="1" x14ac:dyDescent="0.4">
      <c r="B154" s="48">
        <f>Tasks!D153</f>
        <v>0</v>
      </c>
      <c r="C154" s="54">
        <f>Tasks!T153</f>
        <v>0</v>
      </c>
      <c r="D154" s="54">
        <f>Tasks!U153</f>
        <v>0</v>
      </c>
      <c r="E154" s="54">
        <f>Tasks!V153</f>
        <v>0</v>
      </c>
      <c r="F154" s="54">
        <f>Tasks!W153</f>
        <v>0</v>
      </c>
      <c r="G154" s="49">
        <f>Tasks!Z153</f>
        <v>0</v>
      </c>
    </row>
    <row r="155" spans="2:7" ht="30" customHeight="1" x14ac:dyDescent="0.4">
      <c r="B155" s="48">
        <f>Tasks!D154</f>
        <v>0</v>
      </c>
      <c r="C155" s="54">
        <f>Tasks!T154</f>
        <v>0</v>
      </c>
      <c r="D155" s="54">
        <f>Tasks!U154</f>
        <v>0</v>
      </c>
      <c r="E155" s="54">
        <f>Tasks!V154</f>
        <v>0</v>
      </c>
      <c r="F155" s="54">
        <f>Tasks!W154</f>
        <v>0</v>
      </c>
      <c r="G155" s="49">
        <f>Tasks!Z154</f>
        <v>0</v>
      </c>
    </row>
    <row r="156" spans="2:7" ht="30" customHeight="1" x14ac:dyDescent="0.4">
      <c r="B156" s="48">
        <f>Tasks!D155</f>
        <v>0</v>
      </c>
      <c r="C156" s="54">
        <f>Tasks!T155</f>
        <v>0</v>
      </c>
      <c r="D156" s="54">
        <f>Tasks!U155</f>
        <v>0</v>
      </c>
      <c r="E156" s="54">
        <f>Tasks!V155</f>
        <v>0</v>
      </c>
      <c r="F156" s="54">
        <f>Tasks!W155</f>
        <v>0</v>
      </c>
      <c r="G156" s="49">
        <f>Tasks!Z155</f>
        <v>0</v>
      </c>
    </row>
    <row r="157" spans="2:7" ht="30" customHeight="1" x14ac:dyDescent="0.4">
      <c r="B157" s="48">
        <f>Tasks!D156</f>
        <v>0</v>
      </c>
      <c r="C157" s="54">
        <f>Tasks!T156</f>
        <v>0</v>
      </c>
      <c r="D157" s="54">
        <f>Tasks!U156</f>
        <v>0</v>
      </c>
      <c r="E157" s="54">
        <f>Tasks!V156</f>
        <v>0</v>
      </c>
      <c r="F157" s="54">
        <f>Tasks!W156</f>
        <v>0</v>
      </c>
      <c r="G157" s="49">
        <f>Tasks!Z156</f>
        <v>0</v>
      </c>
    </row>
    <row r="158" spans="2:7" ht="30" customHeight="1" x14ac:dyDescent="0.4">
      <c r="B158" s="48">
        <f>Tasks!D157</f>
        <v>0</v>
      </c>
      <c r="C158" s="54">
        <f>Tasks!T157</f>
        <v>0</v>
      </c>
      <c r="D158" s="54">
        <f>Tasks!U157</f>
        <v>0</v>
      </c>
      <c r="E158" s="54">
        <f>Tasks!V157</f>
        <v>0</v>
      </c>
      <c r="F158" s="54">
        <f>Tasks!W157</f>
        <v>0</v>
      </c>
      <c r="G158" s="49">
        <f>Tasks!Z157</f>
        <v>0</v>
      </c>
    </row>
    <row r="159" spans="2:7" ht="30" customHeight="1" x14ac:dyDescent="0.4">
      <c r="B159" s="48">
        <f>Tasks!D158</f>
        <v>0</v>
      </c>
      <c r="C159" s="54">
        <f>Tasks!T158</f>
        <v>0</v>
      </c>
      <c r="D159" s="54">
        <f>Tasks!U158</f>
        <v>0</v>
      </c>
      <c r="E159" s="54">
        <f>Tasks!V158</f>
        <v>0</v>
      </c>
      <c r="F159" s="54">
        <f>Tasks!W158</f>
        <v>0</v>
      </c>
      <c r="G159" s="49">
        <f>Tasks!Z158</f>
        <v>0</v>
      </c>
    </row>
    <row r="160" spans="2:7" ht="30" customHeight="1" x14ac:dyDescent="0.4">
      <c r="B160" s="48">
        <f>Tasks!D159</f>
        <v>0</v>
      </c>
      <c r="C160" s="54">
        <f>Tasks!T159</f>
        <v>0</v>
      </c>
      <c r="D160" s="54">
        <f>Tasks!U159</f>
        <v>0</v>
      </c>
      <c r="E160" s="54">
        <f>Tasks!V159</f>
        <v>0</v>
      </c>
      <c r="F160" s="54">
        <f>Tasks!W159</f>
        <v>0</v>
      </c>
      <c r="G160" s="49">
        <f>Tasks!Z159</f>
        <v>0</v>
      </c>
    </row>
    <row r="161" spans="2:7" ht="30" customHeight="1" x14ac:dyDescent="0.4">
      <c r="B161" s="48">
        <f>Tasks!D160</f>
        <v>0</v>
      </c>
      <c r="C161" s="54">
        <f>Tasks!T160</f>
        <v>0</v>
      </c>
      <c r="D161" s="54">
        <f>Tasks!U160</f>
        <v>0</v>
      </c>
      <c r="E161" s="54">
        <f>Tasks!V160</f>
        <v>0</v>
      </c>
      <c r="F161" s="54">
        <f>Tasks!W160</f>
        <v>0</v>
      </c>
      <c r="G161" s="49">
        <f>Tasks!Z160</f>
        <v>0</v>
      </c>
    </row>
    <row r="162" spans="2:7" ht="30" customHeight="1" x14ac:dyDescent="0.4">
      <c r="B162" s="48">
        <f>Tasks!D161</f>
        <v>0</v>
      </c>
      <c r="C162" s="54">
        <f>Tasks!T161</f>
        <v>0</v>
      </c>
      <c r="D162" s="54">
        <f>Tasks!U161</f>
        <v>0</v>
      </c>
      <c r="E162" s="54">
        <f>Tasks!V161</f>
        <v>0</v>
      </c>
      <c r="F162" s="54">
        <f>Tasks!W161</f>
        <v>0</v>
      </c>
      <c r="G162" s="49">
        <f>Tasks!Z161</f>
        <v>0</v>
      </c>
    </row>
    <row r="163" spans="2:7" ht="30" customHeight="1" x14ac:dyDescent="0.4">
      <c r="B163" s="48">
        <f>Tasks!D162</f>
        <v>0</v>
      </c>
      <c r="C163" s="54">
        <f>Tasks!T162</f>
        <v>0</v>
      </c>
      <c r="D163" s="54">
        <f>Tasks!U162</f>
        <v>0</v>
      </c>
      <c r="E163" s="54">
        <f>Tasks!V162</f>
        <v>0</v>
      </c>
      <c r="F163" s="54">
        <f>Tasks!W162</f>
        <v>0</v>
      </c>
      <c r="G163" s="49">
        <f>Tasks!Z162</f>
        <v>0</v>
      </c>
    </row>
    <row r="164" spans="2:7" ht="30" customHeight="1" x14ac:dyDescent="0.4">
      <c r="B164" s="48">
        <f>Tasks!D163</f>
        <v>0</v>
      </c>
      <c r="C164" s="54">
        <f>Tasks!T163</f>
        <v>0</v>
      </c>
      <c r="D164" s="54">
        <f>Tasks!U163</f>
        <v>0</v>
      </c>
      <c r="E164" s="54">
        <f>Tasks!V163</f>
        <v>0</v>
      </c>
      <c r="F164" s="54">
        <f>Tasks!W163</f>
        <v>0</v>
      </c>
      <c r="G164" s="49">
        <f>Tasks!Z163</f>
        <v>0</v>
      </c>
    </row>
    <row r="165" spans="2:7" ht="30" customHeight="1" x14ac:dyDescent="0.4">
      <c r="B165" s="48">
        <f>Tasks!D164</f>
        <v>0</v>
      </c>
      <c r="C165" s="54">
        <f>Tasks!T164</f>
        <v>0</v>
      </c>
      <c r="D165" s="54">
        <f>Tasks!U164</f>
        <v>0</v>
      </c>
      <c r="E165" s="54">
        <f>Tasks!V164</f>
        <v>0</v>
      </c>
      <c r="F165" s="54">
        <f>Tasks!W164</f>
        <v>0</v>
      </c>
      <c r="G165" s="49">
        <f>Tasks!Z164</f>
        <v>0</v>
      </c>
    </row>
    <row r="166" spans="2:7" ht="30" customHeight="1" x14ac:dyDescent="0.4">
      <c r="B166" s="48">
        <f>Tasks!D165</f>
        <v>0</v>
      </c>
      <c r="C166" s="54">
        <f>Tasks!T165</f>
        <v>0</v>
      </c>
      <c r="D166" s="54">
        <f>Tasks!U165</f>
        <v>0</v>
      </c>
      <c r="E166" s="54">
        <f>Tasks!V165</f>
        <v>0</v>
      </c>
      <c r="F166" s="54">
        <f>Tasks!W165</f>
        <v>0</v>
      </c>
      <c r="G166" s="49">
        <f>Tasks!Z165</f>
        <v>0</v>
      </c>
    </row>
    <row r="167" spans="2:7" ht="30" customHeight="1" x14ac:dyDescent="0.4">
      <c r="B167" s="48">
        <f>Tasks!D166</f>
        <v>0</v>
      </c>
      <c r="C167" s="54">
        <f>Tasks!T166</f>
        <v>0</v>
      </c>
      <c r="D167" s="54">
        <f>Tasks!U166</f>
        <v>0</v>
      </c>
      <c r="E167" s="54">
        <f>Tasks!V166</f>
        <v>0</v>
      </c>
      <c r="F167" s="54">
        <f>Tasks!W166</f>
        <v>0</v>
      </c>
      <c r="G167" s="49">
        <f>Tasks!Z166</f>
        <v>0</v>
      </c>
    </row>
    <row r="168" spans="2:7" ht="30" customHeight="1" x14ac:dyDescent="0.4">
      <c r="B168" s="48">
        <f>Tasks!D167</f>
        <v>0</v>
      </c>
      <c r="C168" s="54">
        <f>Tasks!T167</f>
        <v>0</v>
      </c>
      <c r="D168" s="54">
        <f>Tasks!U167</f>
        <v>0</v>
      </c>
      <c r="E168" s="54">
        <f>Tasks!V167</f>
        <v>0</v>
      </c>
      <c r="F168" s="54">
        <f>Tasks!W167</f>
        <v>0</v>
      </c>
      <c r="G168" s="49">
        <f>Tasks!Z167</f>
        <v>0</v>
      </c>
    </row>
    <row r="169" spans="2:7" ht="30" customHeight="1" x14ac:dyDescent="0.4">
      <c r="B169" s="48">
        <f>Tasks!D168</f>
        <v>0</v>
      </c>
      <c r="C169" s="54">
        <f>Tasks!T168</f>
        <v>0</v>
      </c>
      <c r="D169" s="54">
        <f>Tasks!U168</f>
        <v>0</v>
      </c>
      <c r="E169" s="54">
        <f>Tasks!V168</f>
        <v>0</v>
      </c>
      <c r="F169" s="54">
        <f>Tasks!W168</f>
        <v>0</v>
      </c>
      <c r="G169" s="49">
        <f>Tasks!Z168</f>
        <v>0</v>
      </c>
    </row>
  </sheetData>
  <mergeCells count="11">
    <mergeCell ref="AA2:AG2"/>
    <mergeCell ref="AI2:AP2"/>
    <mergeCell ref="B3:B4"/>
    <mergeCell ref="C3:C4"/>
    <mergeCell ref="D3:D4"/>
    <mergeCell ref="E3:E4"/>
    <mergeCell ref="F3:F4"/>
    <mergeCell ref="G3:G4"/>
    <mergeCell ref="K2:O2"/>
    <mergeCell ref="Q2:T2"/>
    <mergeCell ref="V2:Y2"/>
  </mergeCells>
  <conditionalFormatting sqref="B170:NF170">
    <cfRule type="expression" dxfId="9" priority="2">
      <formula>TRUE</formula>
    </cfRule>
  </conditionalFormatting>
  <conditionalFormatting sqref="H5:NF169">
    <cfRule type="expression" dxfId="8" priority="1">
      <formula>PercentComplete</formula>
    </cfRule>
    <cfRule type="expression" dxfId="7" priority="3">
      <formula>PercentCompleteBeyond</formula>
    </cfRule>
    <cfRule type="expression" dxfId="6" priority="4">
      <formula>Actual</formula>
    </cfRule>
    <cfRule type="expression" dxfId="5" priority="5">
      <formula>ActualBeyond</formula>
    </cfRule>
    <cfRule type="expression" dxfId="4" priority="6">
      <formula>Plan</formula>
    </cfRule>
    <cfRule type="expression" dxfId="3" priority="7">
      <formula>H$4=period_selected</formula>
    </cfRule>
    <cfRule type="expression" dxfId="2" priority="9">
      <formula>MOD(COLUMN(),2)</formula>
    </cfRule>
    <cfRule type="expression" dxfId="1" priority="10">
      <formula>MOD(COLUMN(),2)=0</formula>
    </cfRule>
  </conditionalFormatting>
  <conditionalFormatting sqref="H4:NK4">
    <cfRule type="expression" dxfId="0" priority="8">
      <formula>H$4=period_selected</formula>
    </cfRule>
  </conditionalFormatting>
  <dataValidations count="16">
    <dataValidation allowBlank="1" showInputMessage="1" showErrorMessage="1" prompt="Select a period to highlight in H2. A Chart legend is in J2 to AI2" sqref="B2:F2" xr:uid="{00000000-0002-0000-0000-00000F000000}"/>
    <dataValidation allowBlank="1" showInputMessage="1" showErrorMessage="1" prompt="Title of the project. Enter a new title in this cell. Highlight a period in H2. Chart legend is in J2 to AI2" sqref="B1" xr:uid="{00000000-0002-0000-0000-00000E000000}"/>
    <dataValidation allowBlank="1" showInputMessage="1" showErrorMessage="1" prompt="Enter the percentage of project completed in column G, starting with cell G5" sqref="G3:G4" xr:uid="{00000000-0002-0000-0000-00000D000000}"/>
    <dataValidation allowBlank="1" showInputMessage="1" showErrorMessage="1" prompt="Enter actual duration period in column F, starting with cell F5" sqref="F3:F4" xr:uid="{00000000-0002-0000-0000-00000C000000}"/>
    <dataValidation allowBlank="1" showInputMessage="1" showErrorMessage="1" prompt="Enter actual start period in column E, starting with cell E5" sqref="E3:E4" xr:uid="{00000000-0002-0000-0000-00000B000000}"/>
    <dataValidation allowBlank="1" showInputMessage="1" showErrorMessage="1" prompt="Enter plan duration period in column D, starting with cell D5" sqref="D3:D4" xr:uid="{00000000-0002-0000-0000-00000A000000}"/>
    <dataValidation allowBlank="1" showInputMessage="1" showErrorMessage="1" prompt="Enter plan start period in column C, starting with cell C5" sqref="C3:C4" xr:uid="{00000000-0002-0000-0000-000009000000}"/>
    <dataValidation allowBlank="1" showInputMessage="1" showErrorMessage="1" prompt="Enter activity in column B, starting with cell B5_x000a_" sqref="B3:B4" xr:uid="{00000000-0002-0000-0000-000008000000}"/>
    <dataValidation allowBlank="1" showInputMessage="1" showErrorMessage="1" prompt="Periods are charted from 1 to 60 starting from cell H4 to cell BO4 " sqref="H3" xr:uid="{00000000-0002-0000-0000-000007000000}"/>
    <dataValidation allowBlank="1" showInputMessage="1" showErrorMessage="1" prompt="This legend cell indicates the percentage of project completed beyond plan" sqref="AH2" xr:uid="{00000000-0002-0000-0000-000006000000}"/>
    <dataValidation allowBlank="1" showInputMessage="1" showErrorMessage="1" prompt="This legend cell indicates actual duration beyond plan" sqref="Z2" xr:uid="{00000000-0002-0000-0000-000005000000}"/>
    <dataValidation allowBlank="1" showInputMessage="1" showErrorMessage="1" prompt="This legend cell indicates the percentage of project completed" sqref="U2" xr:uid="{00000000-0002-0000-0000-000004000000}"/>
    <dataValidation allowBlank="1" showInputMessage="1" showErrorMessage="1" prompt="This legend cell indicates actual duration" sqref="P2" xr:uid="{00000000-0002-0000-0000-000003000000}"/>
    <dataValidation allowBlank="1" showInputMessage="1" showErrorMessage="1" prompt="This legend cell indicates plan duration" sqref="J2" xr:uid="{00000000-0002-0000-0000-000002000000}"/>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xr:uid="{00000000-0002-0000-0000-000001000000}">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xr:uid="{00000000-0002-0000-0000-000000000000}"/>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H26"/>
  <sheetViews>
    <sheetView topLeftCell="A2" workbookViewId="0">
      <selection activeCell="H12" sqref="H12"/>
    </sheetView>
  </sheetViews>
  <sheetFormatPr defaultRowHeight="14.5" x14ac:dyDescent="0.35"/>
  <cols>
    <col min="4" max="5" width="10.1796875" bestFit="1" customWidth="1"/>
    <col min="6" max="6" width="10.26953125" bestFit="1" customWidth="1"/>
  </cols>
  <sheetData>
    <row r="2" spans="1:8" x14ac:dyDescent="0.35">
      <c r="A2" t="s">
        <v>31</v>
      </c>
      <c r="B2">
        <v>0</v>
      </c>
      <c r="C2" t="s">
        <v>63</v>
      </c>
    </row>
    <row r="3" spans="1:8" x14ac:dyDescent="0.35">
      <c r="B3">
        <v>1</v>
      </c>
      <c r="C3" t="s">
        <v>32</v>
      </c>
    </row>
    <row r="4" spans="1:8" x14ac:dyDescent="0.35">
      <c r="B4">
        <v>2</v>
      </c>
      <c r="C4" t="s">
        <v>64</v>
      </c>
    </row>
    <row r="5" spans="1:8" x14ac:dyDescent="0.35">
      <c r="B5">
        <v>4</v>
      </c>
      <c r="C5" s="36" t="s">
        <v>65</v>
      </c>
    </row>
    <row r="6" spans="1:8" x14ac:dyDescent="0.35">
      <c r="B6">
        <v>5</v>
      </c>
      <c r="C6" t="s">
        <v>145</v>
      </c>
    </row>
    <row r="10" spans="1:8" x14ac:dyDescent="0.35">
      <c r="B10" t="s">
        <v>209</v>
      </c>
      <c r="C10" s="13" t="s">
        <v>27</v>
      </c>
      <c r="D10" s="13" t="s">
        <v>28</v>
      </c>
      <c r="E10" s="13" t="s">
        <v>29</v>
      </c>
      <c r="F10" s="13" t="s">
        <v>30</v>
      </c>
      <c r="G10" s="13" t="s">
        <v>66</v>
      </c>
      <c r="H10" s="13" t="s">
        <v>67</v>
      </c>
    </row>
    <row r="11" spans="1:8" x14ac:dyDescent="0.35">
      <c r="A11" t="s">
        <v>34</v>
      </c>
      <c r="B11">
        <v>1</v>
      </c>
      <c r="C11" s="12">
        <v>1</v>
      </c>
      <c r="D11" s="12">
        <v>1</v>
      </c>
      <c r="E11" s="12">
        <v>1</v>
      </c>
      <c r="F11" s="12">
        <v>1</v>
      </c>
      <c r="G11" s="12">
        <v>1</v>
      </c>
      <c r="H11" s="12">
        <v>1</v>
      </c>
    </row>
    <row r="12" spans="1:8" x14ac:dyDescent="0.35">
      <c r="A12" t="s">
        <v>33</v>
      </c>
      <c r="B12">
        <v>2</v>
      </c>
      <c r="C12" s="12">
        <v>1</v>
      </c>
      <c r="D12" s="12">
        <v>0</v>
      </c>
      <c r="E12" s="12">
        <v>1</v>
      </c>
      <c r="F12" s="12">
        <v>1</v>
      </c>
      <c r="G12" s="12">
        <v>1</v>
      </c>
      <c r="H12" s="12">
        <v>1</v>
      </c>
    </row>
    <row r="13" spans="1:8" x14ac:dyDescent="0.35">
      <c r="A13" t="s">
        <v>34</v>
      </c>
      <c r="B13">
        <v>3</v>
      </c>
      <c r="C13" s="12">
        <v>0</v>
      </c>
      <c r="D13" s="12">
        <v>0</v>
      </c>
      <c r="E13" s="12">
        <v>0</v>
      </c>
      <c r="F13" s="12">
        <v>0</v>
      </c>
      <c r="G13" s="12">
        <v>0</v>
      </c>
      <c r="H13" s="12">
        <v>0</v>
      </c>
    </row>
    <row r="14" spans="1:8" x14ac:dyDescent="0.35">
      <c r="A14" t="s">
        <v>33</v>
      </c>
      <c r="B14">
        <v>4</v>
      </c>
      <c r="C14" s="12">
        <v>0</v>
      </c>
      <c r="D14" s="12">
        <v>0</v>
      </c>
      <c r="E14" s="12">
        <v>0</v>
      </c>
      <c r="F14" s="12">
        <v>0</v>
      </c>
      <c r="G14" s="12">
        <v>0</v>
      </c>
      <c r="H14" s="12">
        <v>0</v>
      </c>
    </row>
    <row r="15" spans="1:8" x14ac:dyDescent="0.35">
      <c r="A15" t="s">
        <v>34</v>
      </c>
      <c r="B15">
        <v>5</v>
      </c>
      <c r="C15" s="12">
        <v>0</v>
      </c>
      <c r="D15" s="12">
        <v>0</v>
      </c>
      <c r="E15" s="12">
        <v>0</v>
      </c>
      <c r="F15" s="12">
        <v>0</v>
      </c>
      <c r="G15" s="12">
        <v>0</v>
      </c>
      <c r="H15" s="12">
        <v>0</v>
      </c>
    </row>
    <row r="16" spans="1:8" x14ac:dyDescent="0.35">
      <c r="A16" t="s">
        <v>33</v>
      </c>
      <c r="B16">
        <v>6</v>
      </c>
      <c r="C16" s="12">
        <v>0</v>
      </c>
      <c r="D16" s="12">
        <v>0</v>
      </c>
      <c r="E16" s="12">
        <v>0</v>
      </c>
      <c r="F16" s="12">
        <v>0</v>
      </c>
      <c r="G16" s="12">
        <v>0</v>
      </c>
      <c r="H16" s="12">
        <v>0</v>
      </c>
    </row>
    <row r="17" spans="1:8" x14ac:dyDescent="0.35">
      <c r="A17" t="s">
        <v>34</v>
      </c>
      <c r="B17">
        <v>7</v>
      </c>
      <c r="C17" s="12"/>
      <c r="D17" s="12"/>
      <c r="E17" s="12"/>
      <c r="F17" s="12"/>
      <c r="G17" s="12"/>
      <c r="H17" s="12"/>
    </row>
    <row r="18" spans="1:8" x14ac:dyDescent="0.35">
      <c r="A18" t="s">
        <v>33</v>
      </c>
      <c r="B18">
        <v>8</v>
      </c>
      <c r="C18" s="12"/>
      <c r="D18" s="12"/>
      <c r="E18" s="12"/>
      <c r="F18" s="12"/>
      <c r="G18" s="12"/>
      <c r="H18" s="12"/>
    </row>
    <row r="19" spans="1:8" x14ac:dyDescent="0.35">
      <c r="A19" t="s">
        <v>34</v>
      </c>
      <c r="B19">
        <v>9</v>
      </c>
      <c r="C19" s="12"/>
      <c r="D19" s="12"/>
      <c r="E19" s="12"/>
      <c r="F19" s="12"/>
      <c r="G19" s="12"/>
      <c r="H19" s="12"/>
    </row>
    <row r="20" spans="1:8" x14ac:dyDescent="0.35">
      <c r="A20" t="s">
        <v>33</v>
      </c>
      <c r="B20">
        <v>10</v>
      </c>
      <c r="C20" s="12"/>
      <c r="D20" s="12"/>
      <c r="E20" s="12"/>
      <c r="F20" s="12"/>
      <c r="G20" s="12"/>
      <c r="H20" s="12"/>
    </row>
    <row r="21" spans="1:8" x14ac:dyDescent="0.35">
      <c r="A21" t="s">
        <v>34</v>
      </c>
      <c r="B21">
        <v>11</v>
      </c>
      <c r="C21" s="12"/>
      <c r="D21" s="12"/>
      <c r="E21" s="12"/>
      <c r="F21" s="12"/>
      <c r="G21" s="12"/>
      <c r="H21" s="12"/>
    </row>
    <row r="22" spans="1:8" x14ac:dyDescent="0.35">
      <c r="A22" t="s">
        <v>33</v>
      </c>
      <c r="B22">
        <v>12</v>
      </c>
      <c r="C22" s="12"/>
      <c r="D22" s="12"/>
      <c r="E22" s="12"/>
      <c r="F22" s="12"/>
      <c r="G22" s="12"/>
      <c r="H22" s="12"/>
    </row>
    <row r="23" spans="1:8" x14ac:dyDescent="0.35">
      <c r="B23" s="26"/>
    </row>
    <row r="26" spans="1:8" x14ac:dyDescent="0.35">
      <c r="A26" t="s">
        <v>42</v>
      </c>
      <c r="C26">
        <f t="shared" ref="C26:H26" si="0">SUM(C11:C23)</f>
        <v>2</v>
      </c>
      <c r="D26">
        <f t="shared" si="0"/>
        <v>1</v>
      </c>
      <c r="E26">
        <f t="shared" si="0"/>
        <v>2</v>
      </c>
      <c r="F26">
        <f t="shared" si="0"/>
        <v>2</v>
      </c>
      <c r="G26">
        <f t="shared" si="0"/>
        <v>2</v>
      </c>
      <c r="H26">
        <f t="shared" si="0"/>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1:O19"/>
  <sheetViews>
    <sheetView workbookViewId="0">
      <selection activeCell="K19" sqref="K19"/>
    </sheetView>
  </sheetViews>
  <sheetFormatPr defaultRowHeight="14.5" x14ac:dyDescent="0.35"/>
  <cols>
    <col min="2" max="2" width="20.81640625" bestFit="1" customWidth="1"/>
    <col min="3" max="3" width="10.453125" bestFit="1" customWidth="1"/>
    <col min="4" max="5" width="10.26953125" bestFit="1" customWidth="1"/>
    <col min="6" max="6" width="10.453125" bestFit="1" customWidth="1"/>
    <col min="7" max="8" width="10.453125" customWidth="1"/>
    <col min="10" max="10" width="10.453125" bestFit="1" customWidth="1"/>
  </cols>
  <sheetData>
    <row r="1" spans="1:15" x14ac:dyDescent="0.35">
      <c r="B1">
        <v>0</v>
      </c>
      <c r="C1" t="s">
        <v>62</v>
      </c>
    </row>
    <row r="2" spans="1:15" x14ac:dyDescent="0.35">
      <c r="A2" t="s">
        <v>31</v>
      </c>
      <c r="B2">
        <v>1</v>
      </c>
      <c r="C2" t="s">
        <v>35</v>
      </c>
    </row>
    <row r="3" spans="1:15" x14ac:dyDescent="0.35">
      <c r="B3">
        <v>2</v>
      </c>
      <c r="C3" t="s">
        <v>68</v>
      </c>
    </row>
    <row r="4" spans="1:15" x14ac:dyDescent="0.35">
      <c r="B4">
        <v>3</v>
      </c>
      <c r="C4" t="s">
        <v>97</v>
      </c>
    </row>
    <row r="10" spans="1:15" x14ac:dyDescent="0.35">
      <c r="C10" s="13" t="s">
        <v>27</v>
      </c>
      <c r="D10" s="13" t="s">
        <v>28</v>
      </c>
      <c r="E10" s="13" t="s">
        <v>29</v>
      </c>
      <c r="F10" s="13" t="s">
        <v>30</v>
      </c>
      <c r="G10" s="13" t="s">
        <v>66</v>
      </c>
      <c r="H10" s="13" t="s">
        <v>67</v>
      </c>
      <c r="K10" s="13" t="s">
        <v>37</v>
      </c>
      <c r="L10" s="13" t="s">
        <v>38</v>
      </c>
      <c r="M10" s="13" t="s">
        <v>39</v>
      </c>
      <c r="N10" s="13" t="s">
        <v>69</v>
      </c>
      <c r="O10" s="13" t="s">
        <v>70</v>
      </c>
    </row>
    <row r="11" spans="1:15" x14ac:dyDescent="0.35">
      <c r="B11" s="13" t="s">
        <v>98</v>
      </c>
      <c r="C11" s="14">
        <v>0.16600000000000001</v>
      </c>
      <c r="D11" s="14">
        <v>0.16600000000000001</v>
      </c>
      <c r="E11" s="14">
        <v>0.16600000000000001</v>
      </c>
      <c r="F11" s="14">
        <v>0.16600000000000001</v>
      </c>
      <c r="G11" s="14">
        <v>0.16600000000000001</v>
      </c>
      <c r="H11" s="14">
        <v>0.16600000000000001</v>
      </c>
      <c r="J11" s="13" t="s">
        <v>98</v>
      </c>
      <c r="K11" s="25">
        <f>AVERAGE(C11:D11)</f>
        <v>0.16600000000000001</v>
      </c>
      <c r="L11" s="25">
        <f>AVERAGE(C11:E11)</f>
        <v>0.16600000000000001</v>
      </c>
      <c r="M11" s="25">
        <f>AVERAGE(C11:F11)</f>
        <v>0.16600000000000001</v>
      </c>
      <c r="N11" s="25">
        <f>AVERAGE(C11:G11)</f>
        <v>0.16600000000000001</v>
      </c>
      <c r="O11" s="25">
        <f t="shared" ref="O11:O16" si="0">AVERAGE(C11:H11)</f>
        <v>0.16600000000000001</v>
      </c>
    </row>
    <row r="12" spans="1:15" x14ac:dyDescent="0.35">
      <c r="B12" s="13" t="s">
        <v>99</v>
      </c>
      <c r="C12" s="14">
        <v>0.16600000000000001</v>
      </c>
      <c r="D12" s="14">
        <v>0.16600000000000001</v>
      </c>
      <c r="E12" s="14">
        <v>0.16600000000000001</v>
      </c>
      <c r="F12" s="14">
        <v>0.16600000000000001</v>
      </c>
      <c r="G12" s="14">
        <v>0.16600000000000001</v>
      </c>
      <c r="H12" s="14">
        <v>0.16600000000000001</v>
      </c>
      <c r="J12" s="13" t="s">
        <v>99</v>
      </c>
      <c r="K12" s="25">
        <f>AVERAGE(C12:D12)</f>
        <v>0.16600000000000001</v>
      </c>
      <c r="L12" s="25">
        <f>AVERAGE(C12:E12)</f>
        <v>0.16600000000000001</v>
      </c>
      <c r="M12" s="25">
        <f>AVERAGE(C12:F12)</f>
        <v>0.16600000000000001</v>
      </c>
      <c r="N12" s="25">
        <f>AVERAGE(C12:G12)</f>
        <v>0.16600000000000001</v>
      </c>
      <c r="O12" s="25">
        <f t="shared" si="0"/>
        <v>0.16600000000000001</v>
      </c>
    </row>
    <row r="13" spans="1:15" x14ac:dyDescent="0.35">
      <c r="B13" s="13" t="s">
        <v>29</v>
      </c>
      <c r="C13" s="14">
        <v>0.16600000000000001</v>
      </c>
      <c r="D13" s="14">
        <v>0.16600000000000001</v>
      </c>
      <c r="E13" s="14">
        <v>0.16600000000000001</v>
      </c>
      <c r="F13" s="14">
        <v>0.16600000000000001</v>
      </c>
      <c r="G13" s="14">
        <v>0.16600000000000001</v>
      </c>
      <c r="H13" s="14">
        <v>0.16600000000000001</v>
      </c>
      <c r="J13" s="13" t="s">
        <v>29</v>
      </c>
      <c r="K13" s="25"/>
      <c r="L13" s="25">
        <f>AVERAGE(C13:E13)</f>
        <v>0.16600000000000001</v>
      </c>
      <c r="M13" s="25">
        <f>AVERAGE(C13:F13)</f>
        <v>0.16600000000000001</v>
      </c>
      <c r="N13" s="25">
        <f>AVERAGE(C13:G13)</f>
        <v>0.16600000000000001</v>
      </c>
      <c r="O13" s="25">
        <f t="shared" si="0"/>
        <v>0.16600000000000001</v>
      </c>
    </row>
    <row r="14" spans="1:15" x14ac:dyDescent="0.35">
      <c r="B14" s="13" t="s">
        <v>30</v>
      </c>
      <c r="C14" s="14">
        <v>0.16600000000000001</v>
      </c>
      <c r="D14" s="14">
        <v>0.16600000000000001</v>
      </c>
      <c r="E14" s="14">
        <v>0.16600000000000001</v>
      </c>
      <c r="F14" s="14">
        <v>0.16600000000000001</v>
      </c>
      <c r="G14" s="14">
        <v>0.16600000000000001</v>
      </c>
      <c r="H14" s="14">
        <v>0.16600000000000001</v>
      </c>
      <c r="J14" s="13" t="s">
        <v>30</v>
      </c>
      <c r="K14" s="25"/>
      <c r="L14" s="25"/>
      <c r="M14" s="25">
        <f>AVERAGE(C14:F14)</f>
        <v>0.16600000000000001</v>
      </c>
      <c r="N14" s="25">
        <f>AVERAGE(C14:G14)</f>
        <v>0.16600000000000001</v>
      </c>
      <c r="O14" s="25">
        <f t="shared" si="0"/>
        <v>0.16600000000000001</v>
      </c>
    </row>
    <row r="15" spans="1:15" x14ac:dyDescent="0.35">
      <c r="B15" s="13" t="s">
        <v>66</v>
      </c>
      <c r="C15" s="14">
        <v>0.16600000000000001</v>
      </c>
      <c r="D15" s="14">
        <v>0.16600000000000001</v>
      </c>
      <c r="E15" s="14">
        <v>0.16600000000000001</v>
      </c>
      <c r="F15" s="14">
        <v>0.16600000000000001</v>
      </c>
      <c r="G15" s="14">
        <v>0.16600000000000001</v>
      </c>
      <c r="H15" s="14">
        <v>0.16600000000000001</v>
      </c>
      <c r="J15" s="13" t="s">
        <v>66</v>
      </c>
      <c r="K15" s="25"/>
      <c r="L15" s="25"/>
      <c r="M15" s="25"/>
      <c r="N15" s="25">
        <f>AVERAGE(C15:G15)</f>
        <v>0.16600000000000001</v>
      </c>
      <c r="O15" s="25">
        <f t="shared" si="0"/>
        <v>0.16600000000000001</v>
      </c>
    </row>
    <row r="16" spans="1:15" x14ac:dyDescent="0.35">
      <c r="B16" s="13" t="s">
        <v>67</v>
      </c>
      <c r="C16" s="14">
        <v>0.16600000000000001</v>
      </c>
      <c r="D16" s="14">
        <v>0.16600000000000001</v>
      </c>
      <c r="E16" s="14">
        <v>0.16600000000000001</v>
      </c>
      <c r="F16" s="14">
        <v>0.16600000000000001</v>
      </c>
      <c r="G16" s="14">
        <v>0.16600000000000001</v>
      </c>
      <c r="H16" s="14">
        <v>0.16600000000000001</v>
      </c>
      <c r="J16" s="13" t="s">
        <v>67</v>
      </c>
      <c r="K16" s="25"/>
      <c r="L16" s="25"/>
      <c r="M16" s="25"/>
      <c r="N16" s="25"/>
      <c r="O16" s="25">
        <f t="shared" si="0"/>
        <v>0.16600000000000001</v>
      </c>
    </row>
    <row r="19" spans="2:8" x14ac:dyDescent="0.35">
      <c r="B19" s="13" t="s">
        <v>36</v>
      </c>
      <c r="C19">
        <f t="shared" ref="C19:H19" si="1">SUM(C11:C16)</f>
        <v>0.99600000000000011</v>
      </c>
      <c r="D19">
        <f t="shared" si="1"/>
        <v>0.99600000000000011</v>
      </c>
      <c r="E19">
        <f t="shared" si="1"/>
        <v>0.99600000000000011</v>
      </c>
      <c r="F19">
        <f t="shared" si="1"/>
        <v>0.99600000000000011</v>
      </c>
      <c r="G19">
        <f t="shared" si="1"/>
        <v>0.99600000000000011</v>
      </c>
      <c r="H19">
        <f t="shared" si="1"/>
        <v>0.99600000000000011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5F3C-2BB8-48C2-B1E4-E1F141881B60}">
  <dimension ref="A1:Q81"/>
  <sheetViews>
    <sheetView topLeftCell="A46" workbookViewId="0">
      <selection activeCell="E34" sqref="E34"/>
    </sheetView>
  </sheetViews>
  <sheetFormatPr defaultRowHeight="14.5" x14ac:dyDescent="0.35"/>
  <cols>
    <col min="1" max="1" width="26" bestFit="1" customWidth="1"/>
  </cols>
  <sheetData>
    <row r="1" spans="1:3" x14ac:dyDescent="0.35">
      <c r="A1" t="s">
        <v>4</v>
      </c>
      <c r="B1">
        <v>0</v>
      </c>
      <c r="C1" t="s">
        <v>100</v>
      </c>
    </row>
    <row r="2" spans="1:3" x14ac:dyDescent="0.35">
      <c r="B2">
        <v>1</v>
      </c>
      <c r="C2" t="s">
        <v>101</v>
      </c>
    </row>
    <row r="3" spans="1:3" x14ac:dyDescent="0.35">
      <c r="B3">
        <v>2</v>
      </c>
      <c r="C3" t="s">
        <v>115</v>
      </c>
    </row>
    <row r="4" spans="1:3" x14ac:dyDescent="0.35">
      <c r="B4">
        <v>3</v>
      </c>
    </row>
    <row r="8" spans="1:3" x14ac:dyDescent="0.35">
      <c r="A8" t="s">
        <v>119</v>
      </c>
    </row>
    <row r="9" spans="1:3" x14ac:dyDescent="0.35">
      <c r="B9">
        <v>0</v>
      </c>
      <c r="C9" t="s">
        <v>102</v>
      </c>
    </row>
    <row r="10" spans="1:3" x14ac:dyDescent="0.35">
      <c r="B10">
        <v>1</v>
      </c>
      <c r="C10" t="s">
        <v>103</v>
      </c>
    </row>
    <row r="11" spans="1:3" x14ac:dyDescent="0.35">
      <c r="B11">
        <v>2</v>
      </c>
      <c r="C11" t="s">
        <v>104</v>
      </c>
    </row>
    <row r="12" spans="1:3" x14ac:dyDescent="0.35">
      <c r="B12">
        <v>3</v>
      </c>
      <c r="C12" t="s">
        <v>105</v>
      </c>
    </row>
    <row r="13" spans="1:3" x14ac:dyDescent="0.35">
      <c r="B13">
        <v>4</v>
      </c>
      <c r="C13" t="s">
        <v>143</v>
      </c>
    </row>
    <row r="14" spans="1:3" x14ac:dyDescent="0.35">
      <c r="B14">
        <v>5</v>
      </c>
      <c r="C14" t="s">
        <v>116</v>
      </c>
    </row>
    <row r="15" spans="1:3" x14ac:dyDescent="0.35">
      <c r="B15">
        <v>6</v>
      </c>
      <c r="C15" t="s">
        <v>117</v>
      </c>
    </row>
    <row r="16" spans="1:3" x14ac:dyDescent="0.35">
      <c r="B16">
        <v>7</v>
      </c>
      <c r="C16" t="s">
        <v>118</v>
      </c>
    </row>
    <row r="17" spans="1:17" x14ac:dyDescent="0.35">
      <c r="B17">
        <v>8</v>
      </c>
      <c r="C17" t="s">
        <v>133</v>
      </c>
    </row>
    <row r="18" spans="1:17" x14ac:dyDescent="0.35">
      <c r="B18">
        <v>9</v>
      </c>
      <c r="C18" s="13" t="s">
        <v>120</v>
      </c>
    </row>
    <row r="21" spans="1:17" x14ac:dyDescent="0.35">
      <c r="A21" s="21" t="s">
        <v>96</v>
      </c>
      <c r="B21" s="15">
        <f>Tasks!B151</f>
        <v>20</v>
      </c>
    </row>
    <row r="22" spans="1:17" x14ac:dyDescent="0.35">
      <c r="A22" s="15" t="s">
        <v>110</v>
      </c>
      <c r="B22" s="15">
        <f>Tasks!B152</f>
        <v>0</v>
      </c>
    </row>
    <row r="24" spans="1:17" x14ac:dyDescent="0.35">
      <c r="A24" s="15" t="s">
        <v>111</v>
      </c>
      <c r="B24" s="14">
        <v>1</v>
      </c>
      <c r="C24" t="s">
        <v>164</v>
      </c>
    </row>
    <row r="25" spans="1:17" x14ac:dyDescent="0.35">
      <c r="A25" s="15" t="s">
        <v>112</v>
      </c>
      <c r="B25" s="14">
        <v>0</v>
      </c>
      <c r="C25" t="s">
        <v>163</v>
      </c>
    </row>
    <row r="27" spans="1:17" x14ac:dyDescent="0.35">
      <c r="A27" s="15" t="s">
        <v>113</v>
      </c>
      <c r="B27" s="25">
        <f>B21*B24+B22*B25</f>
        <v>20</v>
      </c>
    </row>
    <row r="30" spans="1:17" x14ac:dyDescent="0.35">
      <c r="A30" s="35" t="s">
        <v>121</v>
      </c>
      <c r="B30">
        <f>Summary!B40</f>
        <v>9.0909090909090917</v>
      </c>
      <c r="M30" s="13"/>
      <c r="N30" s="13"/>
      <c r="O30" s="13"/>
      <c r="P30" s="13"/>
      <c r="Q30" s="13"/>
    </row>
    <row r="31" spans="1:17" x14ac:dyDescent="0.35">
      <c r="L31" s="13"/>
    </row>
    <row r="32" spans="1:17" x14ac:dyDescent="0.35">
      <c r="A32" s="19" t="s">
        <v>132</v>
      </c>
      <c r="L32" s="13"/>
    </row>
    <row r="33" spans="1:12" x14ac:dyDescent="0.35">
      <c r="A33" s="21" t="s">
        <v>98</v>
      </c>
      <c r="B33">
        <f>Summary!$B$39-Attendance!C26</f>
        <v>9</v>
      </c>
      <c r="L33" s="13"/>
    </row>
    <row r="34" spans="1:12" x14ac:dyDescent="0.35">
      <c r="A34" s="21" t="s">
        <v>99</v>
      </c>
      <c r="B34">
        <f>Summary!$B$39-Attendance!D26</f>
        <v>10</v>
      </c>
      <c r="L34" s="13"/>
    </row>
    <row r="35" spans="1:12" x14ac:dyDescent="0.35">
      <c r="A35" s="21" t="s">
        <v>29</v>
      </c>
      <c r="B35">
        <f>Summary!$B$39-Attendance!E26</f>
        <v>9</v>
      </c>
      <c r="L35" s="13"/>
    </row>
    <row r="36" spans="1:12" x14ac:dyDescent="0.35">
      <c r="A36" s="21" t="s">
        <v>30</v>
      </c>
      <c r="B36">
        <f>Summary!$B$39-Attendance!F26</f>
        <v>9</v>
      </c>
      <c r="L36" s="13"/>
    </row>
    <row r="37" spans="1:12" x14ac:dyDescent="0.35">
      <c r="A37" s="21" t="s">
        <v>66</v>
      </c>
      <c r="B37">
        <f>Summary!$B$39-Attendance!G26</f>
        <v>9</v>
      </c>
    </row>
    <row r="38" spans="1:12" x14ac:dyDescent="0.35">
      <c r="A38" s="21" t="s">
        <v>67</v>
      </c>
      <c r="B38">
        <f>Summary!$B$39-Attendance!H26</f>
        <v>9</v>
      </c>
    </row>
    <row r="40" spans="1:12" x14ac:dyDescent="0.35">
      <c r="A40" s="19" t="s">
        <v>122</v>
      </c>
    </row>
    <row r="41" spans="1:12" x14ac:dyDescent="0.35">
      <c r="A41" s="21" t="s">
        <v>98</v>
      </c>
      <c r="B41">
        <f>-1*B33*Summary!$B$40</f>
        <v>-81.818181818181827</v>
      </c>
    </row>
    <row r="42" spans="1:12" x14ac:dyDescent="0.35">
      <c r="A42" s="21" t="s">
        <v>99</v>
      </c>
      <c r="B42">
        <f>-1*B34*Summary!$B$40</f>
        <v>-90.909090909090921</v>
      </c>
    </row>
    <row r="43" spans="1:12" x14ac:dyDescent="0.35">
      <c r="A43" s="21" t="s">
        <v>29</v>
      </c>
      <c r="B43">
        <f>-1*B35*Summary!$B$40</f>
        <v>-81.818181818181827</v>
      </c>
    </row>
    <row r="44" spans="1:12" x14ac:dyDescent="0.35">
      <c r="A44" s="21" t="s">
        <v>30</v>
      </c>
      <c r="B44">
        <f>-1*B36*Summary!$B$40</f>
        <v>-81.818181818181827</v>
      </c>
    </row>
    <row r="45" spans="1:12" x14ac:dyDescent="0.35">
      <c r="A45" s="21" t="s">
        <v>66</v>
      </c>
      <c r="B45">
        <f>-1*B37*Summary!$B$40</f>
        <v>-81.818181818181827</v>
      </c>
    </row>
    <row r="46" spans="1:12" x14ac:dyDescent="0.35">
      <c r="A46" s="21" t="s">
        <v>67</v>
      </c>
      <c r="B46">
        <f>-1*B38*Summary!$B$40</f>
        <v>-81.818181818181827</v>
      </c>
    </row>
    <row r="48" spans="1:12" x14ac:dyDescent="0.35">
      <c r="A48" s="19" t="s">
        <v>134</v>
      </c>
    </row>
    <row r="49" spans="1:6" x14ac:dyDescent="0.35">
      <c r="A49" s="21" t="s">
        <v>98</v>
      </c>
      <c r="B49">
        <f>Summary!B41</f>
        <v>25</v>
      </c>
    </row>
    <row r="50" spans="1:6" x14ac:dyDescent="0.35">
      <c r="A50" s="21" t="s">
        <v>99</v>
      </c>
      <c r="B50">
        <f>Summary!B42</f>
        <v>25</v>
      </c>
    </row>
    <row r="51" spans="1:6" x14ac:dyDescent="0.35">
      <c r="A51" s="21" t="s">
        <v>29</v>
      </c>
      <c r="B51">
        <v>0</v>
      </c>
    </row>
    <row r="52" spans="1:6" x14ac:dyDescent="0.35">
      <c r="A52" s="21" t="s">
        <v>30</v>
      </c>
      <c r="B52">
        <v>0</v>
      </c>
    </row>
    <row r="53" spans="1:6" x14ac:dyDescent="0.35">
      <c r="A53" s="21" t="s">
        <v>66</v>
      </c>
      <c r="B53">
        <v>0</v>
      </c>
    </row>
    <row r="54" spans="1:6" x14ac:dyDescent="0.35">
      <c r="A54" s="21" t="s">
        <v>67</v>
      </c>
      <c r="B54">
        <v>0</v>
      </c>
    </row>
    <row r="57" spans="1:6" x14ac:dyDescent="0.35">
      <c r="A57" s="33" t="s">
        <v>140</v>
      </c>
      <c r="B57" s="13" t="s">
        <v>135</v>
      </c>
      <c r="C57" s="13" t="s">
        <v>136</v>
      </c>
      <c r="D57" s="13" t="s">
        <v>137</v>
      </c>
      <c r="E57" s="13" t="s">
        <v>138</v>
      </c>
      <c r="F57" s="13" t="s">
        <v>139</v>
      </c>
    </row>
    <row r="58" spans="1:6" x14ac:dyDescent="0.35">
      <c r="A58" s="13" t="s">
        <v>98</v>
      </c>
      <c r="B58">
        <f>$B$27*'Effort %'!K11</f>
        <v>3.3200000000000003</v>
      </c>
      <c r="C58">
        <f>$B$27*'Effort %'!L11</f>
        <v>3.3200000000000003</v>
      </c>
      <c r="D58">
        <f>$B$27*'Effort %'!M11</f>
        <v>3.3200000000000003</v>
      </c>
      <c r="E58">
        <f>$B$27*'Effort %'!N11</f>
        <v>3.3200000000000003</v>
      </c>
      <c r="F58">
        <f>$B$27*'Effort %'!O11</f>
        <v>3.3200000000000003</v>
      </c>
    </row>
    <row r="59" spans="1:6" x14ac:dyDescent="0.35">
      <c r="A59" s="13" t="s">
        <v>99</v>
      </c>
      <c r="B59">
        <f>$B$27*'Effort %'!K12</f>
        <v>3.3200000000000003</v>
      </c>
      <c r="C59">
        <f>$B$27*'Effort %'!L12</f>
        <v>3.3200000000000003</v>
      </c>
      <c r="D59">
        <f>$B$27*'Effort %'!M12</f>
        <v>3.3200000000000003</v>
      </c>
      <c r="E59">
        <f>$B$27*'Effort %'!N12</f>
        <v>3.3200000000000003</v>
      </c>
      <c r="F59">
        <f>$B$27*'Effort %'!O12</f>
        <v>3.3200000000000003</v>
      </c>
    </row>
    <row r="60" spans="1:6" x14ac:dyDescent="0.35">
      <c r="A60" s="13" t="s">
        <v>29</v>
      </c>
      <c r="B60">
        <f>$B$27*'Effort %'!K13</f>
        <v>0</v>
      </c>
      <c r="C60">
        <f>$B$27*'Effort %'!L13</f>
        <v>3.3200000000000003</v>
      </c>
      <c r="D60">
        <f>$B$27*'Effort %'!M13</f>
        <v>3.3200000000000003</v>
      </c>
      <c r="E60">
        <f>$B$27*'Effort %'!N13</f>
        <v>3.3200000000000003</v>
      </c>
      <c r="F60">
        <f>$B$27*'Effort %'!O13</f>
        <v>3.3200000000000003</v>
      </c>
    </row>
    <row r="61" spans="1:6" x14ac:dyDescent="0.35">
      <c r="A61" s="13" t="s">
        <v>30</v>
      </c>
      <c r="B61">
        <f>$B$27*'Effort %'!K14</f>
        <v>0</v>
      </c>
      <c r="C61">
        <f>$B$27*'Effort %'!L14</f>
        <v>0</v>
      </c>
      <c r="D61">
        <f>$B$27*'Effort %'!M14</f>
        <v>3.3200000000000003</v>
      </c>
      <c r="E61">
        <f>$B$27*'Effort %'!N14</f>
        <v>3.3200000000000003</v>
      </c>
      <c r="F61">
        <f>$B$27*'Effort %'!O14</f>
        <v>3.3200000000000003</v>
      </c>
    </row>
    <row r="62" spans="1:6" x14ac:dyDescent="0.35">
      <c r="A62" s="13" t="s">
        <v>66</v>
      </c>
      <c r="B62">
        <f>$B$27*'Effort %'!K15</f>
        <v>0</v>
      </c>
      <c r="C62">
        <f>$B$27*'Effort %'!L15</f>
        <v>0</v>
      </c>
      <c r="D62">
        <f>$B$27*'Effort %'!M15</f>
        <v>0</v>
      </c>
      <c r="E62">
        <f>$B$27*'Effort %'!N15</f>
        <v>3.3200000000000003</v>
      </c>
      <c r="F62">
        <f>$B$27*'Effort %'!O15</f>
        <v>3.3200000000000003</v>
      </c>
    </row>
    <row r="63" spans="1:6" x14ac:dyDescent="0.35">
      <c r="A63" s="13" t="s">
        <v>67</v>
      </c>
      <c r="B63">
        <f>$B$27*'Effort %'!K16</f>
        <v>0</v>
      </c>
      <c r="C63">
        <f>$B$27*'Effort %'!L16</f>
        <v>0</v>
      </c>
      <c r="D63">
        <f>$B$27*'Effort %'!M16</f>
        <v>0</v>
      </c>
      <c r="E63">
        <f>$B$27*'Effort %'!N16</f>
        <v>0</v>
      </c>
      <c r="F63">
        <f>$B$27*'Effort %'!O16</f>
        <v>3.3200000000000003</v>
      </c>
    </row>
    <row r="66" spans="1:6" x14ac:dyDescent="0.35">
      <c r="A66" s="33" t="s">
        <v>142</v>
      </c>
      <c r="B66">
        <f>Summary!B46</f>
        <v>243</v>
      </c>
      <c r="C66">
        <f>Summary!B46</f>
        <v>243</v>
      </c>
      <c r="D66">
        <f>Summary!B46</f>
        <v>243</v>
      </c>
      <c r="E66">
        <f>Summary!B47</f>
        <v>303.75</v>
      </c>
      <c r="F66">
        <f>Summary!B48</f>
        <v>364.5</v>
      </c>
    </row>
    <row r="67" spans="1:6" x14ac:dyDescent="0.35">
      <c r="A67" s="13" t="s">
        <v>141</v>
      </c>
      <c r="B67" s="13" t="s">
        <v>135</v>
      </c>
      <c r="C67" s="13" t="s">
        <v>136</v>
      </c>
      <c r="D67" s="13" t="s">
        <v>137</v>
      </c>
      <c r="E67" s="13" t="s">
        <v>138</v>
      </c>
      <c r="F67" s="13" t="s">
        <v>139</v>
      </c>
    </row>
    <row r="68" spans="1:6" x14ac:dyDescent="0.35">
      <c r="A68" s="13" t="s">
        <v>98</v>
      </c>
      <c r="B68">
        <f>MAX(0,MIN(100,B58/B$66*100))</f>
        <v>1.366255144032922</v>
      </c>
      <c r="C68">
        <f>MAX(0,MIN(100,C58/C$66*100))</f>
        <v>1.366255144032922</v>
      </c>
      <c r="D68">
        <f>MAX(0,MIN(100,D58/D$66*100))</f>
        <v>1.366255144032922</v>
      </c>
      <c r="E68">
        <f>MAX(0,MIN(100,E58/E$66*100))</f>
        <v>1.0930041152263374</v>
      </c>
      <c r="F68">
        <f>MAX(0,MIN(100,F58/F$66*100))</f>
        <v>0.91083676268861469</v>
      </c>
    </row>
    <row r="69" spans="1:6" x14ac:dyDescent="0.35">
      <c r="A69" s="13" t="s">
        <v>99</v>
      </c>
      <c r="B69">
        <f t="shared" ref="B69:F73" si="0">MAX(0,MIN(100,B59/B$66*100))</f>
        <v>1.366255144032922</v>
      </c>
      <c r="C69">
        <f t="shared" si="0"/>
        <v>1.366255144032922</v>
      </c>
      <c r="D69">
        <f t="shared" si="0"/>
        <v>1.366255144032922</v>
      </c>
      <c r="E69">
        <f t="shared" si="0"/>
        <v>1.0930041152263374</v>
      </c>
      <c r="F69">
        <f t="shared" si="0"/>
        <v>0.91083676268861469</v>
      </c>
    </row>
    <row r="70" spans="1:6" x14ac:dyDescent="0.35">
      <c r="A70" s="13" t="s">
        <v>29</v>
      </c>
      <c r="B70">
        <f t="shared" si="0"/>
        <v>0</v>
      </c>
      <c r="C70">
        <f t="shared" si="0"/>
        <v>1.366255144032922</v>
      </c>
      <c r="D70">
        <f t="shared" si="0"/>
        <v>1.366255144032922</v>
      </c>
      <c r="E70">
        <f t="shared" si="0"/>
        <v>1.0930041152263374</v>
      </c>
      <c r="F70">
        <f t="shared" si="0"/>
        <v>0.91083676268861469</v>
      </c>
    </row>
    <row r="71" spans="1:6" x14ac:dyDescent="0.35">
      <c r="A71" s="13" t="s">
        <v>30</v>
      </c>
      <c r="B71">
        <f t="shared" si="0"/>
        <v>0</v>
      </c>
      <c r="C71">
        <f t="shared" si="0"/>
        <v>0</v>
      </c>
      <c r="D71">
        <f t="shared" si="0"/>
        <v>1.366255144032922</v>
      </c>
      <c r="E71">
        <f t="shared" si="0"/>
        <v>1.0930041152263374</v>
      </c>
      <c r="F71">
        <f t="shared" si="0"/>
        <v>0.91083676268861469</v>
      </c>
    </row>
    <row r="72" spans="1:6" x14ac:dyDescent="0.35">
      <c r="A72" s="13" t="s">
        <v>66</v>
      </c>
      <c r="B72">
        <f t="shared" si="0"/>
        <v>0</v>
      </c>
      <c r="C72">
        <f t="shared" si="0"/>
        <v>0</v>
      </c>
      <c r="D72">
        <f t="shared" si="0"/>
        <v>0</v>
      </c>
      <c r="E72">
        <f t="shared" si="0"/>
        <v>1.0930041152263374</v>
      </c>
      <c r="F72">
        <f t="shared" si="0"/>
        <v>0.91083676268861469</v>
      </c>
    </row>
    <row r="73" spans="1:6" x14ac:dyDescent="0.35">
      <c r="A73" s="13" t="s">
        <v>67</v>
      </c>
      <c r="B73">
        <f t="shared" si="0"/>
        <v>0</v>
      </c>
      <c r="C73">
        <f t="shared" si="0"/>
        <v>0</v>
      </c>
      <c r="D73">
        <f t="shared" si="0"/>
        <v>0</v>
      </c>
      <c r="E73">
        <f t="shared" si="0"/>
        <v>0</v>
      </c>
      <c r="F73">
        <f t="shared" si="0"/>
        <v>0.91083676268861469</v>
      </c>
    </row>
    <row r="75" spans="1:6" x14ac:dyDescent="0.35">
      <c r="A75" s="33" t="s">
        <v>144</v>
      </c>
      <c r="B75" s="33" t="s">
        <v>135</v>
      </c>
      <c r="C75" s="33" t="s">
        <v>136</v>
      </c>
      <c r="D75" s="33" t="s">
        <v>137</v>
      </c>
      <c r="E75" s="33" t="s">
        <v>138</v>
      </c>
      <c r="F75" s="33" t="s">
        <v>139</v>
      </c>
    </row>
    <row r="76" spans="1:6" x14ac:dyDescent="0.35">
      <c r="A76" s="33" t="s">
        <v>98</v>
      </c>
      <c r="B76" s="37">
        <f>MAX(0,MIN(100,B68+$B49+$B41))</f>
        <v>0</v>
      </c>
      <c r="C76" s="37">
        <f>MAX(0,MIN(100,C68+$B49+$B41))</f>
        <v>0</v>
      </c>
      <c r="D76" s="37">
        <f>MAX(0,MIN(100,D68+$B49+$B41))</f>
        <v>0</v>
      </c>
      <c r="E76" s="37">
        <f>MAX(0,MIN(100,E68+$B49+$B41))</f>
        <v>0</v>
      </c>
      <c r="F76" s="37">
        <f>MAX(0,MIN(100,F68+$B49+$B41))</f>
        <v>0</v>
      </c>
    </row>
    <row r="77" spans="1:6" x14ac:dyDescent="0.35">
      <c r="A77" s="33" t="s">
        <v>99</v>
      </c>
      <c r="B77" s="37">
        <f>MAX(0,MIN(100,B69+$B50+$B42))</f>
        <v>0</v>
      </c>
      <c r="C77" s="37">
        <f t="shared" ref="C77:F81" si="1">MAX(0,MIN(100,C69+$B50+$B42))</f>
        <v>0</v>
      </c>
      <c r="D77" s="37">
        <f t="shared" si="1"/>
        <v>0</v>
      </c>
      <c r="E77" s="37">
        <f t="shared" si="1"/>
        <v>0</v>
      </c>
      <c r="F77" s="37">
        <f t="shared" si="1"/>
        <v>0</v>
      </c>
    </row>
    <row r="78" spans="1:6" x14ac:dyDescent="0.35">
      <c r="A78" s="33" t="s">
        <v>29</v>
      </c>
      <c r="B78" s="37"/>
      <c r="C78" s="37">
        <f t="shared" si="1"/>
        <v>0</v>
      </c>
      <c r="D78" s="37">
        <f t="shared" si="1"/>
        <v>0</v>
      </c>
      <c r="E78" s="37">
        <f t="shared" si="1"/>
        <v>0</v>
      </c>
      <c r="F78" s="37">
        <f t="shared" si="1"/>
        <v>0</v>
      </c>
    </row>
    <row r="79" spans="1:6" x14ac:dyDescent="0.35">
      <c r="A79" s="33" t="s">
        <v>30</v>
      </c>
      <c r="B79" s="37"/>
      <c r="C79" s="37"/>
      <c r="D79" s="37">
        <f t="shared" si="1"/>
        <v>0</v>
      </c>
      <c r="E79" s="37">
        <f t="shared" si="1"/>
        <v>0</v>
      </c>
      <c r="F79" s="37">
        <f t="shared" si="1"/>
        <v>0</v>
      </c>
    </row>
    <row r="80" spans="1:6" x14ac:dyDescent="0.35">
      <c r="A80" s="33" t="s">
        <v>66</v>
      </c>
      <c r="B80" s="37"/>
      <c r="C80" s="37"/>
      <c r="D80" s="37"/>
      <c r="E80" s="37">
        <f t="shared" si="1"/>
        <v>0</v>
      </c>
      <c r="F80" s="37">
        <f t="shared" si="1"/>
        <v>0</v>
      </c>
    </row>
    <row r="81" spans="1:6" x14ac:dyDescent="0.35">
      <c r="A81" s="33" t="s">
        <v>67</v>
      </c>
      <c r="B81" s="37"/>
      <c r="C81" s="37"/>
      <c r="D81" s="37"/>
      <c r="E81" s="37"/>
      <c r="F81" s="37">
        <f t="shared" si="1"/>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Props1.xml><?xml version="1.0" encoding="utf-8"?>
<ds:datastoreItem xmlns:ds="http://schemas.openxmlformats.org/officeDocument/2006/customXml" ds:itemID="{2F9BD7DA-52C8-49CE-B9E2-21F98F08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c0929-3265-432c-90cd-a4a18b147cbc"/>
    <ds:schemaRef ds:uri="e15c2e9d-9071-420f-8402-443b554f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E4E88A-17F8-40B2-8EC1-AE408CF7AA54}">
  <ds:schemaRefs>
    <ds:schemaRef ds:uri="http://schemas.microsoft.com/sharepoint/v3/contenttype/forms"/>
  </ds:schemaRefs>
</ds:datastoreItem>
</file>

<file path=customXml/itemProps3.xml><?xml version="1.0" encoding="utf-8"?>
<ds:datastoreItem xmlns:ds="http://schemas.openxmlformats.org/officeDocument/2006/customXml" ds:itemID="{A377B27C-73B5-421A-9BAA-7FB75238CE4F}">
  <ds:schemaRefs>
    <ds:schemaRef ds:uri="http://schemas.microsoft.com/office/2006/metadata/properties"/>
    <ds:schemaRef ds:uri="http://purl.org/dc/dcmitype/"/>
    <ds:schemaRef ds:uri="http://purl.org/dc/terms/"/>
    <ds:schemaRef ds:uri="e15c2e9d-9071-420f-8402-443b554f1232"/>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19dc0929-3265-432c-90cd-a4a18b147cb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Instructions</vt:lpstr>
      <vt:lpstr>Summary</vt:lpstr>
      <vt:lpstr>Tasks</vt:lpstr>
      <vt:lpstr>Project Planner</vt:lpstr>
      <vt:lpstr>Attendance</vt:lpstr>
      <vt:lpstr>Effort %</vt:lpstr>
      <vt:lpstr>Scoring</vt:lpstr>
      <vt:lpstr>period_selected</vt:lpstr>
      <vt:lpstr>'Project Planner'!Print_Titles</vt:lpstr>
      <vt:lpstr>TitleRegion..BO60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Luis A Guillen</cp:lastModifiedBy>
  <cp:revision/>
  <dcterms:created xsi:type="dcterms:W3CDTF">2024-01-17T22:27:03Z</dcterms:created>
  <dcterms:modified xsi:type="dcterms:W3CDTF">2025-03-04T18:33:35Z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