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nas\Desktop\Informatyka Matura\19maja2015 r\"/>
    </mc:Choice>
  </mc:AlternateContent>
  <xr:revisionPtr revIDLastSave="0" documentId="13_ncr:1_{45683E11-EEB1-47D0-8F5D-EB31C67F228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kraina" sheetId="2" r:id="rId1"/>
    <sheet name="Arkusz2" sheetId="4" r:id="rId2"/>
    <sheet name="Arkusz1" sheetId="3" r:id="rId3"/>
    <sheet name="5_1" sheetId="1" r:id="rId4"/>
  </sheets>
  <definedNames>
    <definedName name="ExternalData_1" localSheetId="2" hidden="1">Arkusz1!$A$1:$E$51</definedName>
    <definedName name="ExternalData_1" localSheetId="1" hidden="1">Arkusz2!$A$1:$E$51</definedName>
    <definedName name="ExternalData_1" localSheetId="0" hidden="1">kraina!$A$1:$E$51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F3" i="4"/>
  <c r="F4" i="4"/>
  <c r="F5" i="4"/>
  <c r="F6" i="4"/>
  <c r="F7" i="4"/>
  <c r="F8" i="4"/>
  <c r="H8" i="4" s="1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G2" i="4"/>
  <c r="F2" i="4"/>
  <c r="F2" i="3"/>
  <c r="F3" i="3"/>
  <c r="F4" i="3"/>
  <c r="F5" i="3"/>
  <c r="F6" i="3"/>
  <c r="F52" i="3" s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1"/>
  <c r="G52" i="1"/>
  <c r="H52" i="1"/>
  <c r="E52" i="1"/>
  <c r="H5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3" i="1"/>
  <c r="E4" i="1"/>
  <c r="E5" i="1"/>
  <c r="E6" i="1"/>
  <c r="E7" i="1"/>
  <c r="E8" i="1"/>
  <c r="E2" i="1"/>
  <c r="H48" i="4" l="1"/>
  <c r="H36" i="4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H30" i="4"/>
  <c r="H24" i="4"/>
  <c r="H18" i="4"/>
  <c r="I18" i="4" s="1"/>
  <c r="J18" i="4" s="1"/>
  <c r="K18" i="4" s="1"/>
  <c r="L18" i="4" s="1"/>
  <c r="M18" i="4" s="1"/>
  <c r="N18" i="4" s="1"/>
  <c r="O18" i="4" s="1"/>
  <c r="P18" i="4" s="1"/>
  <c r="Q18" i="4" s="1"/>
  <c r="R18" i="4" s="1"/>
  <c r="S18" i="4" s="1"/>
  <c r="H12" i="4"/>
  <c r="H6" i="4"/>
  <c r="H51" i="4"/>
  <c r="I51" i="4" s="1"/>
  <c r="J51" i="4" s="1"/>
  <c r="K51" i="4" s="1"/>
  <c r="L51" i="4" s="1"/>
  <c r="M51" i="4" s="1"/>
  <c r="N51" i="4" s="1"/>
  <c r="O51" i="4" s="1"/>
  <c r="P51" i="4" s="1"/>
  <c r="Q51" i="4" s="1"/>
  <c r="R51" i="4" s="1"/>
  <c r="S51" i="4" s="1"/>
  <c r="H45" i="4"/>
  <c r="H39" i="4"/>
  <c r="I39" i="4" s="1"/>
  <c r="J39" i="4" s="1"/>
  <c r="K39" i="4" s="1"/>
  <c r="L39" i="4" s="1"/>
  <c r="M39" i="4" s="1"/>
  <c r="N39" i="4" s="1"/>
  <c r="O39" i="4" s="1"/>
  <c r="P39" i="4" s="1"/>
  <c r="Q39" i="4" s="1"/>
  <c r="R39" i="4" s="1"/>
  <c r="S39" i="4" s="1"/>
  <c r="H33" i="4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H27" i="4"/>
  <c r="H15" i="4"/>
  <c r="H9" i="4"/>
  <c r="H3" i="4"/>
  <c r="H49" i="4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S49" i="4" s="1"/>
  <c r="H43" i="4"/>
  <c r="I43" i="4" s="1"/>
  <c r="J43" i="4" s="1"/>
  <c r="K43" i="4" s="1"/>
  <c r="L43" i="4" s="1"/>
  <c r="M43" i="4" s="1"/>
  <c r="N43" i="4" s="1"/>
  <c r="O43" i="4" s="1"/>
  <c r="P43" i="4" s="1"/>
  <c r="Q43" i="4" s="1"/>
  <c r="R43" i="4" s="1"/>
  <c r="S43" i="4" s="1"/>
  <c r="H37" i="4"/>
  <c r="H31" i="4"/>
  <c r="H25" i="4"/>
  <c r="H19" i="4"/>
  <c r="H13" i="4"/>
  <c r="I13" i="4" s="1"/>
  <c r="J13" i="4" s="1"/>
  <c r="K13" i="4" s="1"/>
  <c r="L13" i="4" s="1"/>
  <c r="M13" i="4" s="1"/>
  <c r="N13" i="4" s="1"/>
  <c r="O13" i="4" s="1"/>
  <c r="P13" i="4" s="1"/>
  <c r="Q13" i="4" s="1"/>
  <c r="R13" i="4" s="1"/>
  <c r="S13" i="4" s="1"/>
  <c r="H7" i="4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H46" i="4"/>
  <c r="I46" i="4" s="1"/>
  <c r="J46" i="4" s="1"/>
  <c r="K46" i="4" s="1"/>
  <c r="L46" i="4" s="1"/>
  <c r="M46" i="4" s="1"/>
  <c r="N46" i="4" s="1"/>
  <c r="O46" i="4" s="1"/>
  <c r="P46" i="4" s="1"/>
  <c r="Q46" i="4" s="1"/>
  <c r="R46" i="4" s="1"/>
  <c r="S46" i="4" s="1"/>
  <c r="H40" i="4"/>
  <c r="I40" i="4" s="1"/>
  <c r="J40" i="4" s="1"/>
  <c r="K40" i="4" s="1"/>
  <c r="L40" i="4" s="1"/>
  <c r="M40" i="4" s="1"/>
  <c r="N40" i="4" s="1"/>
  <c r="O40" i="4" s="1"/>
  <c r="P40" i="4" s="1"/>
  <c r="Q40" i="4" s="1"/>
  <c r="R40" i="4" s="1"/>
  <c r="S40" i="4" s="1"/>
  <c r="H34" i="4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H16" i="4"/>
  <c r="I16" i="4" s="1"/>
  <c r="J16" i="4" s="1"/>
  <c r="K16" i="4" s="1"/>
  <c r="L16" i="4" s="1"/>
  <c r="M16" i="4" s="1"/>
  <c r="N16" i="4" s="1"/>
  <c r="O16" i="4" s="1"/>
  <c r="P16" i="4" s="1"/>
  <c r="Q16" i="4" s="1"/>
  <c r="R16" i="4" s="1"/>
  <c r="S16" i="4" s="1"/>
  <c r="H10" i="4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H4" i="4"/>
  <c r="H2" i="4"/>
  <c r="H41" i="4"/>
  <c r="I41" i="4" s="1"/>
  <c r="J41" i="4" s="1"/>
  <c r="K41" i="4" s="1"/>
  <c r="L41" i="4" s="1"/>
  <c r="M41" i="4" s="1"/>
  <c r="N41" i="4" s="1"/>
  <c r="O41" i="4" s="1"/>
  <c r="P41" i="4" s="1"/>
  <c r="Q41" i="4" s="1"/>
  <c r="R41" i="4" s="1"/>
  <c r="S41" i="4" s="1"/>
  <c r="H35" i="4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H5" i="4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I8" i="4"/>
  <c r="J8" i="4" s="1"/>
  <c r="K8" i="4" s="1"/>
  <c r="L8" i="4" s="1"/>
  <c r="M8" i="4" s="1"/>
  <c r="N8" i="4" s="1"/>
  <c r="O8" i="4" s="1"/>
  <c r="P8" i="4" s="1"/>
  <c r="Q8" i="4" s="1"/>
  <c r="R8" i="4" s="1"/>
  <c r="S8" i="4" s="1"/>
  <c r="H50" i="4"/>
  <c r="I50" i="4" s="1"/>
  <c r="J50" i="4" s="1"/>
  <c r="K50" i="4" s="1"/>
  <c r="L50" i="4" s="1"/>
  <c r="M50" i="4" s="1"/>
  <c r="N50" i="4" s="1"/>
  <c r="O50" i="4" s="1"/>
  <c r="P50" i="4" s="1"/>
  <c r="Q50" i="4" s="1"/>
  <c r="R50" i="4" s="1"/>
  <c r="S50" i="4" s="1"/>
  <c r="I48" i="4"/>
  <c r="J48" i="4" s="1"/>
  <c r="K48" i="4" s="1"/>
  <c r="L48" i="4" s="1"/>
  <c r="M48" i="4" s="1"/>
  <c r="N48" i="4" s="1"/>
  <c r="O48" i="4" s="1"/>
  <c r="P48" i="4" s="1"/>
  <c r="Q48" i="4" s="1"/>
  <c r="R48" i="4" s="1"/>
  <c r="S48" i="4" s="1"/>
  <c r="H47" i="4"/>
  <c r="I47" i="4" s="1"/>
  <c r="J47" i="4" s="1"/>
  <c r="K47" i="4" s="1"/>
  <c r="L47" i="4" s="1"/>
  <c r="M47" i="4" s="1"/>
  <c r="N47" i="4" s="1"/>
  <c r="O47" i="4" s="1"/>
  <c r="P47" i="4" s="1"/>
  <c r="Q47" i="4" s="1"/>
  <c r="R47" i="4" s="1"/>
  <c r="S47" i="4" s="1"/>
  <c r="I45" i="4"/>
  <c r="J45" i="4" s="1"/>
  <c r="K45" i="4" s="1"/>
  <c r="L45" i="4" s="1"/>
  <c r="M45" i="4" s="1"/>
  <c r="N45" i="4" s="1"/>
  <c r="O45" i="4" s="1"/>
  <c r="P45" i="4" s="1"/>
  <c r="Q45" i="4" s="1"/>
  <c r="R45" i="4" s="1"/>
  <c r="S45" i="4" s="1"/>
  <c r="H44" i="4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H42" i="4"/>
  <c r="I42" i="4" s="1"/>
  <c r="J42" i="4" s="1"/>
  <c r="K42" i="4" s="1"/>
  <c r="L42" i="4" s="1"/>
  <c r="M42" i="4" s="1"/>
  <c r="N42" i="4" s="1"/>
  <c r="O42" i="4" s="1"/>
  <c r="P42" i="4" s="1"/>
  <c r="Q42" i="4" s="1"/>
  <c r="R42" i="4" s="1"/>
  <c r="S42" i="4" s="1"/>
  <c r="H38" i="4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I37" i="4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H32" i="4"/>
  <c r="I32" i="4" s="1"/>
  <c r="J32" i="4" s="1"/>
  <c r="K32" i="4" s="1"/>
  <c r="L32" i="4" s="1"/>
  <c r="M32" i="4" s="1"/>
  <c r="N32" i="4" s="1"/>
  <c r="O32" i="4" s="1"/>
  <c r="P32" i="4" s="1"/>
  <c r="Q32" i="4" s="1"/>
  <c r="R32" i="4" s="1"/>
  <c r="S32" i="4" s="1"/>
  <c r="I31" i="4"/>
  <c r="J31" i="4" s="1"/>
  <c r="K31" i="4" s="1"/>
  <c r="L31" i="4" s="1"/>
  <c r="M31" i="4" s="1"/>
  <c r="N31" i="4" s="1"/>
  <c r="O31" i="4" s="1"/>
  <c r="P31" i="4" s="1"/>
  <c r="Q31" i="4" s="1"/>
  <c r="R31" i="4" s="1"/>
  <c r="S31" i="4" s="1"/>
  <c r="I30" i="4"/>
  <c r="J30" i="4" s="1"/>
  <c r="K30" i="4" s="1"/>
  <c r="L30" i="4" s="1"/>
  <c r="M30" i="4" s="1"/>
  <c r="N30" i="4" s="1"/>
  <c r="O30" i="4" s="1"/>
  <c r="P30" i="4" s="1"/>
  <c r="Q30" i="4" s="1"/>
  <c r="R30" i="4" s="1"/>
  <c r="S30" i="4" s="1"/>
  <c r="H29" i="4"/>
  <c r="I29" i="4" s="1"/>
  <c r="J29" i="4" s="1"/>
  <c r="K29" i="4" s="1"/>
  <c r="L29" i="4" s="1"/>
  <c r="M29" i="4" s="1"/>
  <c r="N29" i="4" s="1"/>
  <c r="O29" i="4" s="1"/>
  <c r="P29" i="4" s="1"/>
  <c r="Q29" i="4" s="1"/>
  <c r="R29" i="4" s="1"/>
  <c r="S29" i="4" s="1"/>
  <c r="H28" i="4"/>
  <c r="I28" i="4" s="1"/>
  <c r="J28" i="4" s="1"/>
  <c r="K28" i="4" s="1"/>
  <c r="L28" i="4" s="1"/>
  <c r="M28" i="4" s="1"/>
  <c r="N28" i="4" s="1"/>
  <c r="O28" i="4" s="1"/>
  <c r="P28" i="4" s="1"/>
  <c r="Q28" i="4" s="1"/>
  <c r="R28" i="4" s="1"/>
  <c r="S28" i="4" s="1"/>
  <c r="I27" i="4"/>
  <c r="J27" i="4" s="1"/>
  <c r="K27" i="4" s="1"/>
  <c r="L27" i="4" s="1"/>
  <c r="M27" i="4" s="1"/>
  <c r="N27" i="4" s="1"/>
  <c r="O27" i="4" s="1"/>
  <c r="P27" i="4" s="1"/>
  <c r="Q27" i="4" s="1"/>
  <c r="R27" i="4" s="1"/>
  <c r="S27" i="4" s="1"/>
  <c r="H26" i="4"/>
  <c r="I26" i="4" s="1"/>
  <c r="J26" i="4" s="1"/>
  <c r="K26" i="4" s="1"/>
  <c r="L26" i="4" s="1"/>
  <c r="M26" i="4" s="1"/>
  <c r="N26" i="4" s="1"/>
  <c r="O26" i="4" s="1"/>
  <c r="P26" i="4" s="1"/>
  <c r="Q26" i="4" s="1"/>
  <c r="R26" i="4" s="1"/>
  <c r="S26" i="4" s="1"/>
  <c r="I25" i="4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I24" i="4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H23" i="4"/>
  <c r="I23" i="4" s="1"/>
  <c r="J23" i="4" s="1"/>
  <c r="K23" i="4" s="1"/>
  <c r="L23" i="4" s="1"/>
  <c r="M23" i="4" s="1"/>
  <c r="N23" i="4" s="1"/>
  <c r="O23" i="4" s="1"/>
  <c r="P23" i="4" s="1"/>
  <c r="Q23" i="4" s="1"/>
  <c r="R23" i="4" s="1"/>
  <c r="S23" i="4" s="1"/>
  <c r="H21" i="4"/>
  <c r="I21" i="4" s="1"/>
  <c r="J21" i="4" s="1"/>
  <c r="K21" i="4" s="1"/>
  <c r="L21" i="4" s="1"/>
  <c r="M21" i="4" s="1"/>
  <c r="N21" i="4" s="1"/>
  <c r="O21" i="4" s="1"/>
  <c r="P21" i="4" s="1"/>
  <c r="Q21" i="4" s="1"/>
  <c r="R21" i="4" s="1"/>
  <c r="S21" i="4" s="1"/>
  <c r="H20" i="4"/>
  <c r="I20" i="4" s="1"/>
  <c r="J20" i="4" s="1"/>
  <c r="K20" i="4" s="1"/>
  <c r="L20" i="4" s="1"/>
  <c r="M20" i="4" s="1"/>
  <c r="N20" i="4" s="1"/>
  <c r="O20" i="4" s="1"/>
  <c r="P20" i="4" s="1"/>
  <c r="Q20" i="4" s="1"/>
  <c r="R20" i="4" s="1"/>
  <c r="S20" i="4" s="1"/>
  <c r="I19" i="4"/>
  <c r="J19" i="4" s="1"/>
  <c r="K19" i="4" s="1"/>
  <c r="L19" i="4" s="1"/>
  <c r="M19" i="4" s="1"/>
  <c r="N19" i="4" s="1"/>
  <c r="O19" i="4" s="1"/>
  <c r="P19" i="4" s="1"/>
  <c r="Q19" i="4" s="1"/>
  <c r="R19" i="4" s="1"/>
  <c r="S19" i="4" s="1"/>
  <c r="H17" i="4"/>
  <c r="I17" i="4" s="1"/>
  <c r="J17" i="4" s="1"/>
  <c r="K17" i="4" s="1"/>
  <c r="L17" i="4" s="1"/>
  <c r="M17" i="4" s="1"/>
  <c r="N17" i="4" s="1"/>
  <c r="O17" i="4" s="1"/>
  <c r="P17" i="4" s="1"/>
  <c r="Q17" i="4" s="1"/>
  <c r="R17" i="4" s="1"/>
  <c r="S17" i="4" s="1"/>
  <c r="I15" i="4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H14" i="4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I12" i="4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H11" i="4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I9" i="4"/>
  <c r="J9" i="4" s="1"/>
  <c r="K9" i="4" s="1"/>
  <c r="L9" i="4" s="1"/>
  <c r="M9" i="4" s="1"/>
  <c r="N9" i="4" s="1"/>
  <c r="O9" i="4" s="1"/>
  <c r="P9" i="4" s="1"/>
  <c r="Q9" i="4" s="1"/>
  <c r="R9" i="4" s="1"/>
  <c r="S9" i="4" s="1"/>
  <c r="I6" i="4"/>
  <c r="J6" i="4" s="1"/>
  <c r="K6" i="4" s="1"/>
  <c r="L6" i="4" s="1"/>
  <c r="M6" i="4" s="1"/>
  <c r="N6" i="4" s="1"/>
  <c r="O6" i="4" s="1"/>
  <c r="P6" i="4" s="1"/>
  <c r="Q6" i="4" s="1"/>
  <c r="R6" i="4" s="1"/>
  <c r="S6" i="4" s="1"/>
  <c r="I4" i="4"/>
  <c r="J4" i="4" s="1"/>
  <c r="K4" i="4" s="1"/>
  <c r="L4" i="4" s="1"/>
  <c r="M4" i="4" s="1"/>
  <c r="N4" i="4" s="1"/>
  <c r="O4" i="4" s="1"/>
  <c r="P4" i="4" s="1"/>
  <c r="Q4" i="4" s="1"/>
  <c r="R4" i="4" s="1"/>
  <c r="S4" i="4" s="1"/>
  <c r="I3" i="4"/>
  <c r="J3" i="4" s="1"/>
  <c r="K3" i="4" s="1"/>
  <c r="L3" i="4" s="1"/>
  <c r="M3" i="4" s="1"/>
  <c r="N3" i="4" s="1"/>
  <c r="O3" i="4" s="1"/>
  <c r="P3" i="4" s="1"/>
  <c r="Q3" i="4" s="1"/>
  <c r="R3" i="4" s="1"/>
  <c r="S3" i="4" s="1"/>
  <c r="I2" i="4"/>
  <c r="J2" i="4" s="1"/>
  <c r="K2" i="4" s="1"/>
  <c r="L2" i="4" s="1"/>
  <c r="M2" i="4" s="1"/>
  <c r="N2" i="4" s="1"/>
  <c r="O2" i="4" s="1"/>
  <c r="P2" i="4" s="1"/>
  <c r="Q2" i="4" s="1"/>
  <c r="R2" i="4" s="1"/>
  <c r="S2" i="4" s="1"/>
  <c r="S52" i="4" l="1"/>
  <c r="R53" i="4"/>
  <c r="R5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16ED5-F36C-4AAA-B287-FA3B28EC7D16}" keepAlive="1" name="Zapytanie — kraina" description="Połączenie z zapytaniem „kraina” w skoroszycie." type="5" refreshedVersion="8" background="1" saveData="1">
    <dbPr connection="Provider=Microsoft.Mashup.OleDb.1;Data Source=$Workbook$;Location=kraina;Extended Properties=&quot;&quot;" command="SELECT * FROM [kraina]"/>
  </connection>
  <connection id="2" xr16:uid="{6525F290-BA55-43A1-A1D7-A5DDFCCB6455}" keepAlive="1" name="Zapytanie — kraina (2)" description="Połączenie z zapytaniem „kraina (2)” w skoroszycie." type="5" refreshedVersion="8" background="1" saveData="1">
    <dbPr connection="Provider=Microsoft.Mashup.OleDb.1;Data Source=$Workbook$;Location=&quot;kraina (2)&quot;;Extended Properties=&quot;&quot;" command="SELECT * FROM [kraina (2)]"/>
  </connection>
  <connection id="3" xr16:uid="{EC641451-6B0A-45C5-855E-CFE3646FA065}" keepAlive="1" name="Zapytanie — kraina (3)" description="Połączenie z zapytaniem „kraina (3)” w skoroszycie." type="5" refreshedVersion="8" background="1" saveData="1">
    <dbPr connection="Provider=Microsoft.Mashup.OleDb.1;Data Source=$Workbook$;Location=&quot;kraina (3)&quot;;Extended Properties=&quot;&quot;" command="SELECT * FROM [kraina (3)]"/>
  </connection>
</connections>
</file>

<file path=xl/sharedStrings.xml><?xml version="1.0" encoding="utf-8"?>
<sst xmlns="http://schemas.openxmlformats.org/spreadsheetml/2006/main" count="235" uniqueCount="74">
  <si>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</si>
  <si>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</si>
  <si>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</si>
  <si>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</si>
  <si>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</si>
  <si>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</si>
  <si>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</si>
  <si>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</si>
  <si>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</si>
  <si>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</si>
  <si>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</si>
  <si>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</si>
  <si>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</si>
  <si>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</si>
  <si>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</si>
  <si>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</si>
  <si>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</si>
  <si>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</si>
  <si>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</si>
  <si>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</si>
  <si>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</si>
  <si>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</si>
  <si>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</si>
  <si>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</si>
  <si>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</si>
  <si>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</si>
  <si>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</si>
  <si>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</si>
  <si>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</si>
  <si>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</si>
  <si>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</si>
  <si>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</si>
  <si>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</si>
  <si>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</si>
  <si>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</si>
  <si>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</si>
  <si>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</si>
  <si>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</si>
  <si>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</si>
  <si>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</si>
  <si>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</si>
  <si>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</si>
  <si>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</si>
  <si>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</si>
  <si>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</si>
  <si>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</si>
  <si>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</si>
  <si>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</si>
  <si>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</si>
  <si>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</si>
  <si>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 wojewodztwa</t>
  </si>
  <si>
    <t>mezczyzni 2013</t>
  </si>
  <si>
    <t>kobiety 2013</t>
  </si>
  <si>
    <t>kobiety 2014</t>
  </si>
  <si>
    <t>mezczyzni 2014</t>
  </si>
  <si>
    <t>A</t>
  </si>
  <si>
    <t>B</t>
  </si>
  <si>
    <t>C</t>
  </si>
  <si>
    <t>D</t>
  </si>
  <si>
    <t>mezczyzni 2015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</si>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</sst>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'5_1'!$E$1:$H$1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'5_1'!$E$52:$H$52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A-48FD-9DA4-BBB5AF702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0164111"/>
        <c:axId val="1373174687"/>
      </c:barChart>
      <c:catAx>
        <c:axId val="16401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3174687"/>
        <c:crosses val="autoZero"/>
        <c:auto val="1"/>
        <c:lblAlgn val="ctr"/>
        <c:lblOffset val="100"/>
        <c:noMultiLvlLbl val="0"/>
      </c:catAx>
      <c:valAx>
        <c:axId val="137317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4016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16</xdr:row>
      <xdr:rowOff>19050</xdr:rowOff>
    </xdr:from>
    <xdr:to>
      <xdr:col>18</xdr:col>
      <xdr:colOff>504825</xdr:colOff>
      <xdr:row>26</xdr:row>
      <xdr:rowOff>100012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5B6C2A6-5001-19CD-AD43-2C98FB91F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E92F49-EC95-461E-B5EC-9082E004EB99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E26D68-33F3-4629-983E-82B00B805483}" autoFormatId="16" applyNumberFormats="0" applyBorderFormats="0" applyFontFormats="0" applyPatternFormats="0" applyAlignmentFormats="0" applyWidthHeightFormats="0">
  <queryTableRefresh nextId="22" unboundColumnsRight="14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D3DF0B-C248-4204-825B-ADA8EA731639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9F75D-D14F-4918-8D29-B16D057895BE}" name="kraina" displayName="kraina" ref="A1:E51" tableType="queryTable" totalsRowShown="0">
  <autoFilter ref="A1:E51" xr:uid="{27E9F75D-D14F-4918-8D29-B16D057895BE}"/>
  <tableColumns count="5">
    <tableColumn id="1" xr3:uid="{53D13407-BA7C-4C7D-B0CA-2D40006F9CA6}" uniqueName="1" name="nazwa wojewodztwa" queryTableFieldId="1" dataDxfId="4"/>
    <tableColumn id="2" xr3:uid="{14945956-6ABD-4A4C-BF72-21621071E436}" uniqueName="2" name="kobiety 2013" queryTableFieldId="2"/>
    <tableColumn id="3" xr3:uid="{4C642449-E936-4D24-949D-FC486D969A29}" uniqueName="3" name="mezczyzni 2013" queryTableFieldId="3"/>
    <tableColumn id="4" xr3:uid="{A9316902-97C0-46F4-889F-DE7AE1A16182}" uniqueName="4" name="kobiety 2014" queryTableFieldId="4"/>
    <tableColumn id="5" xr3:uid="{81D80C96-0715-4941-9E90-DFA56E91DC39}" uniqueName="5" name="mezczyzni 2014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E643A-63EA-4CB6-941B-7640F31A5041}" name="kraina4" displayName="kraina4" ref="A1:S52" tableType="queryTable" totalsRowCount="1">
  <autoFilter ref="A1:S51" xr:uid="{0BAE643A-63EA-4CB6-941B-7640F31A5041}"/>
  <tableColumns count="19">
    <tableColumn id="1" xr3:uid="{20C08135-E96E-4CD8-9A48-B443C7594728}" uniqueName="1" name="nazwa wojewodztwa" queryTableFieldId="1" dataDxfId="1" totalsRowDxfId="0"/>
    <tableColumn id="2" xr3:uid="{3D382503-9933-4457-9A0B-22A94032AFD9}" uniqueName="2" name="kobiety 2013" queryTableFieldId="2"/>
    <tableColumn id="3" xr3:uid="{C2B34DA7-2855-4404-91CC-EF120E2C5E49}" uniqueName="3" name="mezczyzni 2013" queryTableFieldId="3"/>
    <tableColumn id="4" xr3:uid="{DA207E43-BC0F-480A-8E34-E10303041481}" uniqueName="4" name="kobiety 2014" queryTableFieldId="4"/>
    <tableColumn id="5" xr3:uid="{FF79BE45-84F0-472C-B4B0-052456192C50}" uniqueName="5" name="mezczyzni 2014" queryTableFieldId="5"/>
    <tableColumn id="8" xr3:uid="{4A25F83D-18D1-48D5-9352-0E23E9D59EA6}" uniqueName="8" name="2013" queryTableFieldId="8">
      <calculatedColumnFormula>SUM(kraina4[[#This Row],[kobiety 2013]:[mezczyzni 2013]])</calculatedColumnFormula>
    </tableColumn>
    <tableColumn id="9" xr3:uid="{18FEE51B-D266-4766-97D9-05D5742DD282}" uniqueName="9" name="2014" queryTableFieldId="9">
      <calculatedColumnFormula>SUM(kraina4[[#This Row],[kobiety 2014]:[mezczyzni 2014]])</calculatedColumnFormula>
    </tableColumn>
    <tableColumn id="10" xr3:uid="{EE5F999E-3646-4CBA-A65D-24C80674D374}" uniqueName="10" name="2015" queryTableFieldId="10">
      <calculatedColumnFormula>INT(kraina4[[#This Row],[2014]]*ROUNDDOWN($G2/$F2,4))</calculatedColumnFormula>
    </tableColumn>
    <tableColumn id="11" xr3:uid="{C03CED57-14E4-4263-BC87-8B67253A3344}" uniqueName="11" name="2016" queryTableFieldId="11"/>
    <tableColumn id="12" xr3:uid="{EEB339A5-9535-4CB1-9BBB-DD18ACCA9849}" uniqueName="12" name="2017" queryTableFieldId="12">
      <calculatedColumnFormula>kraina4[[#This Row],[2016]]*ROUNDDOWN($G2/$F2,4)</calculatedColumnFormula>
    </tableColumn>
    <tableColumn id="13" xr3:uid="{E7650EB4-63FE-41FB-955A-37629684691D}" uniqueName="13" name="2018" queryTableFieldId="13">
      <calculatedColumnFormula>kraina4[[#This Row],[nazwa wojewodztwa]]*ROUNDDOWN($G2/$F2,4)</calculatedColumnFormula>
    </tableColumn>
    <tableColumn id="14" xr3:uid="{8FDD0552-C92A-4FF6-AB89-8D65BB750976}" uniqueName="14" name="2019" queryTableFieldId="14">
      <calculatedColumnFormula>kraina4[[#This Row],[kobiety 2013]]*ROUNDDOWN($G2/$F2,4)</calculatedColumnFormula>
    </tableColumn>
    <tableColumn id="15" xr3:uid="{F2AF9A81-36B9-4A19-919C-273E3C8A26CD}" uniqueName="15" name="2020" queryTableFieldId="15">
      <calculatedColumnFormula>kraina4[[#This Row],[mezczyzni 2013]]*ROUNDDOWN($G2/$F2,4)</calculatedColumnFormula>
    </tableColumn>
    <tableColumn id="16" xr3:uid="{827CF6F8-2D8A-4EA9-B8FE-74520DA892A3}" uniqueName="16" name="2021" queryTableFieldId="16">
      <calculatedColumnFormula>kraina4[[#This Row],[kobiety 2014]]*ROUNDDOWN($G2/$F2,4)</calculatedColumnFormula>
    </tableColumn>
    <tableColumn id="17" xr3:uid="{6AB4547D-3968-401F-BBEF-39D0A8546AE2}" uniqueName="17" name="2022" queryTableFieldId="17">
      <calculatedColumnFormula>kraina4[[#This Row],[mezczyzni 2014]]*ROUNDDOWN($G2/$F2,4)</calculatedColumnFormula>
    </tableColumn>
    <tableColumn id="18" xr3:uid="{2A5FC4D1-E94C-4CA8-AF1F-F8D40D0032F4}" uniqueName="18" name="2023" queryTableFieldId="18">
      <calculatedColumnFormula>kraina4[[#This Row],[2013]]*ROUNDDOWN($G2/$F2,4)</calculatedColumnFormula>
    </tableColumn>
    <tableColumn id="19" xr3:uid="{5D695496-A310-4B93-8C82-00CA61969B4C}" uniqueName="19" name="2024" queryTableFieldId="19">
      <calculatedColumnFormula>kraina4[[#This Row],[2014]]*ROUNDDOWN($G2/$F2,4)</calculatedColumnFormula>
    </tableColumn>
    <tableColumn id="20" xr3:uid="{8620D7EF-75BC-4185-B5C0-41F1E6A90C95}" uniqueName="20" name="2025" totalsRowFunction="custom" queryTableFieldId="20">
      <calculatedColumnFormula>kraina4[[#This Row],[2015]]*ROUNDDOWN($G2/$F2,4)</calculatedColumnFormula>
      <totalsRowFormula>SUM(kraina4[2025])</totalsRowFormula>
    </tableColumn>
    <tableColumn id="21" xr3:uid="{E3D390CF-0AB8-448E-8C53-D491B9928B53}" uniqueName="21" name="2026" totalsRowFunction="sum" queryTableFieldId="21">
      <calculatedColumnFormula>IF(kraina4[[#This Row],[2025]]&gt;kraina4[[#This Row],[2013]]*2,1,0)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5B4104-C0CF-47F0-B7D4-B3310AAF924A}" name="kraina3" displayName="kraina3" ref="A1:F52" tableType="queryTable" totalsRowCount="1">
  <autoFilter ref="A1:F51" xr:uid="{7D5B4104-C0CF-47F0-B7D4-B3310AAF924A}"/>
  <tableColumns count="6">
    <tableColumn id="1" xr3:uid="{3DAC582B-7483-45EE-98B8-B8B5EA51874B}" uniqueName="1" name="nazwa wojewodztwa" queryTableFieldId="1" dataDxfId="3" totalsRowDxfId="2"/>
    <tableColumn id="2" xr3:uid="{B742A77E-9AFF-481D-9F7C-2AAF811C3D91}" uniqueName="2" name="kobiety 2013" queryTableFieldId="2"/>
    <tableColumn id="3" xr3:uid="{CCF51227-6B47-47E7-AB10-4CE60BB7AFD1}" uniqueName="3" name="mezczyzni 2013" queryTableFieldId="3"/>
    <tableColumn id="4" xr3:uid="{A410A0F6-FACD-4CB2-9160-D265BB72A07E}" uniqueName="4" name="kobiety 2014" queryTableFieldId="4"/>
    <tableColumn id="5" xr3:uid="{0C4E08A8-2007-4B27-B277-038FF8F43CAA}" uniqueName="5" name="mezczyzni 2014" queryTableFieldId="5"/>
    <tableColumn id="6" xr3:uid="{B58A1827-6C85-474D-A10A-1E6AAD6E352D}" uniqueName="6" name="mezczyzni 2015" totalsRowFunction="custom" queryTableFieldId="6">
      <calculatedColumnFormula>IF(kraina3[[#This Row],[kobiety 2013]]&lt;kraina3[[#This Row],[kobiety 2014]],1,0)*IF(kraina3[[#This Row],[mezczyzni 2013]]&lt;kraina3[[#This Row],[mezczyzni 2014]],1,0)</calculatedColumnFormula>
      <totalsRowFormula>SUM(kraina3[mezczyzni 2015])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9636-3166-4BDC-A48C-FDF8430C4C56}">
  <dimension ref="A1:E51"/>
  <sheetViews>
    <sheetView workbookViewId="0">
      <selection activeCell="E1" sqref="A1:E1048576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50</v>
      </c>
      <c r="B1" t="s">
        <v>52</v>
      </c>
      <c r="C1" t="s">
        <v>51</v>
      </c>
      <c r="D1" t="s">
        <v>53</v>
      </c>
      <c r="E1" t="s">
        <v>54</v>
      </c>
    </row>
    <row r="2" spans="1:5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</row>
    <row r="3" spans="1:5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</row>
    <row r="4" spans="1:5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</row>
    <row r="5" spans="1:5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</row>
    <row r="6" spans="1:5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</row>
    <row r="7" spans="1:5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</row>
    <row r="8" spans="1:5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</row>
    <row r="9" spans="1:5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</row>
    <row r="10" spans="1:5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</row>
    <row r="11" spans="1:5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</row>
    <row r="12" spans="1:5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</row>
    <row r="13" spans="1:5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</row>
    <row r="14" spans="1:5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</row>
    <row r="15" spans="1:5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</row>
    <row r="16" spans="1:5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</row>
    <row r="17" spans="1:5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</row>
    <row r="18" spans="1:5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</row>
    <row r="19" spans="1:5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</row>
    <row r="20" spans="1:5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</row>
    <row r="21" spans="1:5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</row>
    <row r="22" spans="1:5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</row>
    <row r="23" spans="1:5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</row>
    <row r="24" spans="1:5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</row>
    <row r="25" spans="1:5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</row>
    <row r="26" spans="1:5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</row>
    <row r="27" spans="1:5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</row>
    <row r="28" spans="1:5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</row>
    <row r="29" spans="1:5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</row>
    <row r="30" spans="1:5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</row>
    <row r="31" spans="1:5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</row>
    <row r="32" spans="1:5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</row>
    <row r="33" spans="1:5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</row>
    <row r="34" spans="1:5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</row>
    <row r="35" spans="1:5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</row>
    <row r="36" spans="1:5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</row>
    <row r="37" spans="1:5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</row>
    <row r="38" spans="1:5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</row>
    <row r="39" spans="1:5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</row>
    <row r="40" spans="1:5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</row>
    <row r="41" spans="1:5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</row>
    <row r="42" spans="1:5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</row>
    <row r="43" spans="1:5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</row>
    <row r="44" spans="1:5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</row>
    <row r="45" spans="1:5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</row>
    <row r="46" spans="1:5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</row>
    <row r="47" spans="1:5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</row>
    <row r="48" spans="1:5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</row>
    <row r="49" spans="1:5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</row>
    <row r="50" spans="1:5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</row>
    <row r="51" spans="1:5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F787-18FC-4CAC-A54B-0B1A628136FE}">
  <dimension ref="A1:S53"/>
  <sheetViews>
    <sheetView tabSelected="1" workbookViewId="0">
      <selection activeCell="U51" sqref="U51"/>
    </sheetView>
  </sheetViews>
  <sheetFormatPr defaultRowHeight="15" x14ac:dyDescent="0.25"/>
  <cols>
    <col min="1" max="5" width="11.140625" bestFit="1" customWidth="1"/>
    <col min="11" max="11" width="10" bestFit="1" customWidth="1"/>
    <col min="18" max="18" width="10" bestFit="1" customWidth="1"/>
  </cols>
  <sheetData>
    <row r="1" spans="1:19" x14ac:dyDescent="0.25">
      <c r="A1" t="s">
        <v>50</v>
      </c>
      <c r="B1" t="s">
        <v>52</v>
      </c>
      <c r="C1" t="s">
        <v>51</v>
      </c>
      <c r="D1" t="s">
        <v>53</v>
      </c>
      <c r="E1" t="s">
        <v>54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</row>
    <row r="2" spans="1:19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>
        <f>SUM(kraina4[[#This Row],[kobiety 2013]:[mezczyzni 2013]])</f>
        <v>2812202</v>
      </c>
      <c r="G2">
        <f>SUM(kraina4[[#This Row],[kobiety 2014]:[mezczyzni 2014]])</f>
        <v>2980175</v>
      </c>
      <c r="H2">
        <f>IF($F2*2&lt;kraina4[[#This Row],[2014]],kraina4[[#This Row],[2014]],INT(kraina4[[#This Row],[2014]]*ROUNDDOWN($G2/$F2,4)))</f>
        <v>3158091</v>
      </c>
      <c r="I2">
        <f>IF($F2*2&lt;kraina4[[#This Row],[2015]],kraina4[[#This Row],[2015]],INT(kraina4[[#This Row],[2015]]*ROUNDDOWN($G2/$F2,4)))</f>
        <v>3346629</v>
      </c>
      <c r="J2">
        <f>IF($F2*2&lt;kraina4[[#This Row],[2016]],kraina4[[#This Row],[2016]],INT(kraina4[[#This Row],[2016]]*ROUNDDOWN($G2/$F2,4)))</f>
        <v>3546422</v>
      </c>
      <c r="K2">
        <f>IF($F2*2&lt;kraina4[[#This Row],[2017]],kraina4[[#This Row],[2017]],INT(kraina4[[#This Row],[2017]]*ROUNDDOWN($G2/$F2,4)))</f>
        <v>3758143</v>
      </c>
      <c r="L2">
        <f>IF($F2*2&lt;kraina4[[#This Row],[2018]],kraina4[[#This Row],[2018]],INT(kraina4[[#This Row],[2018]]*ROUNDDOWN($G2/$F2,4)))</f>
        <v>3982504</v>
      </c>
      <c r="M2">
        <f>IF($F2*2&lt;kraina4[[#This Row],[2019]],kraina4[[#This Row],[2019]],INT(kraina4[[#This Row],[2019]]*ROUNDDOWN($G2/$F2,4)))</f>
        <v>4220259</v>
      </c>
      <c r="N2">
        <f>IF($F2*2&lt;kraina4[[#This Row],[2020]],kraina4[[#This Row],[2020]],INT(kraina4[[#This Row],[2020]]*ROUNDDOWN($G2/$F2,4)))</f>
        <v>4472208</v>
      </c>
      <c r="O2">
        <f>IF($F2*2&lt;kraina4[[#This Row],[2021]],kraina4[[#This Row],[2021]],INT(kraina4[[#This Row],[2021]]*ROUNDDOWN($G2/$F2,4)))</f>
        <v>4739198</v>
      </c>
      <c r="P2">
        <f>IF($F2*2&lt;kraina4[[#This Row],[2022]],kraina4[[#This Row],[2022]],INT(kraina4[[#This Row],[2022]]*ROUNDDOWN($G2/$F2,4)))</f>
        <v>5022128</v>
      </c>
      <c r="Q2">
        <f>IF($F2*2&lt;kraina4[[#This Row],[2023]],kraina4[[#This Row],[2023]],INT(kraina4[[#This Row],[2023]]*ROUNDDOWN($G2/$F2,4)))</f>
        <v>5321949</v>
      </c>
      <c r="R2">
        <f>IF($F2*2&lt;kraina4[[#This Row],[2024]],kraina4[[#This Row],[2024]],INT(kraina4[[#This Row],[2024]]*ROUNDDOWN($G2/$F2,4)))</f>
        <v>5639669</v>
      </c>
      <c r="S2">
        <f>IF(kraina4[[#This Row],[2025]]&gt;kraina4[[#This Row],[2013]]*2,1,0)</f>
        <v>1</v>
      </c>
    </row>
    <row r="3" spans="1:19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>
        <f>SUM(kraina4[[#This Row],[kobiety 2013]:[mezczyzni 2013]])</f>
        <v>3353163</v>
      </c>
      <c r="G3">
        <f>SUM(kraina4[[#This Row],[kobiety 2014]:[mezczyzni 2014]])</f>
        <v>3140763</v>
      </c>
      <c r="H3">
        <f>IF($F3*2&lt;kraina4[[#This Row],[2014]],kraina4[[#This Row],[2014]],INT(kraina4[[#This Row],[2014]]*ROUNDDOWN($G3/$F3,4)))</f>
        <v>2941638</v>
      </c>
      <c r="I3">
        <f>IF($F3*2&lt;kraina4[[#This Row],[2015]],kraina4[[#This Row],[2015]],INT(kraina4[[#This Row],[2015]]*ROUNDDOWN($G3/$F3,4)))</f>
        <v>2755138</v>
      </c>
      <c r="J3">
        <f>IF($F3*2&lt;kraina4[[#This Row],[2016]],kraina4[[#This Row],[2016]],INT(kraina4[[#This Row],[2016]]*ROUNDDOWN($G3/$F3,4)))</f>
        <v>2580462</v>
      </c>
      <c r="K3">
        <f>IF($F3*2&lt;kraina4[[#This Row],[2017]],kraina4[[#This Row],[2017]],INT(kraina4[[#This Row],[2017]]*ROUNDDOWN($G3/$F3,4)))</f>
        <v>2416860</v>
      </c>
      <c r="L3">
        <f>IF($F3*2&lt;kraina4[[#This Row],[2018]],kraina4[[#This Row],[2018]],INT(kraina4[[#This Row],[2018]]*ROUNDDOWN($G3/$F3,4)))</f>
        <v>2263631</v>
      </c>
      <c r="M3">
        <f>IF($F3*2&lt;kraina4[[#This Row],[2019]],kraina4[[#This Row],[2019]],INT(kraina4[[#This Row],[2019]]*ROUNDDOWN($G3/$F3,4)))</f>
        <v>2120116</v>
      </c>
      <c r="N3">
        <f>IF($F3*2&lt;kraina4[[#This Row],[2020]],kraina4[[#This Row],[2020]],INT(kraina4[[#This Row],[2020]]*ROUNDDOWN($G3/$F3,4)))</f>
        <v>1985700</v>
      </c>
      <c r="O3">
        <f>IF($F3*2&lt;kraina4[[#This Row],[2021]],kraina4[[#This Row],[2021]],INT(kraina4[[#This Row],[2021]]*ROUNDDOWN($G3/$F3,4)))</f>
        <v>1859806</v>
      </c>
      <c r="P3">
        <f>IF($F3*2&lt;kraina4[[#This Row],[2022]],kraina4[[#This Row],[2022]],INT(kraina4[[#This Row],[2022]]*ROUNDDOWN($G3/$F3,4)))</f>
        <v>1741894</v>
      </c>
      <c r="Q3">
        <f>IF($F3*2&lt;kraina4[[#This Row],[2023]],kraina4[[#This Row],[2023]],INT(kraina4[[#This Row],[2023]]*ROUNDDOWN($G3/$F3,4)))</f>
        <v>1631457</v>
      </c>
      <c r="R3">
        <f>IF($F3*2&lt;kraina4[[#This Row],[2024]],kraina4[[#This Row],[2024]],INT(kraina4[[#This Row],[2024]]*ROUNDDOWN($G3/$F3,4)))</f>
        <v>1528022</v>
      </c>
      <c r="S3">
        <f>IF(kraina4[[#This Row],[2025]]&gt;kraina4[[#This Row],[2013]]*2,1,0)</f>
        <v>0</v>
      </c>
    </row>
    <row r="4" spans="1:19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>
        <f>SUM(kraina4[[#This Row],[kobiety 2013]:[mezczyzni 2013]])</f>
        <v>2443837</v>
      </c>
      <c r="G4">
        <f>SUM(kraina4[[#This Row],[kobiety 2014]:[mezczyzni 2014]])</f>
        <v>2491574</v>
      </c>
      <c r="H4">
        <f>IF($F4*2&lt;kraina4[[#This Row],[2014]],kraina4[[#This Row],[2014]],INT(kraina4[[#This Row],[2014]]*ROUNDDOWN($G4/$F4,4)))</f>
        <v>2540159</v>
      </c>
      <c r="I4">
        <f>IF($F4*2&lt;kraina4[[#This Row],[2015]],kraina4[[#This Row],[2015]],INT(kraina4[[#This Row],[2015]]*ROUNDDOWN($G4/$F4,4)))</f>
        <v>2589692</v>
      </c>
      <c r="J4">
        <f>IF($F4*2&lt;kraina4[[#This Row],[2016]],kraina4[[#This Row],[2016]],INT(kraina4[[#This Row],[2016]]*ROUNDDOWN($G4/$F4,4)))</f>
        <v>2640190</v>
      </c>
      <c r="K4">
        <f>IF($F4*2&lt;kraina4[[#This Row],[2017]],kraina4[[#This Row],[2017]],INT(kraina4[[#This Row],[2017]]*ROUNDDOWN($G4/$F4,4)))</f>
        <v>2691673</v>
      </c>
      <c r="L4">
        <f>IF($F4*2&lt;kraina4[[#This Row],[2018]],kraina4[[#This Row],[2018]],INT(kraina4[[#This Row],[2018]]*ROUNDDOWN($G4/$F4,4)))</f>
        <v>2744160</v>
      </c>
      <c r="M4">
        <f>IF($F4*2&lt;kraina4[[#This Row],[2019]],kraina4[[#This Row],[2019]],INT(kraina4[[#This Row],[2019]]*ROUNDDOWN($G4/$F4,4)))</f>
        <v>2797671</v>
      </c>
      <c r="N4">
        <f>IF($F4*2&lt;kraina4[[#This Row],[2020]],kraina4[[#This Row],[2020]],INT(kraina4[[#This Row],[2020]]*ROUNDDOWN($G4/$F4,4)))</f>
        <v>2852225</v>
      </c>
      <c r="O4">
        <f>IF($F4*2&lt;kraina4[[#This Row],[2021]],kraina4[[#This Row],[2021]],INT(kraina4[[#This Row],[2021]]*ROUNDDOWN($G4/$F4,4)))</f>
        <v>2907843</v>
      </c>
      <c r="P4">
        <f>IF($F4*2&lt;kraina4[[#This Row],[2022]],kraina4[[#This Row],[2022]],INT(kraina4[[#This Row],[2022]]*ROUNDDOWN($G4/$F4,4)))</f>
        <v>2964545</v>
      </c>
      <c r="Q4">
        <f>IF($F4*2&lt;kraina4[[#This Row],[2023]],kraina4[[#This Row],[2023]],INT(kraina4[[#This Row],[2023]]*ROUNDDOWN($G4/$F4,4)))</f>
        <v>3022353</v>
      </c>
      <c r="R4">
        <f>IF($F4*2&lt;kraina4[[#This Row],[2024]],kraina4[[#This Row],[2024]],INT(kraina4[[#This Row],[2024]]*ROUNDDOWN($G4/$F4,4)))</f>
        <v>3081288</v>
      </c>
      <c r="S4">
        <f>IF(kraina4[[#This Row],[2025]]&gt;kraina4[[#This Row],[2013]]*2,1,0)</f>
        <v>0</v>
      </c>
    </row>
    <row r="5" spans="1:19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>
        <f>SUM(kraina4[[#This Row],[kobiety 2013]:[mezczyzni 2013]])</f>
        <v>1975115</v>
      </c>
      <c r="G5">
        <f>SUM(kraina4[[#This Row],[kobiety 2014]:[mezczyzni 2014]])</f>
        <v>1411260</v>
      </c>
      <c r="H5">
        <f>IF($F5*2&lt;kraina4[[#This Row],[2014]],kraina4[[#This Row],[2014]],INT(kraina4[[#This Row],[2014]]*ROUNDDOWN($G5/$F5,4)))</f>
        <v>1008345</v>
      </c>
      <c r="I5">
        <f>IF($F5*2&lt;kraina4[[#This Row],[2015]],kraina4[[#This Row],[2015]],INT(kraina4[[#This Row],[2015]]*ROUNDDOWN($G5/$F5,4)))</f>
        <v>720462</v>
      </c>
      <c r="J5">
        <f>IF($F5*2&lt;kraina4[[#This Row],[2016]],kraina4[[#This Row],[2016]],INT(kraina4[[#This Row],[2016]]*ROUNDDOWN($G5/$F5,4)))</f>
        <v>514770</v>
      </c>
      <c r="K5">
        <f>IF($F5*2&lt;kraina4[[#This Row],[2017]],kraina4[[#This Row],[2017]],INT(kraina4[[#This Row],[2017]]*ROUNDDOWN($G5/$F5,4)))</f>
        <v>367803</v>
      </c>
      <c r="L5">
        <f>IF($F5*2&lt;kraina4[[#This Row],[2018]],kraina4[[#This Row],[2018]],INT(kraina4[[#This Row],[2018]]*ROUNDDOWN($G5/$F5,4)))</f>
        <v>262795</v>
      </c>
      <c r="M5">
        <f>IF($F5*2&lt;kraina4[[#This Row],[2019]],kraina4[[#This Row],[2019]],INT(kraina4[[#This Row],[2019]]*ROUNDDOWN($G5/$F5,4)))</f>
        <v>187767</v>
      </c>
      <c r="N5">
        <f>IF($F5*2&lt;kraina4[[#This Row],[2020]],kraina4[[#This Row],[2020]],INT(kraina4[[#This Row],[2020]]*ROUNDDOWN($G5/$F5,4)))</f>
        <v>134159</v>
      </c>
      <c r="O5">
        <f>IF($F5*2&lt;kraina4[[#This Row],[2021]],kraina4[[#This Row],[2021]],INT(kraina4[[#This Row],[2021]]*ROUNDDOWN($G5/$F5,4)))</f>
        <v>95856</v>
      </c>
      <c r="P5">
        <f>IF($F5*2&lt;kraina4[[#This Row],[2022]],kraina4[[#This Row],[2022]],INT(kraina4[[#This Row],[2022]]*ROUNDDOWN($G5/$F5,4)))</f>
        <v>68489</v>
      </c>
      <c r="Q5">
        <f>IF($F5*2&lt;kraina4[[#This Row],[2023]],kraina4[[#This Row],[2023]],INT(kraina4[[#This Row],[2023]]*ROUNDDOWN($G5/$F5,4)))</f>
        <v>48935</v>
      </c>
      <c r="R5">
        <f>IF($F5*2&lt;kraina4[[#This Row],[2024]],kraina4[[#This Row],[2024]],INT(kraina4[[#This Row],[2024]]*ROUNDDOWN($G5/$F5,4)))</f>
        <v>34964</v>
      </c>
      <c r="S5">
        <f>IF(kraina4[[#This Row],[2025]]&gt;kraina4[[#This Row],[2013]]*2,1,0)</f>
        <v>0</v>
      </c>
    </row>
    <row r="6" spans="1:19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>
        <f>SUM(kraina4[[#This Row],[kobiety 2013]:[mezczyzni 2013]])</f>
        <v>4664729</v>
      </c>
      <c r="G6">
        <f>SUM(kraina4[[#This Row],[kobiety 2014]:[mezczyzni 2014]])</f>
        <v>3792224</v>
      </c>
      <c r="H6">
        <f>IF($F6*2&lt;kraina4[[#This Row],[2014]],kraina4[[#This Row],[2014]],INT(kraina4[[#This Row],[2014]]*ROUNDDOWN($G6/$F6,4)))</f>
        <v>3082698</v>
      </c>
      <c r="I6">
        <f>IF($F6*2&lt;kraina4[[#This Row],[2015]],kraina4[[#This Row],[2015]],INT(kraina4[[#This Row],[2015]]*ROUNDDOWN($G6/$F6,4)))</f>
        <v>2505925</v>
      </c>
      <c r="J6">
        <f>IF($F6*2&lt;kraina4[[#This Row],[2016]],kraina4[[#This Row],[2016]],INT(kraina4[[#This Row],[2016]]*ROUNDDOWN($G6/$F6,4)))</f>
        <v>2037066</v>
      </c>
      <c r="K6">
        <f>IF($F6*2&lt;kraina4[[#This Row],[2017]],kraina4[[#This Row],[2017]],INT(kraina4[[#This Row],[2017]]*ROUNDDOWN($G6/$F6,4)))</f>
        <v>1655930</v>
      </c>
      <c r="L6">
        <f>IF($F6*2&lt;kraina4[[#This Row],[2018]],kraina4[[#This Row],[2018]],INT(kraina4[[#This Row],[2018]]*ROUNDDOWN($G6/$F6,4)))</f>
        <v>1346105</v>
      </c>
      <c r="M6">
        <f>IF($F6*2&lt;kraina4[[#This Row],[2019]],kraina4[[#This Row],[2019]],INT(kraina4[[#This Row],[2019]]*ROUNDDOWN($G6/$F6,4)))</f>
        <v>1094248</v>
      </c>
      <c r="N6">
        <f>IF($F6*2&lt;kraina4[[#This Row],[2020]],kraina4[[#This Row],[2020]],INT(kraina4[[#This Row],[2020]]*ROUNDDOWN($G6/$F6,4)))</f>
        <v>889514</v>
      </c>
      <c r="O6">
        <f>IF($F6*2&lt;kraina4[[#This Row],[2021]],kraina4[[#This Row],[2021]],INT(kraina4[[#This Row],[2021]]*ROUNDDOWN($G6/$F6,4)))</f>
        <v>723085</v>
      </c>
      <c r="P6">
        <f>IF($F6*2&lt;kraina4[[#This Row],[2022]],kraina4[[#This Row],[2022]],INT(kraina4[[#This Row],[2022]]*ROUNDDOWN($G6/$F6,4)))</f>
        <v>587795</v>
      </c>
      <c r="Q6">
        <f>IF($F6*2&lt;kraina4[[#This Row],[2023]],kraina4[[#This Row],[2023]],INT(kraina4[[#This Row],[2023]]*ROUNDDOWN($G6/$F6,4)))</f>
        <v>477818</v>
      </c>
      <c r="R6">
        <f>IF($F6*2&lt;kraina4[[#This Row],[2024]],kraina4[[#This Row],[2024]],INT(kraina4[[#This Row],[2024]]*ROUNDDOWN($G6/$F6,4)))</f>
        <v>388418</v>
      </c>
      <c r="S6">
        <f>IF(kraina4[[#This Row],[2025]]&gt;kraina4[[#This Row],[2013]]*2,1,0)</f>
        <v>0</v>
      </c>
    </row>
    <row r="7" spans="1:19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>
        <f>SUM(kraina4[[#This Row],[kobiety 2013]:[mezczyzni 2013]])</f>
        <v>3698361</v>
      </c>
      <c r="G7">
        <f>SUM(kraina4[[#This Row],[kobiety 2014]:[mezczyzni 2014]])</f>
        <v>4153748</v>
      </c>
      <c r="H7">
        <f>IF($F7*2&lt;kraina4[[#This Row],[2014]],kraina4[[#This Row],[2014]],INT(kraina4[[#This Row],[2014]]*ROUNDDOWN($G7/$F7,4)))</f>
        <v>4665074</v>
      </c>
      <c r="I7">
        <f>IF($F7*2&lt;kraina4[[#This Row],[2015]],kraina4[[#This Row],[2015]],INT(kraina4[[#This Row],[2015]]*ROUNDDOWN($G7/$F7,4)))</f>
        <v>5239344</v>
      </c>
      <c r="J7">
        <f>IF($F7*2&lt;kraina4[[#This Row],[2016]],kraina4[[#This Row],[2016]],INT(kraina4[[#This Row],[2016]]*ROUNDDOWN($G7/$F7,4)))</f>
        <v>5884307</v>
      </c>
      <c r="K7">
        <f>IF($F7*2&lt;kraina4[[#This Row],[2017]],kraina4[[#This Row],[2017]],INT(kraina4[[#This Row],[2017]]*ROUNDDOWN($G7/$F7,4)))</f>
        <v>6608665</v>
      </c>
      <c r="L7">
        <f>IF($F7*2&lt;kraina4[[#This Row],[2018]],kraina4[[#This Row],[2018]],INT(kraina4[[#This Row],[2018]]*ROUNDDOWN($G7/$F7,4)))</f>
        <v>7422191</v>
      </c>
      <c r="M7">
        <f>IF($F7*2&lt;kraina4[[#This Row],[2019]],kraina4[[#This Row],[2019]],INT(kraina4[[#This Row],[2019]]*ROUNDDOWN($G7/$F7,4)))</f>
        <v>7422191</v>
      </c>
      <c r="N7">
        <f>IF($F7*2&lt;kraina4[[#This Row],[2020]],kraina4[[#This Row],[2020]],INT(kraina4[[#This Row],[2020]]*ROUNDDOWN($G7/$F7,4)))</f>
        <v>7422191</v>
      </c>
      <c r="O7">
        <f>IF($F7*2&lt;kraina4[[#This Row],[2021]],kraina4[[#This Row],[2021]],INT(kraina4[[#This Row],[2021]]*ROUNDDOWN($G7/$F7,4)))</f>
        <v>7422191</v>
      </c>
      <c r="P7">
        <f>IF($F7*2&lt;kraina4[[#This Row],[2022]],kraina4[[#This Row],[2022]],INT(kraina4[[#This Row],[2022]]*ROUNDDOWN($G7/$F7,4)))</f>
        <v>7422191</v>
      </c>
      <c r="Q7">
        <f>IF($F7*2&lt;kraina4[[#This Row],[2023]],kraina4[[#This Row],[2023]],INT(kraina4[[#This Row],[2023]]*ROUNDDOWN($G7/$F7,4)))</f>
        <v>7422191</v>
      </c>
      <c r="R7">
        <f>IF($F7*2&lt;kraina4[[#This Row],[2024]],kraina4[[#This Row],[2024]],INT(kraina4[[#This Row],[2024]]*ROUNDDOWN($G7/$F7,4)))</f>
        <v>7422191</v>
      </c>
      <c r="S7">
        <f>IF(kraina4[[#This Row],[2025]]&gt;kraina4[[#This Row],[2013]]*2,1,0)</f>
        <v>1</v>
      </c>
    </row>
    <row r="8" spans="1:19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>
        <f>SUM(kraina4[[#This Row],[kobiety 2013]:[mezczyzni 2013]])</f>
        <v>7689971</v>
      </c>
      <c r="G8">
        <f>SUM(kraina4[[#This Row],[kobiety 2014]:[mezczyzni 2014]])</f>
        <v>6719014</v>
      </c>
      <c r="H8">
        <f>IF($F8*2&lt;kraina4[[#This Row],[2014]],kraina4[[#This Row],[2014]],INT(kraina4[[#This Row],[2014]]*ROUNDDOWN($G8/$F8,4)))</f>
        <v>5870402</v>
      </c>
      <c r="I8">
        <f>IF($F8*2&lt;kraina4[[#This Row],[2015]],kraina4[[#This Row],[2015]],INT(kraina4[[#This Row],[2015]]*ROUNDDOWN($G8/$F8,4)))</f>
        <v>5128970</v>
      </c>
      <c r="J8">
        <f>IF($F8*2&lt;kraina4[[#This Row],[2016]],kraina4[[#This Row],[2016]],INT(kraina4[[#This Row],[2016]]*ROUNDDOWN($G8/$F8,4)))</f>
        <v>4481181</v>
      </c>
      <c r="K8">
        <f>IF($F8*2&lt;kraina4[[#This Row],[2017]],kraina4[[#This Row],[2017]],INT(kraina4[[#This Row],[2017]]*ROUNDDOWN($G8/$F8,4)))</f>
        <v>3915207</v>
      </c>
      <c r="L8">
        <f>IF($F8*2&lt;kraina4[[#This Row],[2018]],kraina4[[#This Row],[2018]],INT(kraina4[[#This Row],[2018]]*ROUNDDOWN($G8/$F8,4)))</f>
        <v>3420716</v>
      </c>
      <c r="M8">
        <f>IF($F8*2&lt;kraina4[[#This Row],[2019]],kraina4[[#This Row],[2019]],INT(kraina4[[#This Row],[2019]]*ROUNDDOWN($G8/$F8,4)))</f>
        <v>2988679</v>
      </c>
      <c r="N8">
        <f>IF($F8*2&lt;kraina4[[#This Row],[2020]],kraina4[[#This Row],[2020]],INT(kraina4[[#This Row],[2020]]*ROUNDDOWN($G8/$F8,4)))</f>
        <v>2611208</v>
      </c>
      <c r="O8">
        <f>IF($F8*2&lt;kraina4[[#This Row],[2021]],kraina4[[#This Row],[2021]],INT(kraina4[[#This Row],[2021]]*ROUNDDOWN($G8/$F8,4)))</f>
        <v>2281412</v>
      </c>
      <c r="P8">
        <f>IF($F8*2&lt;kraina4[[#This Row],[2022]],kraina4[[#This Row],[2022]],INT(kraina4[[#This Row],[2022]]*ROUNDDOWN($G8/$F8,4)))</f>
        <v>1993269</v>
      </c>
      <c r="Q8">
        <f>IF($F8*2&lt;kraina4[[#This Row],[2023]],kraina4[[#This Row],[2023]],INT(kraina4[[#This Row],[2023]]*ROUNDDOWN($G8/$F8,4)))</f>
        <v>1741519</v>
      </c>
      <c r="R8">
        <f>IF($F8*2&lt;kraina4[[#This Row],[2024]],kraina4[[#This Row],[2024]],INT(kraina4[[#This Row],[2024]]*ROUNDDOWN($G8/$F8,4)))</f>
        <v>1521565</v>
      </c>
      <c r="S8">
        <f>IF(kraina4[[#This Row],[2025]]&gt;kraina4[[#This Row],[2013]]*2,1,0)</f>
        <v>0</v>
      </c>
    </row>
    <row r="9" spans="1:19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>
        <f>SUM(kraina4[[#This Row],[kobiety 2013]:[mezczyzni 2013]])</f>
        <v>1335057</v>
      </c>
      <c r="G9">
        <f>SUM(kraina4[[#This Row],[kobiety 2014]:[mezczyzni 2014]])</f>
        <v>2079034</v>
      </c>
      <c r="H9">
        <f>IF($F9*2&lt;kraina4[[#This Row],[2014]],kraina4[[#This Row],[2014]],INT(kraina4[[#This Row],[2014]]*ROUNDDOWN($G9/$F9,4)))</f>
        <v>3237471</v>
      </c>
      <c r="I9">
        <f>IF($F9*2&lt;kraina4[[#This Row],[2015]],kraina4[[#This Row],[2015]],INT(kraina4[[#This Row],[2015]]*ROUNDDOWN($G9/$F9,4)))</f>
        <v>3237471</v>
      </c>
      <c r="J9">
        <f>IF($F9*2&lt;kraina4[[#This Row],[2016]],kraina4[[#This Row],[2016]],INT(kraina4[[#This Row],[2016]]*ROUNDDOWN($G9/$F9,4)))</f>
        <v>3237471</v>
      </c>
      <c r="K9">
        <f>IF($F9*2&lt;kraina4[[#This Row],[2017]],kraina4[[#This Row],[2017]],INT(kraina4[[#This Row],[2017]]*ROUNDDOWN($G9/$F9,4)))</f>
        <v>3237471</v>
      </c>
      <c r="L9">
        <f>IF($F9*2&lt;kraina4[[#This Row],[2018]],kraina4[[#This Row],[2018]],INT(kraina4[[#This Row],[2018]]*ROUNDDOWN($G9/$F9,4)))</f>
        <v>3237471</v>
      </c>
      <c r="M9">
        <f>IF($F9*2&lt;kraina4[[#This Row],[2019]],kraina4[[#This Row],[2019]],INT(kraina4[[#This Row],[2019]]*ROUNDDOWN($G9/$F9,4)))</f>
        <v>3237471</v>
      </c>
      <c r="N9">
        <f>IF($F9*2&lt;kraina4[[#This Row],[2020]],kraina4[[#This Row],[2020]],INT(kraina4[[#This Row],[2020]]*ROUNDDOWN($G9/$F9,4)))</f>
        <v>3237471</v>
      </c>
      <c r="O9">
        <f>IF($F9*2&lt;kraina4[[#This Row],[2021]],kraina4[[#This Row],[2021]],INT(kraina4[[#This Row],[2021]]*ROUNDDOWN($G9/$F9,4)))</f>
        <v>3237471</v>
      </c>
      <c r="P9">
        <f>IF($F9*2&lt;kraina4[[#This Row],[2022]],kraina4[[#This Row],[2022]],INT(kraina4[[#This Row],[2022]]*ROUNDDOWN($G9/$F9,4)))</f>
        <v>3237471</v>
      </c>
      <c r="Q9">
        <f>IF($F9*2&lt;kraina4[[#This Row],[2023]],kraina4[[#This Row],[2023]],INT(kraina4[[#This Row],[2023]]*ROUNDDOWN($G9/$F9,4)))</f>
        <v>3237471</v>
      </c>
      <c r="R9">
        <f>IF($F9*2&lt;kraina4[[#This Row],[2024]],kraina4[[#This Row],[2024]],INT(kraina4[[#This Row],[2024]]*ROUNDDOWN($G9/$F9,4)))</f>
        <v>3237471</v>
      </c>
      <c r="S9">
        <f>IF(kraina4[[#This Row],[2025]]&gt;kraina4[[#This Row],[2013]]*2,1,0)</f>
        <v>1</v>
      </c>
    </row>
    <row r="10" spans="1:19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>
        <f>SUM(kraina4[[#This Row],[kobiety 2013]:[mezczyzni 2013]])</f>
        <v>3291343</v>
      </c>
      <c r="G10">
        <f>SUM(kraina4[[#This Row],[kobiety 2014]:[mezczyzni 2014]])</f>
        <v>2210357</v>
      </c>
      <c r="H10">
        <f>IF($F10*2&lt;kraina4[[#This Row],[2014]],kraina4[[#This Row],[2014]],INT(kraina4[[#This Row],[2014]]*ROUNDDOWN($G10/$F10,4)))</f>
        <v>1484254</v>
      </c>
      <c r="I10">
        <f>IF($F10*2&lt;kraina4[[#This Row],[2015]],kraina4[[#This Row],[2015]],INT(kraina4[[#This Row],[2015]]*ROUNDDOWN($G10/$F10,4)))</f>
        <v>996676</v>
      </c>
      <c r="J10">
        <f>IF($F10*2&lt;kraina4[[#This Row],[2016]],kraina4[[#This Row],[2016]],INT(kraina4[[#This Row],[2016]]*ROUNDDOWN($G10/$F10,4)))</f>
        <v>669267</v>
      </c>
      <c r="K10">
        <f>IF($F10*2&lt;kraina4[[#This Row],[2017]],kraina4[[#This Row],[2017]],INT(kraina4[[#This Row],[2017]]*ROUNDDOWN($G10/$F10,4)))</f>
        <v>449412</v>
      </c>
      <c r="L10">
        <f>IF($F10*2&lt;kraina4[[#This Row],[2018]],kraina4[[#This Row],[2018]],INT(kraina4[[#This Row],[2018]]*ROUNDDOWN($G10/$F10,4)))</f>
        <v>301780</v>
      </c>
      <c r="M10">
        <f>IF($F10*2&lt;kraina4[[#This Row],[2019]],kraina4[[#This Row],[2019]],INT(kraina4[[#This Row],[2019]]*ROUNDDOWN($G10/$F10,4)))</f>
        <v>202645</v>
      </c>
      <c r="N10">
        <f>IF($F10*2&lt;kraina4[[#This Row],[2020]],kraina4[[#This Row],[2020]],INT(kraina4[[#This Row],[2020]]*ROUNDDOWN($G10/$F10,4)))</f>
        <v>136076</v>
      </c>
      <c r="O10">
        <f>IF($F10*2&lt;kraina4[[#This Row],[2021]],kraina4[[#This Row],[2021]],INT(kraina4[[#This Row],[2021]]*ROUNDDOWN($G10/$F10,4)))</f>
        <v>91375</v>
      </c>
      <c r="P10">
        <f>IF($F10*2&lt;kraina4[[#This Row],[2022]],kraina4[[#This Row],[2022]],INT(kraina4[[#This Row],[2022]]*ROUNDDOWN($G10/$F10,4)))</f>
        <v>61358</v>
      </c>
      <c r="Q10">
        <f>IF($F10*2&lt;kraina4[[#This Row],[2023]],kraina4[[#This Row],[2023]],INT(kraina4[[#This Row],[2023]]*ROUNDDOWN($G10/$F10,4)))</f>
        <v>41201</v>
      </c>
      <c r="R10">
        <f>IF($F10*2&lt;kraina4[[#This Row],[2024]],kraina4[[#This Row],[2024]],INT(kraina4[[#This Row],[2024]]*ROUNDDOWN($G10/$F10,4)))</f>
        <v>27666</v>
      </c>
      <c r="S10">
        <f>IF(kraina4[[#This Row],[2025]]&gt;kraina4[[#This Row],[2013]]*2,1,0)</f>
        <v>0</v>
      </c>
    </row>
    <row r="11" spans="1:19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>
        <f>SUM(kraina4[[#This Row],[kobiety 2013]:[mezczyzni 2013]])</f>
        <v>2339967</v>
      </c>
      <c r="G11">
        <f>SUM(kraina4[[#This Row],[kobiety 2014]:[mezczyzni 2014]])</f>
        <v>1664564</v>
      </c>
      <c r="H11">
        <f>IF($F11*2&lt;kraina4[[#This Row],[2014]],kraina4[[#This Row],[2014]],INT(kraina4[[#This Row],[2014]]*ROUNDDOWN($G11/$F11,4)))</f>
        <v>1184004</v>
      </c>
      <c r="I11">
        <f>IF($F11*2&lt;kraina4[[#This Row],[2015]],kraina4[[#This Row],[2015]],INT(kraina4[[#This Row],[2015]]*ROUNDDOWN($G11/$F11,4)))</f>
        <v>842182</v>
      </c>
      <c r="J11">
        <f>IF($F11*2&lt;kraina4[[#This Row],[2016]],kraina4[[#This Row],[2016]],INT(kraina4[[#This Row],[2016]]*ROUNDDOWN($G11/$F11,4)))</f>
        <v>599044</v>
      </c>
      <c r="K11">
        <f>IF($F11*2&lt;kraina4[[#This Row],[2017]],kraina4[[#This Row],[2017]],INT(kraina4[[#This Row],[2017]]*ROUNDDOWN($G11/$F11,4)))</f>
        <v>426099</v>
      </c>
      <c r="L11">
        <f>IF($F11*2&lt;kraina4[[#This Row],[2018]],kraina4[[#This Row],[2018]],INT(kraina4[[#This Row],[2018]]*ROUNDDOWN($G11/$F11,4)))</f>
        <v>303084</v>
      </c>
      <c r="M11">
        <f>IF($F11*2&lt;kraina4[[#This Row],[2019]],kraina4[[#This Row],[2019]],INT(kraina4[[#This Row],[2019]]*ROUNDDOWN($G11/$F11,4)))</f>
        <v>215583</v>
      </c>
      <c r="N11">
        <f>IF($F11*2&lt;kraina4[[#This Row],[2020]],kraina4[[#This Row],[2020]],INT(kraina4[[#This Row],[2020]]*ROUNDDOWN($G11/$F11,4)))</f>
        <v>153344</v>
      </c>
      <c r="O11">
        <f>IF($F11*2&lt;kraina4[[#This Row],[2021]],kraina4[[#This Row],[2021]],INT(kraina4[[#This Row],[2021]]*ROUNDDOWN($G11/$F11,4)))</f>
        <v>109073</v>
      </c>
      <c r="P11">
        <f>IF($F11*2&lt;kraina4[[#This Row],[2022]],kraina4[[#This Row],[2022]],INT(kraina4[[#This Row],[2022]]*ROUNDDOWN($G11/$F11,4)))</f>
        <v>77583</v>
      </c>
      <c r="Q11">
        <f>IF($F11*2&lt;kraina4[[#This Row],[2023]],kraina4[[#This Row],[2023]],INT(kraina4[[#This Row],[2023]]*ROUNDDOWN($G11/$F11,4)))</f>
        <v>55184</v>
      </c>
      <c r="R11">
        <f>IF($F11*2&lt;kraina4[[#This Row],[2024]],kraina4[[#This Row],[2024]],INT(kraina4[[#This Row],[2024]]*ROUNDDOWN($G11/$F11,4)))</f>
        <v>39252</v>
      </c>
      <c r="S11">
        <f>IF(kraina4[[#This Row],[2025]]&gt;kraina4[[#This Row],[2013]]*2,1,0)</f>
        <v>0</v>
      </c>
    </row>
    <row r="12" spans="1:19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>
        <f>SUM(kraina4[[#This Row],[kobiety 2013]:[mezczyzni 2013]])</f>
        <v>3983255</v>
      </c>
      <c r="G12">
        <f>SUM(kraina4[[#This Row],[kobiety 2014]:[mezczyzni 2014]])</f>
        <v>3751139</v>
      </c>
      <c r="H12">
        <f>IF($F12*2&lt;kraina4[[#This Row],[2014]],kraina4[[#This Row],[2014]],INT(kraina4[[#This Row],[2014]]*ROUNDDOWN($G12/$F12,4)))</f>
        <v>3532447</v>
      </c>
      <c r="I12">
        <f>IF($F12*2&lt;kraina4[[#This Row],[2015]],kraina4[[#This Row],[2015]],INT(kraina4[[#This Row],[2015]]*ROUNDDOWN($G12/$F12,4)))</f>
        <v>3326505</v>
      </c>
      <c r="J12">
        <f>IF($F12*2&lt;kraina4[[#This Row],[2016]],kraina4[[#This Row],[2016]],INT(kraina4[[#This Row],[2016]]*ROUNDDOWN($G12/$F12,4)))</f>
        <v>3132569</v>
      </c>
      <c r="K12">
        <f>IF($F12*2&lt;kraina4[[#This Row],[2017]],kraina4[[#This Row],[2017]],INT(kraina4[[#This Row],[2017]]*ROUNDDOWN($G12/$F12,4)))</f>
        <v>2949940</v>
      </c>
      <c r="L12">
        <f>IF($F12*2&lt;kraina4[[#This Row],[2018]],kraina4[[#This Row],[2018]],INT(kraina4[[#This Row],[2018]]*ROUNDDOWN($G12/$F12,4)))</f>
        <v>2777958</v>
      </c>
      <c r="M12">
        <f>IF($F12*2&lt;kraina4[[#This Row],[2019]],kraina4[[#This Row],[2019]],INT(kraina4[[#This Row],[2019]]*ROUNDDOWN($G12/$F12,4)))</f>
        <v>2616003</v>
      </c>
      <c r="N12">
        <f>IF($F12*2&lt;kraina4[[#This Row],[2020]],kraina4[[#This Row],[2020]],INT(kraina4[[#This Row],[2020]]*ROUNDDOWN($G12/$F12,4)))</f>
        <v>2463490</v>
      </c>
      <c r="O12">
        <f>IF($F12*2&lt;kraina4[[#This Row],[2021]],kraina4[[#This Row],[2021]],INT(kraina4[[#This Row],[2021]]*ROUNDDOWN($G12/$F12,4)))</f>
        <v>2319868</v>
      </c>
      <c r="P12">
        <f>IF($F12*2&lt;kraina4[[#This Row],[2022]],kraina4[[#This Row],[2022]],INT(kraina4[[#This Row],[2022]]*ROUNDDOWN($G12/$F12,4)))</f>
        <v>2184619</v>
      </c>
      <c r="Q12">
        <f>IF($F12*2&lt;kraina4[[#This Row],[2023]],kraina4[[#This Row],[2023]],INT(kraina4[[#This Row],[2023]]*ROUNDDOWN($G12/$F12,4)))</f>
        <v>2057255</v>
      </c>
      <c r="R12">
        <f>IF($F12*2&lt;kraina4[[#This Row],[2024]],kraina4[[#This Row],[2024]],INT(kraina4[[#This Row],[2024]]*ROUNDDOWN($G12/$F12,4)))</f>
        <v>1937317</v>
      </c>
      <c r="S12">
        <f>IF(kraina4[[#This Row],[2025]]&gt;kraina4[[#This Row],[2013]]*2,1,0)</f>
        <v>0</v>
      </c>
    </row>
    <row r="13" spans="1:19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>
        <f>SUM(kraina4[[#This Row],[kobiety 2013]:[mezczyzni 2013]])</f>
        <v>7688480</v>
      </c>
      <c r="G13">
        <f>SUM(kraina4[[#This Row],[kobiety 2014]:[mezczyzni 2014]])</f>
        <v>8979036</v>
      </c>
      <c r="H13">
        <f>IF($F13*2&lt;kraina4[[#This Row],[2014]],kraina4[[#This Row],[2014]],INT(kraina4[[#This Row],[2014]]*ROUNDDOWN($G13/$F13,4)))</f>
        <v>10485718</v>
      </c>
      <c r="I13">
        <f>IF($F13*2&lt;kraina4[[#This Row],[2015]],kraina4[[#This Row],[2015]],INT(kraina4[[#This Row],[2015]]*ROUNDDOWN($G13/$F13,4)))</f>
        <v>12245221</v>
      </c>
      <c r="J13">
        <f>IF($F13*2&lt;kraina4[[#This Row],[2016]],kraina4[[#This Row],[2016]],INT(kraina4[[#This Row],[2016]]*ROUNDDOWN($G13/$F13,4)))</f>
        <v>14299969</v>
      </c>
      <c r="K13">
        <f>IF($F13*2&lt;kraina4[[#This Row],[2017]],kraina4[[#This Row],[2017]],INT(kraina4[[#This Row],[2017]]*ROUNDDOWN($G13/$F13,4)))</f>
        <v>16699503</v>
      </c>
      <c r="L13">
        <f>IF($F13*2&lt;kraina4[[#This Row],[2018]],kraina4[[#This Row],[2018]],INT(kraina4[[#This Row],[2018]]*ROUNDDOWN($G13/$F13,4)))</f>
        <v>16699503</v>
      </c>
      <c r="M13">
        <f>IF($F13*2&lt;kraina4[[#This Row],[2019]],kraina4[[#This Row],[2019]],INT(kraina4[[#This Row],[2019]]*ROUNDDOWN($G13/$F13,4)))</f>
        <v>16699503</v>
      </c>
      <c r="N13">
        <f>IF($F13*2&lt;kraina4[[#This Row],[2020]],kraina4[[#This Row],[2020]],INT(kraina4[[#This Row],[2020]]*ROUNDDOWN($G13/$F13,4)))</f>
        <v>16699503</v>
      </c>
      <c r="O13">
        <f>IF($F13*2&lt;kraina4[[#This Row],[2021]],kraina4[[#This Row],[2021]],INT(kraina4[[#This Row],[2021]]*ROUNDDOWN($G13/$F13,4)))</f>
        <v>16699503</v>
      </c>
      <c r="P13">
        <f>IF($F13*2&lt;kraina4[[#This Row],[2022]],kraina4[[#This Row],[2022]],INT(kraina4[[#This Row],[2022]]*ROUNDDOWN($G13/$F13,4)))</f>
        <v>16699503</v>
      </c>
      <c r="Q13">
        <f>IF($F13*2&lt;kraina4[[#This Row],[2023]],kraina4[[#This Row],[2023]],INT(kraina4[[#This Row],[2023]]*ROUNDDOWN($G13/$F13,4)))</f>
        <v>16699503</v>
      </c>
      <c r="R13">
        <f>IF($F13*2&lt;kraina4[[#This Row],[2024]],kraina4[[#This Row],[2024]],INT(kraina4[[#This Row],[2024]]*ROUNDDOWN($G13/$F13,4)))</f>
        <v>16699503</v>
      </c>
      <c r="S13">
        <f>IF(kraina4[[#This Row],[2025]]&gt;kraina4[[#This Row],[2013]]*2,1,0)</f>
        <v>1</v>
      </c>
    </row>
    <row r="14" spans="1:19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>
        <f>SUM(kraina4[[#This Row],[kobiety 2013]:[mezczyzni 2013]])</f>
        <v>1960392</v>
      </c>
      <c r="G14">
        <f>SUM(kraina4[[#This Row],[kobiety 2014]:[mezczyzni 2014]])</f>
        <v>2141427</v>
      </c>
      <c r="H14">
        <f>IF($F14*2&lt;kraina4[[#This Row],[2014]],kraina4[[#This Row],[2014]],INT(kraina4[[#This Row],[2014]]*ROUNDDOWN($G14/$F14,4)))</f>
        <v>2339080</v>
      </c>
      <c r="I14">
        <f>IF($F14*2&lt;kraina4[[#This Row],[2015]],kraina4[[#This Row],[2015]],INT(kraina4[[#This Row],[2015]]*ROUNDDOWN($G14/$F14,4)))</f>
        <v>2554977</v>
      </c>
      <c r="J14">
        <f>IF($F14*2&lt;kraina4[[#This Row],[2016]],kraina4[[#This Row],[2016]],INT(kraina4[[#This Row],[2016]]*ROUNDDOWN($G14/$F14,4)))</f>
        <v>2790801</v>
      </c>
      <c r="K14">
        <f>IF($F14*2&lt;kraina4[[#This Row],[2017]],kraina4[[#This Row],[2017]],INT(kraina4[[#This Row],[2017]]*ROUNDDOWN($G14/$F14,4)))</f>
        <v>3048391</v>
      </c>
      <c r="L14">
        <f>IF($F14*2&lt;kraina4[[#This Row],[2018]],kraina4[[#This Row],[2018]],INT(kraina4[[#This Row],[2018]]*ROUNDDOWN($G14/$F14,4)))</f>
        <v>3329757</v>
      </c>
      <c r="M14">
        <f>IF($F14*2&lt;kraina4[[#This Row],[2019]],kraina4[[#This Row],[2019]],INT(kraina4[[#This Row],[2019]]*ROUNDDOWN($G14/$F14,4)))</f>
        <v>3637093</v>
      </c>
      <c r="N14">
        <f>IF($F14*2&lt;kraina4[[#This Row],[2020]],kraina4[[#This Row],[2020]],INT(kraina4[[#This Row],[2020]]*ROUNDDOWN($G14/$F14,4)))</f>
        <v>3972796</v>
      </c>
      <c r="O14">
        <f>IF($F14*2&lt;kraina4[[#This Row],[2021]],kraina4[[#This Row],[2021]],INT(kraina4[[#This Row],[2021]]*ROUNDDOWN($G14/$F14,4)))</f>
        <v>3972796</v>
      </c>
      <c r="P14">
        <f>IF($F14*2&lt;kraina4[[#This Row],[2022]],kraina4[[#This Row],[2022]],INT(kraina4[[#This Row],[2022]]*ROUNDDOWN($G14/$F14,4)))</f>
        <v>3972796</v>
      </c>
      <c r="Q14">
        <f>IF($F14*2&lt;kraina4[[#This Row],[2023]],kraina4[[#This Row],[2023]],INT(kraina4[[#This Row],[2023]]*ROUNDDOWN($G14/$F14,4)))</f>
        <v>3972796</v>
      </c>
      <c r="R14">
        <f>IF($F14*2&lt;kraina4[[#This Row],[2024]],kraina4[[#This Row],[2024]],INT(kraina4[[#This Row],[2024]]*ROUNDDOWN($G14/$F14,4)))</f>
        <v>3972796</v>
      </c>
      <c r="S14">
        <f>IF(kraina4[[#This Row],[2025]]&gt;kraina4[[#This Row],[2013]]*2,1,0)</f>
        <v>1</v>
      </c>
    </row>
    <row r="15" spans="1:19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>
        <f>SUM(kraina4[[#This Row],[kobiety 2013]:[mezczyzni 2013]])</f>
        <v>2177470</v>
      </c>
      <c r="G15">
        <f>SUM(kraina4[[#This Row],[kobiety 2014]:[mezczyzni 2014]])</f>
        <v>1765883</v>
      </c>
      <c r="H15">
        <f>IF($F15*2&lt;kraina4[[#This Row],[2014]],kraina4[[#This Row],[2014]],INT(kraina4[[#This Row],[2014]]*ROUNDDOWN($G15/$F15,4)))</f>
        <v>1431954</v>
      </c>
      <c r="I15">
        <f>IF($F15*2&lt;kraina4[[#This Row],[2015]],kraina4[[#This Row],[2015]],INT(kraina4[[#This Row],[2015]]*ROUNDDOWN($G15/$F15,4)))</f>
        <v>1161171</v>
      </c>
      <c r="J15">
        <f>IF($F15*2&lt;kraina4[[#This Row],[2016]],kraina4[[#This Row],[2016]],INT(kraina4[[#This Row],[2016]]*ROUNDDOWN($G15/$F15,4)))</f>
        <v>941593</v>
      </c>
      <c r="K15">
        <f>IF($F15*2&lt;kraina4[[#This Row],[2017]],kraina4[[#This Row],[2017]],INT(kraina4[[#This Row],[2017]]*ROUNDDOWN($G15/$F15,4)))</f>
        <v>763537</v>
      </c>
      <c r="L15">
        <f>IF($F15*2&lt;kraina4[[#This Row],[2018]],kraina4[[#This Row],[2018]],INT(kraina4[[#This Row],[2018]]*ROUNDDOWN($G15/$F15,4)))</f>
        <v>619152</v>
      </c>
      <c r="M15">
        <f>IF($F15*2&lt;kraina4[[#This Row],[2019]],kraina4[[#This Row],[2019]],INT(kraina4[[#This Row],[2019]]*ROUNDDOWN($G15/$F15,4)))</f>
        <v>502070</v>
      </c>
      <c r="N15">
        <f>IF($F15*2&lt;kraina4[[#This Row],[2020]],kraina4[[#This Row],[2020]],INT(kraina4[[#This Row],[2020]]*ROUNDDOWN($G15/$F15,4)))</f>
        <v>407128</v>
      </c>
      <c r="O15">
        <f>IF($F15*2&lt;kraina4[[#This Row],[2021]],kraina4[[#This Row],[2021]],INT(kraina4[[#This Row],[2021]]*ROUNDDOWN($G15/$F15,4)))</f>
        <v>330140</v>
      </c>
      <c r="P15">
        <f>IF($F15*2&lt;kraina4[[#This Row],[2022]],kraina4[[#This Row],[2022]],INT(kraina4[[#This Row],[2022]]*ROUNDDOWN($G15/$F15,4)))</f>
        <v>267710</v>
      </c>
      <c r="Q15">
        <f>IF($F15*2&lt;kraina4[[#This Row],[2023]],kraina4[[#This Row],[2023]],INT(kraina4[[#This Row],[2023]]*ROUNDDOWN($G15/$F15,4)))</f>
        <v>217086</v>
      </c>
      <c r="R15">
        <f>IF($F15*2&lt;kraina4[[#This Row],[2024]],kraina4[[#This Row],[2024]],INT(kraina4[[#This Row],[2024]]*ROUNDDOWN($G15/$F15,4)))</f>
        <v>176035</v>
      </c>
      <c r="S15">
        <f>IF(kraina4[[#This Row],[2025]]&gt;kraina4[[#This Row],[2013]]*2,1,0)</f>
        <v>0</v>
      </c>
    </row>
    <row r="16" spans="1:19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>
        <f>SUM(kraina4[[#This Row],[kobiety 2013]:[mezczyzni 2013]])</f>
        <v>5134027</v>
      </c>
      <c r="G16">
        <f>SUM(kraina4[[#This Row],[kobiety 2014]:[mezczyzni 2014]])</f>
        <v>4099997</v>
      </c>
      <c r="H16">
        <f>IF($F16*2&lt;kraina4[[#This Row],[2014]],kraina4[[#This Row],[2014]],INT(kraina4[[#This Row],[2014]]*ROUNDDOWN($G16/$F16,4)))</f>
        <v>3273847</v>
      </c>
      <c r="I16">
        <f>IF($F16*2&lt;kraina4[[#This Row],[2015]],kraina4[[#This Row],[2015]],INT(kraina4[[#This Row],[2015]]*ROUNDDOWN($G16/$F16,4)))</f>
        <v>2614166</v>
      </c>
      <c r="J16">
        <f>IF($F16*2&lt;kraina4[[#This Row],[2016]],kraina4[[#This Row],[2016]],INT(kraina4[[#This Row],[2016]]*ROUNDDOWN($G16/$F16,4)))</f>
        <v>2087411</v>
      </c>
      <c r="K16">
        <f>IF($F16*2&lt;kraina4[[#This Row],[2017]],kraina4[[#This Row],[2017]],INT(kraina4[[#This Row],[2017]]*ROUNDDOWN($G16/$F16,4)))</f>
        <v>1666797</v>
      </c>
      <c r="L16">
        <f>IF($F16*2&lt;kraina4[[#This Row],[2018]],kraina4[[#This Row],[2018]],INT(kraina4[[#This Row],[2018]]*ROUNDDOWN($G16/$F16,4)))</f>
        <v>1330937</v>
      </c>
      <c r="M16">
        <f>IF($F16*2&lt;kraina4[[#This Row],[2019]],kraina4[[#This Row],[2019]],INT(kraina4[[#This Row],[2019]]*ROUNDDOWN($G16/$F16,4)))</f>
        <v>1062753</v>
      </c>
      <c r="N16">
        <f>IF($F16*2&lt;kraina4[[#This Row],[2020]],kraina4[[#This Row],[2020]],INT(kraina4[[#This Row],[2020]]*ROUNDDOWN($G16/$F16,4)))</f>
        <v>848608</v>
      </c>
      <c r="O16">
        <f>IF($F16*2&lt;kraina4[[#This Row],[2021]],kraina4[[#This Row],[2021]],INT(kraina4[[#This Row],[2021]]*ROUNDDOWN($G16/$F16,4)))</f>
        <v>677613</v>
      </c>
      <c r="P16">
        <f>IF($F16*2&lt;kraina4[[#This Row],[2022]],kraina4[[#This Row],[2022]],INT(kraina4[[#This Row],[2022]]*ROUNDDOWN($G16/$F16,4)))</f>
        <v>541073</v>
      </c>
      <c r="Q16">
        <f>IF($F16*2&lt;kraina4[[#This Row],[2023]],kraina4[[#This Row],[2023]],INT(kraina4[[#This Row],[2023]]*ROUNDDOWN($G16/$F16,4)))</f>
        <v>432046</v>
      </c>
      <c r="R16">
        <f>IF($F16*2&lt;kraina4[[#This Row],[2024]],kraina4[[#This Row],[2024]],INT(kraina4[[#This Row],[2024]]*ROUNDDOWN($G16/$F16,4)))</f>
        <v>344988</v>
      </c>
      <c r="S16">
        <f>IF(kraina4[[#This Row],[2025]]&gt;kraina4[[#This Row],[2013]]*2,1,0)</f>
        <v>0</v>
      </c>
    </row>
    <row r="17" spans="1:19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>
        <f>SUM(kraina4[[#This Row],[kobiety 2013]:[mezczyzni 2013]])</f>
        <v>2728601</v>
      </c>
      <c r="G17">
        <f>SUM(kraina4[[#This Row],[kobiety 2014]:[mezczyzni 2014]])</f>
        <v>3408578</v>
      </c>
      <c r="H17">
        <f>IF($F17*2&lt;kraina4[[#This Row],[2014]],kraina4[[#This Row],[2014]],INT(kraina4[[#This Row],[2014]]*ROUNDDOWN($G17/$F17,4)))</f>
        <v>4257995</v>
      </c>
      <c r="I17">
        <f>IF($F17*2&lt;kraina4[[#This Row],[2015]],kraina4[[#This Row],[2015]],INT(kraina4[[#This Row],[2015]]*ROUNDDOWN($G17/$F17,4)))</f>
        <v>5319087</v>
      </c>
      <c r="J17">
        <f>IF($F17*2&lt;kraina4[[#This Row],[2016]],kraina4[[#This Row],[2016]],INT(kraina4[[#This Row],[2016]]*ROUNDDOWN($G17/$F17,4)))</f>
        <v>6644603</v>
      </c>
      <c r="K17">
        <f>IF($F17*2&lt;kraina4[[#This Row],[2017]],kraina4[[#This Row],[2017]],INT(kraina4[[#This Row],[2017]]*ROUNDDOWN($G17/$F17,4)))</f>
        <v>6644603</v>
      </c>
      <c r="L17">
        <f>IF($F17*2&lt;kraina4[[#This Row],[2018]],kraina4[[#This Row],[2018]],INT(kraina4[[#This Row],[2018]]*ROUNDDOWN($G17/$F17,4)))</f>
        <v>6644603</v>
      </c>
      <c r="M17">
        <f>IF($F17*2&lt;kraina4[[#This Row],[2019]],kraina4[[#This Row],[2019]],INT(kraina4[[#This Row],[2019]]*ROUNDDOWN($G17/$F17,4)))</f>
        <v>6644603</v>
      </c>
      <c r="N17">
        <f>IF($F17*2&lt;kraina4[[#This Row],[2020]],kraina4[[#This Row],[2020]],INT(kraina4[[#This Row],[2020]]*ROUNDDOWN($G17/$F17,4)))</f>
        <v>6644603</v>
      </c>
      <c r="O17">
        <f>IF($F17*2&lt;kraina4[[#This Row],[2021]],kraina4[[#This Row],[2021]],INT(kraina4[[#This Row],[2021]]*ROUNDDOWN($G17/$F17,4)))</f>
        <v>6644603</v>
      </c>
      <c r="P17">
        <f>IF($F17*2&lt;kraina4[[#This Row],[2022]],kraina4[[#This Row],[2022]],INT(kraina4[[#This Row],[2022]]*ROUNDDOWN($G17/$F17,4)))</f>
        <v>6644603</v>
      </c>
      <c r="Q17">
        <f>IF($F17*2&lt;kraina4[[#This Row],[2023]],kraina4[[#This Row],[2023]],INT(kraina4[[#This Row],[2023]]*ROUNDDOWN($G17/$F17,4)))</f>
        <v>6644603</v>
      </c>
      <c r="R17">
        <f>IF($F17*2&lt;kraina4[[#This Row],[2024]],kraina4[[#This Row],[2024]],INT(kraina4[[#This Row],[2024]]*ROUNDDOWN($G17/$F17,4)))</f>
        <v>6644603</v>
      </c>
      <c r="S17">
        <f>IF(kraina4[[#This Row],[2025]]&gt;kraina4[[#This Row],[2013]]*2,1,0)</f>
        <v>1</v>
      </c>
    </row>
    <row r="18" spans="1:19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>
        <f>SUM(kraina4[[#This Row],[kobiety 2013]:[mezczyzni 2013]])</f>
        <v>5009321</v>
      </c>
      <c r="G18">
        <f>SUM(kraina4[[#This Row],[kobiety 2014]:[mezczyzni 2014]])</f>
        <v>3020942</v>
      </c>
      <c r="H18">
        <f>IF($F18*2&lt;kraina4[[#This Row],[2014]],kraina4[[#This Row],[2014]],INT(kraina4[[#This Row],[2014]]*ROUNDDOWN($G18/$F18,4)))</f>
        <v>1821628</v>
      </c>
      <c r="I18">
        <f>IF($F18*2&lt;kraina4[[#This Row],[2015]],kraina4[[#This Row],[2015]],INT(kraina4[[#This Row],[2015]]*ROUNDDOWN($G18/$F18,4)))</f>
        <v>1098441</v>
      </c>
      <c r="J18">
        <f>IF($F18*2&lt;kraina4[[#This Row],[2016]],kraina4[[#This Row],[2016]],INT(kraina4[[#This Row],[2016]]*ROUNDDOWN($G18/$F18,4)))</f>
        <v>662359</v>
      </c>
      <c r="K18">
        <f>IF($F18*2&lt;kraina4[[#This Row],[2017]],kraina4[[#This Row],[2017]],INT(kraina4[[#This Row],[2017]]*ROUNDDOWN($G18/$F18,4)))</f>
        <v>399402</v>
      </c>
      <c r="L18">
        <f>IF($F18*2&lt;kraina4[[#This Row],[2018]],kraina4[[#This Row],[2018]],INT(kraina4[[#This Row],[2018]]*ROUNDDOWN($G18/$F18,4)))</f>
        <v>240839</v>
      </c>
      <c r="M18">
        <f>IF($F18*2&lt;kraina4[[#This Row],[2019]],kraina4[[#This Row],[2019]],INT(kraina4[[#This Row],[2019]]*ROUNDDOWN($G18/$F18,4)))</f>
        <v>145225</v>
      </c>
      <c r="N18">
        <f>IF($F18*2&lt;kraina4[[#This Row],[2020]],kraina4[[#This Row],[2020]],INT(kraina4[[#This Row],[2020]]*ROUNDDOWN($G18/$F18,4)))</f>
        <v>87570</v>
      </c>
      <c r="O18">
        <f>IF($F18*2&lt;kraina4[[#This Row],[2021]],kraina4[[#This Row],[2021]],INT(kraina4[[#This Row],[2021]]*ROUNDDOWN($G18/$F18,4)))</f>
        <v>52804</v>
      </c>
      <c r="P18">
        <f>IF($F18*2&lt;kraina4[[#This Row],[2022]],kraina4[[#This Row],[2022]],INT(kraina4[[#This Row],[2022]]*ROUNDDOWN($G18/$F18,4)))</f>
        <v>31840</v>
      </c>
      <c r="Q18">
        <f>IF($F18*2&lt;kraina4[[#This Row],[2023]],kraina4[[#This Row],[2023]],INT(kraina4[[#This Row],[2023]]*ROUNDDOWN($G18/$F18,4)))</f>
        <v>19199</v>
      </c>
      <c r="R18">
        <f>IF($F18*2&lt;kraina4[[#This Row],[2024]],kraina4[[#This Row],[2024]],INT(kraina4[[#This Row],[2024]]*ROUNDDOWN($G18/$F18,4)))</f>
        <v>11576</v>
      </c>
      <c r="S18">
        <f>IF(kraina4[[#This Row],[2025]]&gt;kraina4[[#This Row],[2013]]*2,1,0)</f>
        <v>0</v>
      </c>
    </row>
    <row r="19" spans="1:19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>
        <f>SUM(kraina4[[#This Row],[kobiety 2013]:[mezczyzni 2013]])</f>
        <v>2729291</v>
      </c>
      <c r="G19">
        <f>SUM(kraina4[[#This Row],[kobiety 2014]:[mezczyzni 2014]])</f>
        <v>1256318</v>
      </c>
      <c r="H19">
        <f>IF($F19*2&lt;kraina4[[#This Row],[2014]],kraina4[[#This Row],[2014]],INT(kraina4[[#This Row],[2014]]*ROUNDDOWN($G19/$F19,4)))</f>
        <v>578283</v>
      </c>
      <c r="I19">
        <f>IF($F19*2&lt;kraina4[[#This Row],[2015]],kraina4[[#This Row],[2015]],INT(kraina4[[#This Row],[2015]]*ROUNDDOWN($G19/$F19,4)))</f>
        <v>266183</v>
      </c>
      <c r="J19">
        <f>IF($F19*2&lt;kraina4[[#This Row],[2016]],kraina4[[#This Row],[2016]],INT(kraina4[[#This Row],[2016]]*ROUNDDOWN($G19/$F19,4)))</f>
        <v>122524</v>
      </c>
      <c r="K19">
        <f>IF($F19*2&lt;kraina4[[#This Row],[2017]],kraina4[[#This Row],[2017]],INT(kraina4[[#This Row],[2017]]*ROUNDDOWN($G19/$F19,4)))</f>
        <v>56397</v>
      </c>
      <c r="L19">
        <f>IF($F19*2&lt;kraina4[[#This Row],[2018]],kraina4[[#This Row],[2018]],INT(kraina4[[#This Row],[2018]]*ROUNDDOWN($G19/$F19,4)))</f>
        <v>25959</v>
      </c>
      <c r="M19">
        <f>IF($F19*2&lt;kraina4[[#This Row],[2019]],kraina4[[#This Row],[2019]],INT(kraina4[[#This Row],[2019]]*ROUNDDOWN($G19/$F19,4)))</f>
        <v>11948</v>
      </c>
      <c r="N19">
        <f>IF($F19*2&lt;kraina4[[#This Row],[2020]],kraina4[[#This Row],[2020]],INT(kraina4[[#This Row],[2020]]*ROUNDDOWN($G19/$F19,4)))</f>
        <v>5499</v>
      </c>
      <c r="O19">
        <f>IF($F19*2&lt;kraina4[[#This Row],[2021]],kraina4[[#This Row],[2021]],INT(kraina4[[#This Row],[2021]]*ROUNDDOWN($G19/$F19,4)))</f>
        <v>2531</v>
      </c>
      <c r="P19">
        <f>IF($F19*2&lt;kraina4[[#This Row],[2022]],kraina4[[#This Row],[2022]],INT(kraina4[[#This Row],[2022]]*ROUNDDOWN($G19/$F19,4)))</f>
        <v>1165</v>
      </c>
      <c r="Q19">
        <f>IF($F19*2&lt;kraina4[[#This Row],[2023]],kraina4[[#This Row],[2023]],INT(kraina4[[#This Row],[2023]]*ROUNDDOWN($G19/$F19,4)))</f>
        <v>536</v>
      </c>
      <c r="R19">
        <f>IF($F19*2&lt;kraina4[[#This Row],[2024]],kraina4[[#This Row],[2024]],INT(kraina4[[#This Row],[2024]]*ROUNDDOWN($G19/$F19,4)))</f>
        <v>246</v>
      </c>
      <c r="S19">
        <f>IF(kraina4[[#This Row],[2025]]&gt;kraina4[[#This Row],[2013]]*2,1,0)</f>
        <v>0</v>
      </c>
    </row>
    <row r="20" spans="1:19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>
        <f>SUM(kraina4[[#This Row],[kobiety 2013]:[mezczyzni 2013]])</f>
        <v>6175874</v>
      </c>
      <c r="G20">
        <f>SUM(kraina4[[#This Row],[kobiety 2014]:[mezczyzni 2014]])</f>
        <v>3425717</v>
      </c>
      <c r="H20">
        <f>IF($F20*2&lt;kraina4[[#This Row],[2014]],kraina4[[#This Row],[2014]],INT(kraina4[[#This Row],[2014]]*ROUNDDOWN($G20/$F20,4)))</f>
        <v>1899902</v>
      </c>
      <c r="I20">
        <f>IF($F20*2&lt;kraina4[[#This Row],[2015]],kraina4[[#This Row],[2015]],INT(kraina4[[#This Row],[2015]]*ROUNDDOWN($G20/$F20,4)))</f>
        <v>1053685</v>
      </c>
      <c r="J20">
        <f>IF($F20*2&lt;kraina4[[#This Row],[2016]],kraina4[[#This Row],[2016]],INT(kraina4[[#This Row],[2016]]*ROUNDDOWN($G20/$F20,4)))</f>
        <v>584373</v>
      </c>
      <c r="K20">
        <f>IF($F20*2&lt;kraina4[[#This Row],[2017]],kraina4[[#This Row],[2017]],INT(kraina4[[#This Row],[2017]]*ROUNDDOWN($G20/$F20,4)))</f>
        <v>324093</v>
      </c>
      <c r="L20">
        <f>IF($F20*2&lt;kraina4[[#This Row],[2018]],kraina4[[#This Row],[2018]],INT(kraina4[[#This Row],[2018]]*ROUNDDOWN($G20/$F20,4)))</f>
        <v>179741</v>
      </c>
      <c r="M20">
        <f>IF($F20*2&lt;kraina4[[#This Row],[2019]],kraina4[[#This Row],[2019]],INT(kraina4[[#This Row],[2019]]*ROUNDDOWN($G20/$F20,4)))</f>
        <v>99684</v>
      </c>
      <c r="N20">
        <f>IF($F20*2&lt;kraina4[[#This Row],[2020]],kraina4[[#This Row],[2020]],INT(kraina4[[#This Row],[2020]]*ROUNDDOWN($G20/$F20,4)))</f>
        <v>55284</v>
      </c>
      <c r="O20">
        <f>IF($F20*2&lt;kraina4[[#This Row],[2021]],kraina4[[#This Row],[2021]],INT(kraina4[[#This Row],[2021]]*ROUNDDOWN($G20/$F20,4)))</f>
        <v>30660</v>
      </c>
      <c r="P20">
        <f>IF($F20*2&lt;kraina4[[#This Row],[2022]],kraina4[[#This Row],[2022]],INT(kraina4[[#This Row],[2022]]*ROUNDDOWN($G20/$F20,4)))</f>
        <v>17004</v>
      </c>
      <c r="Q20">
        <f>IF($F20*2&lt;kraina4[[#This Row],[2023]],kraina4[[#This Row],[2023]],INT(kraina4[[#This Row],[2023]]*ROUNDDOWN($G20/$F20,4)))</f>
        <v>9430</v>
      </c>
      <c r="R20">
        <f>IF($F20*2&lt;kraina4[[#This Row],[2024]],kraina4[[#This Row],[2024]],INT(kraina4[[#This Row],[2024]]*ROUNDDOWN($G20/$F20,4)))</f>
        <v>5229</v>
      </c>
      <c r="S20">
        <f>IF(kraina4[[#This Row],[2025]]&gt;kraina4[[#This Row],[2013]]*2,1,0)</f>
        <v>0</v>
      </c>
    </row>
    <row r="21" spans="1:19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>
        <f>SUM(kraina4[[#This Row],[kobiety 2013]:[mezczyzni 2013]])</f>
        <v>3008890</v>
      </c>
      <c r="G21">
        <f>SUM(kraina4[[#This Row],[kobiety 2014]:[mezczyzni 2014]])</f>
        <v>2778690</v>
      </c>
      <c r="H21">
        <f>IF($F21*2&lt;kraina4[[#This Row],[2014]],kraina4[[#This Row],[2014]],INT(kraina4[[#This Row],[2014]]*ROUNDDOWN($G21/$F21,4)))</f>
        <v>2565842</v>
      </c>
      <c r="I21">
        <f>IF($F21*2&lt;kraina4[[#This Row],[2015]],kraina4[[#This Row],[2015]],INT(kraina4[[#This Row],[2015]]*ROUNDDOWN($G21/$F21,4)))</f>
        <v>2369298</v>
      </c>
      <c r="J21">
        <f>IF($F21*2&lt;kraina4[[#This Row],[2016]],kraina4[[#This Row],[2016]],INT(kraina4[[#This Row],[2016]]*ROUNDDOWN($G21/$F21,4)))</f>
        <v>2187809</v>
      </c>
      <c r="K21">
        <f>IF($F21*2&lt;kraina4[[#This Row],[2017]],kraina4[[#This Row],[2017]],INT(kraina4[[#This Row],[2017]]*ROUNDDOWN($G21/$F21,4)))</f>
        <v>2020222</v>
      </c>
      <c r="L21">
        <f>IF($F21*2&lt;kraina4[[#This Row],[2018]],kraina4[[#This Row],[2018]],INT(kraina4[[#This Row],[2018]]*ROUNDDOWN($G21/$F21,4)))</f>
        <v>1865472</v>
      </c>
      <c r="M21">
        <f>IF($F21*2&lt;kraina4[[#This Row],[2019]],kraina4[[#This Row],[2019]],INT(kraina4[[#This Row],[2019]]*ROUNDDOWN($G21/$F21,4)))</f>
        <v>1722576</v>
      </c>
      <c r="N21">
        <f>IF($F21*2&lt;kraina4[[#This Row],[2020]],kraina4[[#This Row],[2020]],INT(kraina4[[#This Row],[2020]]*ROUNDDOWN($G21/$F21,4)))</f>
        <v>1590626</v>
      </c>
      <c r="O21">
        <f>IF($F21*2&lt;kraina4[[#This Row],[2021]],kraina4[[#This Row],[2021]],INT(kraina4[[#This Row],[2021]]*ROUNDDOWN($G21/$F21,4)))</f>
        <v>1468784</v>
      </c>
      <c r="P21">
        <f>IF($F21*2&lt;kraina4[[#This Row],[2022]],kraina4[[#This Row],[2022]],INT(kraina4[[#This Row],[2022]]*ROUNDDOWN($G21/$F21,4)))</f>
        <v>1356275</v>
      </c>
      <c r="Q21">
        <f>IF($F21*2&lt;kraina4[[#This Row],[2023]],kraina4[[#This Row],[2023]],INT(kraina4[[#This Row],[2023]]*ROUNDDOWN($G21/$F21,4)))</f>
        <v>1252384</v>
      </c>
      <c r="R21">
        <f>IF($F21*2&lt;kraina4[[#This Row],[2024]],kraina4[[#This Row],[2024]],INT(kraina4[[#This Row],[2024]]*ROUNDDOWN($G21/$F21,4)))</f>
        <v>1156451</v>
      </c>
      <c r="S21">
        <f>IF(kraina4[[#This Row],[2025]]&gt;kraina4[[#This Row],[2013]]*2,1,0)</f>
        <v>0</v>
      </c>
    </row>
    <row r="22" spans="1:19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>
        <f>SUM(kraina4[[#This Row],[kobiety 2013]:[mezczyzni 2013]])</f>
        <v>4752576</v>
      </c>
      <c r="G22">
        <f>SUM(kraina4[[#This Row],[kobiety 2014]:[mezczyzni 2014]])</f>
        <v>572183</v>
      </c>
      <c r="H22">
        <f>IF($F22*2&lt;kraina4[[#This Row],[2014]],kraina4[[#This Row],[2014]],INT(kraina4[[#This Row],[2014]]*ROUNDDOWN($G22/$F22,4)))</f>
        <v>68833</v>
      </c>
      <c r="I22">
        <f>IF($F22*2&lt;kraina4[[#This Row],[2015]],kraina4[[#This Row],[2015]],INT(kraina4[[#This Row],[2015]]*ROUNDDOWN($G22/$F22,4)))</f>
        <v>8280</v>
      </c>
      <c r="J22">
        <f>IF($F22*2&lt;kraina4[[#This Row],[2016]],kraina4[[#This Row],[2016]],INT(kraina4[[#This Row],[2016]]*ROUNDDOWN($G22/$F22,4)))</f>
        <v>996</v>
      </c>
      <c r="K22">
        <f>IF($F22*2&lt;kraina4[[#This Row],[2017]],kraina4[[#This Row],[2017]],INT(kraina4[[#This Row],[2017]]*ROUNDDOWN($G22/$F22,4)))</f>
        <v>119</v>
      </c>
      <c r="L22">
        <f>IF($F22*2&lt;kraina4[[#This Row],[2018]],kraina4[[#This Row],[2018]],INT(kraina4[[#This Row],[2018]]*ROUNDDOWN($G22/$F22,4)))</f>
        <v>14</v>
      </c>
      <c r="M22">
        <f>IF($F22*2&lt;kraina4[[#This Row],[2019]],kraina4[[#This Row],[2019]],INT(kraina4[[#This Row],[2019]]*ROUNDDOWN($G22/$F22,4)))</f>
        <v>1</v>
      </c>
      <c r="N22">
        <f>IF($F22*2&lt;kraina4[[#This Row],[2020]],kraina4[[#This Row],[2020]],INT(kraina4[[#This Row],[2020]]*ROUNDDOWN($G22/$F22,4)))</f>
        <v>0</v>
      </c>
      <c r="O22">
        <f>IF($F22*2&lt;kraina4[[#This Row],[2021]],kraina4[[#This Row],[2021]],INT(kraina4[[#This Row],[2021]]*ROUNDDOWN($G22/$F22,4)))</f>
        <v>0</v>
      </c>
      <c r="P22">
        <f>IF($F22*2&lt;kraina4[[#This Row],[2022]],kraina4[[#This Row],[2022]],INT(kraina4[[#This Row],[2022]]*ROUNDDOWN($G22/$F22,4)))</f>
        <v>0</v>
      </c>
      <c r="Q22">
        <f>IF($F22*2&lt;kraina4[[#This Row],[2023]],kraina4[[#This Row],[2023]],INT(kraina4[[#This Row],[2023]]*ROUNDDOWN($G22/$F22,4)))</f>
        <v>0</v>
      </c>
      <c r="R22">
        <f>IF($F22*2&lt;kraina4[[#This Row],[2024]],kraina4[[#This Row],[2024]],INT(kraina4[[#This Row],[2024]]*ROUNDDOWN($G22/$F22,4)))</f>
        <v>0</v>
      </c>
      <c r="S22">
        <f>IF(kraina4[[#This Row],[2025]]&gt;kraina4[[#This Row],[2013]]*2,1,0)</f>
        <v>0</v>
      </c>
    </row>
    <row r="23" spans="1:19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>
        <f>SUM(kraina4[[#This Row],[kobiety 2013]:[mezczyzni 2013]])</f>
        <v>1434562</v>
      </c>
      <c r="G23">
        <f>SUM(kraina4[[#This Row],[kobiety 2014]:[mezczyzni 2014]])</f>
        <v>5519227</v>
      </c>
      <c r="H23">
        <f>IF($F23*2&lt;kraina4[[#This Row],[2014]],kraina4[[#This Row],[2014]],INT(kraina4[[#This Row],[2014]]*ROUNDDOWN($G23/$F23,4)))</f>
        <v>5519227</v>
      </c>
      <c r="I23">
        <f>IF($F23*2&lt;kraina4[[#This Row],[2015]],kraina4[[#This Row],[2015]],INT(kraina4[[#This Row],[2015]]*ROUNDDOWN($G23/$F23,4)))</f>
        <v>5519227</v>
      </c>
      <c r="J23">
        <f>IF($F23*2&lt;kraina4[[#This Row],[2016]],kraina4[[#This Row],[2016]],INT(kraina4[[#This Row],[2016]]*ROUNDDOWN($G23/$F23,4)))</f>
        <v>5519227</v>
      </c>
      <c r="K23">
        <f>IF($F23*2&lt;kraina4[[#This Row],[2017]],kraina4[[#This Row],[2017]],INT(kraina4[[#This Row],[2017]]*ROUNDDOWN($G23/$F23,4)))</f>
        <v>5519227</v>
      </c>
      <c r="L23">
        <f>IF($F23*2&lt;kraina4[[#This Row],[2018]],kraina4[[#This Row],[2018]],INT(kraina4[[#This Row],[2018]]*ROUNDDOWN($G23/$F23,4)))</f>
        <v>5519227</v>
      </c>
      <c r="M23">
        <f>IF($F23*2&lt;kraina4[[#This Row],[2019]],kraina4[[#This Row],[2019]],INT(kraina4[[#This Row],[2019]]*ROUNDDOWN($G23/$F23,4)))</f>
        <v>5519227</v>
      </c>
      <c r="N23">
        <f>IF($F23*2&lt;kraina4[[#This Row],[2020]],kraina4[[#This Row],[2020]],INT(kraina4[[#This Row],[2020]]*ROUNDDOWN($G23/$F23,4)))</f>
        <v>5519227</v>
      </c>
      <c r="O23">
        <f>IF($F23*2&lt;kraina4[[#This Row],[2021]],kraina4[[#This Row],[2021]],INT(kraina4[[#This Row],[2021]]*ROUNDDOWN($G23/$F23,4)))</f>
        <v>5519227</v>
      </c>
      <c r="P23">
        <f>IF($F23*2&lt;kraina4[[#This Row],[2022]],kraina4[[#This Row],[2022]],INT(kraina4[[#This Row],[2022]]*ROUNDDOWN($G23/$F23,4)))</f>
        <v>5519227</v>
      </c>
      <c r="Q23">
        <f>IF($F23*2&lt;kraina4[[#This Row],[2023]],kraina4[[#This Row],[2023]],INT(kraina4[[#This Row],[2023]]*ROUNDDOWN($G23/$F23,4)))</f>
        <v>5519227</v>
      </c>
      <c r="R23">
        <f>IF($F23*2&lt;kraina4[[#This Row],[2024]],kraina4[[#This Row],[2024]],INT(kraina4[[#This Row],[2024]]*ROUNDDOWN($G23/$F23,4)))</f>
        <v>5519227</v>
      </c>
      <c r="S23">
        <f>IF(kraina4[[#This Row],[2025]]&gt;kraina4[[#This Row],[2013]]*2,1,0)</f>
        <v>1</v>
      </c>
    </row>
    <row r="24" spans="1:19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>
        <f>SUM(kraina4[[#This Row],[kobiety 2013]:[mezczyzni 2013]])</f>
        <v>4505451</v>
      </c>
      <c r="G24">
        <f>SUM(kraina4[[#This Row],[kobiety 2014]:[mezczyzni 2014]])</f>
        <v>3273876</v>
      </c>
      <c r="H24">
        <f>IF($F24*2&lt;kraina4[[#This Row],[2014]],kraina4[[#This Row],[2014]],INT(kraina4[[#This Row],[2014]]*ROUNDDOWN($G24/$F24,4)))</f>
        <v>2378798</v>
      </c>
      <c r="I24">
        <f>IF($F24*2&lt;kraina4[[#This Row],[2015]],kraina4[[#This Row],[2015]],INT(kraina4[[#This Row],[2015]]*ROUNDDOWN($G24/$F24,4)))</f>
        <v>1728434</v>
      </c>
      <c r="J24">
        <f>IF($F24*2&lt;kraina4[[#This Row],[2016]],kraina4[[#This Row],[2016]],INT(kraina4[[#This Row],[2016]]*ROUNDDOWN($G24/$F24,4)))</f>
        <v>1255880</v>
      </c>
      <c r="K24">
        <f>IF($F24*2&lt;kraina4[[#This Row],[2017]],kraina4[[#This Row],[2017]],INT(kraina4[[#This Row],[2017]]*ROUNDDOWN($G24/$F24,4)))</f>
        <v>912522</v>
      </c>
      <c r="L24">
        <f>IF($F24*2&lt;kraina4[[#This Row],[2018]],kraina4[[#This Row],[2018]],INT(kraina4[[#This Row],[2018]]*ROUNDDOWN($G24/$F24,4)))</f>
        <v>663038</v>
      </c>
      <c r="M24">
        <f>IF($F24*2&lt;kraina4[[#This Row],[2019]],kraina4[[#This Row],[2019]],INT(kraina4[[#This Row],[2019]]*ROUNDDOWN($G24/$F24,4)))</f>
        <v>481763</v>
      </c>
      <c r="N24">
        <f>IF($F24*2&lt;kraina4[[#This Row],[2020]],kraina4[[#This Row],[2020]],INT(kraina4[[#This Row],[2020]]*ROUNDDOWN($G24/$F24,4)))</f>
        <v>350048</v>
      </c>
      <c r="O24">
        <f>IF($F24*2&lt;kraina4[[#This Row],[2021]],kraina4[[#This Row],[2021]],INT(kraina4[[#This Row],[2021]]*ROUNDDOWN($G24/$F24,4)))</f>
        <v>254344</v>
      </c>
      <c r="P24">
        <f>IF($F24*2&lt;kraina4[[#This Row],[2022]],kraina4[[#This Row],[2022]],INT(kraina4[[#This Row],[2022]]*ROUNDDOWN($G24/$F24,4)))</f>
        <v>184806</v>
      </c>
      <c r="Q24">
        <f>IF($F24*2&lt;kraina4[[#This Row],[2023]],kraina4[[#This Row],[2023]],INT(kraina4[[#This Row],[2023]]*ROUNDDOWN($G24/$F24,4)))</f>
        <v>134280</v>
      </c>
      <c r="R24">
        <f>IF($F24*2&lt;kraina4[[#This Row],[2024]],kraina4[[#This Row],[2024]],INT(kraina4[[#This Row],[2024]]*ROUNDDOWN($G24/$F24,4)))</f>
        <v>97567</v>
      </c>
      <c r="S24">
        <f>IF(kraina4[[#This Row],[2025]]&gt;kraina4[[#This Row],[2013]]*2,1,0)</f>
        <v>0</v>
      </c>
    </row>
    <row r="25" spans="1:19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>
        <f>SUM(kraina4[[#This Row],[kobiety 2013]:[mezczyzni 2013]])</f>
        <v>1327364</v>
      </c>
      <c r="G25">
        <f>SUM(kraina4[[#This Row],[kobiety 2014]:[mezczyzni 2014]])</f>
        <v>1664117</v>
      </c>
      <c r="H25">
        <f>IF($F25*2&lt;kraina4[[#This Row],[2014]],kraina4[[#This Row],[2014]],INT(kraina4[[#This Row],[2014]]*ROUNDDOWN($G25/$F25,4)))</f>
        <v>2086303</v>
      </c>
      <c r="I25">
        <f>IF($F25*2&lt;kraina4[[#This Row],[2015]],kraina4[[#This Row],[2015]],INT(kraina4[[#This Row],[2015]]*ROUNDDOWN($G25/$F25,4)))</f>
        <v>2615598</v>
      </c>
      <c r="J25">
        <f>IF($F25*2&lt;kraina4[[#This Row],[2016]],kraina4[[#This Row],[2016]],INT(kraina4[[#This Row],[2016]]*ROUNDDOWN($G25/$F25,4)))</f>
        <v>3279175</v>
      </c>
      <c r="K25">
        <f>IF($F25*2&lt;kraina4[[#This Row],[2017]],kraina4[[#This Row],[2017]],INT(kraina4[[#This Row],[2017]]*ROUNDDOWN($G25/$F25,4)))</f>
        <v>3279175</v>
      </c>
      <c r="L25">
        <f>IF($F25*2&lt;kraina4[[#This Row],[2018]],kraina4[[#This Row],[2018]],INT(kraina4[[#This Row],[2018]]*ROUNDDOWN($G25/$F25,4)))</f>
        <v>3279175</v>
      </c>
      <c r="M25">
        <f>IF($F25*2&lt;kraina4[[#This Row],[2019]],kraina4[[#This Row],[2019]],INT(kraina4[[#This Row],[2019]]*ROUNDDOWN($G25/$F25,4)))</f>
        <v>3279175</v>
      </c>
      <c r="N25">
        <f>IF($F25*2&lt;kraina4[[#This Row],[2020]],kraina4[[#This Row],[2020]],INT(kraina4[[#This Row],[2020]]*ROUNDDOWN($G25/$F25,4)))</f>
        <v>3279175</v>
      </c>
      <c r="O25">
        <f>IF($F25*2&lt;kraina4[[#This Row],[2021]],kraina4[[#This Row],[2021]],INT(kraina4[[#This Row],[2021]]*ROUNDDOWN($G25/$F25,4)))</f>
        <v>3279175</v>
      </c>
      <c r="P25">
        <f>IF($F25*2&lt;kraina4[[#This Row],[2022]],kraina4[[#This Row],[2022]],INT(kraina4[[#This Row],[2022]]*ROUNDDOWN($G25/$F25,4)))</f>
        <v>3279175</v>
      </c>
      <c r="Q25">
        <f>IF($F25*2&lt;kraina4[[#This Row],[2023]],kraina4[[#This Row],[2023]],INT(kraina4[[#This Row],[2023]]*ROUNDDOWN($G25/$F25,4)))</f>
        <v>3279175</v>
      </c>
      <c r="R25">
        <f>IF($F25*2&lt;kraina4[[#This Row],[2024]],kraina4[[#This Row],[2024]],INT(kraina4[[#This Row],[2024]]*ROUNDDOWN($G25/$F25,4)))</f>
        <v>3279175</v>
      </c>
      <c r="S25">
        <f>IF(kraina4[[#This Row],[2025]]&gt;kraina4[[#This Row],[2013]]*2,1,0)</f>
        <v>1</v>
      </c>
    </row>
    <row r="26" spans="1:19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>
        <f>SUM(kraina4[[#This Row],[kobiety 2013]:[mezczyzni 2013]])</f>
        <v>884947</v>
      </c>
      <c r="G26">
        <f>SUM(kraina4[[#This Row],[kobiety 2014]:[mezczyzni 2014]])</f>
        <v>3347446</v>
      </c>
      <c r="H26">
        <f>IF($F26*2&lt;kraina4[[#This Row],[2014]],kraina4[[#This Row],[2014]],INT(kraina4[[#This Row],[2014]]*ROUNDDOWN($G26/$F26,4)))</f>
        <v>3347446</v>
      </c>
      <c r="I26">
        <f>IF($F26*2&lt;kraina4[[#This Row],[2015]],kraina4[[#This Row],[2015]],INT(kraina4[[#This Row],[2015]]*ROUNDDOWN($G26/$F26,4)))</f>
        <v>3347446</v>
      </c>
      <c r="J26">
        <f>IF($F26*2&lt;kraina4[[#This Row],[2016]],kraina4[[#This Row],[2016]],INT(kraina4[[#This Row],[2016]]*ROUNDDOWN($G26/$F26,4)))</f>
        <v>3347446</v>
      </c>
      <c r="K26">
        <f>IF($F26*2&lt;kraina4[[#This Row],[2017]],kraina4[[#This Row],[2017]],INT(kraina4[[#This Row],[2017]]*ROUNDDOWN($G26/$F26,4)))</f>
        <v>3347446</v>
      </c>
      <c r="L26">
        <f>IF($F26*2&lt;kraina4[[#This Row],[2018]],kraina4[[#This Row],[2018]],INT(kraina4[[#This Row],[2018]]*ROUNDDOWN($G26/$F26,4)))</f>
        <v>3347446</v>
      </c>
      <c r="M26">
        <f>IF($F26*2&lt;kraina4[[#This Row],[2019]],kraina4[[#This Row],[2019]],INT(kraina4[[#This Row],[2019]]*ROUNDDOWN($G26/$F26,4)))</f>
        <v>3347446</v>
      </c>
      <c r="N26">
        <f>IF($F26*2&lt;kraina4[[#This Row],[2020]],kraina4[[#This Row],[2020]],INT(kraina4[[#This Row],[2020]]*ROUNDDOWN($G26/$F26,4)))</f>
        <v>3347446</v>
      </c>
      <c r="O26">
        <f>IF($F26*2&lt;kraina4[[#This Row],[2021]],kraina4[[#This Row],[2021]],INT(kraina4[[#This Row],[2021]]*ROUNDDOWN($G26/$F26,4)))</f>
        <v>3347446</v>
      </c>
      <c r="P26">
        <f>IF($F26*2&lt;kraina4[[#This Row],[2022]],kraina4[[#This Row],[2022]],INT(kraina4[[#This Row],[2022]]*ROUNDDOWN($G26/$F26,4)))</f>
        <v>3347446</v>
      </c>
      <c r="Q26">
        <f>IF($F26*2&lt;kraina4[[#This Row],[2023]],kraina4[[#This Row],[2023]],INT(kraina4[[#This Row],[2023]]*ROUNDDOWN($G26/$F26,4)))</f>
        <v>3347446</v>
      </c>
      <c r="R26">
        <f>IF($F26*2&lt;kraina4[[#This Row],[2024]],kraina4[[#This Row],[2024]],INT(kraina4[[#This Row],[2024]]*ROUNDDOWN($G26/$F26,4)))</f>
        <v>3347446</v>
      </c>
      <c r="S26">
        <f>IF(kraina4[[#This Row],[2025]]&gt;kraina4[[#This Row],[2013]]*2,1,0)</f>
        <v>1</v>
      </c>
    </row>
    <row r="27" spans="1:19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>
        <f>SUM(kraina4[[#This Row],[kobiety 2013]:[mezczyzni 2013]])</f>
        <v>2151563</v>
      </c>
      <c r="G27">
        <f>SUM(kraina4[[#This Row],[kobiety 2014]:[mezczyzni 2014]])</f>
        <v>1868301</v>
      </c>
      <c r="H27">
        <f>IF($F27*2&lt;kraina4[[#This Row],[2014]],kraina4[[#This Row],[2014]],INT(kraina4[[#This Row],[2014]]*ROUNDDOWN($G27/$F27,4)))</f>
        <v>1622245</v>
      </c>
      <c r="I27">
        <f>IF($F27*2&lt;kraina4[[#This Row],[2015]],kraina4[[#This Row],[2015]],INT(kraina4[[#This Row],[2015]]*ROUNDDOWN($G27/$F27,4)))</f>
        <v>1408595</v>
      </c>
      <c r="J27">
        <f>IF($F27*2&lt;kraina4[[#This Row],[2016]],kraina4[[#This Row],[2016]],INT(kraina4[[#This Row],[2016]]*ROUNDDOWN($G27/$F27,4)))</f>
        <v>1223083</v>
      </c>
      <c r="K27">
        <f>IF($F27*2&lt;kraina4[[#This Row],[2017]],kraina4[[#This Row],[2017]],INT(kraina4[[#This Row],[2017]]*ROUNDDOWN($G27/$F27,4)))</f>
        <v>1062002</v>
      </c>
      <c r="L27">
        <f>IF($F27*2&lt;kraina4[[#This Row],[2018]],kraina4[[#This Row],[2018]],INT(kraina4[[#This Row],[2018]]*ROUNDDOWN($G27/$F27,4)))</f>
        <v>922136</v>
      </c>
      <c r="M27">
        <f>IF($F27*2&lt;kraina4[[#This Row],[2019]],kraina4[[#This Row],[2019]],INT(kraina4[[#This Row],[2019]]*ROUNDDOWN($G27/$F27,4)))</f>
        <v>800690</v>
      </c>
      <c r="N27">
        <f>IF($F27*2&lt;kraina4[[#This Row],[2020]],kraina4[[#This Row],[2020]],INT(kraina4[[#This Row],[2020]]*ROUNDDOWN($G27/$F27,4)))</f>
        <v>695239</v>
      </c>
      <c r="O27">
        <f>IF($F27*2&lt;kraina4[[#This Row],[2021]],kraina4[[#This Row],[2021]],INT(kraina4[[#This Row],[2021]]*ROUNDDOWN($G27/$F27,4)))</f>
        <v>603676</v>
      </c>
      <c r="P27">
        <f>IF($F27*2&lt;kraina4[[#This Row],[2022]],kraina4[[#This Row],[2022]],INT(kraina4[[#This Row],[2022]]*ROUNDDOWN($G27/$F27,4)))</f>
        <v>524171</v>
      </c>
      <c r="Q27">
        <f>IF($F27*2&lt;kraina4[[#This Row],[2023]],kraina4[[#This Row],[2023]],INT(kraina4[[#This Row],[2023]]*ROUNDDOWN($G27/$F27,4)))</f>
        <v>455137</v>
      </c>
      <c r="R27">
        <f>IF($F27*2&lt;kraina4[[#This Row],[2024]],kraina4[[#This Row],[2024]],INT(kraina4[[#This Row],[2024]]*ROUNDDOWN($G27/$F27,4)))</f>
        <v>395195</v>
      </c>
      <c r="S27">
        <f>IF(kraina4[[#This Row],[2025]]&gt;kraina4[[#This Row],[2013]]*2,1,0)</f>
        <v>0</v>
      </c>
    </row>
    <row r="28" spans="1:19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>
        <f>SUM(kraina4[[#This Row],[kobiety 2013]:[mezczyzni 2013]])</f>
        <v>4709695</v>
      </c>
      <c r="G28">
        <f>SUM(kraina4[[#This Row],[kobiety 2014]:[mezczyzni 2014]])</f>
        <v>2219872</v>
      </c>
      <c r="H28">
        <f>IF($F28*2&lt;kraina4[[#This Row],[2014]],kraina4[[#This Row],[2014]],INT(kraina4[[#This Row],[2014]]*ROUNDDOWN($G28/$F28,4)))</f>
        <v>1046225</v>
      </c>
      <c r="I28">
        <f>IF($F28*2&lt;kraina4[[#This Row],[2015]],kraina4[[#This Row],[2015]],INT(kraina4[[#This Row],[2015]]*ROUNDDOWN($G28/$F28,4)))</f>
        <v>493085</v>
      </c>
      <c r="J28">
        <f>IF($F28*2&lt;kraina4[[#This Row],[2016]],kraina4[[#This Row],[2016]],INT(kraina4[[#This Row],[2016]]*ROUNDDOWN($G28/$F28,4)))</f>
        <v>232390</v>
      </c>
      <c r="K28">
        <f>IF($F28*2&lt;kraina4[[#This Row],[2017]],kraina4[[#This Row],[2017]],INT(kraina4[[#This Row],[2017]]*ROUNDDOWN($G28/$F28,4)))</f>
        <v>109525</v>
      </c>
      <c r="L28">
        <f>IF($F28*2&lt;kraina4[[#This Row],[2018]],kraina4[[#This Row],[2018]],INT(kraina4[[#This Row],[2018]]*ROUNDDOWN($G28/$F28,4)))</f>
        <v>51619</v>
      </c>
      <c r="M28">
        <f>IF($F28*2&lt;kraina4[[#This Row],[2019]],kraina4[[#This Row],[2019]],INT(kraina4[[#This Row],[2019]]*ROUNDDOWN($G28/$F28,4)))</f>
        <v>24328</v>
      </c>
      <c r="N28">
        <f>IF($F28*2&lt;kraina4[[#This Row],[2020]],kraina4[[#This Row],[2020]],INT(kraina4[[#This Row],[2020]]*ROUNDDOWN($G28/$F28,4)))</f>
        <v>11465</v>
      </c>
      <c r="O28">
        <f>IF($F28*2&lt;kraina4[[#This Row],[2021]],kraina4[[#This Row],[2021]],INT(kraina4[[#This Row],[2021]]*ROUNDDOWN($G28/$F28,4)))</f>
        <v>5403</v>
      </c>
      <c r="P28">
        <f>IF($F28*2&lt;kraina4[[#This Row],[2022]],kraina4[[#This Row],[2022]],INT(kraina4[[#This Row],[2022]]*ROUNDDOWN($G28/$F28,4)))</f>
        <v>2546</v>
      </c>
      <c r="Q28">
        <f>IF($F28*2&lt;kraina4[[#This Row],[2023]],kraina4[[#This Row],[2023]],INT(kraina4[[#This Row],[2023]]*ROUNDDOWN($G28/$F28,4)))</f>
        <v>1199</v>
      </c>
      <c r="R28">
        <f>IF($F28*2&lt;kraina4[[#This Row],[2024]],kraina4[[#This Row],[2024]],INT(kraina4[[#This Row],[2024]]*ROUNDDOWN($G28/$F28,4)))</f>
        <v>565</v>
      </c>
      <c r="S28">
        <f>IF(kraina4[[#This Row],[2025]]&gt;kraina4[[#This Row],[2013]]*2,1,0)</f>
        <v>0</v>
      </c>
    </row>
    <row r="29" spans="1:19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>
        <f>SUM(kraina4[[#This Row],[kobiety 2013]:[mezczyzni 2013]])</f>
        <v>5450595</v>
      </c>
      <c r="G29">
        <f>SUM(kraina4[[#This Row],[kobiety 2014]:[mezczyzni 2014]])</f>
        <v>865257</v>
      </c>
      <c r="H29">
        <f>IF($F29*2&lt;kraina4[[#This Row],[2014]],kraina4[[#This Row],[2014]],INT(kraina4[[#This Row],[2014]]*ROUNDDOWN($G29/$F29,4)))</f>
        <v>137316</v>
      </c>
      <c r="I29">
        <f>IF($F29*2&lt;kraina4[[#This Row],[2015]],kraina4[[#This Row],[2015]],INT(kraina4[[#This Row],[2015]]*ROUNDDOWN($G29/$F29,4)))</f>
        <v>21792</v>
      </c>
      <c r="J29">
        <f>IF($F29*2&lt;kraina4[[#This Row],[2016]],kraina4[[#This Row],[2016]],INT(kraina4[[#This Row],[2016]]*ROUNDDOWN($G29/$F29,4)))</f>
        <v>3458</v>
      </c>
      <c r="K29">
        <f>IF($F29*2&lt;kraina4[[#This Row],[2017]],kraina4[[#This Row],[2017]],INT(kraina4[[#This Row],[2017]]*ROUNDDOWN($G29/$F29,4)))</f>
        <v>548</v>
      </c>
      <c r="L29">
        <f>IF($F29*2&lt;kraina4[[#This Row],[2018]],kraina4[[#This Row],[2018]],INT(kraina4[[#This Row],[2018]]*ROUNDDOWN($G29/$F29,4)))</f>
        <v>86</v>
      </c>
      <c r="M29">
        <f>IF($F29*2&lt;kraina4[[#This Row],[2019]],kraina4[[#This Row],[2019]],INT(kraina4[[#This Row],[2019]]*ROUNDDOWN($G29/$F29,4)))</f>
        <v>13</v>
      </c>
      <c r="N29">
        <f>IF($F29*2&lt;kraina4[[#This Row],[2020]],kraina4[[#This Row],[2020]],INT(kraina4[[#This Row],[2020]]*ROUNDDOWN($G29/$F29,4)))</f>
        <v>2</v>
      </c>
      <c r="O29">
        <f>IF($F29*2&lt;kraina4[[#This Row],[2021]],kraina4[[#This Row],[2021]],INT(kraina4[[#This Row],[2021]]*ROUNDDOWN($G29/$F29,4)))</f>
        <v>0</v>
      </c>
      <c r="P29">
        <f>IF($F29*2&lt;kraina4[[#This Row],[2022]],kraina4[[#This Row],[2022]],INT(kraina4[[#This Row],[2022]]*ROUNDDOWN($G29/$F29,4)))</f>
        <v>0</v>
      </c>
      <c r="Q29">
        <f>IF($F29*2&lt;kraina4[[#This Row],[2023]],kraina4[[#This Row],[2023]],INT(kraina4[[#This Row],[2023]]*ROUNDDOWN($G29/$F29,4)))</f>
        <v>0</v>
      </c>
      <c r="R29">
        <f>IF($F29*2&lt;kraina4[[#This Row],[2024]],kraina4[[#This Row],[2024]],INT(kraina4[[#This Row],[2024]]*ROUNDDOWN($G29/$F29,4)))</f>
        <v>0</v>
      </c>
      <c r="S29">
        <f>IF(kraina4[[#This Row],[2025]]&gt;kraina4[[#This Row],[2013]]*2,1,0)</f>
        <v>0</v>
      </c>
    </row>
    <row r="30" spans="1:19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>
        <f>SUM(kraina4[[#This Row],[kobiety 2013]:[mezczyzni 2013]])</f>
        <v>3703941</v>
      </c>
      <c r="G30">
        <f>SUM(kraina4[[#This Row],[kobiety 2014]:[mezczyzni 2014]])</f>
        <v>3045392</v>
      </c>
      <c r="H30">
        <f>IF($F30*2&lt;kraina4[[#This Row],[2014]],kraina4[[#This Row],[2014]],INT(kraina4[[#This Row],[2014]]*ROUNDDOWN($G30/$F30,4)))</f>
        <v>2503921</v>
      </c>
      <c r="I30">
        <f>IF($F30*2&lt;kraina4[[#This Row],[2015]],kraina4[[#This Row],[2015]],INT(kraina4[[#This Row],[2015]]*ROUNDDOWN($G30/$F30,4)))</f>
        <v>2058723</v>
      </c>
      <c r="J30">
        <f>IF($F30*2&lt;kraina4[[#This Row],[2016]],kraina4[[#This Row],[2016]],INT(kraina4[[#This Row],[2016]]*ROUNDDOWN($G30/$F30,4)))</f>
        <v>1692682</v>
      </c>
      <c r="K30">
        <f>IF($F30*2&lt;kraina4[[#This Row],[2017]],kraina4[[#This Row],[2017]],INT(kraina4[[#This Row],[2017]]*ROUNDDOWN($G30/$F30,4)))</f>
        <v>1391723</v>
      </c>
      <c r="L30">
        <f>IF($F30*2&lt;kraina4[[#This Row],[2018]],kraina4[[#This Row],[2018]],INT(kraina4[[#This Row],[2018]]*ROUNDDOWN($G30/$F30,4)))</f>
        <v>1144274</v>
      </c>
      <c r="M30">
        <f>IF($F30*2&lt;kraina4[[#This Row],[2019]],kraina4[[#This Row],[2019]],INT(kraina4[[#This Row],[2019]]*ROUNDDOWN($G30/$F30,4)))</f>
        <v>940822</v>
      </c>
      <c r="N30">
        <f>IF($F30*2&lt;kraina4[[#This Row],[2020]],kraina4[[#This Row],[2020]],INT(kraina4[[#This Row],[2020]]*ROUNDDOWN($G30/$F30,4)))</f>
        <v>773543</v>
      </c>
      <c r="O30">
        <f>IF($F30*2&lt;kraina4[[#This Row],[2021]],kraina4[[#This Row],[2021]],INT(kraina4[[#This Row],[2021]]*ROUNDDOWN($G30/$F30,4)))</f>
        <v>636007</v>
      </c>
      <c r="P30">
        <f>IF($F30*2&lt;kraina4[[#This Row],[2022]],kraina4[[#This Row],[2022]],INT(kraina4[[#This Row],[2022]]*ROUNDDOWN($G30/$F30,4)))</f>
        <v>522924</v>
      </c>
      <c r="Q30">
        <f>IF($F30*2&lt;kraina4[[#This Row],[2023]],kraina4[[#This Row],[2023]],INT(kraina4[[#This Row],[2023]]*ROUNDDOWN($G30/$F30,4)))</f>
        <v>429948</v>
      </c>
      <c r="R30">
        <f>IF($F30*2&lt;kraina4[[#This Row],[2024]],kraina4[[#This Row],[2024]],INT(kraina4[[#This Row],[2024]]*ROUNDDOWN($G30/$F30,4)))</f>
        <v>353503</v>
      </c>
      <c r="S30">
        <f>IF(kraina4[[#This Row],[2025]]&gt;kraina4[[#This Row],[2013]]*2,1,0)</f>
        <v>0</v>
      </c>
    </row>
    <row r="31" spans="1:19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>
        <f>SUM(kraina4[[#This Row],[kobiety 2013]:[mezczyzni 2013]])</f>
        <v>5040530</v>
      </c>
      <c r="G31">
        <f>SUM(kraina4[[#This Row],[kobiety 2014]:[mezczyzni 2014]])</f>
        <v>59431</v>
      </c>
      <c r="H31">
        <f>IF($F31*2&lt;kraina4[[#This Row],[2014]],kraina4[[#This Row],[2014]],INT(kraina4[[#This Row],[2014]]*ROUNDDOWN($G31/$F31,4)))</f>
        <v>695</v>
      </c>
      <c r="I31">
        <f>IF($F31*2&lt;kraina4[[#This Row],[2015]],kraina4[[#This Row],[2015]],INT(kraina4[[#This Row],[2015]]*ROUNDDOWN($G31/$F31,4)))</f>
        <v>8</v>
      </c>
      <c r="J31">
        <f>IF($F31*2&lt;kraina4[[#This Row],[2016]],kraina4[[#This Row],[2016]],INT(kraina4[[#This Row],[2016]]*ROUNDDOWN($G31/$F31,4)))</f>
        <v>0</v>
      </c>
      <c r="K31">
        <f>IF($F31*2&lt;kraina4[[#This Row],[2017]],kraina4[[#This Row],[2017]],INT(kraina4[[#This Row],[2017]]*ROUNDDOWN($G31/$F31,4)))</f>
        <v>0</v>
      </c>
      <c r="L31">
        <f>IF($F31*2&lt;kraina4[[#This Row],[2018]],kraina4[[#This Row],[2018]],INT(kraina4[[#This Row],[2018]]*ROUNDDOWN($G31/$F31,4)))</f>
        <v>0</v>
      </c>
      <c r="M31">
        <f>IF($F31*2&lt;kraina4[[#This Row],[2019]],kraina4[[#This Row],[2019]],INT(kraina4[[#This Row],[2019]]*ROUNDDOWN($G31/$F31,4)))</f>
        <v>0</v>
      </c>
      <c r="N31">
        <f>IF($F31*2&lt;kraina4[[#This Row],[2020]],kraina4[[#This Row],[2020]],INT(kraina4[[#This Row],[2020]]*ROUNDDOWN($G31/$F31,4)))</f>
        <v>0</v>
      </c>
      <c r="O31">
        <f>IF($F31*2&lt;kraina4[[#This Row],[2021]],kraina4[[#This Row],[2021]],INT(kraina4[[#This Row],[2021]]*ROUNDDOWN($G31/$F31,4)))</f>
        <v>0</v>
      </c>
      <c r="P31">
        <f>IF($F31*2&lt;kraina4[[#This Row],[2022]],kraina4[[#This Row],[2022]],INT(kraina4[[#This Row],[2022]]*ROUNDDOWN($G31/$F31,4)))</f>
        <v>0</v>
      </c>
      <c r="Q31">
        <f>IF($F31*2&lt;kraina4[[#This Row],[2023]],kraina4[[#This Row],[2023]],INT(kraina4[[#This Row],[2023]]*ROUNDDOWN($G31/$F31,4)))</f>
        <v>0</v>
      </c>
      <c r="R31">
        <f>IF($F31*2&lt;kraina4[[#This Row],[2024]],kraina4[[#This Row],[2024]],INT(kraina4[[#This Row],[2024]]*ROUNDDOWN($G31/$F31,4)))</f>
        <v>0</v>
      </c>
      <c r="S31">
        <f>IF(kraina4[[#This Row],[2025]]&gt;kraina4[[#This Row],[2013]]*2,1,0)</f>
        <v>0</v>
      </c>
    </row>
    <row r="32" spans="1:19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>
        <f>SUM(kraina4[[#This Row],[kobiety 2013]:[mezczyzni 2013]])</f>
        <v>3754769</v>
      </c>
      <c r="G32">
        <f>SUM(kraina4[[#This Row],[kobiety 2014]:[mezczyzni 2014]])</f>
        <v>3477577</v>
      </c>
      <c r="H32">
        <f>IF($F32*2&lt;kraina4[[#This Row],[2014]],kraina4[[#This Row],[2014]],INT(kraina4[[#This Row],[2014]]*ROUNDDOWN($G32/$F32,4)))</f>
        <v>3220584</v>
      </c>
      <c r="I32">
        <f>IF($F32*2&lt;kraina4[[#This Row],[2015]],kraina4[[#This Row],[2015]],INT(kraina4[[#This Row],[2015]]*ROUNDDOWN($G32/$F32,4)))</f>
        <v>2982582</v>
      </c>
      <c r="J32">
        <f>IF($F32*2&lt;kraina4[[#This Row],[2016]],kraina4[[#This Row],[2016]],INT(kraina4[[#This Row],[2016]]*ROUNDDOWN($G32/$F32,4)))</f>
        <v>2762169</v>
      </c>
      <c r="K32">
        <f>IF($F32*2&lt;kraina4[[#This Row],[2017]],kraina4[[#This Row],[2017]],INT(kraina4[[#This Row],[2017]]*ROUNDDOWN($G32/$F32,4)))</f>
        <v>2558044</v>
      </c>
      <c r="L32">
        <f>IF($F32*2&lt;kraina4[[#This Row],[2018]],kraina4[[#This Row],[2018]],INT(kraina4[[#This Row],[2018]]*ROUNDDOWN($G32/$F32,4)))</f>
        <v>2369004</v>
      </c>
      <c r="M32">
        <f>IF($F32*2&lt;kraina4[[#This Row],[2019]],kraina4[[#This Row],[2019]],INT(kraina4[[#This Row],[2019]]*ROUNDDOWN($G32/$F32,4)))</f>
        <v>2193934</v>
      </c>
      <c r="N32">
        <f>IF($F32*2&lt;kraina4[[#This Row],[2020]],kraina4[[#This Row],[2020]],INT(kraina4[[#This Row],[2020]]*ROUNDDOWN($G32/$F32,4)))</f>
        <v>2031802</v>
      </c>
      <c r="O32">
        <f>IF($F32*2&lt;kraina4[[#This Row],[2021]],kraina4[[#This Row],[2021]],INT(kraina4[[#This Row],[2021]]*ROUNDDOWN($G32/$F32,4)))</f>
        <v>1881651</v>
      </c>
      <c r="P32">
        <f>IF($F32*2&lt;kraina4[[#This Row],[2022]],kraina4[[#This Row],[2022]],INT(kraina4[[#This Row],[2022]]*ROUNDDOWN($G32/$F32,4)))</f>
        <v>1742596</v>
      </c>
      <c r="Q32">
        <f>IF($F32*2&lt;kraina4[[#This Row],[2023]],kraina4[[#This Row],[2023]],INT(kraina4[[#This Row],[2023]]*ROUNDDOWN($G32/$F32,4)))</f>
        <v>1613818</v>
      </c>
      <c r="R32">
        <f>IF($F32*2&lt;kraina4[[#This Row],[2024]],kraina4[[#This Row],[2024]],INT(kraina4[[#This Row],[2024]]*ROUNDDOWN($G32/$F32,4)))</f>
        <v>1494556</v>
      </c>
      <c r="S32">
        <f>IF(kraina4[[#This Row],[2025]]&gt;kraina4[[#This Row],[2013]]*2,1,0)</f>
        <v>0</v>
      </c>
    </row>
    <row r="33" spans="1:19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>
        <f>SUM(kraina4[[#This Row],[kobiety 2013]:[mezczyzni 2013]])</f>
        <v>2021024</v>
      </c>
      <c r="G33">
        <f>SUM(kraina4[[#This Row],[kobiety 2014]:[mezczyzni 2014]])</f>
        <v>3855970</v>
      </c>
      <c r="H33">
        <f>IF($F33*2&lt;kraina4[[#This Row],[2014]],kraina4[[#This Row],[2014]],INT(kraina4[[#This Row],[2014]]*ROUNDDOWN($G33/$F33,4)))</f>
        <v>7356805</v>
      </c>
      <c r="I33">
        <f>IF($F33*2&lt;kraina4[[#This Row],[2015]],kraina4[[#This Row],[2015]],INT(kraina4[[#This Row],[2015]]*ROUNDDOWN($G33/$F33,4)))</f>
        <v>7356805</v>
      </c>
      <c r="J33">
        <f>IF($F33*2&lt;kraina4[[#This Row],[2016]],kraina4[[#This Row],[2016]],INT(kraina4[[#This Row],[2016]]*ROUNDDOWN($G33/$F33,4)))</f>
        <v>7356805</v>
      </c>
      <c r="K33">
        <f>IF($F33*2&lt;kraina4[[#This Row],[2017]],kraina4[[#This Row],[2017]],INT(kraina4[[#This Row],[2017]]*ROUNDDOWN($G33/$F33,4)))</f>
        <v>7356805</v>
      </c>
      <c r="L33">
        <f>IF($F33*2&lt;kraina4[[#This Row],[2018]],kraina4[[#This Row],[2018]],INT(kraina4[[#This Row],[2018]]*ROUNDDOWN($G33/$F33,4)))</f>
        <v>7356805</v>
      </c>
      <c r="M33">
        <f>IF($F33*2&lt;kraina4[[#This Row],[2019]],kraina4[[#This Row],[2019]],INT(kraina4[[#This Row],[2019]]*ROUNDDOWN($G33/$F33,4)))</f>
        <v>7356805</v>
      </c>
      <c r="N33">
        <f>IF($F33*2&lt;kraina4[[#This Row],[2020]],kraina4[[#This Row],[2020]],INT(kraina4[[#This Row],[2020]]*ROUNDDOWN($G33/$F33,4)))</f>
        <v>7356805</v>
      </c>
      <c r="O33">
        <f>IF($F33*2&lt;kraina4[[#This Row],[2021]],kraina4[[#This Row],[2021]],INT(kraina4[[#This Row],[2021]]*ROUNDDOWN($G33/$F33,4)))</f>
        <v>7356805</v>
      </c>
      <c r="P33">
        <f>IF($F33*2&lt;kraina4[[#This Row],[2022]],kraina4[[#This Row],[2022]],INT(kraina4[[#This Row],[2022]]*ROUNDDOWN($G33/$F33,4)))</f>
        <v>7356805</v>
      </c>
      <c r="Q33">
        <f>IF($F33*2&lt;kraina4[[#This Row],[2023]],kraina4[[#This Row],[2023]],INT(kraina4[[#This Row],[2023]]*ROUNDDOWN($G33/$F33,4)))</f>
        <v>7356805</v>
      </c>
      <c r="R33">
        <f>IF($F33*2&lt;kraina4[[#This Row],[2024]],kraina4[[#This Row],[2024]],INT(kraina4[[#This Row],[2024]]*ROUNDDOWN($G33/$F33,4)))</f>
        <v>7356805</v>
      </c>
      <c r="S33">
        <f>IF(kraina4[[#This Row],[2025]]&gt;kraina4[[#This Row],[2013]]*2,1,0)</f>
        <v>1</v>
      </c>
    </row>
    <row r="34" spans="1:19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>
        <f>SUM(kraina4[[#This Row],[kobiety 2013]:[mezczyzni 2013]])</f>
        <v>5856254</v>
      </c>
      <c r="G34">
        <f>SUM(kraina4[[#This Row],[kobiety 2014]:[mezczyzni 2014]])</f>
        <v>948807</v>
      </c>
      <c r="H34">
        <f>IF($F34*2&lt;kraina4[[#This Row],[2014]],kraina4[[#This Row],[2014]],INT(kraina4[[#This Row],[2014]]*ROUNDDOWN($G34/$F34,4)))</f>
        <v>153706</v>
      </c>
      <c r="I34">
        <f>IF($F34*2&lt;kraina4[[#This Row],[2015]],kraina4[[#This Row],[2015]],INT(kraina4[[#This Row],[2015]]*ROUNDDOWN($G34/$F34,4)))</f>
        <v>24900</v>
      </c>
      <c r="J34">
        <f>IF($F34*2&lt;kraina4[[#This Row],[2016]],kraina4[[#This Row],[2016]],INT(kraina4[[#This Row],[2016]]*ROUNDDOWN($G34/$F34,4)))</f>
        <v>4033</v>
      </c>
      <c r="K34">
        <f>IF($F34*2&lt;kraina4[[#This Row],[2017]],kraina4[[#This Row],[2017]],INT(kraina4[[#This Row],[2017]]*ROUNDDOWN($G34/$F34,4)))</f>
        <v>653</v>
      </c>
      <c r="L34">
        <f>IF($F34*2&lt;kraina4[[#This Row],[2018]],kraina4[[#This Row],[2018]],INT(kraina4[[#This Row],[2018]]*ROUNDDOWN($G34/$F34,4)))</f>
        <v>105</v>
      </c>
      <c r="M34">
        <f>IF($F34*2&lt;kraina4[[#This Row],[2019]],kraina4[[#This Row],[2019]],INT(kraina4[[#This Row],[2019]]*ROUNDDOWN($G34/$F34,4)))</f>
        <v>17</v>
      </c>
      <c r="N34">
        <f>IF($F34*2&lt;kraina4[[#This Row],[2020]],kraina4[[#This Row],[2020]],INT(kraina4[[#This Row],[2020]]*ROUNDDOWN($G34/$F34,4)))</f>
        <v>2</v>
      </c>
      <c r="O34">
        <f>IF($F34*2&lt;kraina4[[#This Row],[2021]],kraina4[[#This Row],[2021]],INT(kraina4[[#This Row],[2021]]*ROUNDDOWN($G34/$F34,4)))</f>
        <v>0</v>
      </c>
      <c r="P34">
        <f>IF($F34*2&lt;kraina4[[#This Row],[2022]],kraina4[[#This Row],[2022]],INT(kraina4[[#This Row],[2022]]*ROUNDDOWN($G34/$F34,4)))</f>
        <v>0</v>
      </c>
      <c r="Q34">
        <f>IF($F34*2&lt;kraina4[[#This Row],[2023]],kraina4[[#This Row],[2023]],INT(kraina4[[#This Row],[2023]]*ROUNDDOWN($G34/$F34,4)))</f>
        <v>0</v>
      </c>
      <c r="R34">
        <f>IF($F34*2&lt;kraina4[[#This Row],[2024]],kraina4[[#This Row],[2024]],INT(kraina4[[#This Row],[2024]]*ROUNDDOWN($G34/$F34,4)))</f>
        <v>0</v>
      </c>
      <c r="S34">
        <f>IF(kraina4[[#This Row],[2025]]&gt;kraina4[[#This Row],[2013]]*2,1,0)</f>
        <v>0</v>
      </c>
    </row>
    <row r="35" spans="1:19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>
        <f>SUM(kraina4[[#This Row],[kobiety 2013]:[mezczyzni 2013]])</f>
        <v>158033</v>
      </c>
      <c r="G35">
        <f>SUM(kraina4[[#This Row],[kobiety 2014]:[mezczyzni 2014]])</f>
        <v>2754275</v>
      </c>
      <c r="H35">
        <f>IF($F35*2&lt;kraina4[[#This Row],[2014]],kraina4[[#This Row],[2014]],INT(kraina4[[#This Row],[2014]]*ROUNDDOWN($G35/$F35,4)))</f>
        <v>2754275</v>
      </c>
      <c r="I35">
        <f>IF($F35*2&lt;kraina4[[#This Row],[2015]],kraina4[[#This Row],[2015]],INT(kraina4[[#This Row],[2015]]*ROUNDDOWN($G35/$F35,4)))</f>
        <v>2754275</v>
      </c>
      <c r="J35">
        <f>IF($F35*2&lt;kraina4[[#This Row],[2016]],kraina4[[#This Row],[2016]],INT(kraina4[[#This Row],[2016]]*ROUNDDOWN($G35/$F35,4)))</f>
        <v>2754275</v>
      </c>
      <c r="K35">
        <f>IF($F35*2&lt;kraina4[[#This Row],[2017]],kraina4[[#This Row],[2017]],INT(kraina4[[#This Row],[2017]]*ROUNDDOWN($G35/$F35,4)))</f>
        <v>2754275</v>
      </c>
      <c r="L35">
        <f>IF($F35*2&lt;kraina4[[#This Row],[2018]],kraina4[[#This Row],[2018]],INT(kraina4[[#This Row],[2018]]*ROUNDDOWN($G35/$F35,4)))</f>
        <v>2754275</v>
      </c>
      <c r="M35">
        <f>IF($F35*2&lt;kraina4[[#This Row],[2019]],kraina4[[#This Row],[2019]],INT(kraina4[[#This Row],[2019]]*ROUNDDOWN($G35/$F35,4)))</f>
        <v>2754275</v>
      </c>
      <c r="N35">
        <f>IF($F35*2&lt;kraina4[[#This Row],[2020]],kraina4[[#This Row],[2020]],INT(kraina4[[#This Row],[2020]]*ROUNDDOWN($G35/$F35,4)))</f>
        <v>2754275</v>
      </c>
      <c r="O35">
        <f>IF($F35*2&lt;kraina4[[#This Row],[2021]],kraina4[[#This Row],[2021]],INT(kraina4[[#This Row],[2021]]*ROUNDDOWN($G35/$F35,4)))</f>
        <v>2754275</v>
      </c>
      <c r="P35">
        <f>IF($F35*2&lt;kraina4[[#This Row],[2022]],kraina4[[#This Row],[2022]],INT(kraina4[[#This Row],[2022]]*ROUNDDOWN($G35/$F35,4)))</f>
        <v>2754275</v>
      </c>
      <c r="Q35">
        <f>IF($F35*2&lt;kraina4[[#This Row],[2023]],kraina4[[#This Row],[2023]],INT(kraina4[[#This Row],[2023]]*ROUNDDOWN($G35/$F35,4)))</f>
        <v>2754275</v>
      </c>
      <c r="R35">
        <f>IF($F35*2&lt;kraina4[[#This Row],[2024]],kraina4[[#This Row],[2024]],INT(kraina4[[#This Row],[2024]]*ROUNDDOWN($G35/$F35,4)))</f>
        <v>2754275</v>
      </c>
      <c r="S35">
        <f>IF(kraina4[[#This Row],[2025]]&gt;kraina4[[#This Row],[2013]]*2,1,0)</f>
        <v>1</v>
      </c>
    </row>
    <row r="36" spans="1:19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>
        <f>SUM(kraina4[[#This Row],[kobiety 2013]:[mezczyzni 2013]])</f>
        <v>4984142</v>
      </c>
      <c r="G36">
        <f>SUM(kraina4[[#This Row],[kobiety 2014]:[mezczyzni 2014]])</f>
        <v>1986529</v>
      </c>
      <c r="H36">
        <f>IF($F36*2&lt;kraina4[[#This Row],[2014]],kraina4[[#This Row],[2014]],INT(kraina4[[#This Row],[2014]]*ROUNDDOWN($G36/$F36,4)))</f>
        <v>791631</v>
      </c>
      <c r="I36">
        <f>IF($F36*2&lt;kraina4[[#This Row],[2015]],kraina4[[#This Row],[2015]],INT(kraina4[[#This Row],[2015]]*ROUNDDOWN($G36/$F36,4)))</f>
        <v>315464</v>
      </c>
      <c r="J36">
        <f>IF($F36*2&lt;kraina4[[#This Row],[2016]],kraina4[[#This Row],[2016]],INT(kraina4[[#This Row],[2016]]*ROUNDDOWN($G36/$F36,4)))</f>
        <v>125712</v>
      </c>
      <c r="K36">
        <f>IF($F36*2&lt;kraina4[[#This Row],[2017]],kraina4[[#This Row],[2017]],INT(kraina4[[#This Row],[2017]]*ROUNDDOWN($G36/$F36,4)))</f>
        <v>50096</v>
      </c>
      <c r="L36">
        <f>IF($F36*2&lt;kraina4[[#This Row],[2018]],kraina4[[#This Row],[2018]],INT(kraina4[[#This Row],[2018]]*ROUNDDOWN($G36/$F36,4)))</f>
        <v>19963</v>
      </c>
      <c r="M36">
        <f>IF($F36*2&lt;kraina4[[#This Row],[2019]],kraina4[[#This Row],[2019]],INT(kraina4[[#This Row],[2019]]*ROUNDDOWN($G36/$F36,4)))</f>
        <v>7955</v>
      </c>
      <c r="N36">
        <f>IF($F36*2&lt;kraina4[[#This Row],[2020]],kraina4[[#This Row],[2020]],INT(kraina4[[#This Row],[2020]]*ROUNDDOWN($G36/$F36,4)))</f>
        <v>3170</v>
      </c>
      <c r="O36">
        <f>IF($F36*2&lt;kraina4[[#This Row],[2021]],kraina4[[#This Row],[2021]],INT(kraina4[[#This Row],[2021]]*ROUNDDOWN($G36/$F36,4)))</f>
        <v>1263</v>
      </c>
      <c r="P36">
        <f>IF($F36*2&lt;kraina4[[#This Row],[2022]],kraina4[[#This Row],[2022]],INT(kraina4[[#This Row],[2022]]*ROUNDDOWN($G36/$F36,4)))</f>
        <v>503</v>
      </c>
      <c r="Q36">
        <f>IF($F36*2&lt;kraina4[[#This Row],[2023]],kraina4[[#This Row],[2023]],INT(kraina4[[#This Row],[2023]]*ROUNDDOWN($G36/$F36,4)))</f>
        <v>200</v>
      </c>
      <c r="R36">
        <f>IF($F36*2&lt;kraina4[[#This Row],[2024]],kraina4[[#This Row],[2024]],INT(kraina4[[#This Row],[2024]]*ROUNDDOWN($G36/$F36,4)))</f>
        <v>79</v>
      </c>
      <c r="S36">
        <f>IF(kraina4[[#This Row],[2025]]&gt;kraina4[[#This Row],[2013]]*2,1,0)</f>
        <v>0</v>
      </c>
    </row>
    <row r="37" spans="1:19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>
        <f>SUM(kraina4[[#This Row],[kobiety 2013]:[mezczyzni 2013]])</f>
        <v>3653434</v>
      </c>
      <c r="G37">
        <f>SUM(kraina4[[#This Row],[kobiety 2014]:[mezczyzni 2014]])</f>
        <v>229037</v>
      </c>
      <c r="H37">
        <f>IF($F37*2&lt;kraina4[[#This Row],[2014]],kraina4[[#This Row],[2014]],INT(kraina4[[#This Row],[2014]]*ROUNDDOWN($G37/$F37,4)))</f>
        <v>14337</v>
      </c>
      <c r="I37">
        <f>IF($F37*2&lt;kraina4[[#This Row],[2015]],kraina4[[#This Row],[2015]],INT(kraina4[[#This Row],[2015]]*ROUNDDOWN($G37/$F37,4)))</f>
        <v>897</v>
      </c>
      <c r="J37">
        <f>IF($F37*2&lt;kraina4[[#This Row],[2016]],kraina4[[#This Row],[2016]],INT(kraina4[[#This Row],[2016]]*ROUNDDOWN($G37/$F37,4)))</f>
        <v>56</v>
      </c>
      <c r="K37">
        <f>IF($F37*2&lt;kraina4[[#This Row],[2017]],kraina4[[#This Row],[2017]],INT(kraina4[[#This Row],[2017]]*ROUNDDOWN($G37/$F37,4)))</f>
        <v>3</v>
      </c>
      <c r="L37">
        <f>IF($F37*2&lt;kraina4[[#This Row],[2018]],kraina4[[#This Row],[2018]],INT(kraina4[[#This Row],[2018]]*ROUNDDOWN($G37/$F37,4)))</f>
        <v>0</v>
      </c>
      <c r="M37">
        <f>IF($F37*2&lt;kraina4[[#This Row],[2019]],kraina4[[#This Row],[2019]],INT(kraina4[[#This Row],[2019]]*ROUNDDOWN($G37/$F37,4)))</f>
        <v>0</v>
      </c>
      <c r="N37">
        <f>IF($F37*2&lt;kraina4[[#This Row],[2020]],kraina4[[#This Row],[2020]],INT(kraina4[[#This Row],[2020]]*ROUNDDOWN($G37/$F37,4)))</f>
        <v>0</v>
      </c>
      <c r="O37">
        <f>IF($F37*2&lt;kraina4[[#This Row],[2021]],kraina4[[#This Row],[2021]],INT(kraina4[[#This Row],[2021]]*ROUNDDOWN($G37/$F37,4)))</f>
        <v>0</v>
      </c>
      <c r="P37">
        <f>IF($F37*2&lt;kraina4[[#This Row],[2022]],kraina4[[#This Row],[2022]],INT(kraina4[[#This Row],[2022]]*ROUNDDOWN($G37/$F37,4)))</f>
        <v>0</v>
      </c>
      <c r="Q37">
        <f>IF($F37*2&lt;kraina4[[#This Row],[2023]],kraina4[[#This Row],[2023]],INT(kraina4[[#This Row],[2023]]*ROUNDDOWN($G37/$F37,4)))</f>
        <v>0</v>
      </c>
      <c r="R37">
        <f>IF($F37*2&lt;kraina4[[#This Row],[2024]],kraina4[[#This Row],[2024]],INT(kraina4[[#This Row],[2024]]*ROUNDDOWN($G37/$F37,4)))</f>
        <v>0</v>
      </c>
      <c r="S37">
        <f>IF(kraina4[[#This Row],[2025]]&gt;kraina4[[#This Row],[2013]]*2,1,0)</f>
        <v>0</v>
      </c>
    </row>
    <row r="38" spans="1:19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>
        <f>SUM(kraina4[[#This Row],[kobiety 2013]:[mezczyzni 2013]])</f>
        <v>2921428</v>
      </c>
      <c r="G38">
        <f>SUM(kraina4[[#This Row],[kobiety 2014]:[mezczyzni 2014]])</f>
        <v>2383387</v>
      </c>
      <c r="H38">
        <f>IF($F38*2&lt;kraina4[[#This Row],[2014]],kraina4[[#This Row],[2014]],INT(kraina4[[#This Row],[2014]]*ROUNDDOWN($G38/$F38,4)))</f>
        <v>1944367</v>
      </c>
      <c r="I38">
        <f>IF($F38*2&lt;kraina4[[#This Row],[2015]],kraina4[[#This Row],[2015]],INT(kraina4[[#This Row],[2015]]*ROUNDDOWN($G38/$F38,4)))</f>
        <v>1586214</v>
      </c>
      <c r="J38">
        <f>IF($F38*2&lt;kraina4[[#This Row],[2016]],kraina4[[#This Row],[2016]],INT(kraina4[[#This Row],[2016]]*ROUNDDOWN($G38/$F38,4)))</f>
        <v>1294033</v>
      </c>
      <c r="K38">
        <f>IF($F38*2&lt;kraina4[[#This Row],[2017]],kraina4[[#This Row],[2017]],INT(kraina4[[#This Row],[2017]]*ROUNDDOWN($G38/$F38,4)))</f>
        <v>1055672</v>
      </c>
      <c r="L38">
        <f>IF($F38*2&lt;kraina4[[#This Row],[2018]],kraina4[[#This Row],[2018]],INT(kraina4[[#This Row],[2018]]*ROUNDDOWN($G38/$F38,4)))</f>
        <v>861217</v>
      </c>
      <c r="M38">
        <f>IF($F38*2&lt;kraina4[[#This Row],[2019]],kraina4[[#This Row],[2019]],INT(kraina4[[#This Row],[2019]]*ROUNDDOWN($G38/$F38,4)))</f>
        <v>702580</v>
      </c>
      <c r="N38">
        <f>IF($F38*2&lt;kraina4[[#This Row],[2020]],kraina4[[#This Row],[2020]],INT(kraina4[[#This Row],[2020]]*ROUNDDOWN($G38/$F38,4)))</f>
        <v>573164</v>
      </c>
      <c r="O38">
        <f>IF($F38*2&lt;kraina4[[#This Row],[2021]],kraina4[[#This Row],[2021]],INT(kraina4[[#This Row],[2021]]*ROUNDDOWN($G38/$F38,4)))</f>
        <v>467587</v>
      </c>
      <c r="P38">
        <f>IF($F38*2&lt;kraina4[[#This Row],[2022]],kraina4[[#This Row],[2022]],INT(kraina4[[#This Row],[2022]]*ROUNDDOWN($G38/$F38,4)))</f>
        <v>381457</v>
      </c>
      <c r="Q38">
        <f>IF($F38*2&lt;kraina4[[#This Row],[2023]],kraina4[[#This Row],[2023]],INT(kraina4[[#This Row],[2023]]*ROUNDDOWN($G38/$F38,4)))</f>
        <v>311192</v>
      </c>
      <c r="R38">
        <f>IF($F38*2&lt;kraina4[[#This Row],[2024]],kraina4[[#This Row],[2024]],INT(kraina4[[#This Row],[2024]]*ROUNDDOWN($G38/$F38,4)))</f>
        <v>253870</v>
      </c>
      <c r="S38">
        <f>IF(kraina4[[#This Row],[2025]]&gt;kraina4[[#This Row],[2013]]*2,1,0)</f>
        <v>0</v>
      </c>
    </row>
    <row r="39" spans="1:19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>
        <f>SUM(kraina4[[#This Row],[kobiety 2013]:[mezczyzni 2013]])</f>
        <v>3286803</v>
      </c>
      <c r="G39">
        <f>SUM(kraina4[[#This Row],[kobiety 2014]:[mezczyzni 2014]])</f>
        <v>877403</v>
      </c>
      <c r="H39">
        <f>IF($F39*2&lt;kraina4[[#This Row],[2014]],kraina4[[#This Row],[2014]],INT(kraina4[[#This Row],[2014]]*ROUNDDOWN($G39/$F39,4)))</f>
        <v>234178</v>
      </c>
      <c r="I39">
        <f>IF($F39*2&lt;kraina4[[#This Row],[2015]],kraina4[[#This Row],[2015]],INT(kraina4[[#This Row],[2015]]*ROUNDDOWN($G39/$F39,4)))</f>
        <v>62502</v>
      </c>
      <c r="J39">
        <f>IF($F39*2&lt;kraina4[[#This Row],[2016]],kraina4[[#This Row],[2016]],INT(kraina4[[#This Row],[2016]]*ROUNDDOWN($G39/$F39,4)))</f>
        <v>16681</v>
      </c>
      <c r="K39">
        <f>IF($F39*2&lt;kraina4[[#This Row],[2017]],kraina4[[#This Row],[2017]],INT(kraina4[[#This Row],[2017]]*ROUNDDOWN($G39/$F39,4)))</f>
        <v>4452</v>
      </c>
      <c r="L39">
        <f>IF($F39*2&lt;kraina4[[#This Row],[2018]],kraina4[[#This Row],[2018]],INT(kraina4[[#This Row],[2018]]*ROUNDDOWN($G39/$F39,4)))</f>
        <v>1188</v>
      </c>
      <c r="M39">
        <f>IF($F39*2&lt;kraina4[[#This Row],[2019]],kraina4[[#This Row],[2019]],INT(kraina4[[#This Row],[2019]]*ROUNDDOWN($G39/$F39,4)))</f>
        <v>317</v>
      </c>
      <c r="N39">
        <f>IF($F39*2&lt;kraina4[[#This Row],[2020]],kraina4[[#This Row],[2020]],INT(kraina4[[#This Row],[2020]]*ROUNDDOWN($G39/$F39,4)))</f>
        <v>84</v>
      </c>
      <c r="O39">
        <f>IF($F39*2&lt;kraina4[[#This Row],[2021]],kraina4[[#This Row],[2021]],INT(kraina4[[#This Row],[2021]]*ROUNDDOWN($G39/$F39,4)))</f>
        <v>22</v>
      </c>
      <c r="P39">
        <f>IF($F39*2&lt;kraina4[[#This Row],[2022]],kraina4[[#This Row],[2022]],INT(kraina4[[#This Row],[2022]]*ROUNDDOWN($G39/$F39,4)))</f>
        <v>5</v>
      </c>
      <c r="Q39">
        <f>IF($F39*2&lt;kraina4[[#This Row],[2023]],kraina4[[#This Row],[2023]],INT(kraina4[[#This Row],[2023]]*ROUNDDOWN($G39/$F39,4)))</f>
        <v>1</v>
      </c>
      <c r="R39">
        <f>IF($F39*2&lt;kraina4[[#This Row],[2024]],kraina4[[#This Row],[2024]],INT(kraina4[[#This Row],[2024]]*ROUNDDOWN($G39/$F39,4)))</f>
        <v>0</v>
      </c>
      <c r="S39">
        <f>IF(kraina4[[#This Row],[2025]]&gt;kraina4[[#This Row],[2013]]*2,1,0)</f>
        <v>0</v>
      </c>
    </row>
    <row r="40" spans="1:19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>
        <f>SUM(kraina4[[#This Row],[kobiety 2013]:[mezczyzni 2013]])</f>
        <v>1063625</v>
      </c>
      <c r="G40">
        <f>SUM(kraina4[[#This Row],[kobiety 2014]:[mezczyzni 2014]])</f>
        <v>5958241</v>
      </c>
      <c r="H40">
        <f>IF($F40*2&lt;kraina4[[#This Row],[2014]],kraina4[[#This Row],[2014]],INT(kraina4[[#This Row],[2014]]*ROUNDDOWN($G40/$F40,4)))</f>
        <v>5958241</v>
      </c>
      <c r="I40">
        <f>IF($F40*2&lt;kraina4[[#This Row],[2015]],kraina4[[#This Row],[2015]],INT(kraina4[[#This Row],[2015]]*ROUNDDOWN($G40/$F40,4)))</f>
        <v>5958241</v>
      </c>
      <c r="J40">
        <f>IF($F40*2&lt;kraina4[[#This Row],[2016]],kraina4[[#This Row],[2016]],INT(kraina4[[#This Row],[2016]]*ROUNDDOWN($G40/$F40,4)))</f>
        <v>5958241</v>
      </c>
      <c r="K40">
        <f>IF($F40*2&lt;kraina4[[#This Row],[2017]],kraina4[[#This Row],[2017]],INT(kraina4[[#This Row],[2017]]*ROUNDDOWN($G40/$F40,4)))</f>
        <v>5958241</v>
      </c>
      <c r="L40">
        <f>IF($F40*2&lt;kraina4[[#This Row],[2018]],kraina4[[#This Row],[2018]],INT(kraina4[[#This Row],[2018]]*ROUNDDOWN($G40/$F40,4)))</f>
        <v>5958241</v>
      </c>
      <c r="M40">
        <f>IF($F40*2&lt;kraina4[[#This Row],[2019]],kraina4[[#This Row],[2019]],INT(kraina4[[#This Row],[2019]]*ROUNDDOWN($G40/$F40,4)))</f>
        <v>5958241</v>
      </c>
      <c r="N40">
        <f>IF($F40*2&lt;kraina4[[#This Row],[2020]],kraina4[[#This Row],[2020]],INT(kraina4[[#This Row],[2020]]*ROUNDDOWN($G40/$F40,4)))</f>
        <v>5958241</v>
      </c>
      <c r="O40">
        <f>IF($F40*2&lt;kraina4[[#This Row],[2021]],kraina4[[#This Row],[2021]],INT(kraina4[[#This Row],[2021]]*ROUNDDOWN($G40/$F40,4)))</f>
        <v>5958241</v>
      </c>
      <c r="P40">
        <f>IF($F40*2&lt;kraina4[[#This Row],[2022]],kraina4[[#This Row],[2022]],INT(kraina4[[#This Row],[2022]]*ROUNDDOWN($G40/$F40,4)))</f>
        <v>5958241</v>
      </c>
      <c r="Q40">
        <f>IF($F40*2&lt;kraina4[[#This Row],[2023]],kraina4[[#This Row],[2023]],INT(kraina4[[#This Row],[2023]]*ROUNDDOWN($G40/$F40,4)))</f>
        <v>5958241</v>
      </c>
      <c r="R40">
        <f>IF($F40*2&lt;kraina4[[#This Row],[2024]],kraina4[[#This Row],[2024]],INT(kraina4[[#This Row],[2024]]*ROUNDDOWN($G40/$F40,4)))</f>
        <v>5958241</v>
      </c>
      <c r="S40">
        <f>IF(kraina4[[#This Row],[2025]]&gt;kraina4[[#This Row],[2013]]*2,1,0)</f>
        <v>1</v>
      </c>
    </row>
    <row r="41" spans="1:19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>
        <f>SUM(kraina4[[#This Row],[kobiety 2013]:[mezczyzni 2013]])</f>
        <v>2270638</v>
      </c>
      <c r="G41">
        <f>SUM(kraina4[[#This Row],[kobiety 2014]:[mezczyzni 2014]])</f>
        <v>5149121</v>
      </c>
      <c r="H41">
        <f>IF($F41*2&lt;kraina4[[#This Row],[2014]],kraina4[[#This Row],[2014]],INT(kraina4[[#This Row],[2014]]*ROUNDDOWN($G41/$F41,4)))</f>
        <v>5149121</v>
      </c>
      <c r="I41">
        <f>IF($F41*2&lt;kraina4[[#This Row],[2015]],kraina4[[#This Row],[2015]],INT(kraina4[[#This Row],[2015]]*ROUNDDOWN($G41/$F41,4)))</f>
        <v>5149121</v>
      </c>
      <c r="J41">
        <f>IF($F41*2&lt;kraina4[[#This Row],[2016]],kraina4[[#This Row],[2016]],INT(kraina4[[#This Row],[2016]]*ROUNDDOWN($G41/$F41,4)))</f>
        <v>5149121</v>
      </c>
      <c r="K41">
        <f>IF($F41*2&lt;kraina4[[#This Row],[2017]],kraina4[[#This Row],[2017]],INT(kraina4[[#This Row],[2017]]*ROUNDDOWN($G41/$F41,4)))</f>
        <v>5149121</v>
      </c>
      <c r="L41">
        <f>IF($F41*2&lt;kraina4[[#This Row],[2018]],kraina4[[#This Row],[2018]],INT(kraina4[[#This Row],[2018]]*ROUNDDOWN($G41/$F41,4)))</f>
        <v>5149121</v>
      </c>
      <c r="M41">
        <f>IF($F41*2&lt;kraina4[[#This Row],[2019]],kraina4[[#This Row],[2019]],INT(kraina4[[#This Row],[2019]]*ROUNDDOWN($G41/$F41,4)))</f>
        <v>5149121</v>
      </c>
      <c r="N41">
        <f>IF($F41*2&lt;kraina4[[#This Row],[2020]],kraina4[[#This Row],[2020]],INT(kraina4[[#This Row],[2020]]*ROUNDDOWN($G41/$F41,4)))</f>
        <v>5149121</v>
      </c>
      <c r="O41">
        <f>IF($F41*2&lt;kraina4[[#This Row],[2021]],kraina4[[#This Row],[2021]],INT(kraina4[[#This Row],[2021]]*ROUNDDOWN($G41/$F41,4)))</f>
        <v>5149121</v>
      </c>
      <c r="P41">
        <f>IF($F41*2&lt;kraina4[[#This Row],[2022]],kraina4[[#This Row],[2022]],INT(kraina4[[#This Row],[2022]]*ROUNDDOWN($G41/$F41,4)))</f>
        <v>5149121</v>
      </c>
      <c r="Q41">
        <f>IF($F41*2&lt;kraina4[[#This Row],[2023]],kraina4[[#This Row],[2023]],INT(kraina4[[#This Row],[2023]]*ROUNDDOWN($G41/$F41,4)))</f>
        <v>5149121</v>
      </c>
      <c r="R41">
        <f>IF($F41*2&lt;kraina4[[#This Row],[2024]],kraina4[[#This Row],[2024]],INT(kraina4[[#This Row],[2024]]*ROUNDDOWN($G41/$F41,4)))</f>
        <v>5149121</v>
      </c>
      <c r="S41">
        <f>IF(kraina4[[#This Row],[2025]]&gt;kraina4[[#This Row],[2013]]*2,1,0)</f>
        <v>1</v>
      </c>
    </row>
    <row r="42" spans="1:19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>
        <f>SUM(kraina4[[#This Row],[kobiety 2013]:[mezczyzni 2013]])</f>
        <v>4318105</v>
      </c>
      <c r="G42">
        <f>SUM(kraina4[[#This Row],[kobiety 2014]:[mezczyzni 2014]])</f>
        <v>29991</v>
      </c>
      <c r="H42">
        <f>IF($F42*2&lt;kraina4[[#This Row],[2014]],kraina4[[#This Row],[2014]],INT(kraina4[[#This Row],[2014]]*ROUNDDOWN($G42/$F42,4)))</f>
        <v>206</v>
      </c>
      <c r="I42">
        <f>IF($F42*2&lt;kraina4[[#This Row],[2015]],kraina4[[#This Row],[2015]],INT(kraina4[[#This Row],[2015]]*ROUNDDOWN($G42/$F42,4)))</f>
        <v>1</v>
      </c>
      <c r="J42">
        <f>IF($F42*2&lt;kraina4[[#This Row],[2016]],kraina4[[#This Row],[2016]],INT(kraina4[[#This Row],[2016]]*ROUNDDOWN($G42/$F42,4)))</f>
        <v>0</v>
      </c>
      <c r="K42">
        <f>IF($F42*2&lt;kraina4[[#This Row],[2017]],kraina4[[#This Row],[2017]],INT(kraina4[[#This Row],[2017]]*ROUNDDOWN($G42/$F42,4)))</f>
        <v>0</v>
      </c>
      <c r="L42">
        <f>IF($F42*2&lt;kraina4[[#This Row],[2018]],kraina4[[#This Row],[2018]],INT(kraina4[[#This Row],[2018]]*ROUNDDOWN($G42/$F42,4)))</f>
        <v>0</v>
      </c>
      <c r="M42">
        <f>IF($F42*2&lt;kraina4[[#This Row],[2019]],kraina4[[#This Row],[2019]],INT(kraina4[[#This Row],[2019]]*ROUNDDOWN($G42/$F42,4)))</f>
        <v>0</v>
      </c>
      <c r="N42">
        <f>IF($F42*2&lt;kraina4[[#This Row],[2020]],kraina4[[#This Row],[2020]],INT(kraina4[[#This Row],[2020]]*ROUNDDOWN($G42/$F42,4)))</f>
        <v>0</v>
      </c>
      <c r="O42">
        <f>IF($F42*2&lt;kraina4[[#This Row],[2021]],kraina4[[#This Row],[2021]],INT(kraina4[[#This Row],[2021]]*ROUNDDOWN($G42/$F42,4)))</f>
        <v>0</v>
      </c>
      <c r="P42">
        <f>IF($F42*2&lt;kraina4[[#This Row],[2022]],kraina4[[#This Row],[2022]],INT(kraina4[[#This Row],[2022]]*ROUNDDOWN($G42/$F42,4)))</f>
        <v>0</v>
      </c>
      <c r="Q42">
        <f>IF($F42*2&lt;kraina4[[#This Row],[2023]],kraina4[[#This Row],[2023]],INT(kraina4[[#This Row],[2023]]*ROUNDDOWN($G42/$F42,4)))</f>
        <v>0</v>
      </c>
      <c r="R42">
        <f>IF($F42*2&lt;kraina4[[#This Row],[2024]],kraina4[[#This Row],[2024]],INT(kraina4[[#This Row],[2024]]*ROUNDDOWN($G42/$F42,4)))</f>
        <v>0</v>
      </c>
      <c r="S42">
        <f>IF(kraina4[[#This Row],[2025]]&gt;kraina4[[#This Row],[2013]]*2,1,0)</f>
        <v>0</v>
      </c>
    </row>
    <row r="43" spans="1:19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>
        <f>SUM(kraina4[[#This Row],[kobiety 2013]:[mezczyzni 2013]])</f>
        <v>4544199</v>
      </c>
      <c r="G43">
        <f>SUM(kraina4[[#This Row],[kobiety 2014]:[mezczyzni 2014]])</f>
        <v>726835</v>
      </c>
      <c r="H43">
        <f>IF($F43*2&lt;kraina4[[#This Row],[2014]],kraina4[[#This Row],[2014]],INT(kraina4[[#This Row],[2014]]*ROUNDDOWN($G43/$F43,4)))</f>
        <v>116220</v>
      </c>
      <c r="I43">
        <f>IF($F43*2&lt;kraina4[[#This Row],[2015]],kraina4[[#This Row],[2015]],INT(kraina4[[#This Row],[2015]]*ROUNDDOWN($G43/$F43,4)))</f>
        <v>18583</v>
      </c>
      <c r="J43">
        <f>IF($F43*2&lt;kraina4[[#This Row],[2016]],kraina4[[#This Row],[2016]],INT(kraina4[[#This Row],[2016]]*ROUNDDOWN($G43/$F43,4)))</f>
        <v>2971</v>
      </c>
      <c r="K43">
        <f>IF($F43*2&lt;kraina4[[#This Row],[2017]],kraina4[[#This Row],[2017]],INT(kraina4[[#This Row],[2017]]*ROUNDDOWN($G43/$F43,4)))</f>
        <v>475</v>
      </c>
      <c r="L43">
        <f>IF($F43*2&lt;kraina4[[#This Row],[2018]],kraina4[[#This Row],[2018]],INT(kraina4[[#This Row],[2018]]*ROUNDDOWN($G43/$F43,4)))</f>
        <v>75</v>
      </c>
      <c r="M43">
        <f>IF($F43*2&lt;kraina4[[#This Row],[2019]],kraina4[[#This Row],[2019]],INT(kraina4[[#This Row],[2019]]*ROUNDDOWN($G43/$F43,4)))</f>
        <v>11</v>
      </c>
      <c r="N43">
        <f>IF($F43*2&lt;kraina4[[#This Row],[2020]],kraina4[[#This Row],[2020]],INT(kraina4[[#This Row],[2020]]*ROUNDDOWN($G43/$F43,4)))</f>
        <v>1</v>
      </c>
      <c r="O43">
        <f>IF($F43*2&lt;kraina4[[#This Row],[2021]],kraina4[[#This Row],[2021]],INT(kraina4[[#This Row],[2021]]*ROUNDDOWN($G43/$F43,4)))</f>
        <v>0</v>
      </c>
      <c r="P43">
        <f>IF($F43*2&lt;kraina4[[#This Row],[2022]],kraina4[[#This Row],[2022]],INT(kraina4[[#This Row],[2022]]*ROUNDDOWN($G43/$F43,4)))</f>
        <v>0</v>
      </c>
      <c r="Q43">
        <f>IF($F43*2&lt;kraina4[[#This Row],[2023]],kraina4[[#This Row],[2023]],INT(kraina4[[#This Row],[2023]]*ROUNDDOWN($G43/$F43,4)))</f>
        <v>0</v>
      </c>
      <c r="R43">
        <f>IF($F43*2&lt;kraina4[[#This Row],[2024]],kraina4[[#This Row],[2024]],INT(kraina4[[#This Row],[2024]]*ROUNDDOWN($G43/$F43,4)))</f>
        <v>0</v>
      </c>
      <c r="S43">
        <f>IF(kraina4[[#This Row],[2025]]&gt;kraina4[[#This Row],[2013]]*2,1,0)</f>
        <v>0</v>
      </c>
    </row>
    <row r="44" spans="1:19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>
        <f>SUM(kraina4[[#This Row],[kobiety 2013]:[mezczyzni 2013]])</f>
        <v>5125651</v>
      </c>
      <c r="G44">
        <f>SUM(kraina4[[#This Row],[kobiety 2014]:[mezczyzni 2014]])</f>
        <v>75752</v>
      </c>
      <c r="H44">
        <f>IF($F44*2&lt;kraina4[[#This Row],[2014]],kraina4[[#This Row],[2014]],INT(kraina4[[#This Row],[2014]]*ROUNDDOWN($G44/$F44,4)))</f>
        <v>1113</v>
      </c>
      <c r="I44">
        <f>IF($F44*2&lt;kraina4[[#This Row],[2015]],kraina4[[#This Row],[2015]],INT(kraina4[[#This Row],[2015]]*ROUNDDOWN($G44/$F44,4)))</f>
        <v>16</v>
      </c>
      <c r="J44">
        <f>IF($F44*2&lt;kraina4[[#This Row],[2016]],kraina4[[#This Row],[2016]],INT(kraina4[[#This Row],[2016]]*ROUNDDOWN($G44/$F44,4)))</f>
        <v>0</v>
      </c>
      <c r="K44">
        <f>IF($F44*2&lt;kraina4[[#This Row],[2017]],kraina4[[#This Row],[2017]],INT(kraina4[[#This Row],[2017]]*ROUNDDOWN($G44/$F44,4)))</f>
        <v>0</v>
      </c>
      <c r="L44">
        <f>IF($F44*2&lt;kraina4[[#This Row],[2018]],kraina4[[#This Row],[2018]],INT(kraina4[[#This Row],[2018]]*ROUNDDOWN($G44/$F44,4)))</f>
        <v>0</v>
      </c>
      <c r="M44">
        <f>IF($F44*2&lt;kraina4[[#This Row],[2019]],kraina4[[#This Row],[2019]],INT(kraina4[[#This Row],[2019]]*ROUNDDOWN($G44/$F44,4)))</f>
        <v>0</v>
      </c>
      <c r="N44">
        <f>IF($F44*2&lt;kraina4[[#This Row],[2020]],kraina4[[#This Row],[2020]],INT(kraina4[[#This Row],[2020]]*ROUNDDOWN($G44/$F44,4)))</f>
        <v>0</v>
      </c>
      <c r="O44">
        <f>IF($F44*2&lt;kraina4[[#This Row],[2021]],kraina4[[#This Row],[2021]],INT(kraina4[[#This Row],[2021]]*ROUNDDOWN($G44/$F44,4)))</f>
        <v>0</v>
      </c>
      <c r="P44">
        <f>IF($F44*2&lt;kraina4[[#This Row],[2022]],kraina4[[#This Row],[2022]],INT(kraina4[[#This Row],[2022]]*ROUNDDOWN($G44/$F44,4)))</f>
        <v>0</v>
      </c>
      <c r="Q44">
        <f>IF($F44*2&lt;kraina4[[#This Row],[2023]],kraina4[[#This Row],[2023]],INT(kraina4[[#This Row],[2023]]*ROUNDDOWN($G44/$F44,4)))</f>
        <v>0</v>
      </c>
      <c r="R44">
        <f>IF($F44*2&lt;kraina4[[#This Row],[2024]],kraina4[[#This Row],[2024]],INT(kraina4[[#This Row],[2024]]*ROUNDDOWN($G44/$F44,4)))</f>
        <v>0</v>
      </c>
      <c r="S44">
        <f>IF(kraina4[[#This Row],[2025]]&gt;kraina4[[#This Row],[2013]]*2,1,0)</f>
        <v>0</v>
      </c>
    </row>
    <row r="45" spans="1:19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>
        <f>SUM(kraina4[[#This Row],[kobiety 2013]:[mezczyzni 2013]])</f>
        <v>1673241</v>
      </c>
      <c r="G45">
        <f>SUM(kraina4[[#This Row],[kobiety 2014]:[mezczyzni 2014]])</f>
        <v>2023958</v>
      </c>
      <c r="H45">
        <f>IF($F45*2&lt;kraina4[[#This Row],[2014]],kraina4[[#This Row],[2014]],INT(kraina4[[#This Row],[2014]]*ROUNDDOWN($G45/$F45,4)))</f>
        <v>2448179</v>
      </c>
      <c r="I45">
        <f>IF($F45*2&lt;kraina4[[#This Row],[2015]],kraina4[[#This Row],[2015]],INT(kraina4[[#This Row],[2015]]*ROUNDDOWN($G45/$F45,4)))</f>
        <v>2961317</v>
      </c>
      <c r="J45">
        <f>IF($F45*2&lt;kraina4[[#This Row],[2016]],kraina4[[#This Row],[2016]],INT(kraina4[[#This Row],[2016]]*ROUNDDOWN($G45/$F45,4)))</f>
        <v>3582009</v>
      </c>
      <c r="K45">
        <f>IF($F45*2&lt;kraina4[[#This Row],[2017]],kraina4[[#This Row],[2017]],INT(kraina4[[#This Row],[2017]]*ROUNDDOWN($G45/$F45,4)))</f>
        <v>3582009</v>
      </c>
      <c r="L45">
        <f>IF($F45*2&lt;kraina4[[#This Row],[2018]],kraina4[[#This Row],[2018]],INT(kraina4[[#This Row],[2018]]*ROUNDDOWN($G45/$F45,4)))</f>
        <v>3582009</v>
      </c>
      <c r="M45">
        <f>IF($F45*2&lt;kraina4[[#This Row],[2019]],kraina4[[#This Row],[2019]],INT(kraina4[[#This Row],[2019]]*ROUNDDOWN($G45/$F45,4)))</f>
        <v>3582009</v>
      </c>
      <c r="N45">
        <f>IF($F45*2&lt;kraina4[[#This Row],[2020]],kraina4[[#This Row],[2020]],INT(kraina4[[#This Row],[2020]]*ROUNDDOWN($G45/$F45,4)))</f>
        <v>3582009</v>
      </c>
      <c r="O45">
        <f>IF($F45*2&lt;kraina4[[#This Row],[2021]],kraina4[[#This Row],[2021]],INT(kraina4[[#This Row],[2021]]*ROUNDDOWN($G45/$F45,4)))</f>
        <v>3582009</v>
      </c>
      <c r="P45">
        <f>IF($F45*2&lt;kraina4[[#This Row],[2022]],kraina4[[#This Row],[2022]],INT(kraina4[[#This Row],[2022]]*ROUNDDOWN($G45/$F45,4)))</f>
        <v>3582009</v>
      </c>
      <c r="Q45">
        <f>IF($F45*2&lt;kraina4[[#This Row],[2023]],kraina4[[#This Row],[2023]],INT(kraina4[[#This Row],[2023]]*ROUNDDOWN($G45/$F45,4)))</f>
        <v>3582009</v>
      </c>
      <c r="R45">
        <f>IF($F45*2&lt;kraina4[[#This Row],[2024]],kraina4[[#This Row],[2024]],INT(kraina4[[#This Row],[2024]]*ROUNDDOWN($G45/$F45,4)))</f>
        <v>3582009</v>
      </c>
      <c r="S45">
        <f>IF(kraina4[[#This Row],[2025]]&gt;kraina4[[#This Row],[2013]]*2,1,0)</f>
        <v>1</v>
      </c>
    </row>
    <row r="46" spans="1:19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>
        <f>SUM(kraina4[[#This Row],[kobiety 2013]:[mezczyzni 2013]])</f>
        <v>2257874</v>
      </c>
      <c r="G46">
        <f>SUM(kraina4[[#This Row],[kobiety 2014]:[mezczyzni 2014]])</f>
        <v>3261598</v>
      </c>
      <c r="H46">
        <f>IF($F46*2&lt;kraina4[[#This Row],[2014]],kraina4[[#This Row],[2014]],INT(kraina4[[#This Row],[2014]]*ROUNDDOWN($G46/$F46,4)))</f>
        <v>4711378</v>
      </c>
      <c r="I46">
        <f>IF($F46*2&lt;kraina4[[#This Row],[2015]],kraina4[[#This Row],[2015]],INT(kraina4[[#This Row],[2015]]*ROUNDDOWN($G46/$F46,4)))</f>
        <v>4711378</v>
      </c>
      <c r="J46">
        <f>IF($F46*2&lt;kraina4[[#This Row],[2016]],kraina4[[#This Row],[2016]],INT(kraina4[[#This Row],[2016]]*ROUNDDOWN($G46/$F46,4)))</f>
        <v>4711378</v>
      </c>
      <c r="K46">
        <f>IF($F46*2&lt;kraina4[[#This Row],[2017]],kraina4[[#This Row],[2017]],INT(kraina4[[#This Row],[2017]]*ROUNDDOWN($G46/$F46,4)))</f>
        <v>4711378</v>
      </c>
      <c r="L46">
        <f>IF($F46*2&lt;kraina4[[#This Row],[2018]],kraina4[[#This Row],[2018]],INT(kraina4[[#This Row],[2018]]*ROUNDDOWN($G46/$F46,4)))</f>
        <v>4711378</v>
      </c>
      <c r="M46">
        <f>IF($F46*2&lt;kraina4[[#This Row],[2019]],kraina4[[#This Row],[2019]],INT(kraina4[[#This Row],[2019]]*ROUNDDOWN($G46/$F46,4)))</f>
        <v>4711378</v>
      </c>
      <c r="N46">
        <f>IF($F46*2&lt;kraina4[[#This Row],[2020]],kraina4[[#This Row],[2020]],INT(kraina4[[#This Row],[2020]]*ROUNDDOWN($G46/$F46,4)))</f>
        <v>4711378</v>
      </c>
      <c r="O46">
        <f>IF($F46*2&lt;kraina4[[#This Row],[2021]],kraina4[[#This Row],[2021]],INT(kraina4[[#This Row],[2021]]*ROUNDDOWN($G46/$F46,4)))</f>
        <v>4711378</v>
      </c>
      <c r="P46">
        <f>IF($F46*2&lt;kraina4[[#This Row],[2022]],kraina4[[#This Row],[2022]],INT(kraina4[[#This Row],[2022]]*ROUNDDOWN($G46/$F46,4)))</f>
        <v>4711378</v>
      </c>
      <c r="Q46">
        <f>IF($F46*2&lt;kraina4[[#This Row],[2023]],kraina4[[#This Row],[2023]],INT(kraina4[[#This Row],[2023]]*ROUNDDOWN($G46/$F46,4)))</f>
        <v>4711378</v>
      </c>
      <c r="R46">
        <f>IF($F46*2&lt;kraina4[[#This Row],[2024]],kraina4[[#This Row],[2024]],INT(kraina4[[#This Row],[2024]]*ROUNDDOWN($G46/$F46,4)))</f>
        <v>4711378</v>
      </c>
      <c r="S46">
        <f>IF(kraina4[[#This Row],[2025]]&gt;kraina4[[#This Row],[2013]]*2,1,0)</f>
        <v>1</v>
      </c>
    </row>
    <row r="47" spans="1:19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>
        <f>SUM(kraina4[[#This Row],[kobiety 2013]:[mezczyzni 2013]])</f>
        <v>286380</v>
      </c>
      <c r="G47">
        <f>SUM(kraina4[[#This Row],[kobiety 2014]:[mezczyzni 2014]])</f>
        <v>5502111</v>
      </c>
      <c r="H47">
        <f>IF($F47*2&lt;kraina4[[#This Row],[2014]],kraina4[[#This Row],[2014]],INT(kraina4[[#This Row],[2014]]*ROUNDDOWN($G47/$F47,4)))</f>
        <v>5502111</v>
      </c>
      <c r="I47">
        <f>IF($F47*2&lt;kraina4[[#This Row],[2015]],kraina4[[#This Row],[2015]],INT(kraina4[[#This Row],[2015]]*ROUNDDOWN($G47/$F47,4)))</f>
        <v>5502111</v>
      </c>
      <c r="J47">
        <f>IF($F47*2&lt;kraina4[[#This Row],[2016]],kraina4[[#This Row],[2016]],INT(kraina4[[#This Row],[2016]]*ROUNDDOWN($G47/$F47,4)))</f>
        <v>5502111</v>
      </c>
      <c r="K47">
        <f>IF($F47*2&lt;kraina4[[#This Row],[2017]],kraina4[[#This Row],[2017]],INT(kraina4[[#This Row],[2017]]*ROUNDDOWN($G47/$F47,4)))</f>
        <v>5502111</v>
      </c>
      <c r="L47">
        <f>IF($F47*2&lt;kraina4[[#This Row],[2018]],kraina4[[#This Row],[2018]],INT(kraina4[[#This Row],[2018]]*ROUNDDOWN($G47/$F47,4)))</f>
        <v>5502111</v>
      </c>
      <c r="M47">
        <f>IF($F47*2&lt;kraina4[[#This Row],[2019]],kraina4[[#This Row],[2019]],INT(kraina4[[#This Row],[2019]]*ROUNDDOWN($G47/$F47,4)))</f>
        <v>5502111</v>
      </c>
      <c r="N47">
        <f>IF($F47*2&lt;kraina4[[#This Row],[2020]],kraina4[[#This Row],[2020]],INT(kraina4[[#This Row],[2020]]*ROUNDDOWN($G47/$F47,4)))</f>
        <v>5502111</v>
      </c>
      <c r="O47">
        <f>IF($F47*2&lt;kraina4[[#This Row],[2021]],kraina4[[#This Row],[2021]],INT(kraina4[[#This Row],[2021]]*ROUNDDOWN($G47/$F47,4)))</f>
        <v>5502111</v>
      </c>
      <c r="P47">
        <f>IF($F47*2&lt;kraina4[[#This Row],[2022]],kraina4[[#This Row],[2022]],INT(kraina4[[#This Row],[2022]]*ROUNDDOWN($G47/$F47,4)))</f>
        <v>5502111</v>
      </c>
      <c r="Q47">
        <f>IF($F47*2&lt;kraina4[[#This Row],[2023]],kraina4[[#This Row],[2023]],INT(kraina4[[#This Row],[2023]]*ROUNDDOWN($G47/$F47,4)))</f>
        <v>5502111</v>
      </c>
      <c r="R47">
        <f>IF($F47*2&lt;kraina4[[#This Row],[2024]],kraina4[[#This Row],[2024]],INT(kraina4[[#This Row],[2024]]*ROUNDDOWN($G47/$F47,4)))</f>
        <v>5502111</v>
      </c>
      <c r="S47">
        <f>IF(kraina4[[#This Row],[2025]]&gt;kraina4[[#This Row],[2013]]*2,1,0)</f>
        <v>1</v>
      </c>
    </row>
    <row r="48" spans="1:19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>
        <f>SUM(kraina4[[#This Row],[kobiety 2013]:[mezczyzni 2013]])</f>
        <v>2503710</v>
      </c>
      <c r="G48">
        <f>SUM(kraina4[[#This Row],[kobiety 2014]:[mezczyzni 2014]])</f>
        <v>5389136</v>
      </c>
      <c r="H48">
        <f>IF($F48*2&lt;kraina4[[#This Row],[2014]],kraina4[[#This Row],[2014]],INT(kraina4[[#This Row],[2014]]*ROUNDDOWN($G48/$F48,4)))</f>
        <v>5389136</v>
      </c>
      <c r="I48">
        <f>IF($F48*2&lt;kraina4[[#This Row],[2015]],kraina4[[#This Row],[2015]],INT(kraina4[[#This Row],[2015]]*ROUNDDOWN($G48/$F48,4)))</f>
        <v>5389136</v>
      </c>
      <c r="J48">
        <f>IF($F48*2&lt;kraina4[[#This Row],[2016]],kraina4[[#This Row],[2016]],INT(kraina4[[#This Row],[2016]]*ROUNDDOWN($G48/$F48,4)))</f>
        <v>5389136</v>
      </c>
      <c r="K48">
        <f>IF($F48*2&lt;kraina4[[#This Row],[2017]],kraina4[[#This Row],[2017]],INT(kraina4[[#This Row],[2017]]*ROUNDDOWN($G48/$F48,4)))</f>
        <v>5389136</v>
      </c>
      <c r="L48">
        <f>IF($F48*2&lt;kraina4[[#This Row],[2018]],kraina4[[#This Row],[2018]],INT(kraina4[[#This Row],[2018]]*ROUNDDOWN($G48/$F48,4)))</f>
        <v>5389136</v>
      </c>
      <c r="M48">
        <f>IF($F48*2&lt;kraina4[[#This Row],[2019]],kraina4[[#This Row],[2019]],INT(kraina4[[#This Row],[2019]]*ROUNDDOWN($G48/$F48,4)))</f>
        <v>5389136</v>
      </c>
      <c r="N48">
        <f>IF($F48*2&lt;kraina4[[#This Row],[2020]],kraina4[[#This Row],[2020]],INT(kraina4[[#This Row],[2020]]*ROUNDDOWN($G48/$F48,4)))</f>
        <v>5389136</v>
      </c>
      <c r="O48">
        <f>IF($F48*2&lt;kraina4[[#This Row],[2021]],kraina4[[#This Row],[2021]],INT(kraina4[[#This Row],[2021]]*ROUNDDOWN($G48/$F48,4)))</f>
        <v>5389136</v>
      </c>
      <c r="P48">
        <f>IF($F48*2&lt;kraina4[[#This Row],[2022]],kraina4[[#This Row],[2022]],INT(kraina4[[#This Row],[2022]]*ROUNDDOWN($G48/$F48,4)))</f>
        <v>5389136</v>
      </c>
      <c r="Q48">
        <f>IF($F48*2&lt;kraina4[[#This Row],[2023]],kraina4[[#This Row],[2023]],INT(kraina4[[#This Row],[2023]]*ROUNDDOWN($G48/$F48,4)))</f>
        <v>5389136</v>
      </c>
      <c r="R48">
        <f>IF($F48*2&lt;kraina4[[#This Row],[2024]],kraina4[[#This Row],[2024]],INT(kraina4[[#This Row],[2024]]*ROUNDDOWN($G48/$F48,4)))</f>
        <v>5389136</v>
      </c>
      <c r="S48">
        <f>IF(kraina4[[#This Row],[2025]]&gt;kraina4[[#This Row],[2013]]*2,1,0)</f>
        <v>1</v>
      </c>
    </row>
    <row r="49" spans="1:19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>
        <f>SUM(kraina4[[#This Row],[kobiety 2013]:[mezczyzni 2013]])</f>
        <v>5369399</v>
      </c>
      <c r="G49">
        <f>SUM(kraina4[[#This Row],[kobiety 2014]:[mezczyzni 2014]])</f>
        <v>5688389</v>
      </c>
      <c r="H49">
        <f>IF($F49*2&lt;kraina4[[#This Row],[2014]],kraina4[[#This Row],[2014]],INT(kraina4[[#This Row],[2014]]*ROUNDDOWN($G49/$F49,4)))</f>
        <v>6026279</v>
      </c>
      <c r="I49">
        <f>IF($F49*2&lt;kraina4[[#This Row],[2015]],kraina4[[#This Row],[2015]],INT(kraina4[[#This Row],[2015]]*ROUNDDOWN($G49/$F49,4)))</f>
        <v>6384239</v>
      </c>
      <c r="J49">
        <f>IF($F49*2&lt;kraina4[[#This Row],[2016]],kraina4[[#This Row],[2016]],INT(kraina4[[#This Row],[2016]]*ROUNDDOWN($G49/$F49,4)))</f>
        <v>6763462</v>
      </c>
      <c r="K49">
        <f>IF($F49*2&lt;kraina4[[#This Row],[2017]],kraina4[[#This Row],[2017]],INT(kraina4[[#This Row],[2017]]*ROUNDDOWN($G49/$F49,4)))</f>
        <v>7165211</v>
      </c>
      <c r="L49">
        <f>IF($F49*2&lt;kraina4[[#This Row],[2018]],kraina4[[#This Row],[2018]],INT(kraina4[[#This Row],[2018]]*ROUNDDOWN($G49/$F49,4)))</f>
        <v>7590824</v>
      </c>
      <c r="M49">
        <f>IF($F49*2&lt;kraina4[[#This Row],[2019]],kraina4[[#This Row],[2019]],INT(kraina4[[#This Row],[2019]]*ROUNDDOWN($G49/$F49,4)))</f>
        <v>8041718</v>
      </c>
      <c r="N49">
        <f>IF($F49*2&lt;kraina4[[#This Row],[2020]],kraina4[[#This Row],[2020]],INT(kraina4[[#This Row],[2020]]*ROUNDDOWN($G49/$F49,4)))</f>
        <v>8519396</v>
      </c>
      <c r="O49">
        <f>IF($F49*2&lt;kraina4[[#This Row],[2021]],kraina4[[#This Row],[2021]],INT(kraina4[[#This Row],[2021]]*ROUNDDOWN($G49/$F49,4)))</f>
        <v>9025448</v>
      </c>
      <c r="P49">
        <f>IF($F49*2&lt;kraina4[[#This Row],[2022]],kraina4[[#This Row],[2022]],INT(kraina4[[#This Row],[2022]]*ROUNDDOWN($G49/$F49,4)))</f>
        <v>9561559</v>
      </c>
      <c r="Q49">
        <f>IF($F49*2&lt;kraina4[[#This Row],[2023]],kraina4[[#This Row],[2023]],INT(kraina4[[#This Row],[2023]]*ROUNDDOWN($G49/$F49,4)))</f>
        <v>10129515</v>
      </c>
      <c r="R49">
        <f>IF($F49*2&lt;kraina4[[#This Row],[2024]],kraina4[[#This Row],[2024]],INT(kraina4[[#This Row],[2024]]*ROUNDDOWN($G49/$F49,4)))</f>
        <v>10731208</v>
      </c>
      <c r="S49">
        <f>IF(kraina4[[#This Row],[2025]]&gt;kraina4[[#This Row],[2013]]*2,1,0)</f>
        <v>0</v>
      </c>
    </row>
    <row r="50" spans="1:19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>
        <f>SUM(kraina4[[#This Row],[kobiety 2013]:[mezczyzni 2013]])</f>
        <v>516909</v>
      </c>
      <c r="G50">
        <f>SUM(kraina4[[#This Row],[kobiety 2014]:[mezczyzni 2014]])</f>
        <v>6097264</v>
      </c>
      <c r="H50">
        <f>IF($F50*2&lt;kraina4[[#This Row],[2014]],kraina4[[#This Row],[2014]],INT(kraina4[[#This Row],[2014]]*ROUNDDOWN($G50/$F50,4)))</f>
        <v>6097264</v>
      </c>
      <c r="I50">
        <f>IF($F50*2&lt;kraina4[[#This Row],[2015]],kraina4[[#This Row],[2015]],INT(kraina4[[#This Row],[2015]]*ROUNDDOWN($G50/$F50,4)))</f>
        <v>6097264</v>
      </c>
      <c r="J50">
        <f>IF($F50*2&lt;kraina4[[#This Row],[2016]],kraina4[[#This Row],[2016]],INT(kraina4[[#This Row],[2016]]*ROUNDDOWN($G50/$F50,4)))</f>
        <v>6097264</v>
      </c>
      <c r="K50">
        <f>IF($F50*2&lt;kraina4[[#This Row],[2017]],kraina4[[#This Row],[2017]],INT(kraina4[[#This Row],[2017]]*ROUNDDOWN($G50/$F50,4)))</f>
        <v>6097264</v>
      </c>
      <c r="L50">
        <f>IF($F50*2&lt;kraina4[[#This Row],[2018]],kraina4[[#This Row],[2018]],INT(kraina4[[#This Row],[2018]]*ROUNDDOWN($G50/$F50,4)))</f>
        <v>6097264</v>
      </c>
      <c r="M50">
        <f>IF($F50*2&lt;kraina4[[#This Row],[2019]],kraina4[[#This Row],[2019]],INT(kraina4[[#This Row],[2019]]*ROUNDDOWN($G50/$F50,4)))</f>
        <v>6097264</v>
      </c>
      <c r="N50">
        <f>IF($F50*2&lt;kraina4[[#This Row],[2020]],kraina4[[#This Row],[2020]],INT(kraina4[[#This Row],[2020]]*ROUNDDOWN($G50/$F50,4)))</f>
        <v>6097264</v>
      </c>
      <c r="O50">
        <f>IF($F50*2&lt;kraina4[[#This Row],[2021]],kraina4[[#This Row],[2021]],INT(kraina4[[#This Row],[2021]]*ROUNDDOWN($G50/$F50,4)))</f>
        <v>6097264</v>
      </c>
      <c r="P50">
        <f>IF($F50*2&lt;kraina4[[#This Row],[2022]],kraina4[[#This Row],[2022]],INT(kraina4[[#This Row],[2022]]*ROUNDDOWN($G50/$F50,4)))</f>
        <v>6097264</v>
      </c>
      <c r="Q50">
        <f>IF($F50*2&lt;kraina4[[#This Row],[2023]],kraina4[[#This Row],[2023]],INT(kraina4[[#This Row],[2023]]*ROUNDDOWN($G50/$F50,4)))</f>
        <v>6097264</v>
      </c>
      <c r="R50">
        <f>IF($F50*2&lt;kraina4[[#This Row],[2024]],kraina4[[#This Row],[2024]],INT(kraina4[[#This Row],[2024]]*ROUNDDOWN($G50/$F50,4)))</f>
        <v>6097264</v>
      </c>
      <c r="S50">
        <f>IF(kraina4[[#This Row],[2025]]&gt;kraina4[[#This Row],[2013]]*2,1,0)</f>
        <v>1</v>
      </c>
    </row>
    <row r="51" spans="1:19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>
        <f>SUM(kraina4[[#This Row],[kobiety 2013]:[mezczyzni 2013]])</f>
        <v>5119414</v>
      </c>
      <c r="G51">
        <f>SUM(kraina4[[#This Row],[kobiety 2014]:[mezczyzni 2014]])</f>
        <v>3649895</v>
      </c>
      <c r="H51">
        <f>IF($F51*2&lt;kraina4[[#This Row],[2014]],kraina4[[#This Row],[2014]],INT(kraina4[[#This Row],[2014]]*ROUNDDOWN($G51/$F51,4)))</f>
        <v>2602010</v>
      </c>
      <c r="I51">
        <f>IF($F51*2&lt;kraina4[[#This Row],[2015]],kraina4[[#This Row],[2015]],INT(kraina4[[#This Row],[2015]]*ROUNDDOWN($G51/$F51,4)))</f>
        <v>1854972</v>
      </c>
      <c r="J51">
        <f>IF($F51*2&lt;kraina4[[#This Row],[2016]],kraina4[[#This Row],[2016]],INT(kraina4[[#This Row],[2016]]*ROUNDDOWN($G51/$F51,4)))</f>
        <v>1322409</v>
      </c>
      <c r="K51">
        <f>IF($F51*2&lt;kraina4[[#This Row],[2017]],kraina4[[#This Row],[2017]],INT(kraina4[[#This Row],[2017]]*ROUNDDOWN($G51/$F51,4)))</f>
        <v>942745</v>
      </c>
      <c r="L51">
        <f>IF($F51*2&lt;kraina4[[#This Row],[2018]],kraina4[[#This Row],[2018]],INT(kraina4[[#This Row],[2018]]*ROUNDDOWN($G51/$F51,4)))</f>
        <v>672082</v>
      </c>
      <c r="M51">
        <f>IF($F51*2&lt;kraina4[[#This Row],[2019]],kraina4[[#This Row],[2019]],INT(kraina4[[#This Row],[2019]]*ROUNDDOWN($G51/$F51,4)))</f>
        <v>479127</v>
      </c>
      <c r="N51">
        <f>IF($F51*2&lt;kraina4[[#This Row],[2020]],kraina4[[#This Row],[2020]],INT(kraina4[[#This Row],[2020]]*ROUNDDOWN($G51/$F51,4)))</f>
        <v>341569</v>
      </c>
      <c r="O51">
        <f>IF($F51*2&lt;kraina4[[#This Row],[2021]],kraina4[[#This Row],[2021]],INT(kraina4[[#This Row],[2021]]*ROUNDDOWN($G51/$F51,4)))</f>
        <v>243504</v>
      </c>
      <c r="P51">
        <f>IF($F51*2&lt;kraina4[[#This Row],[2022]],kraina4[[#This Row],[2022]],INT(kraina4[[#This Row],[2022]]*ROUNDDOWN($G51/$F51,4)))</f>
        <v>173594</v>
      </c>
      <c r="Q51">
        <f>IF($F51*2&lt;kraina4[[#This Row],[2023]],kraina4[[#This Row],[2023]],INT(kraina4[[#This Row],[2023]]*ROUNDDOWN($G51/$F51,4)))</f>
        <v>123755</v>
      </c>
      <c r="R51">
        <f>IF($F51*2&lt;kraina4[[#This Row],[2024]],kraina4[[#This Row],[2024]],INT(kraina4[[#This Row],[2024]]*ROUNDDOWN($G51/$F51,4)))</f>
        <v>88224</v>
      </c>
      <c r="S51">
        <f>IF(kraina4[[#This Row],[2025]]&gt;kraina4[[#This Row],[2013]]*2,1,0)</f>
        <v>0</v>
      </c>
    </row>
    <row r="52" spans="1:19" x14ac:dyDescent="0.25">
      <c r="A52" s="1"/>
      <c r="R52">
        <f>SUM(kraina4[2025])</f>
        <v>125930205</v>
      </c>
      <c r="S52">
        <f>SUBTOTAL(109,kraina4[2026])</f>
        <v>18</v>
      </c>
    </row>
    <row r="53" spans="1:19" x14ac:dyDescent="0.25">
      <c r="R53">
        <f>MAX(kraina4[2025])</f>
        <v>16699503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AA53-8121-4733-B749-34E2D91BB2F2}">
  <dimension ref="A1:F52"/>
  <sheetViews>
    <sheetView workbookViewId="0">
      <selection activeCell="F1" sqref="F1:F1048576"/>
    </sheetView>
  </sheetViews>
  <sheetFormatPr defaultRowHeight="15" x14ac:dyDescent="0.25"/>
  <cols>
    <col min="1" max="5" width="11.140625" bestFit="1" customWidth="1"/>
  </cols>
  <sheetData>
    <row r="1" spans="1:6" x14ac:dyDescent="0.25">
      <c r="A1" t="s">
        <v>50</v>
      </c>
      <c r="B1" t="s">
        <v>52</v>
      </c>
      <c r="C1" t="s">
        <v>51</v>
      </c>
      <c r="D1" t="s">
        <v>53</v>
      </c>
      <c r="E1" t="s">
        <v>54</v>
      </c>
      <c r="F1" t="s">
        <v>59</v>
      </c>
    </row>
    <row r="2" spans="1:6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>
        <f>IF(kraina3[[#This Row],[kobiety 2013]]&lt;kraina3[[#This Row],[kobiety 2014]],1,0)*IF(kraina3[[#This Row],[mezczyzni 2013]]&lt;kraina3[[#This Row],[mezczyzni 2014]],1,0)</f>
        <v>1</v>
      </c>
    </row>
    <row r="3" spans="1:6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>
        <f>IF(kraina3[[#This Row],[kobiety 2013]]&lt;kraina3[[#This Row],[kobiety 2014]],1,0)*IF(kraina3[[#This Row],[mezczyzni 2013]]&lt;kraina3[[#This Row],[mezczyzni 2014]],1,0)</f>
        <v>0</v>
      </c>
    </row>
    <row r="4" spans="1:6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>
        <f>IF(kraina3[[#This Row],[kobiety 2013]]&lt;kraina3[[#This Row],[kobiety 2014]],1,0)*IF(kraina3[[#This Row],[mezczyzni 2013]]&lt;kraina3[[#This Row],[mezczyzni 2014]],1,0)</f>
        <v>0</v>
      </c>
    </row>
    <row r="5" spans="1:6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>
        <f>IF(kraina3[[#This Row],[kobiety 2013]]&lt;kraina3[[#This Row],[kobiety 2014]],1,0)*IF(kraina3[[#This Row],[mezczyzni 2013]]&lt;kraina3[[#This Row],[mezczyzni 2014]],1,0)</f>
        <v>0</v>
      </c>
    </row>
    <row r="6" spans="1:6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>
        <f>IF(kraina3[[#This Row],[kobiety 2013]]&lt;kraina3[[#This Row],[kobiety 2014]],1,0)*IF(kraina3[[#This Row],[mezczyzni 2013]]&lt;kraina3[[#This Row],[mezczyzni 2014]],1,0)</f>
        <v>0</v>
      </c>
    </row>
    <row r="7" spans="1:6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>
        <f>IF(kraina3[[#This Row],[kobiety 2013]]&lt;kraina3[[#This Row],[kobiety 2014]],1,0)*IF(kraina3[[#This Row],[mezczyzni 2013]]&lt;kraina3[[#This Row],[mezczyzni 2014]],1,0)</f>
        <v>1</v>
      </c>
    </row>
    <row r="8" spans="1:6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>
        <f>IF(kraina3[[#This Row],[kobiety 2013]]&lt;kraina3[[#This Row],[kobiety 2014]],1,0)*IF(kraina3[[#This Row],[mezczyzni 2013]]&lt;kraina3[[#This Row],[mezczyzni 2014]],1,0)</f>
        <v>0</v>
      </c>
    </row>
    <row r="9" spans="1:6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>
        <f>IF(kraina3[[#This Row],[kobiety 2013]]&lt;kraina3[[#This Row],[kobiety 2014]],1,0)*IF(kraina3[[#This Row],[mezczyzni 2013]]&lt;kraina3[[#This Row],[mezczyzni 2014]],1,0)</f>
        <v>1</v>
      </c>
    </row>
    <row r="10" spans="1:6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>
        <f>IF(kraina3[[#This Row],[kobiety 2013]]&lt;kraina3[[#This Row],[kobiety 2014]],1,0)*IF(kraina3[[#This Row],[mezczyzni 2013]]&lt;kraina3[[#This Row],[mezczyzni 2014]],1,0)</f>
        <v>0</v>
      </c>
    </row>
    <row r="11" spans="1:6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>
        <f>IF(kraina3[[#This Row],[kobiety 2013]]&lt;kraina3[[#This Row],[kobiety 2014]],1,0)*IF(kraina3[[#This Row],[mezczyzni 2013]]&lt;kraina3[[#This Row],[mezczyzni 2014]],1,0)</f>
        <v>0</v>
      </c>
    </row>
    <row r="12" spans="1:6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>
        <f>IF(kraina3[[#This Row],[kobiety 2013]]&lt;kraina3[[#This Row],[kobiety 2014]],1,0)*IF(kraina3[[#This Row],[mezczyzni 2013]]&lt;kraina3[[#This Row],[mezczyzni 2014]],1,0)</f>
        <v>0</v>
      </c>
    </row>
    <row r="13" spans="1:6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>
        <f>IF(kraina3[[#This Row],[kobiety 2013]]&lt;kraina3[[#This Row],[kobiety 2014]],1,0)*IF(kraina3[[#This Row],[mezczyzni 2013]]&lt;kraina3[[#This Row],[mezczyzni 2014]],1,0)</f>
        <v>1</v>
      </c>
    </row>
    <row r="14" spans="1:6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>
        <f>IF(kraina3[[#This Row],[kobiety 2013]]&lt;kraina3[[#This Row],[kobiety 2014]],1,0)*IF(kraina3[[#This Row],[mezczyzni 2013]]&lt;kraina3[[#This Row],[mezczyzni 2014]],1,0)</f>
        <v>1</v>
      </c>
    </row>
    <row r="15" spans="1:6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>
        <f>IF(kraina3[[#This Row],[kobiety 2013]]&lt;kraina3[[#This Row],[kobiety 2014]],1,0)*IF(kraina3[[#This Row],[mezczyzni 2013]]&lt;kraina3[[#This Row],[mezczyzni 2014]],1,0)</f>
        <v>0</v>
      </c>
    </row>
    <row r="16" spans="1:6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>
        <f>IF(kraina3[[#This Row],[kobiety 2013]]&lt;kraina3[[#This Row],[kobiety 2014]],1,0)*IF(kraina3[[#This Row],[mezczyzni 2013]]&lt;kraina3[[#This Row],[mezczyzni 2014]],1,0)</f>
        <v>0</v>
      </c>
    </row>
    <row r="17" spans="1:6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>
        <f>IF(kraina3[[#This Row],[kobiety 2013]]&lt;kraina3[[#This Row],[kobiety 2014]],1,0)*IF(kraina3[[#This Row],[mezczyzni 2013]]&lt;kraina3[[#This Row],[mezczyzni 2014]],1,0)</f>
        <v>1</v>
      </c>
    </row>
    <row r="18" spans="1:6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>
        <f>IF(kraina3[[#This Row],[kobiety 2013]]&lt;kraina3[[#This Row],[kobiety 2014]],1,0)*IF(kraina3[[#This Row],[mezczyzni 2013]]&lt;kraina3[[#This Row],[mezczyzni 2014]],1,0)</f>
        <v>0</v>
      </c>
    </row>
    <row r="19" spans="1:6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>
        <f>IF(kraina3[[#This Row],[kobiety 2013]]&lt;kraina3[[#This Row],[kobiety 2014]],1,0)*IF(kraina3[[#This Row],[mezczyzni 2013]]&lt;kraina3[[#This Row],[mezczyzni 2014]],1,0)</f>
        <v>0</v>
      </c>
    </row>
    <row r="20" spans="1:6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>
        <f>IF(kraina3[[#This Row],[kobiety 2013]]&lt;kraina3[[#This Row],[kobiety 2014]],1,0)*IF(kraina3[[#This Row],[mezczyzni 2013]]&lt;kraina3[[#This Row],[mezczyzni 2014]],1,0)</f>
        <v>0</v>
      </c>
    </row>
    <row r="21" spans="1:6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>
        <f>IF(kraina3[[#This Row],[kobiety 2013]]&lt;kraina3[[#This Row],[kobiety 2014]],1,0)*IF(kraina3[[#This Row],[mezczyzni 2013]]&lt;kraina3[[#This Row],[mezczyzni 2014]],1,0)</f>
        <v>0</v>
      </c>
    </row>
    <row r="22" spans="1:6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>
        <f>IF(kraina3[[#This Row],[kobiety 2013]]&lt;kraina3[[#This Row],[kobiety 2014]],1,0)*IF(kraina3[[#This Row],[mezczyzni 2013]]&lt;kraina3[[#This Row],[mezczyzni 2014]],1,0)</f>
        <v>0</v>
      </c>
    </row>
    <row r="23" spans="1:6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>
        <f>IF(kraina3[[#This Row],[kobiety 2013]]&lt;kraina3[[#This Row],[kobiety 2014]],1,0)*IF(kraina3[[#This Row],[mezczyzni 2013]]&lt;kraina3[[#This Row],[mezczyzni 2014]],1,0)</f>
        <v>1</v>
      </c>
    </row>
    <row r="24" spans="1:6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>
        <f>IF(kraina3[[#This Row],[kobiety 2013]]&lt;kraina3[[#This Row],[kobiety 2014]],1,0)*IF(kraina3[[#This Row],[mezczyzni 2013]]&lt;kraina3[[#This Row],[mezczyzni 2014]],1,0)</f>
        <v>0</v>
      </c>
    </row>
    <row r="25" spans="1:6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>
        <f>IF(kraina3[[#This Row],[kobiety 2013]]&lt;kraina3[[#This Row],[kobiety 2014]],1,0)*IF(kraina3[[#This Row],[mezczyzni 2013]]&lt;kraina3[[#This Row],[mezczyzni 2014]],1,0)</f>
        <v>1</v>
      </c>
    </row>
    <row r="26" spans="1:6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>
        <f>IF(kraina3[[#This Row],[kobiety 2013]]&lt;kraina3[[#This Row],[kobiety 2014]],1,0)*IF(kraina3[[#This Row],[mezczyzni 2013]]&lt;kraina3[[#This Row],[mezczyzni 2014]],1,0)</f>
        <v>1</v>
      </c>
    </row>
    <row r="27" spans="1:6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>
        <f>IF(kraina3[[#This Row],[kobiety 2013]]&lt;kraina3[[#This Row],[kobiety 2014]],1,0)*IF(kraina3[[#This Row],[mezczyzni 2013]]&lt;kraina3[[#This Row],[mezczyzni 2014]],1,0)</f>
        <v>0</v>
      </c>
    </row>
    <row r="28" spans="1:6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>
        <f>IF(kraina3[[#This Row],[kobiety 2013]]&lt;kraina3[[#This Row],[kobiety 2014]],1,0)*IF(kraina3[[#This Row],[mezczyzni 2013]]&lt;kraina3[[#This Row],[mezczyzni 2014]],1,0)</f>
        <v>0</v>
      </c>
    </row>
    <row r="29" spans="1:6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>
        <f>IF(kraina3[[#This Row],[kobiety 2013]]&lt;kraina3[[#This Row],[kobiety 2014]],1,0)*IF(kraina3[[#This Row],[mezczyzni 2013]]&lt;kraina3[[#This Row],[mezczyzni 2014]],1,0)</f>
        <v>0</v>
      </c>
    </row>
    <row r="30" spans="1:6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>
        <f>IF(kraina3[[#This Row],[kobiety 2013]]&lt;kraina3[[#This Row],[kobiety 2014]],1,0)*IF(kraina3[[#This Row],[mezczyzni 2013]]&lt;kraina3[[#This Row],[mezczyzni 2014]],1,0)</f>
        <v>0</v>
      </c>
    </row>
    <row r="31" spans="1:6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>
        <f>IF(kraina3[[#This Row],[kobiety 2013]]&lt;kraina3[[#This Row],[kobiety 2014]],1,0)*IF(kraina3[[#This Row],[mezczyzni 2013]]&lt;kraina3[[#This Row],[mezczyzni 2014]],1,0)</f>
        <v>0</v>
      </c>
    </row>
    <row r="32" spans="1:6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>
        <f>IF(kraina3[[#This Row],[kobiety 2013]]&lt;kraina3[[#This Row],[kobiety 2014]],1,0)*IF(kraina3[[#This Row],[mezczyzni 2013]]&lt;kraina3[[#This Row],[mezczyzni 2014]],1,0)</f>
        <v>0</v>
      </c>
    </row>
    <row r="33" spans="1:6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>
        <f>IF(kraina3[[#This Row],[kobiety 2013]]&lt;kraina3[[#This Row],[kobiety 2014]],1,0)*IF(kraina3[[#This Row],[mezczyzni 2013]]&lt;kraina3[[#This Row],[mezczyzni 2014]],1,0)</f>
        <v>1</v>
      </c>
    </row>
    <row r="34" spans="1:6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>
        <f>IF(kraina3[[#This Row],[kobiety 2013]]&lt;kraina3[[#This Row],[kobiety 2014]],1,0)*IF(kraina3[[#This Row],[mezczyzni 2013]]&lt;kraina3[[#This Row],[mezczyzni 2014]],1,0)</f>
        <v>0</v>
      </c>
    </row>
    <row r="35" spans="1:6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>
        <f>IF(kraina3[[#This Row],[kobiety 2013]]&lt;kraina3[[#This Row],[kobiety 2014]],1,0)*IF(kraina3[[#This Row],[mezczyzni 2013]]&lt;kraina3[[#This Row],[mezczyzni 2014]],1,0)</f>
        <v>1</v>
      </c>
    </row>
    <row r="36" spans="1:6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>
        <f>IF(kraina3[[#This Row],[kobiety 2013]]&lt;kraina3[[#This Row],[kobiety 2014]],1,0)*IF(kraina3[[#This Row],[mezczyzni 2013]]&lt;kraina3[[#This Row],[mezczyzni 2014]],1,0)</f>
        <v>0</v>
      </c>
    </row>
    <row r="37" spans="1:6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>
        <f>IF(kraina3[[#This Row],[kobiety 2013]]&lt;kraina3[[#This Row],[kobiety 2014]],1,0)*IF(kraina3[[#This Row],[mezczyzni 2013]]&lt;kraina3[[#This Row],[mezczyzni 2014]],1,0)</f>
        <v>0</v>
      </c>
    </row>
    <row r="38" spans="1:6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>
        <f>IF(kraina3[[#This Row],[kobiety 2013]]&lt;kraina3[[#This Row],[kobiety 2014]],1,0)*IF(kraina3[[#This Row],[mezczyzni 2013]]&lt;kraina3[[#This Row],[mezczyzni 2014]],1,0)</f>
        <v>0</v>
      </c>
    </row>
    <row r="39" spans="1:6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>
        <f>IF(kraina3[[#This Row],[kobiety 2013]]&lt;kraina3[[#This Row],[kobiety 2014]],1,0)*IF(kraina3[[#This Row],[mezczyzni 2013]]&lt;kraina3[[#This Row],[mezczyzni 2014]],1,0)</f>
        <v>0</v>
      </c>
    </row>
    <row r="40" spans="1:6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>
        <f>IF(kraina3[[#This Row],[kobiety 2013]]&lt;kraina3[[#This Row],[kobiety 2014]],1,0)*IF(kraina3[[#This Row],[mezczyzni 2013]]&lt;kraina3[[#This Row],[mezczyzni 2014]],1,0)</f>
        <v>1</v>
      </c>
    </row>
    <row r="41" spans="1:6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>
        <f>IF(kraina3[[#This Row],[kobiety 2013]]&lt;kraina3[[#This Row],[kobiety 2014]],1,0)*IF(kraina3[[#This Row],[mezczyzni 2013]]&lt;kraina3[[#This Row],[mezczyzni 2014]],1,0)</f>
        <v>1</v>
      </c>
    </row>
    <row r="42" spans="1:6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>
        <f>IF(kraina3[[#This Row],[kobiety 2013]]&lt;kraina3[[#This Row],[kobiety 2014]],1,0)*IF(kraina3[[#This Row],[mezczyzni 2013]]&lt;kraina3[[#This Row],[mezczyzni 2014]],1,0)</f>
        <v>0</v>
      </c>
    </row>
    <row r="43" spans="1:6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>
        <f>IF(kraina3[[#This Row],[kobiety 2013]]&lt;kraina3[[#This Row],[kobiety 2014]],1,0)*IF(kraina3[[#This Row],[mezczyzni 2013]]&lt;kraina3[[#This Row],[mezczyzni 2014]],1,0)</f>
        <v>0</v>
      </c>
    </row>
    <row r="44" spans="1:6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>
        <f>IF(kraina3[[#This Row],[kobiety 2013]]&lt;kraina3[[#This Row],[kobiety 2014]],1,0)*IF(kraina3[[#This Row],[mezczyzni 2013]]&lt;kraina3[[#This Row],[mezczyzni 2014]],1,0)</f>
        <v>0</v>
      </c>
    </row>
    <row r="45" spans="1:6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>
        <f>IF(kraina3[[#This Row],[kobiety 2013]]&lt;kraina3[[#This Row],[kobiety 2014]],1,0)*IF(kraina3[[#This Row],[mezczyzni 2013]]&lt;kraina3[[#This Row],[mezczyzni 2014]],1,0)</f>
        <v>1</v>
      </c>
    </row>
    <row r="46" spans="1:6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>
        <f>IF(kraina3[[#This Row],[kobiety 2013]]&lt;kraina3[[#This Row],[kobiety 2014]],1,0)*IF(kraina3[[#This Row],[mezczyzni 2013]]&lt;kraina3[[#This Row],[mezczyzni 2014]],1,0)</f>
        <v>1</v>
      </c>
    </row>
    <row r="47" spans="1:6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>
        <f>IF(kraina3[[#This Row],[kobiety 2013]]&lt;kraina3[[#This Row],[kobiety 2014]],1,0)*IF(kraina3[[#This Row],[mezczyzni 2013]]&lt;kraina3[[#This Row],[mezczyzni 2014]],1,0)</f>
        <v>1</v>
      </c>
    </row>
    <row r="48" spans="1:6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>
        <f>IF(kraina3[[#This Row],[kobiety 2013]]&lt;kraina3[[#This Row],[kobiety 2014]],1,0)*IF(kraina3[[#This Row],[mezczyzni 2013]]&lt;kraina3[[#This Row],[mezczyzni 2014]],1,0)</f>
        <v>1</v>
      </c>
    </row>
    <row r="49" spans="1:6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>
        <f>IF(kraina3[[#This Row],[kobiety 2013]]&lt;kraina3[[#This Row],[kobiety 2014]],1,0)*IF(kraina3[[#This Row],[mezczyzni 2013]]&lt;kraina3[[#This Row],[mezczyzni 2014]],1,0)</f>
        <v>1</v>
      </c>
    </row>
    <row r="50" spans="1:6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>
        <f>IF(kraina3[[#This Row],[kobiety 2013]]&lt;kraina3[[#This Row],[kobiety 2014]],1,0)*IF(kraina3[[#This Row],[mezczyzni 2013]]&lt;kraina3[[#This Row],[mezczyzni 2014]],1,0)</f>
        <v>1</v>
      </c>
    </row>
    <row r="51" spans="1:6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>
        <f>IF(kraina3[[#This Row],[kobiety 2013]]&lt;kraina3[[#This Row],[kobiety 2014]],1,0)*IF(kraina3[[#This Row],[mezczyzni 2013]]&lt;kraina3[[#This Row],[mezczyzni 2014]],1,0)</f>
        <v>0</v>
      </c>
    </row>
    <row r="52" spans="1:6" x14ac:dyDescent="0.25">
      <c r="F52">
        <f>SUM(kraina3[mezczyzni 2015])</f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3" width="11.140625" bestFit="1" customWidth="1"/>
    <col min="4" max="4" width="9.85546875" bestFit="1" customWidth="1"/>
  </cols>
  <sheetData>
    <row r="1" spans="1:8" x14ac:dyDescent="0.25">
      <c r="A1" t="s">
        <v>50</v>
      </c>
      <c r="E1" t="s">
        <v>55</v>
      </c>
      <c r="F1" t="s">
        <v>56</v>
      </c>
      <c r="G1" t="s">
        <v>57</v>
      </c>
      <c r="H1" t="s">
        <v>58</v>
      </c>
    </row>
    <row r="2" spans="1:8" x14ac:dyDescent="0.25">
      <c r="A2" t="s">
        <v>0</v>
      </c>
      <c r="B2">
        <v>2812202</v>
      </c>
      <c r="E2">
        <f>IF(MID(A2,4,1)="A",B2,0)</f>
        <v>0</v>
      </c>
      <c r="F2">
        <f>IF(MID(A2,4,1)="B",B2,0)</f>
        <v>0</v>
      </c>
      <c r="G2">
        <f>IF(MID(A2,4,1)="C",B2,0)</f>
        <v>0</v>
      </c>
      <c r="H2">
        <f>IF(MID(A2,4,1)="D",B2,0)</f>
        <v>2812202</v>
      </c>
    </row>
    <row r="3" spans="1:8" x14ac:dyDescent="0.25">
      <c r="A3" t="s">
        <v>1</v>
      </c>
      <c r="B3">
        <v>3353163</v>
      </c>
      <c r="E3">
        <f t="shared" ref="E3:E51" si="0">IF(MID(A3,4,1)="A",B3,0)</f>
        <v>0</v>
      </c>
      <c r="F3">
        <f t="shared" ref="F3:F51" si="1">IF(MID(A3,4,1)="B",B3,0)</f>
        <v>0</v>
      </c>
      <c r="G3">
        <f t="shared" ref="G3:G51" si="2">IF(MID(A3,4,1)="C",B3,0)</f>
        <v>0</v>
      </c>
      <c r="H3">
        <f t="shared" ref="H3:H50" si="3">IF(MID(A3,4,1)="D",B3,0)</f>
        <v>3353163</v>
      </c>
    </row>
    <row r="4" spans="1:8" x14ac:dyDescent="0.25">
      <c r="A4" t="s">
        <v>2</v>
      </c>
      <c r="B4">
        <v>2443837</v>
      </c>
      <c r="E4">
        <f t="shared" si="0"/>
        <v>0</v>
      </c>
      <c r="F4">
        <f t="shared" si="1"/>
        <v>0</v>
      </c>
      <c r="G4">
        <f t="shared" si="2"/>
        <v>2443837</v>
      </c>
      <c r="H4">
        <f t="shared" si="3"/>
        <v>0</v>
      </c>
    </row>
    <row r="5" spans="1:8" x14ac:dyDescent="0.25">
      <c r="A5" t="s">
        <v>3</v>
      </c>
      <c r="B5">
        <v>1975115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1975115</v>
      </c>
    </row>
    <row r="6" spans="1:8" x14ac:dyDescent="0.25">
      <c r="A6" t="s">
        <v>4</v>
      </c>
      <c r="B6">
        <v>4664729</v>
      </c>
      <c r="E6">
        <f t="shared" si="0"/>
        <v>4664729</v>
      </c>
      <c r="F6">
        <f t="shared" si="1"/>
        <v>0</v>
      </c>
      <c r="G6">
        <f t="shared" si="2"/>
        <v>0</v>
      </c>
      <c r="H6">
        <f t="shared" si="3"/>
        <v>0</v>
      </c>
    </row>
    <row r="7" spans="1:8" x14ac:dyDescent="0.25">
      <c r="A7" t="s">
        <v>5</v>
      </c>
      <c r="B7">
        <v>3698361</v>
      </c>
      <c r="E7">
        <f t="shared" si="0"/>
        <v>0</v>
      </c>
      <c r="F7">
        <f t="shared" si="1"/>
        <v>0</v>
      </c>
      <c r="G7">
        <f t="shared" si="2"/>
        <v>0</v>
      </c>
      <c r="H7">
        <f t="shared" si="3"/>
        <v>3698361</v>
      </c>
    </row>
    <row r="8" spans="1:8" x14ac:dyDescent="0.25">
      <c r="A8" t="s">
        <v>6</v>
      </c>
      <c r="B8">
        <v>7689971</v>
      </c>
      <c r="E8">
        <f t="shared" si="0"/>
        <v>0</v>
      </c>
      <c r="F8">
        <f t="shared" si="1"/>
        <v>7689971</v>
      </c>
      <c r="G8">
        <f t="shared" si="2"/>
        <v>0</v>
      </c>
      <c r="H8">
        <f t="shared" si="3"/>
        <v>0</v>
      </c>
    </row>
    <row r="9" spans="1:8" x14ac:dyDescent="0.25">
      <c r="A9" t="s">
        <v>7</v>
      </c>
      <c r="B9">
        <v>1335057</v>
      </c>
      <c r="E9">
        <f t="shared" si="0"/>
        <v>1335057</v>
      </c>
      <c r="F9">
        <f t="shared" si="1"/>
        <v>0</v>
      </c>
      <c r="G9">
        <f t="shared" si="2"/>
        <v>0</v>
      </c>
      <c r="H9">
        <f t="shared" si="3"/>
        <v>0</v>
      </c>
    </row>
    <row r="10" spans="1:8" x14ac:dyDescent="0.25">
      <c r="A10" t="s">
        <v>8</v>
      </c>
      <c r="B10">
        <v>3291343</v>
      </c>
      <c r="E10">
        <f t="shared" si="0"/>
        <v>0</v>
      </c>
      <c r="F10">
        <f t="shared" si="1"/>
        <v>0</v>
      </c>
      <c r="G10">
        <f t="shared" si="2"/>
        <v>3291343</v>
      </c>
      <c r="H10">
        <f t="shared" si="3"/>
        <v>0</v>
      </c>
    </row>
    <row r="11" spans="1:8" x14ac:dyDescent="0.25">
      <c r="A11" t="s">
        <v>9</v>
      </c>
      <c r="B11">
        <v>2339967</v>
      </c>
      <c r="E11">
        <f t="shared" si="0"/>
        <v>0</v>
      </c>
      <c r="F11">
        <f t="shared" si="1"/>
        <v>0</v>
      </c>
      <c r="G11">
        <f t="shared" si="2"/>
        <v>2339967</v>
      </c>
      <c r="H11">
        <f t="shared" si="3"/>
        <v>0</v>
      </c>
    </row>
    <row r="12" spans="1:8" x14ac:dyDescent="0.25">
      <c r="A12" t="s">
        <v>10</v>
      </c>
      <c r="B12">
        <v>3983255</v>
      </c>
      <c r="E12">
        <f t="shared" si="0"/>
        <v>0</v>
      </c>
      <c r="F12">
        <f t="shared" si="1"/>
        <v>0</v>
      </c>
      <c r="G12">
        <f t="shared" si="2"/>
        <v>0</v>
      </c>
      <c r="H12">
        <f t="shared" si="3"/>
        <v>3983255</v>
      </c>
    </row>
    <row r="13" spans="1:8" x14ac:dyDescent="0.25">
      <c r="A13" t="s">
        <v>11</v>
      </c>
      <c r="B13">
        <v>7688480</v>
      </c>
      <c r="E13">
        <f t="shared" si="0"/>
        <v>0</v>
      </c>
      <c r="F13">
        <f t="shared" si="1"/>
        <v>0</v>
      </c>
      <c r="G13">
        <f t="shared" si="2"/>
        <v>7688480</v>
      </c>
      <c r="H13">
        <f t="shared" si="3"/>
        <v>0</v>
      </c>
    </row>
    <row r="14" spans="1:8" x14ac:dyDescent="0.25">
      <c r="A14" t="s">
        <v>12</v>
      </c>
      <c r="B14">
        <v>1960392</v>
      </c>
      <c r="E14">
        <f t="shared" si="0"/>
        <v>1960392</v>
      </c>
      <c r="F14">
        <f t="shared" si="1"/>
        <v>0</v>
      </c>
      <c r="G14">
        <f t="shared" si="2"/>
        <v>0</v>
      </c>
      <c r="H14">
        <f t="shared" si="3"/>
        <v>0</v>
      </c>
    </row>
    <row r="15" spans="1:8" x14ac:dyDescent="0.25">
      <c r="A15" t="s">
        <v>13</v>
      </c>
      <c r="B15">
        <v>2177470</v>
      </c>
      <c r="E15">
        <f t="shared" si="0"/>
        <v>2177470</v>
      </c>
      <c r="F15">
        <f t="shared" si="1"/>
        <v>0</v>
      </c>
      <c r="G15">
        <f t="shared" si="2"/>
        <v>0</v>
      </c>
      <c r="H15">
        <f t="shared" si="3"/>
        <v>0</v>
      </c>
    </row>
    <row r="16" spans="1:8" x14ac:dyDescent="0.25">
      <c r="A16" t="s">
        <v>14</v>
      </c>
      <c r="B16">
        <v>5134027</v>
      </c>
      <c r="E16">
        <f t="shared" si="0"/>
        <v>5134027</v>
      </c>
      <c r="F16">
        <f t="shared" si="1"/>
        <v>0</v>
      </c>
      <c r="G16">
        <f t="shared" si="2"/>
        <v>0</v>
      </c>
      <c r="H16">
        <f t="shared" si="3"/>
        <v>0</v>
      </c>
    </row>
    <row r="17" spans="1:8" x14ac:dyDescent="0.25">
      <c r="A17" t="s">
        <v>15</v>
      </c>
      <c r="B17">
        <v>2728601</v>
      </c>
      <c r="E17">
        <f t="shared" si="0"/>
        <v>0</v>
      </c>
      <c r="F17">
        <f t="shared" si="1"/>
        <v>0</v>
      </c>
      <c r="G17">
        <f t="shared" si="2"/>
        <v>2728601</v>
      </c>
      <c r="H17">
        <f t="shared" si="3"/>
        <v>0</v>
      </c>
    </row>
    <row r="18" spans="1:8" x14ac:dyDescent="0.25">
      <c r="A18" t="s">
        <v>16</v>
      </c>
      <c r="B18">
        <v>5009321</v>
      </c>
      <c r="E18">
        <f t="shared" si="0"/>
        <v>5009321</v>
      </c>
      <c r="F18">
        <f t="shared" si="1"/>
        <v>0</v>
      </c>
      <c r="G18">
        <f t="shared" si="2"/>
        <v>0</v>
      </c>
      <c r="H18">
        <f t="shared" si="3"/>
        <v>0</v>
      </c>
    </row>
    <row r="19" spans="1:8" x14ac:dyDescent="0.25">
      <c r="A19" t="s">
        <v>17</v>
      </c>
      <c r="B19">
        <v>2729291</v>
      </c>
      <c r="E19">
        <f t="shared" si="0"/>
        <v>0</v>
      </c>
      <c r="F19">
        <f t="shared" si="1"/>
        <v>0</v>
      </c>
      <c r="G19">
        <f t="shared" si="2"/>
        <v>0</v>
      </c>
      <c r="H19">
        <f t="shared" si="3"/>
        <v>2729291</v>
      </c>
    </row>
    <row r="20" spans="1:8" x14ac:dyDescent="0.25">
      <c r="A20" t="s">
        <v>18</v>
      </c>
      <c r="B20">
        <v>6175874</v>
      </c>
      <c r="E20">
        <f t="shared" si="0"/>
        <v>0</v>
      </c>
      <c r="F20">
        <f t="shared" si="1"/>
        <v>0</v>
      </c>
      <c r="G20">
        <f t="shared" si="2"/>
        <v>6175874</v>
      </c>
      <c r="H20">
        <f t="shared" si="3"/>
        <v>0</v>
      </c>
    </row>
    <row r="21" spans="1:8" x14ac:dyDescent="0.25">
      <c r="A21" t="s">
        <v>19</v>
      </c>
      <c r="B21">
        <v>3008890</v>
      </c>
      <c r="E21">
        <f t="shared" si="0"/>
        <v>0</v>
      </c>
      <c r="F21">
        <f t="shared" si="1"/>
        <v>0</v>
      </c>
      <c r="G21">
        <f t="shared" si="2"/>
        <v>3008890</v>
      </c>
      <c r="H21">
        <f t="shared" si="3"/>
        <v>0</v>
      </c>
    </row>
    <row r="22" spans="1:8" x14ac:dyDescent="0.25">
      <c r="A22" t="s">
        <v>20</v>
      </c>
      <c r="B22">
        <v>4752576</v>
      </c>
      <c r="E22">
        <f t="shared" si="0"/>
        <v>4752576</v>
      </c>
      <c r="F22">
        <f t="shared" si="1"/>
        <v>0</v>
      </c>
      <c r="G22">
        <f t="shared" si="2"/>
        <v>0</v>
      </c>
      <c r="H22">
        <f t="shared" si="3"/>
        <v>0</v>
      </c>
    </row>
    <row r="23" spans="1:8" x14ac:dyDescent="0.25">
      <c r="A23" t="s">
        <v>21</v>
      </c>
      <c r="B23">
        <v>1434562</v>
      </c>
      <c r="E23">
        <f t="shared" si="0"/>
        <v>0</v>
      </c>
      <c r="F23">
        <f t="shared" si="1"/>
        <v>1434562</v>
      </c>
      <c r="G23">
        <f t="shared" si="2"/>
        <v>0</v>
      </c>
      <c r="H23">
        <f t="shared" si="3"/>
        <v>0</v>
      </c>
    </row>
    <row r="24" spans="1:8" x14ac:dyDescent="0.25">
      <c r="A24" t="s">
        <v>22</v>
      </c>
      <c r="B24">
        <v>4505451</v>
      </c>
      <c r="E24">
        <f t="shared" si="0"/>
        <v>0</v>
      </c>
      <c r="F24">
        <f t="shared" si="1"/>
        <v>4505451</v>
      </c>
      <c r="G24">
        <f t="shared" si="2"/>
        <v>0</v>
      </c>
      <c r="H24">
        <f t="shared" si="3"/>
        <v>0</v>
      </c>
    </row>
    <row r="25" spans="1:8" x14ac:dyDescent="0.25">
      <c r="A25" t="s">
        <v>23</v>
      </c>
      <c r="B25">
        <v>1327364</v>
      </c>
      <c r="E25">
        <f t="shared" si="0"/>
        <v>0</v>
      </c>
      <c r="F25">
        <f t="shared" si="1"/>
        <v>0</v>
      </c>
      <c r="G25">
        <f t="shared" si="2"/>
        <v>1327364</v>
      </c>
      <c r="H25">
        <f t="shared" si="3"/>
        <v>0</v>
      </c>
    </row>
    <row r="26" spans="1:8" x14ac:dyDescent="0.25">
      <c r="A26" t="s">
        <v>24</v>
      </c>
      <c r="B26">
        <v>884947</v>
      </c>
      <c r="E26">
        <f t="shared" si="0"/>
        <v>0</v>
      </c>
      <c r="F26">
        <f t="shared" si="1"/>
        <v>884947</v>
      </c>
      <c r="G26">
        <f t="shared" si="2"/>
        <v>0</v>
      </c>
      <c r="H26">
        <f t="shared" si="3"/>
        <v>0</v>
      </c>
    </row>
    <row r="27" spans="1:8" x14ac:dyDescent="0.25">
      <c r="A27" t="s">
        <v>25</v>
      </c>
      <c r="B27">
        <v>2151563</v>
      </c>
      <c r="E27">
        <f t="shared" si="0"/>
        <v>0</v>
      </c>
      <c r="F27">
        <f t="shared" si="1"/>
        <v>0</v>
      </c>
      <c r="G27">
        <f t="shared" si="2"/>
        <v>2151563</v>
      </c>
      <c r="H27">
        <f t="shared" si="3"/>
        <v>0</v>
      </c>
    </row>
    <row r="28" spans="1:8" x14ac:dyDescent="0.25">
      <c r="A28" t="s">
        <v>26</v>
      </c>
      <c r="B28">
        <v>4709695</v>
      </c>
      <c r="E28">
        <f t="shared" si="0"/>
        <v>0</v>
      </c>
      <c r="F28">
        <f t="shared" si="1"/>
        <v>0</v>
      </c>
      <c r="G28">
        <f t="shared" si="2"/>
        <v>4709695</v>
      </c>
      <c r="H28">
        <f t="shared" si="3"/>
        <v>0</v>
      </c>
    </row>
    <row r="29" spans="1:8" x14ac:dyDescent="0.25">
      <c r="A29" t="s">
        <v>27</v>
      </c>
      <c r="B29">
        <v>5450595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5450595</v>
      </c>
    </row>
    <row r="30" spans="1:8" x14ac:dyDescent="0.25">
      <c r="A30" t="s">
        <v>28</v>
      </c>
      <c r="B30">
        <v>3703941</v>
      </c>
      <c r="E30">
        <f t="shared" si="0"/>
        <v>3703941</v>
      </c>
      <c r="F30">
        <f t="shared" si="1"/>
        <v>0</v>
      </c>
      <c r="G30">
        <f t="shared" si="2"/>
        <v>0</v>
      </c>
      <c r="H30">
        <f t="shared" si="3"/>
        <v>0</v>
      </c>
    </row>
    <row r="31" spans="1:8" x14ac:dyDescent="0.25">
      <c r="A31" t="s">
        <v>29</v>
      </c>
      <c r="B31">
        <v>5040530</v>
      </c>
      <c r="E31">
        <f t="shared" si="0"/>
        <v>0</v>
      </c>
      <c r="F31">
        <f t="shared" si="1"/>
        <v>0</v>
      </c>
      <c r="G31">
        <f t="shared" si="2"/>
        <v>5040530</v>
      </c>
      <c r="H31">
        <f t="shared" si="3"/>
        <v>0</v>
      </c>
    </row>
    <row r="32" spans="1:8" x14ac:dyDescent="0.25">
      <c r="A32" t="s">
        <v>30</v>
      </c>
      <c r="B32">
        <v>3754769</v>
      </c>
      <c r="E32">
        <f t="shared" si="0"/>
        <v>0</v>
      </c>
      <c r="F32">
        <f t="shared" si="1"/>
        <v>0</v>
      </c>
      <c r="G32">
        <f t="shared" si="2"/>
        <v>3754769</v>
      </c>
      <c r="H32">
        <f t="shared" si="3"/>
        <v>0</v>
      </c>
    </row>
    <row r="33" spans="1:8" x14ac:dyDescent="0.25">
      <c r="A33" t="s">
        <v>31</v>
      </c>
      <c r="B33">
        <v>2021024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2021024</v>
      </c>
    </row>
    <row r="34" spans="1:8" x14ac:dyDescent="0.25">
      <c r="A34" t="s">
        <v>32</v>
      </c>
      <c r="B34">
        <v>5856254</v>
      </c>
      <c r="E34">
        <f t="shared" si="0"/>
        <v>0</v>
      </c>
      <c r="F34">
        <f t="shared" si="1"/>
        <v>5856254</v>
      </c>
      <c r="G34">
        <f t="shared" si="2"/>
        <v>0</v>
      </c>
      <c r="H34">
        <f t="shared" si="3"/>
        <v>0</v>
      </c>
    </row>
    <row r="35" spans="1:8" x14ac:dyDescent="0.25">
      <c r="A35" t="s">
        <v>33</v>
      </c>
      <c r="B35">
        <v>158033</v>
      </c>
      <c r="E35">
        <f t="shared" si="0"/>
        <v>0</v>
      </c>
      <c r="F35">
        <f t="shared" si="1"/>
        <v>0</v>
      </c>
      <c r="G35">
        <f t="shared" si="2"/>
        <v>158033</v>
      </c>
      <c r="H35">
        <f t="shared" si="3"/>
        <v>0</v>
      </c>
    </row>
    <row r="36" spans="1:8" x14ac:dyDescent="0.25">
      <c r="A36" t="s">
        <v>34</v>
      </c>
      <c r="B36">
        <v>4984142</v>
      </c>
      <c r="E36">
        <f t="shared" si="0"/>
        <v>0</v>
      </c>
      <c r="F36">
        <f t="shared" si="1"/>
        <v>0</v>
      </c>
      <c r="G36">
        <f t="shared" si="2"/>
        <v>4984142</v>
      </c>
      <c r="H36">
        <f t="shared" si="3"/>
        <v>0</v>
      </c>
    </row>
    <row r="37" spans="1:8" x14ac:dyDescent="0.25">
      <c r="A37" t="s">
        <v>35</v>
      </c>
      <c r="B37">
        <v>3653434</v>
      </c>
      <c r="E37">
        <f t="shared" si="0"/>
        <v>0</v>
      </c>
      <c r="F37">
        <f t="shared" si="1"/>
        <v>3653434</v>
      </c>
      <c r="G37">
        <f t="shared" si="2"/>
        <v>0</v>
      </c>
      <c r="H37">
        <f t="shared" si="3"/>
        <v>0</v>
      </c>
    </row>
    <row r="38" spans="1:8" x14ac:dyDescent="0.25">
      <c r="A38" t="s">
        <v>36</v>
      </c>
      <c r="B38">
        <v>2921428</v>
      </c>
      <c r="E38">
        <f t="shared" si="0"/>
        <v>2921428</v>
      </c>
      <c r="F38">
        <f t="shared" si="1"/>
        <v>0</v>
      </c>
      <c r="G38">
        <f t="shared" si="2"/>
        <v>0</v>
      </c>
      <c r="H38">
        <f t="shared" si="3"/>
        <v>0</v>
      </c>
    </row>
    <row r="39" spans="1:8" x14ac:dyDescent="0.25">
      <c r="A39" t="s">
        <v>37</v>
      </c>
      <c r="B39">
        <v>3286803</v>
      </c>
      <c r="E39">
        <f t="shared" si="0"/>
        <v>0</v>
      </c>
      <c r="F39">
        <f t="shared" si="1"/>
        <v>3286803</v>
      </c>
      <c r="G39">
        <f t="shared" si="2"/>
        <v>0</v>
      </c>
      <c r="H39">
        <f t="shared" si="3"/>
        <v>0</v>
      </c>
    </row>
    <row r="40" spans="1:8" x14ac:dyDescent="0.25">
      <c r="A40" t="s">
        <v>38</v>
      </c>
      <c r="B40">
        <v>1063625</v>
      </c>
      <c r="E40">
        <f t="shared" si="0"/>
        <v>0</v>
      </c>
      <c r="F40">
        <f t="shared" si="1"/>
        <v>0</v>
      </c>
      <c r="G40">
        <f t="shared" si="2"/>
        <v>0</v>
      </c>
      <c r="H40">
        <f t="shared" si="3"/>
        <v>1063625</v>
      </c>
    </row>
    <row r="41" spans="1:8" x14ac:dyDescent="0.25">
      <c r="A41" t="s">
        <v>39</v>
      </c>
      <c r="B41">
        <v>2270638</v>
      </c>
      <c r="E41">
        <f t="shared" si="0"/>
        <v>2270638</v>
      </c>
      <c r="F41">
        <f t="shared" si="1"/>
        <v>0</v>
      </c>
      <c r="G41">
        <f t="shared" si="2"/>
        <v>0</v>
      </c>
      <c r="H41">
        <f t="shared" si="3"/>
        <v>0</v>
      </c>
    </row>
    <row r="42" spans="1:8" x14ac:dyDescent="0.25">
      <c r="A42" t="s">
        <v>40</v>
      </c>
      <c r="B42">
        <v>4318105</v>
      </c>
      <c r="E42">
        <f t="shared" si="0"/>
        <v>0</v>
      </c>
      <c r="F42">
        <f t="shared" si="1"/>
        <v>0</v>
      </c>
      <c r="G42">
        <f t="shared" si="2"/>
        <v>0</v>
      </c>
      <c r="H42">
        <f t="shared" si="3"/>
        <v>4318105</v>
      </c>
    </row>
    <row r="43" spans="1:8" x14ac:dyDescent="0.25">
      <c r="A43" t="s">
        <v>41</v>
      </c>
      <c r="B43">
        <v>4544199</v>
      </c>
      <c r="E43">
        <f t="shared" si="0"/>
        <v>0</v>
      </c>
      <c r="F43">
        <f t="shared" si="1"/>
        <v>4544199</v>
      </c>
      <c r="G43">
        <f t="shared" si="2"/>
        <v>0</v>
      </c>
      <c r="H43">
        <f t="shared" si="3"/>
        <v>0</v>
      </c>
    </row>
    <row r="44" spans="1:8" x14ac:dyDescent="0.25">
      <c r="A44" t="s">
        <v>42</v>
      </c>
      <c r="B44">
        <v>5125651</v>
      </c>
      <c r="E44">
        <f t="shared" si="0"/>
        <v>0</v>
      </c>
      <c r="F44">
        <f t="shared" si="1"/>
        <v>0</v>
      </c>
      <c r="G44">
        <f t="shared" si="2"/>
        <v>0</v>
      </c>
      <c r="H44">
        <f t="shared" si="3"/>
        <v>5125651</v>
      </c>
    </row>
    <row r="45" spans="1:8" x14ac:dyDescent="0.25">
      <c r="A45" t="s">
        <v>43</v>
      </c>
      <c r="B45">
        <v>1673241</v>
      </c>
      <c r="E45">
        <f t="shared" si="0"/>
        <v>0</v>
      </c>
      <c r="F45">
        <f t="shared" si="1"/>
        <v>0</v>
      </c>
      <c r="G45">
        <f t="shared" si="2"/>
        <v>1673241</v>
      </c>
      <c r="H45">
        <f t="shared" si="3"/>
        <v>0</v>
      </c>
    </row>
    <row r="46" spans="1:8" x14ac:dyDescent="0.25">
      <c r="A46" t="s">
        <v>44</v>
      </c>
      <c r="B46">
        <v>2257874</v>
      </c>
      <c r="E46">
        <f t="shared" si="0"/>
        <v>0</v>
      </c>
      <c r="F46">
        <f t="shared" si="1"/>
        <v>2257874</v>
      </c>
      <c r="G46">
        <f t="shared" si="2"/>
        <v>0</v>
      </c>
      <c r="H46">
        <f t="shared" si="3"/>
        <v>0</v>
      </c>
    </row>
    <row r="47" spans="1:8" x14ac:dyDescent="0.25">
      <c r="A47" t="s">
        <v>45</v>
      </c>
      <c r="B47">
        <v>286380</v>
      </c>
      <c r="E47">
        <f t="shared" si="0"/>
        <v>0</v>
      </c>
      <c r="F47">
        <f t="shared" si="1"/>
        <v>0</v>
      </c>
      <c r="G47">
        <f t="shared" si="2"/>
        <v>286380</v>
      </c>
      <c r="H47">
        <f t="shared" si="3"/>
        <v>0</v>
      </c>
    </row>
    <row r="48" spans="1:8" x14ac:dyDescent="0.25">
      <c r="A48" t="s">
        <v>46</v>
      </c>
      <c r="B48">
        <v>2503710</v>
      </c>
      <c r="E48">
        <f t="shared" si="0"/>
        <v>0</v>
      </c>
      <c r="F48">
        <f t="shared" si="1"/>
        <v>2503710</v>
      </c>
      <c r="G48">
        <f t="shared" si="2"/>
        <v>0</v>
      </c>
      <c r="H48">
        <f t="shared" si="3"/>
        <v>0</v>
      </c>
    </row>
    <row r="49" spans="1:8" x14ac:dyDescent="0.25">
      <c r="A49" t="s">
        <v>47</v>
      </c>
      <c r="B49">
        <v>5369399</v>
      </c>
      <c r="E49">
        <f t="shared" si="0"/>
        <v>0</v>
      </c>
      <c r="F49">
        <f t="shared" si="1"/>
        <v>0</v>
      </c>
      <c r="G49">
        <f t="shared" si="2"/>
        <v>5369399</v>
      </c>
      <c r="H49">
        <f t="shared" si="3"/>
        <v>0</v>
      </c>
    </row>
    <row r="50" spans="1:8" x14ac:dyDescent="0.25">
      <c r="A50" t="s">
        <v>48</v>
      </c>
      <c r="B50">
        <v>516909</v>
      </c>
      <c r="E50">
        <f t="shared" si="0"/>
        <v>0</v>
      </c>
      <c r="F50">
        <f t="shared" si="1"/>
        <v>0</v>
      </c>
      <c r="G50">
        <f t="shared" si="2"/>
        <v>516909</v>
      </c>
      <c r="H50">
        <f t="shared" si="3"/>
        <v>0</v>
      </c>
    </row>
    <row r="51" spans="1:8" x14ac:dyDescent="0.25">
      <c r="A51" t="s">
        <v>49</v>
      </c>
      <c r="B51">
        <v>5119414</v>
      </c>
      <c r="E51">
        <f t="shared" si="0"/>
        <v>0</v>
      </c>
      <c r="F51">
        <f t="shared" si="1"/>
        <v>5119414</v>
      </c>
      <c r="G51">
        <f t="shared" si="2"/>
        <v>0</v>
      </c>
      <c r="H51">
        <f>IF(MID(A51,4,1)="D",B51,0)</f>
        <v>0</v>
      </c>
    </row>
    <row r="52" spans="1:8" x14ac:dyDescent="0.25">
      <c r="E52">
        <f>SUM(E2:E51)</f>
        <v>33929579</v>
      </c>
      <c r="F52">
        <f t="shared" ref="F52:H52" si="4">SUM(F2:F51)</f>
        <v>41736619</v>
      </c>
      <c r="G52">
        <f t="shared" si="4"/>
        <v>57649017</v>
      </c>
      <c r="H52">
        <f t="shared" si="4"/>
        <v>36530387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AFDFF-ED52-4F3D-99C8-B0E9DA044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kraina</vt:lpstr>
      <vt:lpstr>Arkusz2</vt:lpstr>
      <vt:lpstr>Arkusz1</vt:lpstr>
      <vt:lpstr>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LuBieSteJKi ,</cp:lastModifiedBy>
  <dcterms:created xsi:type="dcterms:W3CDTF">2015-06-05T18:17:20Z</dcterms:created>
  <dcterms:modified xsi:type="dcterms:W3CDTF">2023-11-06T19:56:51Z</dcterms:modified>
</cp:coreProperties>
</file>