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Operon\Arkusz 1\"/>
    </mc:Choice>
  </mc:AlternateContent>
  <xr:revisionPtr revIDLastSave="0" documentId="13_ncr:1_{211EA3D7-5033-4C40-8532-7BF47F2A8263}" xr6:coauthVersionLast="47" xr6:coauthVersionMax="47" xr10:uidLastSave="{00000000-0000-0000-0000-000000000000}"/>
  <bookViews>
    <workbookView xWindow="-120" yWindow="-120" windowWidth="29040" windowHeight="15840" tabRatio="607" xr2:uid="{00000000-000D-0000-FFFF-FFFF00000000}"/>
  </bookViews>
  <sheets>
    <sheet name="z4_P" sheetId="7" r:id="rId1"/>
    <sheet name="matura" sheetId="2" r:id="rId2"/>
    <sheet name="zadanie1" sheetId="3" r:id="rId3"/>
    <sheet name="zadanie2" sheetId="5" r:id="rId4"/>
    <sheet name="zadanie3" sheetId="6" r:id="rId5"/>
    <sheet name="zadanie4" sheetId="8" r:id="rId6"/>
    <sheet name="zadanie5" sheetId="9" r:id="rId7"/>
  </sheets>
  <definedNames>
    <definedName name="ExternalData_1" localSheetId="1" hidden="1">matura!$A$1:$U$153</definedName>
    <definedName name="ExternalData_1" localSheetId="2" hidden="1">zadanie1!$A$1:$U$153</definedName>
    <definedName name="ExternalData_1" localSheetId="3" hidden="1">zadanie2!$A$1:$U$153</definedName>
    <definedName name="ExternalData_1" localSheetId="4" hidden="1">zadanie3!$A$1:$C$153</definedName>
    <definedName name="ExternalData_1" localSheetId="6" hidden="1">zadanie5!$A$1:$O$153</definedName>
  </definedNames>
  <calcPr calcId="191029"/>
  <pivotCaches>
    <pivotCache cacheId="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9" l="1"/>
  <c r="W3" i="9"/>
  <c r="V4" i="9"/>
  <c r="V3" i="9"/>
  <c r="U4" i="9"/>
  <c r="U3" i="9"/>
  <c r="T4" i="9"/>
  <c r="T3" i="9"/>
  <c r="S4" i="9"/>
  <c r="S3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2" i="9"/>
  <c r="F5" i="8"/>
  <c r="F4" i="8"/>
  <c r="E5" i="8"/>
  <c r="E4" i="8"/>
  <c r="D7" i="7" l="1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6" i="7"/>
  <c r="D5" i="7"/>
  <c r="D3" i="7"/>
  <c r="D4" i="7"/>
  <c r="D2" i="7"/>
  <c r="E3" i="6"/>
  <c r="F3" i="6"/>
  <c r="G3" i="6"/>
  <c r="H3" i="6"/>
  <c r="I3" i="6"/>
  <c r="J3" i="6"/>
  <c r="Q156" i="5"/>
  <c r="K156" i="5"/>
  <c r="F156" i="5"/>
  <c r="E156" i="5"/>
  <c r="U155" i="5"/>
  <c r="U156" i="5" s="1"/>
  <c r="T155" i="5"/>
  <c r="T156" i="5" s="1"/>
  <c r="S155" i="5"/>
  <c r="S156" i="5" s="1"/>
  <c r="R155" i="5"/>
  <c r="R156" i="5" s="1"/>
  <c r="Q155" i="5"/>
  <c r="P155" i="5"/>
  <c r="P156" i="5" s="1"/>
  <c r="O155" i="5"/>
  <c r="O156" i="5" s="1"/>
  <c r="N155" i="5"/>
  <c r="N156" i="5" s="1"/>
  <c r="M155" i="5"/>
  <c r="M156" i="5" s="1"/>
  <c r="L155" i="5"/>
  <c r="L156" i="5" s="1"/>
  <c r="K155" i="5"/>
  <c r="J155" i="5"/>
  <c r="J156" i="5" s="1"/>
  <c r="I155" i="5"/>
  <c r="I156" i="5" s="1"/>
  <c r="H155" i="5"/>
  <c r="H156" i="5" s="1"/>
  <c r="G155" i="5"/>
  <c r="G156" i="5" s="1"/>
  <c r="F155" i="5"/>
  <c r="E155" i="5"/>
  <c r="D155" i="5"/>
  <c r="D156" i="5" s="1"/>
  <c r="C155" i="5"/>
  <c r="C156" i="5" s="1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V153" i="3" l="1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15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112881-CA5A-4024-9F06-85957D60707F}" keepAlive="1" name="Zapytanie — matura" description="Połączenie z zapytaniem „matura” w skoroszycie." type="5" refreshedVersion="8" background="1" saveData="1">
    <dbPr connection="Provider=Microsoft.Mashup.OleDb.1;Data Source=$Workbook$;Location=matura;Extended Properties=&quot;&quot;" command="SELECT * FROM [matura]"/>
  </connection>
  <connection id="2" xr16:uid="{4E2FB422-963E-4769-BACB-02BA8F539DE4}" keepAlive="1" name="Zapytanie — matura (2)" description="Połączenie z zapytaniem „matura (2)” w skoroszycie." type="5" refreshedVersion="8" background="1" saveData="1">
    <dbPr connection="Provider=Microsoft.Mashup.OleDb.1;Data Source=$Workbook$;Location=&quot;matura (2)&quot;;Extended Properties=&quot;&quot;" command="SELECT * FROM [matura (2)]"/>
  </connection>
  <connection id="3" xr16:uid="{B7B97041-01DC-499F-ACF9-4524EAC6E860}" keepAlive="1" name="Zapytanie — matura (3)" description="Połączenie z zapytaniem „matura (3)” w skoroszycie." type="5" refreshedVersion="8" background="1" saveData="1">
    <dbPr connection="Provider=Microsoft.Mashup.OleDb.1;Data Source=$Workbook$;Location=&quot;matura (3)&quot;;Extended Properties=&quot;&quot;" command="SELECT * FROM [matura (3)]"/>
  </connection>
  <connection id="4" xr16:uid="{572D4FC9-AEA5-4F3D-A739-158A6F02845A}" keepAlive="1" name="Zapytanie — matura (4)" description="Połączenie z zapytaniem „matura (4)” w skoroszycie." type="5" refreshedVersion="8" background="1" saveData="1">
    <dbPr connection="Provider=Microsoft.Mashup.OleDb.1;Data Source=$Workbook$;Location=&quot;matura (4)&quot;;Extended Properties=&quot;&quot;" command="SELECT * FROM [matura (4)]"/>
  </connection>
  <connection id="5" xr16:uid="{68FD4CF7-8764-465A-9BD6-47D9AABD08FE}" keepAlive="1" name="Zapytanie — matura (5)" description="Połączenie z zapytaniem „matura (5)” w skoroszycie." type="5" refreshedVersion="8" background="1" saveData="1">
    <dbPr connection="Provider=Microsoft.Mashup.OleDb.1;Data Source=$Workbook$;Location=&quot;matura (5)&quot;;Extended Properties=&quot;&quot;" command="SELECT * FROM [matura (5)]"/>
  </connection>
</connections>
</file>

<file path=xl/sharedStrings.xml><?xml version="1.0" encoding="utf-8"?>
<sst xmlns="http://schemas.openxmlformats.org/spreadsheetml/2006/main" count="9307" uniqueCount="122">
  <si>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</si>
  <si>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</si>
  <si>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</si>
  <si>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</si>
  <si>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</si>
  <si>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</si>
  <si>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</si>
  <si>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</si>
  <si>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</si>
  <si>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</si>
  <si>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</si>
  <si>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</si>
  <si>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Hiszpański-P</t>
  </si>
  <si>
    <t>Hiszpański-R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</si>
  <si>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</si>
  <si>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</si>
  <si>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</si>
  <si>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</si>
  <si>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</si>
  <si>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</si>
  <si>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</si>
  <si>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</si>
  <si>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52.00</t>
  </si>
  <si>
    <t/>
  </si>
  <si>
    <t>100.00</t>
  </si>
  <si>
    <t>91.00</t>
  </si>
  <si>
    <t>88.00</t>
  </si>
  <si>
    <t>80.00</t>
  </si>
  <si>
    <t>67.00</t>
  </si>
  <si>
    <t>33.00</t>
  </si>
  <si>
    <t>73.00</t>
  </si>
  <si>
    <t>56.00</t>
  </si>
  <si>
    <t>40.00</t>
  </si>
  <si>
    <t>70.00</t>
  </si>
  <si>
    <t>58.00</t>
  </si>
  <si>
    <t>92.00</t>
  </si>
  <si>
    <t>60.00</t>
  </si>
  <si>
    <t>61.00</t>
  </si>
  <si>
    <t>90.00</t>
  </si>
  <si>
    <t>78.00</t>
  </si>
  <si>
    <t>98.00</t>
  </si>
  <si>
    <t>68.00</t>
  </si>
  <si>
    <t>62.00</t>
  </si>
  <si>
    <t>87.00</t>
  </si>
  <si>
    <t>51.00</t>
  </si>
  <si>
    <t>65.00</t>
  </si>
  <si>
    <t>75.00</t>
  </si>
  <si>
    <t>48.00</t>
  </si>
  <si>
    <t>96.00</t>
  </si>
  <si>
    <t>94.00</t>
  </si>
  <si>
    <t>34.00</t>
  </si>
  <si>
    <t>74.00</t>
  </si>
  <si>
    <t>77.00</t>
  </si>
  <si>
    <t>85.00</t>
  </si>
  <si>
    <t>93.00</t>
  </si>
  <si>
    <t>84.00</t>
  </si>
  <si>
    <t>86.00</t>
  </si>
  <si>
    <t>57.00</t>
  </si>
  <si>
    <t>47.00</t>
  </si>
  <si>
    <t>43.00</t>
  </si>
  <si>
    <t>89.00</t>
  </si>
  <si>
    <t>76.00</t>
  </si>
  <si>
    <t>95.00</t>
  </si>
  <si>
    <t>79.00</t>
  </si>
  <si>
    <t>59.00</t>
  </si>
  <si>
    <t>83.00</t>
  </si>
  <si>
    <t>99.00</t>
  </si>
  <si>
    <t>54.00</t>
  </si>
  <si>
    <t>55.00</t>
  </si>
  <si>
    <t>45.00</t>
  </si>
  <si>
    <t>64.00</t>
  </si>
  <si>
    <t>72.00</t>
  </si>
  <si>
    <t>50.00</t>
  </si>
  <si>
    <t>30.00</t>
  </si>
  <si>
    <t>82.00</t>
  </si>
  <si>
    <t>63.00</t>
  </si>
  <si>
    <t>66.00</t>
  </si>
  <si>
    <t>B</t>
  </si>
  <si>
    <t>46.00</t>
  </si>
  <si>
    <t>44.00</t>
  </si>
  <si>
    <t>81.00</t>
  </si>
  <si>
    <t>36.00</t>
  </si>
  <si>
    <t>53.00</t>
  </si>
  <si>
    <t>69.00</t>
  </si>
  <si>
    <t>38.00</t>
  </si>
  <si>
    <t>41.00</t>
  </si>
  <si>
    <t>97.00</t>
  </si>
  <si>
    <t>35.00</t>
  </si>
  <si>
    <t>32.00</t>
  </si>
  <si>
    <t>42.00</t>
  </si>
  <si>
    <t>24.00</t>
  </si>
  <si>
    <t>17.00</t>
  </si>
  <si>
    <t>C</t>
  </si>
  <si>
    <t>49.00</t>
  </si>
  <si>
    <t>71.00</t>
  </si>
  <si>
    <t>14.00</t>
  </si>
  <si>
    <t>E</t>
  </si>
  <si>
    <t>25.00</t>
  </si>
  <si>
    <t>37.00</t>
  </si>
  <si>
    <t>28.00</t>
  </si>
  <si>
    <t>H</t>
  </si>
  <si>
    <t>16.00</t>
  </si>
  <si>
    <t>18.00</t>
  </si>
  <si>
    <t>12.00</t>
  </si>
  <si>
    <t>Kolumna1</t>
  </si>
  <si>
    <t>Etykiety wierszy</t>
  </si>
  <si>
    <t>Suma końcowa</t>
  </si>
  <si>
    <t>0;30</t>
  </si>
  <si>
    <t>31;50</t>
  </si>
  <si>
    <t>51;75</t>
  </si>
  <si>
    <t>76;90</t>
  </si>
  <si>
    <t>91;99</t>
  </si>
  <si>
    <t>Kolumna2</t>
  </si>
  <si>
    <t>Suma z Matematyka-P</t>
  </si>
  <si>
    <t>kobieta</t>
  </si>
  <si>
    <t>mezczyzna</t>
  </si>
  <si>
    <t>Suma z Polski-P</t>
  </si>
  <si>
    <t>Suma z Kolumna2</t>
  </si>
  <si>
    <t>srednia polski</t>
  </si>
  <si>
    <t>srednia matematyka</t>
  </si>
  <si>
    <t>kobiety</t>
  </si>
  <si>
    <t>mezczyzni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</si>
</sst>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Dziesiętny" xfId="1" builtinId="3"/>
    <cellStyle name="Normalny" xfId="0" builtinId="0"/>
  </cellStyles>
  <dxfs count="158"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</dxf>
    <dxf>
      <numFmt numFmtId="164" formatCode="_-* #,##0.0_-;\-* #,##0.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164" formatCode="_-* #,##0.0_-;\-* #,##0.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zadanie2!$C$161:$U$161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146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152</c:v>
                </c:pt>
                <c:pt idx="15">
                  <c:v>61</c:v>
                </c:pt>
                <c:pt idx="16">
                  <c:v>152</c:v>
                </c:pt>
                <c:pt idx="17">
                  <c:v>53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2-4CCF-8286-E10C43C010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zadanie2!$C$162:$U$162</c:f>
              <c:numCache>
                <c:formatCode>General</c:formatCode>
                <c:ptCount val="19"/>
                <c:pt idx="0">
                  <c:v>66.599999999999994</c:v>
                </c:pt>
                <c:pt idx="1">
                  <c:v>59.55</c:v>
                </c:pt>
                <c:pt idx="2">
                  <c:v>63.26</c:v>
                </c:pt>
                <c:pt idx="3">
                  <c:v>65.56</c:v>
                </c:pt>
                <c:pt idx="4">
                  <c:v>77.8</c:v>
                </c:pt>
                <c:pt idx="5">
                  <c:v>77.2</c:v>
                </c:pt>
                <c:pt idx="6">
                  <c:v>92.71</c:v>
                </c:pt>
                <c:pt idx="7">
                  <c:v>77.64</c:v>
                </c:pt>
                <c:pt idx="8">
                  <c:v>79.400000000000006</c:v>
                </c:pt>
                <c:pt idx="9">
                  <c:v>80.5</c:v>
                </c:pt>
                <c:pt idx="10">
                  <c:v>89.89</c:v>
                </c:pt>
                <c:pt idx="11">
                  <c:v>70.2</c:v>
                </c:pt>
                <c:pt idx="12">
                  <c:v>98.4</c:v>
                </c:pt>
                <c:pt idx="13">
                  <c:v>79.5</c:v>
                </c:pt>
                <c:pt idx="14">
                  <c:v>73.790000000000006</c:v>
                </c:pt>
                <c:pt idx="15">
                  <c:v>59.44</c:v>
                </c:pt>
                <c:pt idx="16">
                  <c:v>61.91</c:v>
                </c:pt>
                <c:pt idx="17">
                  <c:v>67.55</c:v>
                </c:pt>
                <c:pt idx="18">
                  <c:v>56.32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2-4CCF-8286-E10C43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21039"/>
        <c:axId val="376810479"/>
      </c:barChart>
      <c:catAx>
        <c:axId val="3768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810479"/>
        <c:crosses val="autoZero"/>
        <c:auto val="1"/>
        <c:lblAlgn val="ctr"/>
        <c:lblOffset val="100"/>
        <c:noMultiLvlLbl val="0"/>
      </c:catAx>
      <c:valAx>
        <c:axId val="3768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8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zadanie3!$E$2:$J$2</c:f>
              <c:strCache>
                <c:ptCount val="6"/>
                <c:pt idx="0">
                  <c:v>0;30</c:v>
                </c:pt>
                <c:pt idx="1">
                  <c:v>31;50</c:v>
                </c:pt>
                <c:pt idx="2">
                  <c:v>51;75</c:v>
                </c:pt>
                <c:pt idx="3">
                  <c:v>76;90</c:v>
                </c:pt>
                <c:pt idx="4">
                  <c:v>91;99</c:v>
                </c:pt>
                <c:pt idx="5">
                  <c:v>100</c:v>
                </c:pt>
              </c:strCache>
            </c:strRef>
          </c:cat>
          <c:val>
            <c:numRef>
              <c:f>zadanie3!$E$3:$J$3</c:f>
              <c:numCache>
                <c:formatCode>General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59</c:v>
                </c:pt>
                <c:pt idx="3">
                  <c:v>42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2-4704-AE85-D7F207F4AE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162</xdr:row>
      <xdr:rowOff>100012</xdr:rowOff>
    </xdr:from>
    <xdr:to>
      <xdr:col>15</xdr:col>
      <xdr:colOff>180975</xdr:colOff>
      <xdr:row>176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5F05176-593A-0A7A-E659-E2BA91C55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152400</xdr:rowOff>
    </xdr:from>
    <xdr:to>
      <xdr:col>11</xdr:col>
      <xdr:colOff>190500</xdr:colOff>
      <xdr:row>19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705FC79-3F2A-C796-76DF-CC31DE679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430.625734259258" createdVersion="8" refreshedVersion="8" minRefreshableVersion="3" recordCount="152" xr:uid="{5008F769-0783-49ED-98AB-64C513460275}">
  <cacheSource type="worksheet">
    <worksheetSource name="Tabela5"/>
  </cacheSource>
  <cacheFields count="5">
    <cacheField name="PESEL" numFmtId="0">
      <sharedItems containsSemiMixedTypes="0" containsString="0" containsNumber="1" containsInteger="1" minValue="94011110436" maxValue="96011200502"/>
    </cacheField>
    <cacheField name="Matematyka-P" numFmtId="164">
      <sharedItems containsSemiMixedTypes="0" containsString="0" containsNumber="1" containsInteger="1" minValue="32" maxValue="100"/>
    </cacheField>
    <cacheField name="Polski-P" numFmtId="164">
      <sharedItems containsSemiMixedTypes="0" containsString="0" containsNumber="1" containsInteger="1" minValue="30" maxValue="91"/>
    </cacheField>
    <cacheField name="Kolumna1" numFmtId="0">
      <sharedItems count="2">
        <s v="kobieta"/>
        <s v="mezczyzna"/>
      </sharedItems>
    </cacheField>
    <cacheField name="Kolumna2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n v="95010405222"/>
    <n v="80"/>
    <n v="67"/>
    <x v="0"/>
    <n v="1"/>
  </r>
  <r>
    <n v="95011310048"/>
    <n v="56"/>
    <n v="40"/>
    <x v="0"/>
    <n v="1"/>
  </r>
  <r>
    <n v="95012311345"/>
    <n v="60"/>
    <n v="61"/>
    <x v="0"/>
    <n v="1"/>
  </r>
  <r>
    <n v="95030607404"/>
    <n v="70"/>
    <n v="73"/>
    <x v="0"/>
    <n v="1"/>
  </r>
  <r>
    <n v="95031506511"/>
    <n v="70"/>
    <n v="51"/>
    <x v="1"/>
    <n v="1"/>
  </r>
  <r>
    <n v="95031714219"/>
    <n v="48"/>
    <n v="40"/>
    <x v="1"/>
    <n v="1"/>
  </r>
  <r>
    <n v="95032402083"/>
    <n v="94"/>
    <n v="74"/>
    <x v="0"/>
    <n v="1"/>
  </r>
  <r>
    <n v="95032701960"/>
    <n v="96"/>
    <n v="77"/>
    <x v="0"/>
    <n v="1"/>
  </r>
  <r>
    <n v="95040412034"/>
    <n v="86"/>
    <n v="73"/>
    <x v="1"/>
    <n v="1"/>
  </r>
  <r>
    <n v="95040908766"/>
    <n v="40"/>
    <n v="43"/>
    <x v="0"/>
    <n v="1"/>
  </r>
  <r>
    <n v="95041309368"/>
    <n v="70"/>
    <n v="76"/>
    <x v="0"/>
    <n v="1"/>
  </r>
  <r>
    <n v="95052600643"/>
    <n v="98"/>
    <n v="80"/>
    <x v="0"/>
    <n v="1"/>
  </r>
  <r>
    <n v="95061500402"/>
    <n v="92"/>
    <n v="79"/>
    <x v="0"/>
    <n v="1"/>
  </r>
  <r>
    <n v="95061702842"/>
    <n v="88"/>
    <n v="59"/>
    <x v="0"/>
    <n v="1"/>
  </r>
  <r>
    <n v="95062301712"/>
    <n v="92"/>
    <n v="56"/>
    <x v="1"/>
    <n v="1"/>
  </r>
  <r>
    <n v="95071508265"/>
    <n v="58"/>
    <n v="59"/>
    <x v="0"/>
    <n v="1"/>
  </r>
  <r>
    <n v="95071807500"/>
    <n v="78"/>
    <n v="54"/>
    <x v="0"/>
    <n v="1"/>
  </r>
  <r>
    <n v="95072900844"/>
    <n v="92"/>
    <n v="73"/>
    <x v="0"/>
    <n v="1"/>
  </r>
  <r>
    <n v="95073111506"/>
    <n v="78"/>
    <n v="56"/>
    <x v="0"/>
    <n v="1"/>
  </r>
  <r>
    <n v="95080409087"/>
    <n v="64"/>
    <n v="84"/>
    <x v="0"/>
    <n v="1"/>
  </r>
  <r>
    <n v="95081008322"/>
    <n v="70"/>
    <n v="64"/>
    <x v="0"/>
    <n v="1"/>
  </r>
  <r>
    <n v="95081802841"/>
    <n v="58"/>
    <n v="54"/>
    <x v="0"/>
    <n v="1"/>
  </r>
  <r>
    <n v="95082400949"/>
    <n v="76"/>
    <n v="50"/>
    <x v="0"/>
    <n v="1"/>
  </r>
  <r>
    <n v="95082502641"/>
    <n v="50"/>
    <n v="33"/>
    <x v="0"/>
    <n v="1"/>
  </r>
  <r>
    <n v="95090501360"/>
    <n v="62"/>
    <n v="76"/>
    <x v="0"/>
    <n v="1"/>
  </r>
  <r>
    <n v="95091604864"/>
    <n v="72"/>
    <n v="84"/>
    <x v="0"/>
    <n v="1"/>
  </r>
  <r>
    <n v="95110304166"/>
    <n v="80"/>
    <n v="74"/>
    <x v="0"/>
    <n v="1"/>
  </r>
  <r>
    <n v="95110400947"/>
    <n v="86"/>
    <n v="64"/>
    <x v="0"/>
    <n v="1"/>
  </r>
  <r>
    <n v="95111004447"/>
    <n v="82"/>
    <n v="60"/>
    <x v="0"/>
    <n v="1"/>
  </r>
  <r>
    <n v="95112301543"/>
    <n v="80"/>
    <n v="63"/>
    <x v="0"/>
    <n v="1"/>
  </r>
  <r>
    <n v="95120101108"/>
    <n v="92"/>
    <n v="76"/>
    <x v="0"/>
    <n v="1"/>
  </r>
  <r>
    <n v="95120600768"/>
    <n v="94"/>
    <n v="66"/>
    <x v="0"/>
    <n v="1"/>
  </r>
  <r>
    <n v="95120903939"/>
    <n v="86"/>
    <n v="63"/>
    <x v="1"/>
    <n v="1"/>
  </r>
  <r>
    <n v="95122401008"/>
    <n v="82"/>
    <n v="79"/>
    <x v="0"/>
    <n v="1"/>
  </r>
  <r>
    <n v="95011505013"/>
    <n v="46"/>
    <n v="60"/>
    <x v="1"/>
    <n v="1"/>
  </r>
  <r>
    <n v="95012403389"/>
    <n v="50"/>
    <n v="40"/>
    <x v="0"/>
    <n v="1"/>
  </r>
  <r>
    <n v="95020804428"/>
    <n v="88"/>
    <n v="57"/>
    <x v="0"/>
    <n v="1"/>
  </r>
  <r>
    <n v="95021807901"/>
    <n v="70"/>
    <n v="56"/>
    <x v="0"/>
    <n v="1"/>
  </r>
  <r>
    <n v="95022105039"/>
    <n v="86"/>
    <n v="53"/>
    <x v="1"/>
    <n v="1"/>
  </r>
  <r>
    <n v="95031012300"/>
    <n v="34"/>
    <n v="30"/>
    <x v="0"/>
    <n v="1"/>
  </r>
  <r>
    <n v="95032101746"/>
    <n v="68"/>
    <n v="70"/>
    <x v="0"/>
    <n v="1"/>
  </r>
  <r>
    <n v="95032204296"/>
    <n v="56"/>
    <n v="79"/>
    <x v="1"/>
    <n v="1"/>
  </r>
  <r>
    <n v="95042205755"/>
    <n v="40"/>
    <n v="80"/>
    <x v="1"/>
    <n v="1"/>
  </r>
  <r>
    <n v="95050205185"/>
    <n v="50"/>
    <n v="54"/>
    <x v="0"/>
    <n v="1"/>
  </r>
  <r>
    <n v="95050904503"/>
    <n v="70"/>
    <n v="63"/>
    <x v="0"/>
    <n v="1"/>
  </r>
  <r>
    <n v="95051201982"/>
    <n v="64"/>
    <n v="63"/>
    <x v="0"/>
    <n v="1"/>
  </r>
  <r>
    <n v="95052501302"/>
    <n v="68"/>
    <n v="51"/>
    <x v="0"/>
    <n v="1"/>
  </r>
  <r>
    <n v="95060201793"/>
    <n v="52"/>
    <n v="56"/>
    <x v="1"/>
    <n v="1"/>
  </r>
  <r>
    <n v="95062400343"/>
    <n v="58"/>
    <n v="51"/>
    <x v="0"/>
    <n v="1"/>
  </r>
  <r>
    <n v="95070400070"/>
    <n v="72"/>
    <n v="41"/>
    <x v="1"/>
    <n v="1"/>
  </r>
  <r>
    <n v="95080101408"/>
    <n v="56"/>
    <n v="60"/>
    <x v="0"/>
    <n v="1"/>
  </r>
  <r>
    <n v="95080902016"/>
    <n v="44"/>
    <n v="66"/>
    <x v="1"/>
    <n v="1"/>
  </r>
  <r>
    <n v="95081001141"/>
    <n v="32"/>
    <n v="51"/>
    <x v="0"/>
    <n v="1"/>
  </r>
  <r>
    <n v="95081600739"/>
    <n v="66"/>
    <n v="34"/>
    <x v="1"/>
    <n v="1"/>
  </r>
  <r>
    <n v="95083106189"/>
    <n v="64"/>
    <n v="56"/>
    <x v="0"/>
    <n v="1"/>
  </r>
  <r>
    <n v="95092111585"/>
    <n v="72"/>
    <n v="60"/>
    <x v="0"/>
    <n v="1"/>
  </r>
  <r>
    <n v="95092712281"/>
    <n v="52"/>
    <n v="46"/>
    <x v="0"/>
    <n v="1"/>
  </r>
  <r>
    <n v="95100600025"/>
    <n v="50"/>
    <n v="43"/>
    <x v="0"/>
    <n v="1"/>
  </r>
  <r>
    <n v="95100606458"/>
    <n v="58"/>
    <n v="59"/>
    <x v="1"/>
    <n v="1"/>
  </r>
  <r>
    <n v="95100700282"/>
    <n v="78"/>
    <n v="66"/>
    <x v="0"/>
    <n v="1"/>
  </r>
  <r>
    <n v="95101000947"/>
    <n v="72"/>
    <n v="69"/>
    <x v="0"/>
    <n v="1"/>
  </r>
  <r>
    <n v="95110605809"/>
    <n v="70"/>
    <n v="53"/>
    <x v="0"/>
    <n v="1"/>
  </r>
  <r>
    <n v="95110704362"/>
    <n v="60"/>
    <n v="47"/>
    <x v="0"/>
    <n v="1"/>
  </r>
  <r>
    <n v="95111800425"/>
    <n v="66"/>
    <n v="66"/>
    <x v="0"/>
    <n v="1"/>
  </r>
  <r>
    <n v="95112902461"/>
    <n v="76"/>
    <n v="44"/>
    <x v="0"/>
    <n v="1"/>
  </r>
  <r>
    <n v="94120209724"/>
    <n v="76"/>
    <n v="49"/>
    <x v="0"/>
    <n v="1"/>
  </r>
  <r>
    <n v="95011303864"/>
    <n v="76"/>
    <n v="36"/>
    <x v="0"/>
    <n v="1"/>
  </r>
  <r>
    <n v="95012701920"/>
    <n v="66"/>
    <n v="54"/>
    <x v="0"/>
    <n v="1"/>
  </r>
  <r>
    <n v="95012707551"/>
    <n v="72"/>
    <n v="49"/>
    <x v="1"/>
    <n v="1"/>
  </r>
  <r>
    <n v="95021105139"/>
    <n v="94"/>
    <n v="71"/>
    <x v="1"/>
    <n v="1"/>
  </r>
  <r>
    <n v="95021201255"/>
    <n v="52"/>
    <n v="34"/>
    <x v="1"/>
    <n v="1"/>
  </r>
  <r>
    <n v="95021303223"/>
    <n v="70"/>
    <n v="63"/>
    <x v="0"/>
    <n v="1"/>
  </r>
  <r>
    <n v="95030407844"/>
    <n v="88"/>
    <n v="64"/>
    <x v="0"/>
    <n v="1"/>
  </r>
  <r>
    <n v="95040309147"/>
    <n v="48"/>
    <n v="49"/>
    <x v="0"/>
    <n v="1"/>
  </r>
  <r>
    <n v="95040502267"/>
    <n v="72"/>
    <n v="57"/>
    <x v="0"/>
    <n v="1"/>
  </r>
  <r>
    <n v="95040601874"/>
    <n v="78"/>
    <n v="63"/>
    <x v="1"/>
    <n v="1"/>
  </r>
  <r>
    <n v="95062703248"/>
    <n v="64"/>
    <n v="63"/>
    <x v="0"/>
    <n v="1"/>
  </r>
  <r>
    <n v="95062704850"/>
    <n v="52"/>
    <n v="51"/>
    <x v="1"/>
    <n v="1"/>
  </r>
  <r>
    <n v="95070400629"/>
    <n v="68"/>
    <n v="47"/>
    <x v="0"/>
    <n v="1"/>
  </r>
  <r>
    <n v="95070600715"/>
    <n v="82"/>
    <n v="53"/>
    <x v="1"/>
    <n v="1"/>
  </r>
  <r>
    <n v="95071306764"/>
    <n v="88"/>
    <n v="59"/>
    <x v="0"/>
    <n v="1"/>
  </r>
  <r>
    <n v="95071307406"/>
    <n v="76"/>
    <n v="66"/>
    <x v="0"/>
    <n v="1"/>
  </r>
  <r>
    <n v="95072805323"/>
    <n v="86"/>
    <n v="63"/>
    <x v="0"/>
    <n v="1"/>
  </r>
  <r>
    <n v="95072901340"/>
    <n v="100"/>
    <n v="76"/>
    <x v="0"/>
    <n v="1"/>
  </r>
  <r>
    <n v="95072901364"/>
    <n v="74"/>
    <n v="54"/>
    <x v="0"/>
    <n v="1"/>
  </r>
  <r>
    <n v="95082206507"/>
    <n v="96"/>
    <n v="91"/>
    <x v="0"/>
    <n v="1"/>
  </r>
  <r>
    <n v="95091103271"/>
    <n v="76"/>
    <n v="54"/>
    <x v="1"/>
    <n v="1"/>
  </r>
  <r>
    <n v="95092301371"/>
    <n v="88"/>
    <n v="77"/>
    <x v="1"/>
    <n v="1"/>
  </r>
  <r>
    <n v="95100703063"/>
    <n v="100"/>
    <n v="50"/>
    <x v="0"/>
    <n v="1"/>
  </r>
  <r>
    <n v="95102509322"/>
    <n v="78"/>
    <n v="60"/>
    <x v="0"/>
    <n v="1"/>
  </r>
  <r>
    <n v="95121002200"/>
    <n v="86"/>
    <n v="63"/>
    <x v="0"/>
    <n v="1"/>
  </r>
  <r>
    <n v="96010806327"/>
    <n v="68"/>
    <n v="71"/>
    <x v="0"/>
    <n v="1"/>
  </r>
  <r>
    <n v="95010400678"/>
    <n v="90"/>
    <n v="59"/>
    <x v="1"/>
    <n v="1"/>
  </r>
  <r>
    <n v="95012402890"/>
    <n v="90"/>
    <n v="64"/>
    <x v="1"/>
    <n v="1"/>
  </r>
  <r>
    <n v="95012801194"/>
    <n v="100"/>
    <n v="80"/>
    <x v="1"/>
    <n v="1"/>
  </r>
  <r>
    <n v="95012904927"/>
    <n v="86"/>
    <n v="84"/>
    <x v="0"/>
    <n v="1"/>
  </r>
  <r>
    <n v="95020904777"/>
    <n v="82"/>
    <n v="60"/>
    <x v="1"/>
    <n v="1"/>
  </r>
  <r>
    <n v="95021601338"/>
    <n v="98"/>
    <n v="73"/>
    <x v="1"/>
    <n v="1"/>
  </r>
  <r>
    <n v="95032801943"/>
    <n v="94"/>
    <n v="76"/>
    <x v="0"/>
    <n v="1"/>
  </r>
  <r>
    <n v="95032801950"/>
    <n v="72"/>
    <n v="54"/>
    <x v="1"/>
    <n v="1"/>
  </r>
  <r>
    <n v="95040804338"/>
    <n v="86"/>
    <n v="53"/>
    <x v="1"/>
    <n v="1"/>
  </r>
  <r>
    <n v="95050803734"/>
    <n v="84"/>
    <n v="56"/>
    <x v="1"/>
    <n v="1"/>
  </r>
  <r>
    <n v="95052200645"/>
    <n v="94"/>
    <n v="77"/>
    <x v="0"/>
    <n v="1"/>
  </r>
  <r>
    <n v="95052901713"/>
    <n v="78"/>
    <n v="30"/>
    <x v="1"/>
    <n v="1"/>
  </r>
  <r>
    <n v="95060303600"/>
    <n v="80"/>
    <n v="74"/>
    <x v="0"/>
    <n v="1"/>
  </r>
  <r>
    <n v="95060705327"/>
    <n v="64"/>
    <n v="54"/>
    <x v="0"/>
    <n v="1"/>
  </r>
  <r>
    <n v="95060913018"/>
    <n v="100"/>
    <n v="64"/>
    <x v="1"/>
    <n v="1"/>
  </r>
  <r>
    <n v="95072510054"/>
    <n v="92"/>
    <n v="74"/>
    <x v="1"/>
    <n v="1"/>
  </r>
  <r>
    <n v="95080407818"/>
    <n v="94"/>
    <n v="59"/>
    <x v="1"/>
    <n v="1"/>
  </r>
  <r>
    <n v="95080805098"/>
    <n v="88"/>
    <n v="51"/>
    <x v="1"/>
    <n v="1"/>
  </r>
  <r>
    <n v="95081600791"/>
    <n v="100"/>
    <n v="51"/>
    <x v="1"/>
    <n v="1"/>
  </r>
  <r>
    <n v="95082906797"/>
    <n v="92"/>
    <n v="63"/>
    <x v="1"/>
    <n v="1"/>
  </r>
  <r>
    <n v="95083100398"/>
    <n v="98"/>
    <n v="63"/>
    <x v="1"/>
    <n v="1"/>
  </r>
  <r>
    <n v="95091803737"/>
    <n v="96"/>
    <n v="66"/>
    <x v="1"/>
    <n v="1"/>
  </r>
  <r>
    <n v="95100400649"/>
    <n v="94"/>
    <n v="57"/>
    <x v="0"/>
    <n v="1"/>
  </r>
  <r>
    <n v="95101104184"/>
    <n v="94"/>
    <n v="63"/>
    <x v="0"/>
    <n v="1"/>
  </r>
  <r>
    <n v="95101303842"/>
    <n v="100"/>
    <n v="70"/>
    <x v="0"/>
    <n v="1"/>
  </r>
  <r>
    <n v="95101902775"/>
    <n v="94"/>
    <n v="57"/>
    <x v="1"/>
    <n v="1"/>
  </r>
  <r>
    <n v="95102002757"/>
    <n v="98"/>
    <n v="90"/>
    <x v="1"/>
    <n v="1"/>
  </r>
  <r>
    <n v="95102301894"/>
    <n v="90"/>
    <n v="74"/>
    <x v="1"/>
    <n v="1"/>
  </r>
  <r>
    <n v="95112306692"/>
    <n v="92"/>
    <n v="70"/>
    <x v="1"/>
    <n v="1"/>
  </r>
  <r>
    <n v="95112702337"/>
    <n v="96"/>
    <n v="67"/>
    <x v="1"/>
    <n v="1"/>
  </r>
  <r>
    <n v="95122110962"/>
    <n v="94"/>
    <n v="81"/>
    <x v="0"/>
    <n v="1"/>
  </r>
  <r>
    <n v="95123001771"/>
    <n v="82"/>
    <n v="73"/>
    <x v="1"/>
    <n v="1"/>
  </r>
  <r>
    <n v="96011200502"/>
    <n v="98"/>
    <n v="59"/>
    <x v="0"/>
    <n v="1"/>
  </r>
  <r>
    <n v="94011110436"/>
    <n v="58"/>
    <n v="69"/>
    <x v="1"/>
    <n v="1"/>
  </r>
  <r>
    <n v="94013113642"/>
    <n v="68"/>
    <n v="69"/>
    <x v="0"/>
    <n v="1"/>
  </r>
  <r>
    <n v="94020211283"/>
    <n v="50"/>
    <n v="81"/>
    <x v="0"/>
    <n v="1"/>
  </r>
  <r>
    <n v="94021306625"/>
    <n v="58"/>
    <n v="76"/>
    <x v="0"/>
    <n v="1"/>
  </r>
  <r>
    <n v="94030804224"/>
    <n v="82"/>
    <n v="73"/>
    <x v="0"/>
    <n v="1"/>
  </r>
  <r>
    <n v="94031410644"/>
    <n v="74"/>
    <n v="61"/>
    <x v="0"/>
    <n v="1"/>
  </r>
  <r>
    <n v="94040607118"/>
    <n v="64"/>
    <n v="74"/>
    <x v="1"/>
    <n v="1"/>
  </r>
  <r>
    <n v="94042912726"/>
    <n v="56"/>
    <n v="54"/>
    <x v="0"/>
    <n v="1"/>
  </r>
  <r>
    <n v="94060604247"/>
    <n v="56"/>
    <n v="67"/>
    <x v="0"/>
    <n v="1"/>
  </r>
  <r>
    <n v="94062703166"/>
    <n v="54"/>
    <n v="60"/>
    <x v="0"/>
    <n v="1"/>
  </r>
  <r>
    <n v="94063002080"/>
    <n v="100"/>
    <n v="73"/>
    <x v="0"/>
    <n v="1"/>
  </r>
  <r>
    <n v="94081102166"/>
    <n v="56"/>
    <n v="81"/>
    <x v="0"/>
    <n v="1"/>
  </r>
  <r>
    <n v="94082703588"/>
    <n v="78"/>
    <n v="90"/>
    <x v="0"/>
    <n v="1"/>
  </r>
  <r>
    <n v="94082901146"/>
    <n v="78"/>
    <n v="79"/>
    <x v="0"/>
    <n v="1"/>
  </r>
  <r>
    <n v="94082905447"/>
    <n v="44"/>
    <n v="69"/>
    <x v="0"/>
    <n v="1"/>
  </r>
  <r>
    <n v="94083000868"/>
    <n v="40"/>
    <n v="76"/>
    <x v="0"/>
    <n v="1"/>
  </r>
  <r>
    <n v="94090909307"/>
    <n v="64"/>
    <n v="79"/>
    <x v="0"/>
    <n v="1"/>
  </r>
  <r>
    <n v="94091301085"/>
    <n v="40"/>
    <n v="37"/>
    <x v="0"/>
    <n v="1"/>
  </r>
  <r>
    <n v="94092207960"/>
    <n v="56"/>
    <n v="57"/>
    <x v="0"/>
    <n v="1"/>
  </r>
  <r>
    <n v="94100706007"/>
    <n v="66"/>
    <n v="56"/>
    <x v="0"/>
    <n v="1"/>
  </r>
  <r>
    <n v="94102604723"/>
    <n v="68"/>
    <n v="50"/>
    <x v="0"/>
    <n v="1"/>
  </r>
  <r>
    <n v="94103100907"/>
    <n v="58"/>
    <n v="43"/>
    <x v="0"/>
    <n v="1"/>
  </r>
  <r>
    <n v="94110205866"/>
    <n v="96"/>
    <n v="80"/>
    <x v="0"/>
    <n v="1"/>
  </r>
  <r>
    <n v="94121203482"/>
    <n v="38"/>
    <n v="47"/>
    <x v="0"/>
    <n v="1"/>
  </r>
  <r>
    <n v="94121709025"/>
    <n v="62"/>
    <n v="71"/>
    <x v="0"/>
    <n v="1"/>
  </r>
  <r>
    <n v="95011300625"/>
    <n v="58"/>
    <n v="41"/>
    <x v="0"/>
    <n v="1"/>
  </r>
  <r>
    <n v="95032804489"/>
    <n v="62"/>
    <n v="59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3DABD-1E44-46F7-8415-87C00308418E}" name="Tabela przestawna9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6" firstHeaderRow="0" firstDataRow="1" firstDataCol="1"/>
  <pivotFields count="5">
    <pivotField showAll="0"/>
    <pivotField dataField="1" numFmtId="164" showAll="0"/>
    <pivotField dataField="1" numFmtId="164"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Matematyka-P" fld="1" baseField="0" baseItem="0"/>
    <dataField name="Suma z Polski-P" fld="2" baseField="0" baseItem="0"/>
    <dataField name="Suma z Kolumna2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B30043-BFF4-42B0-8713-55D21B597160}" autoFormatId="16" applyNumberFormats="0" applyBorderFormats="0" applyFontFormats="0" applyPatternFormats="0" applyAlignmentFormats="0" applyWidthHeightFormats="0">
  <queryTableRefresh nextId="23">
    <queryTableFields count="21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ński-P" tableColumnId="13"/>
      <queryTableField id="14" name="Hiszpań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E4C5A29-402C-4C68-9FF4-F8929AEB4E05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ński-P" tableColumnId="13"/>
      <queryTableField id="14" name="Hiszpań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  <queryTableField id="22" dataBound="0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FE148F2-997C-449F-9725-280FF176A737}" autoFormatId="16" applyNumberFormats="0" applyBorderFormats="0" applyFontFormats="0" applyPatternFormats="0" applyAlignmentFormats="0" applyWidthHeightFormats="0">
  <queryTableRefresh nextId="23">
    <queryTableFields count="21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ński-P" tableColumnId="13"/>
      <queryTableField id="14" name="Hiszpań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5AD3491-0041-4A8B-A046-0C129C914C89}" autoFormatId="16" applyNumberFormats="0" applyBorderFormats="0" applyFontFormats="0" applyPatternFormats="0" applyAlignmentFormats="0" applyWidthHeightFormats="0">
  <queryTableRefresh nextId="23">
    <queryTableFields count="3">
      <queryTableField id="1" name="KLASA" tableColumnId="1"/>
      <queryTableField id="2" name="PESEL" tableColumnId="2"/>
      <queryTableField id="17" name="Matematyka-P" tableColumnId="17"/>
    </queryTableFields>
    <queryTableDeletedFields count="18">
      <deletedField name="Biologia-R"/>
      <deletedField name="Chemia-R"/>
      <deletedField name="Fizyka-R"/>
      <deletedField name="Geografia-R"/>
      <deletedField name="Historia-R"/>
      <deletedField name="Informatyka-R"/>
      <deletedField name="Angielski-R"/>
      <deletedField name="Francuski-R"/>
      <deletedField name="Hiszpański-R"/>
      <deletedField name="Niemiecki-R"/>
      <deletedField name="Matematyka-R"/>
      <deletedField name="Polski-R"/>
      <deletedField name="WOS-R"/>
      <deletedField name="Angielski-P"/>
      <deletedField name="Francuski-P"/>
      <deletedField name="Hiszpański-P"/>
      <deletedField name="Niemiecki-P"/>
      <deletedField name="Polski-P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0F368A2-381E-4A6F-ABCA-EFC85018143E}" autoFormatId="16" applyNumberFormats="0" applyBorderFormats="0" applyFontFormats="0" applyPatternFormats="0" applyAlignmentFormats="0" applyWidthHeightFormats="0">
  <queryTableRefresh nextId="25" unboundColumnsRight="2">
    <queryTableFields count="17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10" name="Angielski-R" tableColumnId="10"/>
      <queryTableField id="12" name="Francuski-R" tableColumnId="12"/>
      <queryTableField id="14" name="Hiszpański-R" tableColumnId="14"/>
      <queryTableField id="16" name="Niemiecki-R" tableColumnId="16"/>
      <queryTableField id="18" name="Matematyka-R" tableColumnId="18"/>
      <queryTableField id="20" name="Polski-R" tableColumnId="20"/>
      <queryTableField id="21" name="WOS-R" tableColumnId="21"/>
      <queryTableField id="23" dataBound="0" tableColumnId="23"/>
      <queryTableField id="24" dataBound="0" tableColumnId="24"/>
    </queryTableFields>
    <queryTableDeletedFields count="6">
      <deletedField name="Angielski-P"/>
      <deletedField name="Francuski-P"/>
      <deletedField name="Hiszpański-P"/>
      <deletedField name="Niemiecki-P"/>
      <deletedField name="Matematyka-P"/>
      <deletedField name="Polski-P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8CCF6-0360-46F5-B46A-582D570C22C2}" name="Tabela5" displayName="Tabela5" ref="A1:E153" totalsRowShown="0">
  <autoFilter ref="A1:E153" xr:uid="{6428CCF6-0360-46F5-B46A-582D570C22C2}"/>
  <tableColumns count="5">
    <tableColumn id="1" xr3:uid="{02B6141D-B8D0-49D3-B887-19A41D16DE9D}" name="PESEL"/>
    <tableColumn id="2" xr3:uid="{C392AF33-AA6F-475B-BAD5-BD08D5D11BBE}" name="Matematyka-P" dataDxfId="31" dataCellStyle="Dziesiętny"/>
    <tableColumn id="3" xr3:uid="{BB09D76B-3E54-4D9D-9EBA-5870509A11AE}" name="Polski-P" dataDxfId="30" dataCellStyle="Dziesiętny"/>
    <tableColumn id="4" xr3:uid="{A6D963B2-72E4-4142-AC92-FD4D1EB825D7}" name="Kolumna1">
      <calculatedColumnFormula>IF(MOD(MID(Tabela5[[#This Row],[PESEL]],10,1),2)=0,"kobieta","mezczyzna")</calculatedColumnFormula>
    </tableColumn>
    <tableColumn id="5" xr3:uid="{244B547B-7635-4A5E-8415-15EEC829D887}" name="Kolumn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77968-5A67-4F70-B335-8799BA57034E}" name="matura" displayName="matura" ref="A1:U153" tableType="queryTable" totalsRowShown="0">
  <autoFilter ref="A1:U153" xr:uid="{F0A77968-5A67-4F70-B335-8799BA57034E}"/>
  <tableColumns count="21">
    <tableColumn id="1" xr3:uid="{DFA44B45-78DB-4EF9-9B6C-C6CCC3536E7B}" uniqueName="1" name="KLASA" queryTableFieldId="1" dataDxfId="157" totalsRowDxfId="55"/>
    <tableColumn id="2" xr3:uid="{10707E77-BBC1-4627-A2C6-85236A6344E3}" uniqueName="2" name="PESEL" queryTableFieldId="2"/>
    <tableColumn id="3" xr3:uid="{2D90519A-344F-4A69-913E-38F1846DB2B5}" uniqueName="3" name="Biologia-R" queryTableFieldId="3" dataDxfId="114" totalsRowDxfId="54" dataCellStyle="Dziesiętny"/>
    <tableColumn id="4" xr3:uid="{8E0B2EFF-9FA3-4A4D-B254-5D8CC65DCE77}" uniqueName="4" name="Chemia-R" queryTableFieldId="4" dataDxfId="113" totalsRowDxfId="53" dataCellStyle="Dziesiętny"/>
    <tableColumn id="5" xr3:uid="{246FF866-3E1C-4AA0-8FCF-4562868BA931}" uniqueName="5" name="Fizyka-R" queryTableFieldId="5" dataDxfId="112" totalsRowDxfId="52" dataCellStyle="Dziesiętny"/>
    <tableColumn id="6" xr3:uid="{8E6C2302-F7CA-493C-A7F3-772BB02F8A25}" uniqueName="6" name="Geografia-R" queryTableFieldId="6" dataDxfId="111" totalsRowDxfId="51" dataCellStyle="Dziesiętny"/>
    <tableColumn id="7" xr3:uid="{FD4A9DE2-D3BB-490F-A48D-1921A95F4F02}" uniqueName="7" name="Historia-R" queryTableFieldId="7" dataDxfId="110" totalsRowDxfId="50" dataCellStyle="Dziesiętny"/>
    <tableColumn id="8" xr3:uid="{0A87B073-02AB-48AE-9CE0-2BCEF5F1A314}" uniqueName="8" name="Informatyka-R" queryTableFieldId="8" dataDxfId="109" totalsRowDxfId="49" dataCellStyle="Dziesiętny"/>
    <tableColumn id="9" xr3:uid="{05D83339-4A99-4E4A-A7D1-0870FFBE5F61}" uniqueName="9" name="Angielski-P" queryTableFieldId="9" dataDxfId="108" totalsRowDxfId="48" dataCellStyle="Dziesiętny"/>
    <tableColumn id="10" xr3:uid="{BACC8F2A-F1FA-41F5-8F1F-4FDCF5A826DE}" uniqueName="10" name="Angielski-R" queryTableFieldId="10" dataDxfId="107" totalsRowDxfId="47" dataCellStyle="Dziesiętny"/>
    <tableColumn id="11" xr3:uid="{D5966F98-2A21-4188-B8C8-51868F60F008}" uniqueName="11" name="Francuski-P" queryTableFieldId="11" dataDxfId="106" totalsRowDxfId="46" dataCellStyle="Dziesiętny"/>
    <tableColumn id="12" xr3:uid="{87BD45CF-44CD-4F36-827B-D09991017637}" uniqueName="12" name="Francuski-R" queryTableFieldId="12" dataDxfId="105" totalsRowDxfId="45" dataCellStyle="Dziesiętny"/>
    <tableColumn id="13" xr3:uid="{1048E412-1EE3-4DDC-9DCE-D96E21D19C8E}" uniqueName="13" name="Hiszpański-P" queryTableFieldId="13" dataDxfId="104" totalsRowDxfId="44" dataCellStyle="Dziesiętny"/>
    <tableColumn id="14" xr3:uid="{AAE4910C-DFAD-45D8-A623-9A0314B58D1D}" uniqueName="14" name="Hiszpański-R" queryTableFieldId="14" dataDxfId="103" totalsRowDxfId="43" dataCellStyle="Dziesiętny"/>
    <tableColumn id="15" xr3:uid="{AB84FDEF-C9A4-4A33-9CAF-D417E6714B17}" uniqueName="15" name="Niemiecki-P" queryTableFieldId="15" dataDxfId="102" totalsRowDxfId="42" dataCellStyle="Dziesiętny"/>
    <tableColumn id="16" xr3:uid="{CD600672-8B22-4223-B3FC-E7A1051246FC}" uniqueName="16" name="Niemiecki-R" queryTableFieldId="16" dataDxfId="101" totalsRowDxfId="41" dataCellStyle="Dziesiętny"/>
    <tableColumn id="17" xr3:uid="{0BD22712-44E1-4894-BF84-BC0FD584D8BE}" uniqueName="17" name="Matematyka-P" queryTableFieldId="17" dataDxfId="100" totalsRowDxfId="40" dataCellStyle="Dziesiętny"/>
    <tableColumn id="18" xr3:uid="{CC7CBD58-EC15-46F5-832E-0A649163DABE}" uniqueName="18" name="Matematyka-R" queryTableFieldId="18" dataDxfId="99" totalsRowDxfId="39" dataCellStyle="Dziesiętny"/>
    <tableColumn id="19" xr3:uid="{1855E559-6EB1-4AA1-B4EC-4C0D04ECB9AD}" uniqueName="19" name="Polski-P" queryTableFieldId="19" dataDxfId="98" totalsRowDxfId="38" dataCellStyle="Dziesiętny"/>
    <tableColumn id="20" xr3:uid="{79A2FA59-B241-4A0F-973E-D395BC1F8A72}" uniqueName="20" name="Polski-R" queryTableFieldId="20" dataDxfId="97" totalsRowDxfId="37" dataCellStyle="Dziesiętny"/>
    <tableColumn id="21" xr3:uid="{68B4A162-A7FF-442C-9969-808C931D7A64}" uniqueName="21" name="WOS-R" queryTableFieldId="21" dataDxfId="96" totalsRowDxfId="36" dataCellStyle="Dziesiętn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53421-C0EE-4AC7-93A4-7E1508A2551D}" name="matura3" displayName="matura3" ref="A1:V154" tableType="queryTable" totalsRowCount="1">
  <autoFilter ref="A1:V153" xr:uid="{86053421-C0EE-4AC7-93A4-7E1508A2551D}"/>
  <tableColumns count="22">
    <tableColumn id="1" xr3:uid="{73C8CAAD-3823-47E8-AD58-7B55EEA1D38D}" uniqueName="1" name="KLASA" queryTableFieldId="1" dataDxfId="156" totalsRowDxfId="135"/>
    <tableColumn id="2" xr3:uid="{CBA800DF-478C-453B-A867-7FB9DBF82F4C}" uniqueName="2" name="PESEL" queryTableFieldId="2"/>
    <tableColumn id="3" xr3:uid="{DCA84149-5DF3-4FA0-B81A-BCA270F16D37}" uniqueName="3" name="Biologia-R" queryTableFieldId="3" dataDxfId="155" totalsRowDxfId="134"/>
    <tableColumn id="4" xr3:uid="{31D54CF6-7B6C-4ADD-8470-70B6C90201D1}" uniqueName="4" name="Chemia-R" queryTableFieldId="4" dataDxfId="154" totalsRowDxfId="133"/>
    <tableColumn id="5" xr3:uid="{DCC68AC5-63C2-4D29-AF13-72B430AAE0D4}" uniqueName="5" name="Fizyka-R" queryTableFieldId="5" dataDxfId="153" totalsRowDxfId="132"/>
    <tableColumn id="6" xr3:uid="{1AA64070-5DCA-4E3B-B740-FCA359F5992B}" uniqueName="6" name="Geografia-R" queryTableFieldId="6" dataDxfId="152" totalsRowDxfId="131"/>
    <tableColumn id="7" xr3:uid="{4B8268F1-1F05-48FF-B0C3-468BB6427254}" uniqueName="7" name="Historia-R" queryTableFieldId="7" dataDxfId="151" totalsRowDxfId="130"/>
    <tableColumn id="8" xr3:uid="{A3E04CA3-4FF6-4E44-8A21-74E231DB6D82}" uniqueName="8" name="Informatyka-R" queryTableFieldId="8" dataDxfId="150" totalsRowDxfId="129"/>
    <tableColumn id="9" xr3:uid="{7540DB32-1FE0-47C4-9240-1167B39A9549}" uniqueName="9" name="Angielski-P" queryTableFieldId="9" dataDxfId="149" totalsRowDxfId="128"/>
    <tableColumn id="10" xr3:uid="{5DB050C8-C2DE-4796-ADDB-24C9899BB8A2}" uniqueName="10" name="Angielski-R" queryTableFieldId="10" dataDxfId="148" totalsRowDxfId="127"/>
    <tableColumn id="11" xr3:uid="{91734996-0A84-4D9F-8CE3-F687EBCF18ED}" uniqueName="11" name="Francuski-P" queryTableFieldId="11" dataDxfId="147" totalsRowDxfId="126"/>
    <tableColumn id="12" xr3:uid="{410F3436-2837-4996-BCC8-FD6713F89560}" uniqueName="12" name="Francuski-R" queryTableFieldId="12" dataDxfId="146" totalsRowDxfId="125"/>
    <tableColumn id="13" xr3:uid="{0E793148-5BA4-42E5-9560-4988D76E2268}" uniqueName="13" name="Hiszpański-P" queryTableFieldId="13" dataDxfId="145" totalsRowDxfId="124"/>
    <tableColumn id="14" xr3:uid="{50A7249E-C39F-4160-9065-C544CB1B3CAC}" uniqueName="14" name="Hiszpański-R" queryTableFieldId="14" dataDxfId="144" totalsRowDxfId="123"/>
    <tableColumn id="15" xr3:uid="{0E38EAFC-9B52-437D-89D4-5D075F662AF7}" uniqueName="15" name="Niemiecki-P" queryTableFieldId="15" dataDxfId="143" totalsRowDxfId="122"/>
    <tableColumn id="16" xr3:uid="{15C24534-0925-4DCC-980C-BE5607636FCB}" uniqueName="16" name="Niemiecki-R" queryTableFieldId="16" dataDxfId="142" totalsRowDxfId="121"/>
    <tableColumn id="17" xr3:uid="{B3E78632-F449-45D5-B59F-38DC61DF8C49}" uniqueName="17" name="Matematyka-P" queryTableFieldId="17" dataDxfId="141" totalsRowDxfId="120"/>
    <tableColumn id="18" xr3:uid="{B17C5C73-9423-4817-A9A2-0B28FF2832E7}" uniqueName="18" name="Matematyka-R" queryTableFieldId="18" dataDxfId="140" totalsRowDxfId="119"/>
    <tableColumn id="19" xr3:uid="{A91ECE27-192B-42F2-AF75-5437019FED44}" uniqueName="19" name="Polski-P" queryTableFieldId="19" dataDxfId="139" totalsRowDxfId="118"/>
    <tableColumn id="20" xr3:uid="{6AB36A55-672E-49BD-AB80-DF9136835AE6}" uniqueName="20" name="Polski-R" queryTableFieldId="20" dataDxfId="138" totalsRowDxfId="117"/>
    <tableColumn id="21" xr3:uid="{D9A7FF86-6B8A-438E-91B1-B3CE74DB361D}" uniqueName="21" name="WOS-R" queryTableFieldId="21" dataDxfId="137" totalsRowDxfId="116"/>
    <tableColumn id="22" xr3:uid="{978327DD-FD0C-4187-88A2-6117B34EE3B1}" uniqueName="22" name="Kolumna1" totalsRowFunction="custom" queryTableFieldId="22" dataDxfId="136" totalsRowDxfId="115">
      <calculatedColumnFormula>COUNTIF(matura3[[#This Row],[Biologia-R]:[WOS-R]],"100.00")</calculatedColumnFormula>
      <totalsRowFormula>COUNTIF(V1:V152,"&gt;1")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94E08E-1CD7-41AF-9F0E-BFCFE424DB8D}" name="matura4" displayName="matura4" ref="A1:U154" tableType="queryTable" totalsRowCount="1">
  <autoFilter ref="A1:U153" xr:uid="{9994E08E-1CD7-41AF-9F0E-BFCFE424DB8D}"/>
  <tableColumns count="21">
    <tableColumn id="1" xr3:uid="{C3EDFAC4-FE97-4C83-A368-A31D3243F0CA}" uniqueName="1" name="KLASA" queryTableFieldId="1" dataDxfId="94" totalsRowDxfId="95"/>
    <tableColumn id="2" xr3:uid="{C2A26094-368D-4FDC-96DC-8BC4158DDA5F}" uniqueName="2" name="PESEL" queryTableFieldId="2"/>
    <tableColumn id="3" xr3:uid="{6E7529A1-2105-4CB7-AE87-FE398E23B08C}" uniqueName="3" name="Biologia-R" totalsRowFunction="custom" queryTableFieldId="3" dataDxfId="92" totalsRowDxfId="93" dataCellStyle="Dziesiętny">
      <totalsRowFormula>COUNTIF(matura4[Biologia-R],"&gt;=0 ")</totalsRowFormula>
    </tableColumn>
    <tableColumn id="4" xr3:uid="{A6E4CF1C-10AD-4C19-A5F9-1E8C31241D3B}" uniqueName="4" name="Chemia-R" totalsRowFunction="custom" queryTableFieldId="4" dataDxfId="90" totalsRowDxfId="91" dataCellStyle="Dziesiętny">
      <totalsRowFormula>COUNTIF(matura4[Chemia-R],"&gt;=0 ")</totalsRowFormula>
    </tableColumn>
    <tableColumn id="5" xr3:uid="{154509E1-5350-4B14-A56B-FA06DA006853}" uniqueName="5" name="Fizyka-R" totalsRowFunction="custom" queryTableFieldId="5" dataDxfId="88" totalsRowDxfId="89" dataCellStyle="Dziesiętny">
      <totalsRowFormula>COUNTIF(matura4[Fizyka-R],"&gt;=0 ")</totalsRowFormula>
    </tableColumn>
    <tableColumn id="6" xr3:uid="{78B033BA-9EE2-4205-9733-89A31C9C0168}" uniqueName="6" name="Geografia-R" totalsRowFunction="custom" queryTableFieldId="6" dataDxfId="86" totalsRowDxfId="87" dataCellStyle="Dziesiętny">
      <totalsRowFormula>COUNTIF(matura4[Geografia-R],"&gt;=0 ")</totalsRowFormula>
    </tableColumn>
    <tableColumn id="7" xr3:uid="{E4D799A7-01D7-465C-B0A1-6F6F0790FB99}" uniqueName="7" name="Historia-R" totalsRowFunction="custom" queryTableFieldId="7" dataDxfId="84" totalsRowDxfId="85" dataCellStyle="Dziesiętny">
      <totalsRowFormula>COUNTIF(matura4[Historia-R],"&gt;=0 ")</totalsRowFormula>
    </tableColumn>
    <tableColumn id="8" xr3:uid="{69C45E7A-42CA-4AB1-B117-8767677230B8}" uniqueName="8" name="Informatyka-R" totalsRowFunction="custom" queryTableFieldId="8" dataDxfId="82" totalsRowDxfId="83" dataCellStyle="Dziesiętny">
      <totalsRowFormula>COUNTIF(matura4[Informatyka-R],"&gt;=0 ")</totalsRowFormula>
    </tableColumn>
    <tableColumn id="9" xr3:uid="{40C6A7A9-9193-4E86-B899-42FA58E1A5CF}" uniqueName="9" name="Angielski-P" totalsRowFunction="custom" queryTableFieldId="9" dataDxfId="80" totalsRowDxfId="81" dataCellStyle="Dziesiętny">
      <totalsRowFormula>COUNTIF(matura4[Angielski-P],"&gt;=0 ")</totalsRowFormula>
    </tableColumn>
    <tableColumn id="10" xr3:uid="{09675659-05F3-4080-9D2D-440A5622E630}" uniqueName="10" name="Angielski-R" totalsRowFunction="custom" queryTableFieldId="10" dataDxfId="78" totalsRowDxfId="79" dataCellStyle="Dziesiętny">
      <totalsRowFormula>COUNTIF(matura4[Angielski-R],"&gt;=0 ")</totalsRowFormula>
    </tableColumn>
    <tableColumn id="11" xr3:uid="{AAD62C11-032F-441E-95A0-ACAE9DAB957C}" uniqueName="11" name="Francuski-P" totalsRowFunction="custom" queryTableFieldId="11" dataDxfId="76" totalsRowDxfId="77" dataCellStyle="Dziesiętny">
      <totalsRowFormula>COUNTIF(matura4[Francuski-P],"&gt;=0 ")</totalsRowFormula>
    </tableColumn>
    <tableColumn id="12" xr3:uid="{EB91E7BA-CFA3-4F05-A559-9CEC5016C7D3}" uniqueName="12" name="Francuski-R" totalsRowFunction="custom" queryTableFieldId="12" dataDxfId="74" totalsRowDxfId="75" dataCellStyle="Dziesiętny">
      <totalsRowFormula>COUNTIF(matura4[Francuski-R],"&gt;=0 ")</totalsRowFormula>
    </tableColumn>
    <tableColumn id="13" xr3:uid="{21F74D02-D726-4E0C-9481-FC7BDA052A17}" uniqueName="13" name="Hiszpański-P" totalsRowFunction="custom" queryTableFieldId="13" dataDxfId="72" totalsRowDxfId="73" dataCellStyle="Dziesiętny">
      <totalsRowFormula>COUNTIF(matura4[Hiszpański-P],"&gt;=0 ")</totalsRowFormula>
    </tableColumn>
    <tableColumn id="14" xr3:uid="{5B63C17C-D881-4F9C-B83C-2CF363A146F0}" uniqueName="14" name="Hiszpański-R" totalsRowFunction="custom" queryTableFieldId="14" dataDxfId="70" totalsRowDxfId="71" dataCellStyle="Dziesiętny">
      <totalsRowFormula>COUNTIF(matura4[Hiszpański-R],"&gt;=0 ")</totalsRowFormula>
    </tableColumn>
    <tableColumn id="15" xr3:uid="{921522AD-9D6D-46E3-802A-5526D420623E}" uniqueName="15" name="Niemiecki-P" totalsRowFunction="custom" queryTableFieldId="15" dataDxfId="68" totalsRowDxfId="69" dataCellStyle="Dziesiętny">
      <totalsRowFormula>COUNTIF(matura4[Niemiecki-P],"&gt;=0 ")</totalsRowFormula>
    </tableColumn>
    <tableColumn id="16" xr3:uid="{86DB99BF-4952-49C1-A992-56A42C28EC8C}" uniqueName="16" name="Niemiecki-R" totalsRowFunction="custom" queryTableFieldId="16" dataDxfId="66" totalsRowDxfId="67" dataCellStyle="Dziesiętny">
      <totalsRowFormula>COUNTIF(matura4[Niemiecki-R],"&gt;=0 ")</totalsRowFormula>
    </tableColumn>
    <tableColumn id="17" xr3:uid="{967AC708-46A0-46FC-B633-1407E4710861}" uniqueName="17" name="Matematyka-P" totalsRowFunction="custom" queryTableFieldId="17" dataDxfId="64" totalsRowDxfId="65" dataCellStyle="Dziesiętny">
      <totalsRowFormula>COUNTIF(matura4[Matematyka-P],"&gt;=0 ")</totalsRowFormula>
    </tableColumn>
    <tableColumn id="18" xr3:uid="{7A31F75A-0D07-4A25-AF5B-185D83013F38}" uniqueName="18" name="Matematyka-R" totalsRowFunction="custom" queryTableFieldId="18" dataDxfId="62" totalsRowDxfId="63" dataCellStyle="Dziesiętny">
      <totalsRowFormula>COUNTIF(matura4[Matematyka-R],"&gt;=0 ")</totalsRowFormula>
    </tableColumn>
    <tableColumn id="19" xr3:uid="{45DE25D7-69F3-49AF-971C-BA429A2F88F9}" uniqueName="19" name="Polski-P" totalsRowFunction="custom" queryTableFieldId="19" dataDxfId="60" totalsRowDxfId="61" dataCellStyle="Dziesiętny">
      <totalsRowFormula>COUNTIF(matura4[Polski-P],"&gt;=0 ")</totalsRowFormula>
    </tableColumn>
    <tableColumn id="20" xr3:uid="{F73E25F6-14BC-4012-BF09-15A16E4F5E94}" uniqueName="20" name="Polski-R" totalsRowFunction="custom" queryTableFieldId="20" dataDxfId="58" totalsRowDxfId="59" dataCellStyle="Dziesiętny">
      <totalsRowFormula>COUNTIF(matura4[Polski-R],"&gt;=0 ")</totalsRowFormula>
    </tableColumn>
    <tableColumn id="21" xr3:uid="{EC74BD85-76DA-4F19-8DD5-05ED1F39B709}" uniqueName="21" name="WOS-R" totalsRowFunction="custom" queryTableFieldId="21" dataDxfId="56" totalsRowDxfId="57" dataCellStyle="Dziesiętny">
      <totalsRowFormula>COUNTIF(matura4[WOS-R],"&gt;=0 ")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96038C-5FD8-420C-93C6-071104634E29}" name="matura5" displayName="matura5" ref="A1:C153" tableType="queryTable" totalsRowShown="0">
  <autoFilter ref="A1:C153" xr:uid="{7296038C-5FD8-420C-93C6-071104634E29}"/>
  <tableColumns count="3">
    <tableColumn id="1" xr3:uid="{705C8BC6-9C75-4654-8943-00D492738490}" uniqueName="1" name="KLASA" queryTableFieldId="1" dataDxfId="34" totalsRowDxfId="35"/>
    <tableColumn id="2" xr3:uid="{40F56FD7-9049-4A2C-ADB9-D06DF44D59FA}" uniqueName="2" name="PESEL" queryTableFieldId="2"/>
    <tableColumn id="17" xr3:uid="{31393C84-BC7B-4949-B1DE-671644F43B29}" uniqueName="17" name="Matematyka-P" queryTableFieldId="17" dataDxfId="32" totalsRowDxfId="33" dataCellStyle="Dziesiętn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3F8017-345E-4BAB-BCFF-096B66E854EB}" name="matura7" displayName="matura7" ref="A1:Q153" tableType="queryTable" totalsRowShown="0">
  <autoFilter ref="A1:Q153" xr:uid="{D43F8017-345E-4BAB-BCFF-096B66E854EB}"/>
  <tableColumns count="17">
    <tableColumn id="1" xr3:uid="{7D5838DB-AE48-483E-8761-47106295FF0D}" uniqueName="1" name="KLASA" queryTableFieldId="1" dataDxfId="28" totalsRowDxfId="29"/>
    <tableColumn id="2" xr3:uid="{3DFEA228-D9F1-46EF-B268-6E1E46F38711}" uniqueName="2" name="PESEL" queryTableFieldId="2"/>
    <tableColumn id="3" xr3:uid="{67115FB3-9956-4046-931D-03EBA45898F8}" uniqueName="3" name="Biologia-R" queryTableFieldId="3" dataDxfId="26" totalsRowDxfId="27" dataCellStyle="Dziesiętny"/>
    <tableColumn id="4" xr3:uid="{E1312176-E402-48CE-8B4B-094D18ABFB7B}" uniqueName="4" name="Chemia-R" queryTableFieldId="4" dataDxfId="24" totalsRowDxfId="25" dataCellStyle="Dziesiętny"/>
    <tableColumn id="5" xr3:uid="{A72E0865-1AAE-4AB8-AD16-4F81433B7175}" uniqueName="5" name="Fizyka-R" queryTableFieldId="5" dataDxfId="22" totalsRowDxfId="23" dataCellStyle="Dziesiętny"/>
    <tableColumn id="6" xr3:uid="{3F84C131-56A6-4E77-B483-A8D7091F979D}" uniqueName="6" name="Geografia-R" queryTableFieldId="6" dataDxfId="20" totalsRowDxfId="21" dataCellStyle="Dziesiętny"/>
    <tableColumn id="7" xr3:uid="{DEED91A2-6C96-4F60-BC74-75B3F010D6E8}" uniqueName="7" name="Historia-R" queryTableFieldId="7" dataDxfId="18" totalsRowDxfId="19" dataCellStyle="Dziesiętny"/>
    <tableColumn id="8" xr3:uid="{2BA68030-94D0-4908-A374-807B5FE5AAD4}" uniqueName="8" name="Informatyka-R" queryTableFieldId="8" dataDxfId="16" totalsRowDxfId="17" dataCellStyle="Dziesiętny"/>
    <tableColumn id="10" xr3:uid="{B506403A-837E-443B-BCB8-527C97277A75}" uniqueName="10" name="Angielski-R" queryTableFieldId="10" dataDxfId="14" totalsRowDxfId="15" dataCellStyle="Dziesiętny"/>
    <tableColumn id="12" xr3:uid="{2F4D67CE-F110-48F2-A0D2-6069EDE17FDC}" uniqueName="12" name="Francuski-R" queryTableFieldId="12" dataDxfId="12" totalsRowDxfId="13" dataCellStyle="Dziesiętny"/>
    <tableColumn id="14" xr3:uid="{167B485F-A816-4075-9FB6-A0806A74891B}" uniqueName="14" name="Hiszpański-R" queryTableFieldId="14" dataDxfId="10" totalsRowDxfId="11" dataCellStyle="Dziesiętny"/>
    <tableColumn id="16" xr3:uid="{5D762F3E-7F45-4FF4-92F7-1C3D114063FA}" uniqueName="16" name="Niemiecki-R" queryTableFieldId="16" dataDxfId="8" totalsRowDxfId="9" dataCellStyle="Dziesiętny"/>
    <tableColumn id="18" xr3:uid="{068CFDD8-30E0-4EDE-A6D8-0D74072047B3}" uniqueName="18" name="Matematyka-R" queryTableFieldId="18" dataDxfId="6" totalsRowDxfId="7" dataCellStyle="Dziesiętny"/>
    <tableColumn id="20" xr3:uid="{5B82AFCC-B603-4D83-9807-15792B6FDE1F}" uniqueName="20" name="Polski-R" queryTableFieldId="20" dataDxfId="4" totalsRowDxfId="5" dataCellStyle="Dziesiętny"/>
    <tableColumn id="21" xr3:uid="{FB263983-B630-4730-8728-5D432C9DCD6A}" uniqueName="21" name="WOS-R" queryTableFieldId="21" dataDxfId="2" totalsRowDxfId="3" dataCellStyle="Dziesiętny"/>
    <tableColumn id="23" xr3:uid="{C09925C1-926B-48B3-A084-792D6AD73105}" uniqueName="23" name="Kolumna1" queryTableFieldId="23" dataDxfId="1" dataCellStyle="Dziesiętny">
      <calculatedColumnFormula>IF(MOD(MID(matura7[[#This Row],[PESEL]],10,1),2)=0,"kobieta","mezczyzna")</calculatedColumnFormula>
    </tableColumn>
    <tableColumn id="24" xr3:uid="{A344D0F3-9E41-42C5-95D1-5403FECEF536}" uniqueName="24" name="Kolumna2" queryTableFieldId="24" dataDxfId="0" dataCellStyle="Dziesiętny">
      <calculatedColumnFormula>COUNTIF(matura7[[#This Row],[Biologia-R]:[WOS-R]],"&gt;=0")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A8EE-04C7-4777-A132-6E1BD004B63E}">
  <dimension ref="A1:E153"/>
  <sheetViews>
    <sheetView tabSelected="1" workbookViewId="0">
      <selection activeCell="D2" sqref="D2"/>
    </sheetView>
  </sheetViews>
  <sheetFormatPr defaultRowHeight="15" x14ac:dyDescent="0.25"/>
  <cols>
    <col min="1" max="1" width="12" bestFit="1" customWidth="1"/>
    <col min="2" max="2" width="16.42578125" bestFit="1" customWidth="1"/>
    <col min="3" max="3" width="10.42578125" bestFit="1" customWidth="1"/>
    <col min="4" max="4" width="11.85546875" customWidth="1"/>
  </cols>
  <sheetData>
    <row r="1" spans="1:5" x14ac:dyDescent="0.25">
      <c r="A1" t="s">
        <v>1</v>
      </c>
      <c r="B1" t="s">
        <v>16</v>
      </c>
      <c r="C1" t="s">
        <v>18</v>
      </c>
      <c r="D1" t="s">
        <v>104</v>
      </c>
      <c r="E1" t="s">
        <v>112</v>
      </c>
    </row>
    <row r="2" spans="1:5" x14ac:dyDescent="0.25">
      <c r="A2">
        <v>95010405222</v>
      </c>
      <c r="B2" s="6">
        <v>80</v>
      </c>
      <c r="C2" s="6">
        <v>67</v>
      </c>
      <c r="D2" t="str">
        <f>IF(MOD(MID(Tabela5[[#This Row],[PESEL]],10,1),2)=0,"kobieta","mezczyzna")</f>
        <v>kobieta</v>
      </c>
      <c r="E2">
        <v>1</v>
      </c>
    </row>
    <row r="3" spans="1:5" x14ac:dyDescent="0.25">
      <c r="A3">
        <v>95011310048</v>
      </c>
      <c r="B3" s="6">
        <v>56</v>
      </c>
      <c r="C3" s="6">
        <v>40</v>
      </c>
      <c r="D3" t="str">
        <f>IF(MOD(MID(Tabela5[[#This Row],[PESEL]],10,1),2)=0,"kobieta","mezczyzna")</f>
        <v>kobieta</v>
      </c>
      <c r="E3">
        <v>1</v>
      </c>
    </row>
    <row r="4" spans="1:5" x14ac:dyDescent="0.25">
      <c r="A4">
        <v>95012311345</v>
      </c>
      <c r="B4" s="6">
        <v>60</v>
      </c>
      <c r="C4" s="6">
        <v>61</v>
      </c>
      <c r="D4" t="str">
        <f>IF(MOD(MID(Tabela5[[#This Row],[PESEL]],10,1),2)=0,"kobieta","mezczyzna")</f>
        <v>kobieta</v>
      </c>
      <c r="E4">
        <v>1</v>
      </c>
    </row>
    <row r="5" spans="1:5" x14ac:dyDescent="0.25">
      <c r="A5">
        <v>95030607404</v>
      </c>
      <c r="B5" s="6">
        <v>70</v>
      </c>
      <c r="C5" s="6">
        <v>73</v>
      </c>
      <c r="D5" t="str">
        <f>IF(MOD(MID(Tabela5[[#This Row],[PESEL]],10,1),2)=0,"kobieta","mezczyzna")</f>
        <v>kobieta</v>
      </c>
      <c r="E5">
        <v>1</v>
      </c>
    </row>
    <row r="6" spans="1:5" x14ac:dyDescent="0.25">
      <c r="A6">
        <v>95031506511</v>
      </c>
      <c r="B6" s="6">
        <v>70</v>
      </c>
      <c r="C6" s="6">
        <v>51</v>
      </c>
      <c r="D6" t="str">
        <f>IF(MOD(MID(Tabela5[[#This Row],[PESEL]],10,1),2)=0,"kobieta","mezczyzna")</f>
        <v>mezczyzna</v>
      </c>
      <c r="E6">
        <v>1</v>
      </c>
    </row>
    <row r="7" spans="1:5" x14ac:dyDescent="0.25">
      <c r="A7">
        <v>95031714219</v>
      </c>
      <c r="B7" s="6">
        <v>48</v>
      </c>
      <c r="C7" s="6">
        <v>40</v>
      </c>
      <c r="D7" t="str">
        <f>IF(MOD(MID(Tabela5[[#This Row],[PESEL]],10,1),2)=0,"kobieta","mezczyzna")</f>
        <v>mezczyzna</v>
      </c>
      <c r="E7">
        <v>1</v>
      </c>
    </row>
    <row r="8" spans="1:5" x14ac:dyDescent="0.25">
      <c r="A8">
        <v>95032402083</v>
      </c>
      <c r="B8" s="6">
        <v>94</v>
      </c>
      <c r="C8" s="6">
        <v>74</v>
      </c>
      <c r="D8" t="str">
        <f>IF(MOD(MID(Tabela5[[#This Row],[PESEL]],10,1),2)=0,"kobieta","mezczyzna")</f>
        <v>kobieta</v>
      </c>
      <c r="E8">
        <v>1</v>
      </c>
    </row>
    <row r="9" spans="1:5" x14ac:dyDescent="0.25">
      <c r="A9">
        <v>95032701960</v>
      </c>
      <c r="B9" s="6">
        <v>96</v>
      </c>
      <c r="C9" s="6">
        <v>77</v>
      </c>
      <c r="D9" t="str">
        <f>IF(MOD(MID(Tabela5[[#This Row],[PESEL]],10,1),2)=0,"kobieta","mezczyzna")</f>
        <v>kobieta</v>
      </c>
      <c r="E9">
        <v>1</v>
      </c>
    </row>
    <row r="10" spans="1:5" x14ac:dyDescent="0.25">
      <c r="A10">
        <v>95040412034</v>
      </c>
      <c r="B10" s="6">
        <v>86</v>
      </c>
      <c r="C10" s="6">
        <v>73</v>
      </c>
      <c r="D10" t="str">
        <f>IF(MOD(MID(Tabela5[[#This Row],[PESEL]],10,1),2)=0,"kobieta","mezczyzna")</f>
        <v>mezczyzna</v>
      </c>
      <c r="E10">
        <v>1</v>
      </c>
    </row>
    <row r="11" spans="1:5" x14ac:dyDescent="0.25">
      <c r="A11">
        <v>95040908766</v>
      </c>
      <c r="B11" s="6">
        <v>40</v>
      </c>
      <c r="C11" s="6">
        <v>43</v>
      </c>
      <c r="D11" t="str">
        <f>IF(MOD(MID(Tabela5[[#This Row],[PESEL]],10,1),2)=0,"kobieta","mezczyzna")</f>
        <v>kobieta</v>
      </c>
      <c r="E11">
        <v>1</v>
      </c>
    </row>
    <row r="12" spans="1:5" x14ac:dyDescent="0.25">
      <c r="A12">
        <v>95041309368</v>
      </c>
      <c r="B12" s="6">
        <v>70</v>
      </c>
      <c r="C12" s="6">
        <v>76</v>
      </c>
      <c r="D12" t="str">
        <f>IF(MOD(MID(Tabela5[[#This Row],[PESEL]],10,1),2)=0,"kobieta","mezczyzna")</f>
        <v>kobieta</v>
      </c>
      <c r="E12">
        <v>1</v>
      </c>
    </row>
    <row r="13" spans="1:5" x14ac:dyDescent="0.25">
      <c r="A13">
        <v>95052600643</v>
      </c>
      <c r="B13" s="6">
        <v>98</v>
      </c>
      <c r="C13" s="6">
        <v>80</v>
      </c>
      <c r="D13" t="str">
        <f>IF(MOD(MID(Tabela5[[#This Row],[PESEL]],10,1),2)=0,"kobieta","mezczyzna")</f>
        <v>kobieta</v>
      </c>
      <c r="E13">
        <v>1</v>
      </c>
    </row>
    <row r="14" spans="1:5" x14ac:dyDescent="0.25">
      <c r="A14">
        <v>95061500402</v>
      </c>
      <c r="B14" s="6">
        <v>92</v>
      </c>
      <c r="C14" s="6">
        <v>79</v>
      </c>
      <c r="D14" t="str">
        <f>IF(MOD(MID(Tabela5[[#This Row],[PESEL]],10,1),2)=0,"kobieta","mezczyzna")</f>
        <v>kobieta</v>
      </c>
      <c r="E14">
        <v>1</v>
      </c>
    </row>
    <row r="15" spans="1:5" x14ac:dyDescent="0.25">
      <c r="A15">
        <v>95061702842</v>
      </c>
      <c r="B15" s="6">
        <v>88</v>
      </c>
      <c r="C15" s="6">
        <v>59</v>
      </c>
      <c r="D15" t="str">
        <f>IF(MOD(MID(Tabela5[[#This Row],[PESEL]],10,1),2)=0,"kobieta","mezczyzna")</f>
        <v>kobieta</v>
      </c>
      <c r="E15">
        <v>1</v>
      </c>
    </row>
    <row r="16" spans="1:5" x14ac:dyDescent="0.25">
      <c r="A16">
        <v>95062301712</v>
      </c>
      <c r="B16" s="6">
        <v>92</v>
      </c>
      <c r="C16" s="6">
        <v>56</v>
      </c>
      <c r="D16" t="str">
        <f>IF(MOD(MID(Tabela5[[#This Row],[PESEL]],10,1),2)=0,"kobieta","mezczyzna")</f>
        <v>mezczyzna</v>
      </c>
      <c r="E16">
        <v>1</v>
      </c>
    </row>
    <row r="17" spans="1:5" x14ac:dyDescent="0.25">
      <c r="A17">
        <v>95071508265</v>
      </c>
      <c r="B17" s="6">
        <v>58</v>
      </c>
      <c r="C17" s="6">
        <v>59</v>
      </c>
      <c r="D17" t="str">
        <f>IF(MOD(MID(Tabela5[[#This Row],[PESEL]],10,1),2)=0,"kobieta","mezczyzna")</f>
        <v>kobieta</v>
      </c>
      <c r="E17">
        <v>1</v>
      </c>
    </row>
    <row r="18" spans="1:5" x14ac:dyDescent="0.25">
      <c r="A18">
        <v>95071807500</v>
      </c>
      <c r="B18" s="6">
        <v>78</v>
      </c>
      <c r="C18" s="6">
        <v>54</v>
      </c>
      <c r="D18" t="str">
        <f>IF(MOD(MID(Tabela5[[#This Row],[PESEL]],10,1),2)=0,"kobieta","mezczyzna")</f>
        <v>kobieta</v>
      </c>
      <c r="E18">
        <v>1</v>
      </c>
    </row>
    <row r="19" spans="1:5" x14ac:dyDescent="0.25">
      <c r="A19">
        <v>95072900844</v>
      </c>
      <c r="B19" s="6">
        <v>92</v>
      </c>
      <c r="C19" s="6">
        <v>73</v>
      </c>
      <c r="D19" t="str">
        <f>IF(MOD(MID(Tabela5[[#This Row],[PESEL]],10,1),2)=0,"kobieta","mezczyzna")</f>
        <v>kobieta</v>
      </c>
      <c r="E19">
        <v>1</v>
      </c>
    </row>
    <row r="20" spans="1:5" x14ac:dyDescent="0.25">
      <c r="A20">
        <v>95073111506</v>
      </c>
      <c r="B20" s="6">
        <v>78</v>
      </c>
      <c r="C20" s="6">
        <v>56</v>
      </c>
      <c r="D20" t="str">
        <f>IF(MOD(MID(Tabela5[[#This Row],[PESEL]],10,1),2)=0,"kobieta","mezczyzna")</f>
        <v>kobieta</v>
      </c>
      <c r="E20">
        <v>1</v>
      </c>
    </row>
    <row r="21" spans="1:5" x14ac:dyDescent="0.25">
      <c r="A21">
        <v>95080409087</v>
      </c>
      <c r="B21" s="6">
        <v>64</v>
      </c>
      <c r="C21" s="6">
        <v>84</v>
      </c>
      <c r="D21" t="str">
        <f>IF(MOD(MID(Tabela5[[#This Row],[PESEL]],10,1),2)=0,"kobieta","mezczyzna")</f>
        <v>kobieta</v>
      </c>
      <c r="E21">
        <v>1</v>
      </c>
    </row>
    <row r="22" spans="1:5" x14ac:dyDescent="0.25">
      <c r="A22">
        <v>95081008322</v>
      </c>
      <c r="B22" s="6">
        <v>70</v>
      </c>
      <c r="C22" s="6">
        <v>64</v>
      </c>
      <c r="D22" t="str">
        <f>IF(MOD(MID(Tabela5[[#This Row],[PESEL]],10,1),2)=0,"kobieta","mezczyzna")</f>
        <v>kobieta</v>
      </c>
      <c r="E22">
        <v>1</v>
      </c>
    </row>
    <row r="23" spans="1:5" x14ac:dyDescent="0.25">
      <c r="A23">
        <v>95081802841</v>
      </c>
      <c r="B23" s="6">
        <v>58</v>
      </c>
      <c r="C23" s="6">
        <v>54</v>
      </c>
      <c r="D23" t="str">
        <f>IF(MOD(MID(Tabela5[[#This Row],[PESEL]],10,1),2)=0,"kobieta","mezczyzna")</f>
        <v>kobieta</v>
      </c>
      <c r="E23">
        <v>1</v>
      </c>
    </row>
    <row r="24" spans="1:5" x14ac:dyDescent="0.25">
      <c r="A24">
        <v>95082400949</v>
      </c>
      <c r="B24" s="6">
        <v>76</v>
      </c>
      <c r="C24" s="6">
        <v>50</v>
      </c>
      <c r="D24" t="str">
        <f>IF(MOD(MID(Tabela5[[#This Row],[PESEL]],10,1),2)=0,"kobieta","mezczyzna")</f>
        <v>kobieta</v>
      </c>
      <c r="E24">
        <v>1</v>
      </c>
    </row>
    <row r="25" spans="1:5" x14ac:dyDescent="0.25">
      <c r="A25">
        <v>95082502641</v>
      </c>
      <c r="B25" s="6">
        <v>50</v>
      </c>
      <c r="C25" s="6">
        <v>33</v>
      </c>
      <c r="D25" t="str">
        <f>IF(MOD(MID(Tabela5[[#This Row],[PESEL]],10,1),2)=0,"kobieta","mezczyzna")</f>
        <v>kobieta</v>
      </c>
      <c r="E25">
        <v>1</v>
      </c>
    </row>
    <row r="26" spans="1:5" x14ac:dyDescent="0.25">
      <c r="A26">
        <v>95090501360</v>
      </c>
      <c r="B26" s="6">
        <v>62</v>
      </c>
      <c r="C26" s="6">
        <v>76</v>
      </c>
      <c r="D26" t="str">
        <f>IF(MOD(MID(Tabela5[[#This Row],[PESEL]],10,1),2)=0,"kobieta","mezczyzna")</f>
        <v>kobieta</v>
      </c>
      <c r="E26">
        <v>1</v>
      </c>
    </row>
    <row r="27" spans="1:5" x14ac:dyDescent="0.25">
      <c r="A27">
        <v>95091604864</v>
      </c>
      <c r="B27" s="6">
        <v>72</v>
      </c>
      <c r="C27" s="6">
        <v>84</v>
      </c>
      <c r="D27" t="str">
        <f>IF(MOD(MID(Tabela5[[#This Row],[PESEL]],10,1),2)=0,"kobieta","mezczyzna")</f>
        <v>kobieta</v>
      </c>
      <c r="E27">
        <v>1</v>
      </c>
    </row>
    <row r="28" spans="1:5" x14ac:dyDescent="0.25">
      <c r="A28">
        <v>95110304166</v>
      </c>
      <c r="B28" s="6">
        <v>80</v>
      </c>
      <c r="C28" s="6">
        <v>74</v>
      </c>
      <c r="D28" t="str">
        <f>IF(MOD(MID(Tabela5[[#This Row],[PESEL]],10,1),2)=0,"kobieta","mezczyzna")</f>
        <v>kobieta</v>
      </c>
      <c r="E28">
        <v>1</v>
      </c>
    </row>
    <row r="29" spans="1:5" x14ac:dyDescent="0.25">
      <c r="A29">
        <v>95110400947</v>
      </c>
      <c r="B29" s="6">
        <v>86</v>
      </c>
      <c r="C29" s="6">
        <v>64</v>
      </c>
      <c r="D29" t="str">
        <f>IF(MOD(MID(Tabela5[[#This Row],[PESEL]],10,1),2)=0,"kobieta","mezczyzna")</f>
        <v>kobieta</v>
      </c>
      <c r="E29">
        <v>1</v>
      </c>
    </row>
    <row r="30" spans="1:5" x14ac:dyDescent="0.25">
      <c r="A30">
        <v>95111004447</v>
      </c>
      <c r="B30" s="6">
        <v>82</v>
      </c>
      <c r="C30" s="6">
        <v>60</v>
      </c>
      <c r="D30" t="str">
        <f>IF(MOD(MID(Tabela5[[#This Row],[PESEL]],10,1),2)=0,"kobieta","mezczyzna")</f>
        <v>kobieta</v>
      </c>
      <c r="E30">
        <v>1</v>
      </c>
    </row>
    <row r="31" spans="1:5" x14ac:dyDescent="0.25">
      <c r="A31">
        <v>95112301543</v>
      </c>
      <c r="B31" s="6">
        <v>80</v>
      </c>
      <c r="C31" s="6">
        <v>63</v>
      </c>
      <c r="D31" t="str">
        <f>IF(MOD(MID(Tabela5[[#This Row],[PESEL]],10,1),2)=0,"kobieta","mezczyzna")</f>
        <v>kobieta</v>
      </c>
      <c r="E31">
        <v>1</v>
      </c>
    </row>
    <row r="32" spans="1:5" x14ac:dyDescent="0.25">
      <c r="A32">
        <v>95120101108</v>
      </c>
      <c r="B32" s="6">
        <v>92</v>
      </c>
      <c r="C32" s="6">
        <v>76</v>
      </c>
      <c r="D32" t="str">
        <f>IF(MOD(MID(Tabela5[[#This Row],[PESEL]],10,1),2)=0,"kobieta","mezczyzna")</f>
        <v>kobieta</v>
      </c>
      <c r="E32">
        <v>1</v>
      </c>
    </row>
    <row r="33" spans="1:5" x14ac:dyDescent="0.25">
      <c r="A33">
        <v>95120600768</v>
      </c>
      <c r="B33" s="6">
        <v>94</v>
      </c>
      <c r="C33" s="6">
        <v>66</v>
      </c>
      <c r="D33" t="str">
        <f>IF(MOD(MID(Tabela5[[#This Row],[PESEL]],10,1),2)=0,"kobieta","mezczyzna")</f>
        <v>kobieta</v>
      </c>
      <c r="E33">
        <v>1</v>
      </c>
    </row>
    <row r="34" spans="1:5" x14ac:dyDescent="0.25">
      <c r="A34">
        <v>95120903939</v>
      </c>
      <c r="B34" s="6">
        <v>86</v>
      </c>
      <c r="C34" s="6">
        <v>63</v>
      </c>
      <c r="D34" t="str">
        <f>IF(MOD(MID(Tabela5[[#This Row],[PESEL]],10,1),2)=0,"kobieta","mezczyzna")</f>
        <v>mezczyzna</v>
      </c>
      <c r="E34">
        <v>1</v>
      </c>
    </row>
    <row r="35" spans="1:5" x14ac:dyDescent="0.25">
      <c r="A35">
        <v>95122401008</v>
      </c>
      <c r="B35" s="6">
        <v>82</v>
      </c>
      <c r="C35" s="6">
        <v>79</v>
      </c>
      <c r="D35" t="str">
        <f>IF(MOD(MID(Tabela5[[#This Row],[PESEL]],10,1),2)=0,"kobieta","mezczyzna")</f>
        <v>kobieta</v>
      </c>
      <c r="E35">
        <v>1</v>
      </c>
    </row>
    <row r="36" spans="1:5" x14ac:dyDescent="0.25">
      <c r="A36">
        <v>95011505013</v>
      </c>
      <c r="B36" s="6">
        <v>46</v>
      </c>
      <c r="C36" s="6">
        <v>60</v>
      </c>
      <c r="D36" t="str">
        <f>IF(MOD(MID(Tabela5[[#This Row],[PESEL]],10,1),2)=0,"kobieta","mezczyzna")</f>
        <v>mezczyzna</v>
      </c>
      <c r="E36">
        <v>1</v>
      </c>
    </row>
    <row r="37" spans="1:5" x14ac:dyDescent="0.25">
      <c r="A37">
        <v>95012403389</v>
      </c>
      <c r="B37" s="6">
        <v>50</v>
      </c>
      <c r="C37" s="6">
        <v>40</v>
      </c>
      <c r="D37" t="str">
        <f>IF(MOD(MID(Tabela5[[#This Row],[PESEL]],10,1),2)=0,"kobieta","mezczyzna")</f>
        <v>kobieta</v>
      </c>
      <c r="E37">
        <v>1</v>
      </c>
    </row>
    <row r="38" spans="1:5" x14ac:dyDescent="0.25">
      <c r="A38">
        <v>95020804428</v>
      </c>
      <c r="B38" s="6">
        <v>88</v>
      </c>
      <c r="C38" s="6">
        <v>57</v>
      </c>
      <c r="D38" t="str">
        <f>IF(MOD(MID(Tabela5[[#This Row],[PESEL]],10,1),2)=0,"kobieta","mezczyzna")</f>
        <v>kobieta</v>
      </c>
      <c r="E38">
        <v>1</v>
      </c>
    </row>
    <row r="39" spans="1:5" x14ac:dyDescent="0.25">
      <c r="A39">
        <v>95021807901</v>
      </c>
      <c r="B39" s="6">
        <v>70</v>
      </c>
      <c r="C39" s="6">
        <v>56</v>
      </c>
      <c r="D39" t="str">
        <f>IF(MOD(MID(Tabela5[[#This Row],[PESEL]],10,1),2)=0,"kobieta","mezczyzna")</f>
        <v>kobieta</v>
      </c>
      <c r="E39">
        <v>1</v>
      </c>
    </row>
    <row r="40" spans="1:5" x14ac:dyDescent="0.25">
      <c r="A40">
        <v>95022105039</v>
      </c>
      <c r="B40" s="6">
        <v>86</v>
      </c>
      <c r="C40" s="6">
        <v>53</v>
      </c>
      <c r="D40" t="str">
        <f>IF(MOD(MID(Tabela5[[#This Row],[PESEL]],10,1),2)=0,"kobieta","mezczyzna")</f>
        <v>mezczyzna</v>
      </c>
      <c r="E40">
        <v>1</v>
      </c>
    </row>
    <row r="41" spans="1:5" x14ac:dyDescent="0.25">
      <c r="A41">
        <v>95031012300</v>
      </c>
      <c r="B41" s="6">
        <v>34</v>
      </c>
      <c r="C41" s="6">
        <v>30</v>
      </c>
      <c r="D41" t="str">
        <f>IF(MOD(MID(Tabela5[[#This Row],[PESEL]],10,1),2)=0,"kobieta","mezczyzna")</f>
        <v>kobieta</v>
      </c>
      <c r="E41">
        <v>1</v>
      </c>
    </row>
    <row r="42" spans="1:5" x14ac:dyDescent="0.25">
      <c r="A42">
        <v>95032101746</v>
      </c>
      <c r="B42" s="6">
        <v>68</v>
      </c>
      <c r="C42" s="6">
        <v>70</v>
      </c>
      <c r="D42" t="str">
        <f>IF(MOD(MID(Tabela5[[#This Row],[PESEL]],10,1),2)=0,"kobieta","mezczyzna")</f>
        <v>kobieta</v>
      </c>
      <c r="E42">
        <v>1</v>
      </c>
    </row>
    <row r="43" spans="1:5" x14ac:dyDescent="0.25">
      <c r="A43">
        <v>95032204296</v>
      </c>
      <c r="B43" s="6">
        <v>56</v>
      </c>
      <c r="C43" s="6">
        <v>79</v>
      </c>
      <c r="D43" t="str">
        <f>IF(MOD(MID(Tabela5[[#This Row],[PESEL]],10,1),2)=0,"kobieta","mezczyzna")</f>
        <v>mezczyzna</v>
      </c>
      <c r="E43">
        <v>1</v>
      </c>
    </row>
    <row r="44" spans="1:5" x14ac:dyDescent="0.25">
      <c r="A44">
        <v>95042205755</v>
      </c>
      <c r="B44" s="6">
        <v>40</v>
      </c>
      <c r="C44" s="6">
        <v>80</v>
      </c>
      <c r="D44" t="str">
        <f>IF(MOD(MID(Tabela5[[#This Row],[PESEL]],10,1),2)=0,"kobieta","mezczyzna")</f>
        <v>mezczyzna</v>
      </c>
      <c r="E44">
        <v>1</v>
      </c>
    </row>
    <row r="45" spans="1:5" x14ac:dyDescent="0.25">
      <c r="A45">
        <v>95050205185</v>
      </c>
      <c r="B45" s="6">
        <v>50</v>
      </c>
      <c r="C45" s="6">
        <v>54</v>
      </c>
      <c r="D45" t="str">
        <f>IF(MOD(MID(Tabela5[[#This Row],[PESEL]],10,1),2)=0,"kobieta","mezczyzna")</f>
        <v>kobieta</v>
      </c>
      <c r="E45">
        <v>1</v>
      </c>
    </row>
    <row r="46" spans="1:5" x14ac:dyDescent="0.25">
      <c r="A46">
        <v>95050904503</v>
      </c>
      <c r="B46" s="6">
        <v>70</v>
      </c>
      <c r="C46" s="6">
        <v>63</v>
      </c>
      <c r="D46" t="str">
        <f>IF(MOD(MID(Tabela5[[#This Row],[PESEL]],10,1),2)=0,"kobieta","mezczyzna")</f>
        <v>kobieta</v>
      </c>
      <c r="E46">
        <v>1</v>
      </c>
    </row>
    <row r="47" spans="1:5" x14ac:dyDescent="0.25">
      <c r="A47">
        <v>95051201982</v>
      </c>
      <c r="B47" s="6">
        <v>64</v>
      </c>
      <c r="C47" s="6">
        <v>63</v>
      </c>
      <c r="D47" t="str">
        <f>IF(MOD(MID(Tabela5[[#This Row],[PESEL]],10,1),2)=0,"kobieta","mezczyzna")</f>
        <v>kobieta</v>
      </c>
      <c r="E47">
        <v>1</v>
      </c>
    </row>
    <row r="48" spans="1:5" x14ac:dyDescent="0.25">
      <c r="A48">
        <v>95052501302</v>
      </c>
      <c r="B48" s="6">
        <v>68</v>
      </c>
      <c r="C48" s="6">
        <v>51</v>
      </c>
      <c r="D48" t="str">
        <f>IF(MOD(MID(Tabela5[[#This Row],[PESEL]],10,1),2)=0,"kobieta","mezczyzna")</f>
        <v>kobieta</v>
      </c>
      <c r="E48">
        <v>1</v>
      </c>
    </row>
    <row r="49" spans="1:5" x14ac:dyDescent="0.25">
      <c r="A49">
        <v>95060201793</v>
      </c>
      <c r="B49" s="6">
        <v>52</v>
      </c>
      <c r="C49" s="6">
        <v>56</v>
      </c>
      <c r="D49" t="str">
        <f>IF(MOD(MID(Tabela5[[#This Row],[PESEL]],10,1),2)=0,"kobieta","mezczyzna")</f>
        <v>mezczyzna</v>
      </c>
      <c r="E49">
        <v>1</v>
      </c>
    </row>
    <row r="50" spans="1:5" x14ac:dyDescent="0.25">
      <c r="A50">
        <v>95062400343</v>
      </c>
      <c r="B50" s="6">
        <v>58</v>
      </c>
      <c r="C50" s="6">
        <v>51</v>
      </c>
      <c r="D50" t="str">
        <f>IF(MOD(MID(Tabela5[[#This Row],[PESEL]],10,1),2)=0,"kobieta","mezczyzna")</f>
        <v>kobieta</v>
      </c>
      <c r="E50">
        <v>1</v>
      </c>
    </row>
    <row r="51" spans="1:5" x14ac:dyDescent="0.25">
      <c r="A51">
        <v>95070400070</v>
      </c>
      <c r="B51" s="6">
        <v>72</v>
      </c>
      <c r="C51" s="6">
        <v>41</v>
      </c>
      <c r="D51" t="str">
        <f>IF(MOD(MID(Tabela5[[#This Row],[PESEL]],10,1),2)=0,"kobieta","mezczyzna")</f>
        <v>mezczyzna</v>
      </c>
      <c r="E51">
        <v>1</v>
      </c>
    </row>
    <row r="52" spans="1:5" x14ac:dyDescent="0.25">
      <c r="A52">
        <v>95080101408</v>
      </c>
      <c r="B52" s="6">
        <v>56</v>
      </c>
      <c r="C52" s="6">
        <v>60</v>
      </c>
      <c r="D52" t="str">
        <f>IF(MOD(MID(Tabela5[[#This Row],[PESEL]],10,1),2)=0,"kobieta","mezczyzna")</f>
        <v>kobieta</v>
      </c>
      <c r="E52">
        <v>1</v>
      </c>
    </row>
    <row r="53" spans="1:5" x14ac:dyDescent="0.25">
      <c r="A53">
        <v>95080902016</v>
      </c>
      <c r="B53" s="6">
        <v>44</v>
      </c>
      <c r="C53" s="6">
        <v>66</v>
      </c>
      <c r="D53" t="str">
        <f>IF(MOD(MID(Tabela5[[#This Row],[PESEL]],10,1),2)=0,"kobieta","mezczyzna")</f>
        <v>mezczyzna</v>
      </c>
      <c r="E53">
        <v>1</v>
      </c>
    </row>
    <row r="54" spans="1:5" x14ac:dyDescent="0.25">
      <c r="A54">
        <v>95081001141</v>
      </c>
      <c r="B54" s="6">
        <v>32</v>
      </c>
      <c r="C54" s="6">
        <v>51</v>
      </c>
      <c r="D54" t="str">
        <f>IF(MOD(MID(Tabela5[[#This Row],[PESEL]],10,1),2)=0,"kobieta","mezczyzna")</f>
        <v>kobieta</v>
      </c>
      <c r="E54">
        <v>1</v>
      </c>
    </row>
    <row r="55" spans="1:5" x14ac:dyDescent="0.25">
      <c r="A55">
        <v>95081600739</v>
      </c>
      <c r="B55" s="6">
        <v>66</v>
      </c>
      <c r="C55" s="6">
        <v>34</v>
      </c>
      <c r="D55" t="str">
        <f>IF(MOD(MID(Tabela5[[#This Row],[PESEL]],10,1),2)=0,"kobieta","mezczyzna")</f>
        <v>mezczyzna</v>
      </c>
      <c r="E55">
        <v>1</v>
      </c>
    </row>
    <row r="56" spans="1:5" x14ac:dyDescent="0.25">
      <c r="A56">
        <v>95083106189</v>
      </c>
      <c r="B56" s="6">
        <v>64</v>
      </c>
      <c r="C56" s="6">
        <v>56</v>
      </c>
      <c r="D56" t="str">
        <f>IF(MOD(MID(Tabela5[[#This Row],[PESEL]],10,1),2)=0,"kobieta","mezczyzna")</f>
        <v>kobieta</v>
      </c>
      <c r="E56">
        <v>1</v>
      </c>
    </row>
    <row r="57" spans="1:5" x14ac:dyDescent="0.25">
      <c r="A57">
        <v>95092111585</v>
      </c>
      <c r="B57" s="6">
        <v>72</v>
      </c>
      <c r="C57" s="6">
        <v>60</v>
      </c>
      <c r="D57" t="str">
        <f>IF(MOD(MID(Tabela5[[#This Row],[PESEL]],10,1),2)=0,"kobieta","mezczyzna")</f>
        <v>kobieta</v>
      </c>
      <c r="E57">
        <v>1</v>
      </c>
    </row>
    <row r="58" spans="1:5" x14ac:dyDescent="0.25">
      <c r="A58">
        <v>95092712281</v>
      </c>
      <c r="B58" s="6">
        <v>52</v>
      </c>
      <c r="C58" s="6">
        <v>46</v>
      </c>
      <c r="D58" t="str">
        <f>IF(MOD(MID(Tabela5[[#This Row],[PESEL]],10,1),2)=0,"kobieta","mezczyzna")</f>
        <v>kobieta</v>
      </c>
      <c r="E58">
        <v>1</v>
      </c>
    </row>
    <row r="59" spans="1:5" x14ac:dyDescent="0.25">
      <c r="A59">
        <v>95100600025</v>
      </c>
      <c r="B59" s="6">
        <v>50</v>
      </c>
      <c r="C59" s="6">
        <v>43</v>
      </c>
      <c r="D59" t="str">
        <f>IF(MOD(MID(Tabela5[[#This Row],[PESEL]],10,1),2)=0,"kobieta","mezczyzna")</f>
        <v>kobieta</v>
      </c>
      <c r="E59">
        <v>1</v>
      </c>
    </row>
    <row r="60" spans="1:5" x14ac:dyDescent="0.25">
      <c r="A60">
        <v>95100606458</v>
      </c>
      <c r="B60" s="6">
        <v>58</v>
      </c>
      <c r="C60" s="6">
        <v>59</v>
      </c>
      <c r="D60" t="str">
        <f>IF(MOD(MID(Tabela5[[#This Row],[PESEL]],10,1),2)=0,"kobieta","mezczyzna")</f>
        <v>mezczyzna</v>
      </c>
      <c r="E60">
        <v>1</v>
      </c>
    </row>
    <row r="61" spans="1:5" x14ac:dyDescent="0.25">
      <c r="A61">
        <v>95100700282</v>
      </c>
      <c r="B61" s="6">
        <v>78</v>
      </c>
      <c r="C61" s="6">
        <v>66</v>
      </c>
      <c r="D61" t="str">
        <f>IF(MOD(MID(Tabela5[[#This Row],[PESEL]],10,1),2)=0,"kobieta","mezczyzna")</f>
        <v>kobieta</v>
      </c>
      <c r="E61">
        <v>1</v>
      </c>
    </row>
    <row r="62" spans="1:5" x14ac:dyDescent="0.25">
      <c r="A62">
        <v>95101000947</v>
      </c>
      <c r="B62" s="6">
        <v>72</v>
      </c>
      <c r="C62" s="6">
        <v>69</v>
      </c>
      <c r="D62" t="str">
        <f>IF(MOD(MID(Tabela5[[#This Row],[PESEL]],10,1),2)=0,"kobieta","mezczyzna")</f>
        <v>kobieta</v>
      </c>
      <c r="E62">
        <v>1</v>
      </c>
    </row>
    <row r="63" spans="1:5" x14ac:dyDescent="0.25">
      <c r="A63">
        <v>95110605809</v>
      </c>
      <c r="B63" s="6">
        <v>70</v>
      </c>
      <c r="C63" s="6">
        <v>53</v>
      </c>
      <c r="D63" t="str">
        <f>IF(MOD(MID(Tabela5[[#This Row],[PESEL]],10,1),2)=0,"kobieta","mezczyzna")</f>
        <v>kobieta</v>
      </c>
      <c r="E63">
        <v>1</v>
      </c>
    </row>
    <row r="64" spans="1:5" x14ac:dyDescent="0.25">
      <c r="A64">
        <v>95110704362</v>
      </c>
      <c r="B64" s="6">
        <v>60</v>
      </c>
      <c r="C64" s="6">
        <v>47</v>
      </c>
      <c r="D64" t="str">
        <f>IF(MOD(MID(Tabela5[[#This Row],[PESEL]],10,1),2)=0,"kobieta","mezczyzna")</f>
        <v>kobieta</v>
      </c>
      <c r="E64">
        <v>1</v>
      </c>
    </row>
    <row r="65" spans="1:5" x14ac:dyDescent="0.25">
      <c r="A65">
        <v>95111800425</v>
      </c>
      <c r="B65" s="6">
        <v>66</v>
      </c>
      <c r="C65" s="6">
        <v>66</v>
      </c>
      <c r="D65" t="str">
        <f>IF(MOD(MID(Tabela5[[#This Row],[PESEL]],10,1),2)=0,"kobieta","mezczyzna")</f>
        <v>kobieta</v>
      </c>
      <c r="E65">
        <v>1</v>
      </c>
    </row>
    <row r="66" spans="1:5" x14ac:dyDescent="0.25">
      <c r="A66">
        <v>95112902461</v>
      </c>
      <c r="B66" s="6">
        <v>76</v>
      </c>
      <c r="C66" s="6">
        <v>44</v>
      </c>
      <c r="D66" t="str">
        <f>IF(MOD(MID(Tabela5[[#This Row],[PESEL]],10,1),2)=0,"kobieta","mezczyzna")</f>
        <v>kobieta</v>
      </c>
      <c r="E66">
        <v>1</v>
      </c>
    </row>
    <row r="67" spans="1:5" x14ac:dyDescent="0.25">
      <c r="A67">
        <v>94120209724</v>
      </c>
      <c r="B67" s="6">
        <v>76</v>
      </c>
      <c r="C67" s="6">
        <v>49</v>
      </c>
      <c r="D67" t="str">
        <f>IF(MOD(MID(Tabela5[[#This Row],[PESEL]],10,1),2)=0,"kobieta","mezczyzna")</f>
        <v>kobieta</v>
      </c>
      <c r="E67">
        <v>1</v>
      </c>
    </row>
    <row r="68" spans="1:5" x14ac:dyDescent="0.25">
      <c r="A68">
        <v>95011303864</v>
      </c>
      <c r="B68" s="6">
        <v>76</v>
      </c>
      <c r="C68" s="6">
        <v>36</v>
      </c>
      <c r="D68" t="str">
        <f>IF(MOD(MID(Tabela5[[#This Row],[PESEL]],10,1),2)=0,"kobieta","mezczyzna")</f>
        <v>kobieta</v>
      </c>
      <c r="E68">
        <v>1</v>
      </c>
    </row>
    <row r="69" spans="1:5" x14ac:dyDescent="0.25">
      <c r="A69">
        <v>95012701920</v>
      </c>
      <c r="B69" s="6">
        <v>66</v>
      </c>
      <c r="C69" s="6">
        <v>54</v>
      </c>
      <c r="D69" t="str">
        <f>IF(MOD(MID(Tabela5[[#This Row],[PESEL]],10,1),2)=0,"kobieta","mezczyzna")</f>
        <v>kobieta</v>
      </c>
      <c r="E69">
        <v>1</v>
      </c>
    </row>
    <row r="70" spans="1:5" x14ac:dyDescent="0.25">
      <c r="A70">
        <v>95012707551</v>
      </c>
      <c r="B70" s="6">
        <v>72</v>
      </c>
      <c r="C70" s="6">
        <v>49</v>
      </c>
      <c r="D70" t="str">
        <f>IF(MOD(MID(Tabela5[[#This Row],[PESEL]],10,1),2)=0,"kobieta","mezczyzna")</f>
        <v>mezczyzna</v>
      </c>
      <c r="E70">
        <v>1</v>
      </c>
    </row>
    <row r="71" spans="1:5" x14ac:dyDescent="0.25">
      <c r="A71">
        <v>95021105139</v>
      </c>
      <c r="B71" s="6">
        <v>94</v>
      </c>
      <c r="C71" s="6">
        <v>71</v>
      </c>
      <c r="D71" t="str">
        <f>IF(MOD(MID(Tabela5[[#This Row],[PESEL]],10,1),2)=0,"kobieta","mezczyzna")</f>
        <v>mezczyzna</v>
      </c>
      <c r="E71">
        <v>1</v>
      </c>
    </row>
    <row r="72" spans="1:5" x14ac:dyDescent="0.25">
      <c r="A72">
        <v>95021201255</v>
      </c>
      <c r="B72" s="6">
        <v>52</v>
      </c>
      <c r="C72" s="6">
        <v>34</v>
      </c>
      <c r="D72" t="str">
        <f>IF(MOD(MID(Tabela5[[#This Row],[PESEL]],10,1),2)=0,"kobieta","mezczyzna")</f>
        <v>mezczyzna</v>
      </c>
      <c r="E72">
        <v>1</v>
      </c>
    </row>
    <row r="73" spans="1:5" x14ac:dyDescent="0.25">
      <c r="A73">
        <v>95021303223</v>
      </c>
      <c r="B73" s="6">
        <v>70</v>
      </c>
      <c r="C73" s="6">
        <v>63</v>
      </c>
      <c r="D73" t="str">
        <f>IF(MOD(MID(Tabela5[[#This Row],[PESEL]],10,1),2)=0,"kobieta","mezczyzna")</f>
        <v>kobieta</v>
      </c>
      <c r="E73">
        <v>1</v>
      </c>
    </row>
    <row r="74" spans="1:5" x14ac:dyDescent="0.25">
      <c r="A74">
        <v>95030407844</v>
      </c>
      <c r="B74" s="6">
        <v>88</v>
      </c>
      <c r="C74" s="6">
        <v>64</v>
      </c>
      <c r="D74" t="str">
        <f>IF(MOD(MID(Tabela5[[#This Row],[PESEL]],10,1),2)=0,"kobieta","mezczyzna")</f>
        <v>kobieta</v>
      </c>
      <c r="E74">
        <v>1</v>
      </c>
    </row>
    <row r="75" spans="1:5" x14ac:dyDescent="0.25">
      <c r="A75">
        <v>95040309147</v>
      </c>
      <c r="B75" s="6">
        <v>48</v>
      </c>
      <c r="C75" s="6">
        <v>49</v>
      </c>
      <c r="D75" t="str">
        <f>IF(MOD(MID(Tabela5[[#This Row],[PESEL]],10,1),2)=0,"kobieta","mezczyzna")</f>
        <v>kobieta</v>
      </c>
      <c r="E75">
        <v>1</v>
      </c>
    </row>
    <row r="76" spans="1:5" x14ac:dyDescent="0.25">
      <c r="A76">
        <v>95040502267</v>
      </c>
      <c r="B76" s="6">
        <v>72</v>
      </c>
      <c r="C76" s="6">
        <v>57</v>
      </c>
      <c r="D76" t="str">
        <f>IF(MOD(MID(Tabela5[[#This Row],[PESEL]],10,1),2)=0,"kobieta","mezczyzna")</f>
        <v>kobieta</v>
      </c>
      <c r="E76">
        <v>1</v>
      </c>
    </row>
    <row r="77" spans="1:5" x14ac:dyDescent="0.25">
      <c r="A77">
        <v>95040601874</v>
      </c>
      <c r="B77" s="6">
        <v>78</v>
      </c>
      <c r="C77" s="6">
        <v>63</v>
      </c>
      <c r="D77" t="str">
        <f>IF(MOD(MID(Tabela5[[#This Row],[PESEL]],10,1),2)=0,"kobieta","mezczyzna")</f>
        <v>mezczyzna</v>
      </c>
      <c r="E77">
        <v>1</v>
      </c>
    </row>
    <row r="78" spans="1:5" x14ac:dyDescent="0.25">
      <c r="A78">
        <v>95062703248</v>
      </c>
      <c r="B78" s="6">
        <v>64</v>
      </c>
      <c r="C78" s="6">
        <v>63</v>
      </c>
      <c r="D78" t="str">
        <f>IF(MOD(MID(Tabela5[[#This Row],[PESEL]],10,1),2)=0,"kobieta","mezczyzna")</f>
        <v>kobieta</v>
      </c>
      <c r="E78">
        <v>1</v>
      </c>
    </row>
    <row r="79" spans="1:5" x14ac:dyDescent="0.25">
      <c r="A79">
        <v>95062704850</v>
      </c>
      <c r="B79" s="6">
        <v>52</v>
      </c>
      <c r="C79" s="6">
        <v>51</v>
      </c>
      <c r="D79" t="str">
        <f>IF(MOD(MID(Tabela5[[#This Row],[PESEL]],10,1),2)=0,"kobieta","mezczyzna")</f>
        <v>mezczyzna</v>
      </c>
      <c r="E79">
        <v>1</v>
      </c>
    </row>
    <row r="80" spans="1:5" x14ac:dyDescent="0.25">
      <c r="A80">
        <v>95070400629</v>
      </c>
      <c r="B80" s="6">
        <v>68</v>
      </c>
      <c r="C80" s="6">
        <v>47</v>
      </c>
      <c r="D80" t="str">
        <f>IF(MOD(MID(Tabela5[[#This Row],[PESEL]],10,1),2)=0,"kobieta","mezczyzna")</f>
        <v>kobieta</v>
      </c>
      <c r="E80">
        <v>1</v>
      </c>
    </row>
    <row r="81" spans="1:5" x14ac:dyDescent="0.25">
      <c r="A81">
        <v>95070600715</v>
      </c>
      <c r="B81" s="6">
        <v>82</v>
      </c>
      <c r="C81" s="6">
        <v>53</v>
      </c>
      <c r="D81" t="str">
        <f>IF(MOD(MID(Tabela5[[#This Row],[PESEL]],10,1),2)=0,"kobieta","mezczyzna")</f>
        <v>mezczyzna</v>
      </c>
      <c r="E81">
        <v>1</v>
      </c>
    </row>
    <row r="82" spans="1:5" x14ac:dyDescent="0.25">
      <c r="A82">
        <v>95071306764</v>
      </c>
      <c r="B82" s="6">
        <v>88</v>
      </c>
      <c r="C82" s="6">
        <v>59</v>
      </c>
      <c r="D82" t="str">
        <f>IF(MOD(MID(Tabela5[[#This Row],[PESEL]],10,1),2)=0,"kobieta","mezczyzna")</f>
        <v>kobieta</v>
      </c>
      <c r="E82">
        <v>1</v>
      </c>
    </row>
    <row r="83" spans="1:5" x14ac:dyDescent="0.25">
      <c r="A83">
        <v>95071307406</v>
      </c>
      <c r="B83" s="6">
        <v>76</v>
      </c>
      <c r="C83" s="6">
        <v>66</v>
      </c>
      <c r="D83" t="str">
        <f>IF(MOD(MID(Tabela5[[#This Row],[PESEL]],10,1),2)=0,"kobieta","mezczyzna")</f>
        <v>kobieta</v>
      </c>
      <c r="E83">
        <v>1</v>
      </c>
    </row>
    <row r="84" spans="1:5" x14ac:dyDescent="0.25">
      <c r="A84">
        <v>95072805323</v>
      </c>
      <c r="B84" s="6">
        <v>86</v>
      </c>
      <c r="C84" s="6">
        <v>63</v>
      </c>
      <c r="D84" t="str">
        <f>IF(MOD(MID(Tabela5[[#This Row],[PESEL]],10,1),2)=0,"kobieta","mezczyzna")</f>
        <v>kobieta</v>
      </c>
      <c r="E84">
        <v>1</v>
      </c>
    </row>
    <row r="85" spans="1:5" x14ac:dyDescent="0.25">
      <c r="A85">
        <v>95072901340</v>
      </c>
      <c r="B85" s="6">
        <v>100</v>
      </c>
      <c r="C85" s="6">
        <v>76</v>
      </c>
      <c r="D85" t="str">
        <f>IF(MOD(MID(Tabela5[[#This Row],[PESEL]],10,1),2)=0,"kobieta","mezczyzna")</f>
        <v>kobieta</v>
      </c>
      <c r="E85">
        <v>1</v>
      </c>
    </row>
    <row r="86" spans="1:5" x14ac:dyDescent="0.25">
      <c r="A86">
        <v>95072901364</v>
      </c>
      <c r="B86" s="6">
        <v>74</v>
      </c>
      <c r="C86" s="6">
        <v>54</v>
      </c>
      <c r="D86" t="str">
        <f>IF(MOD(MID(Tabela5[[#This Row],[PESEL]],10,1),2)=0,"kobieta","mezczyzna")</f>
        <v>kobieta</v>
      </c>
      <c r="E86">
        <v>1</v>
      </c>
    </row>
    <row r="87" spans="1:5" x14ac:dyDescent="0.25">
      <c r="A87">
        <v>95082206507</v>
      </c>
      <c r="B87" s="6">
        <v>96</v>
      </c>
      <c r="C87" s="6">
        <v>91</v>
      </c>
      <c r="D87" t="str">
        <f>IF(MOD(MID(Tabela5[[#This Row],[PESEL]],10,1),2)=0,"kobieta","mezczyzna")</f>
        <v>kobieta</v>
      </c>
      <c r="E87">
        <v>1</v>
      </c>
    </row>
    <row r="88" spans="1:5" x14ac:dyDescent="0.25">
      <c r="A88">
        <v>95091103271</v>
      </c>
      <c r="B88" s="6">
        <v>76</v>
      </c>
      <c r="C88" s="6">
        <v>54</v>
      </c>
      <c r="D88" t="str">
        <f>IF(MOD(MID(Tabela5[[#This Row],[PESEL]],10,1),2)=0,"kobieta","mezczyzna")</f>
        <v>mezczyzna</v>
      </c>
      <c r="E88">
        <v>1</v>
      </c>
    </row>
    <row r="89" spans="1:5" x14ac:dyDescent="0.25">
      <c r="A89">
        <v>95092301371</v>
      </c>
      <c r="B89" s="6">
        <v>88</v>
      </c>
      <c r="C89" s="6">
        <v>77</v>
      </c>
      <c r="D89" t="str">
        <f>IF(MOD(MID(Tabela5[[#This Row],[PESEL]],10,1),2)=0,"kobieta","mezczyzna")</f>
        <v>mezczyzna</v>
      </c>
      <c r="E89">
        <v>1</v>
      </c>
    </row>
    <row r="90" spans="1:5" x14ac:dyDescent="0.25">
      <c r="A90">
        <v>95100703063</v>
      </c>
      <c r="B90" s="6">
        <v>100</v>
      </c>
      <c r="C90" s="6">
        <v>50</v>
      </c>
      <c r="D90" t="str">
        <f>IF(MOD(MID(Tabela5[[#This Row],[PESEL]],10,1),2)=0,"kobieta","mezczyzna")</f>
        <v>kobieta</v>
      </c>
      <c r="E90">
        <v>1</v>
      </c>
    </row>
    <row r="91" spans="1:5" x14ac:dyDescent="0.25">
      <c r="A91">
        <v>95102509322</v>
      </c>
      <c r="B91" s="6">
        <v>78</v>
      </c>
      <c r="C91" s="6">
        <v>60</v>
      </c>
      <c r="D91" t="str">
        <f>IF(MOD(MID(Tabela5[[#This Row],[PESEL]],10,1),2)=0,"kobieta","mezczyzna")</f>
        <v>kobieta</v>
      </c>
      <c r="E91">
        <v>1</v>
      </c>
    </row>
    <row r="92" spans="1:5" x14ac:dyDescent="0.25">
      <c r="A92">
        <v>95121002200</v>
      </c>
      <c r="B92" s="6">
        <v>86</v>
      </c>
      <c r="C92" s="6">
        <v>63</v>
      </c>
      <c r="D92" t="str">
        <f>IF(MOD(MID(Tabela5[[#This Row],[PESEL]],10,1),2)=0,"kobieta","mezczyzna")</f>
        <v>kobieta</v>
      </c>
      <c r="E92">
        <v>1</v>
      </c>
    </row>
    <row r="93" spans="1:5" x14ac:dyDescent="0.25">
      <c r="A93">
        <v>96010806327</v>
      </c>
      <c r="B93" s="6">
        <v>68</v>
      </c>
      <c r="C93" s="6">
        <v>71</v>
      </c>
      <c r="D93" t="str">
        <f>IF(MOD(MID(Tabela5[[#This Row],[PESEL]],10,1),2)=0,"kobieta","mezczyzna")</f>
        <v>kobieta</v>
      </c>
      <c r="E93">
        <v>1</v>
      </c>
    </row>
    <row r="94" spans="1:5" x14ac:dyDescent="0.25">
      <c r="A94">
        <v>95010400678</v>
      </c>
      <c r="B94" s="6">
        <v>90</v>
      </c>
      <c r="C94" s="6">
        <v>59</v>
      </c>
      <c r="D94" t="str">
        <f>IF(MOD(MID(Tabela5[[#This Row],[PESEL]],10,1),2)=0,"kobieta","mezczyzna")</f>
        <v>mezczyzna</v>
      </c>
      <c r="E94">
        <v>1</v>
      </c>
    </row>
    <row r="95" spans="1:5" x14ac:dyDescent="0.25">
      <c r="A95">
        <v>95012402890</v>
      </c>
      <c r="B95" s="6">
        <v>90</v>
      </c>
      <c r="C95" s="6">
        <v>64</v>
      </c>
      <c r="D95" t="str">
        <f>IF(MOD(MID(Tabela5[[#This Row],[PESEL]],10,1),2)=0,"kobieta","mezczyzna")</f>
        <v>mezczyzna</v>
      </c>
      <c r="E95">
        <v>1</v>
      </c>
    </row>
    <row r="96" spans="1:5" x14ac:dyDescent="0.25">
      <c r="A96">
        <v>95012801194</v>
      </c>
      <c r="B96" s="6">
        <v>100</v>
      </c>
      <c r="C96" s="6">
        <v>80</v>
      </c>
      <c r="D96" t="str">
        <f>IF(MOD(MID(Tabela5[[#This Row],[PESEL]],10,1),2)=0,"kobieta","mezczyzna")</f>
        <v>mezczyzna</v>
      </c>
      <c r="E96">
        <v>1</v>
      </c>
    </row>
    <row r="97" spans="1:5" x14ac:dyDescent="0.25">
      <c r="A97">
        <v>95012904927</v>
      </c>
      <c r="B97" s="6">
        <v>86</v>
      </c>
      <c r="C97" s="6">
        <v>84</v>
      </c>
      <c r="D97" t="str">
        <f>IF(MOD(MID(Tabela5[[#This Row],[PESEL]],10,1),2)=0,"kobieta","mezczyzna")</f>
        <v>kobieta</v>
      </c>
      <c r="E97">
        <v>1</v>
      </c>
    </row>
    <row r="98" spans="1:5" x14ac:dyDescent="0.25">
      <c r="A98">
        <v>95020904777</v>
      </c>
      <c r="B98" s="6">
        <v>82</v>
      </c>
      <c r="C98" s="6">
        <v>60</v>
      </c>
      <c r="D98" t="str">
        <f>IF(MOD(MID(Tabela5[[#This Row],[PESEL]],10,1),2)=0,"kobieta","mezczyzna")</f>
        <v>mezczyzna</v>
      </c>
      <c r="E98">
        <v>1</v>
      </c>
    </row>
    <row r="99" spans="1:5" x14ac:dyDescent="0.25">
      <c r="A99">
        <v>95021601338</v>
      </c>
      <c r="B99" s="6">
        <v>98</v>
      </c>
      <c r="C99" s="6">
        <v>73</v>
      </c>
      <c r="D99" t="str">
        <f>IF(MOD(MID(Tabela5[[#This Row],[PESEL]],10,1),2)=0,"kobieta","mezczyzna")</f>
        <v>mezczyzna</v>
      </c>
      <c r="E99">
        <v>1</v>
      </c>
    </row>
    <row r="100" spans="1:5" x14ac:dyDescent="0.25">
      <c r="A100">
        <v>95032801943</v>
      </c>
      <c r="B100" s="6">
        <v>94</v>
      </c>
      <c r="C100" s="6">
        <v>76</v>
      </c>
      <c r="D100" t="str">
        <f>IF(MOD(MID(Tabela5[[#This Row],[PESEL]],10,1),2)=0,"kobieta","mezczyzna")</f>
        <v>kobieta</v>
      </c>
      <c r="E100">
        <v>1</v>
      </c>
    </row>
    <row r="101" spans="1:5" x14ac:dyDescent="0.25">
      <c r="A101">
        <v>95032801950</v>
      </c>
      <c r="B101" s="6">
        <v>72</v>
      </c>
      <c r="C101" s="6">
        <v>54</v>
      </c>
      <c r="D101" t="str">
        <f>IF(MOD(MID(Tabela5[[#This Row],[PESEL]],10,1),2)=0,"kobieta","mezczyzna")</f>
        <v>mezczyzna</v>
      </c>
      <c r="E101">
        <v>1</v>
      </c>
    </row>
    <row r="102" spans="1:5" x14ac:dyDescent="0.25">
      <c r="A102">
        <v>95040804338</v>
      </c>
      <c r="B102" s="6">
        <v>86</v>
      </c>
      <c r="C102" s="6">
        <v>53</v>
      </c>
      <c r="D102" t="str">
        <f>IF(MOD(MID(Tabela5[[#This Row],[PESEL]],10,1),2)=0,"kobieta","mezczyzna")</f>
        <v>mezczyzna</v>
      </c>
      <c r="E102">
        <v>1</v>
      </c>
    </row>
    <row r="103" spans="1:5" x14ac:dyDescent="0.25">
      <c r="A103">
        <v>95050803734</v>
      </c>
      <c r="B103" s="6">
        <v>84</v>
      </c>
      <c r="C103" s="6">
        <v>56</v>
      </c>
      <c r="D103" t="str">
        <f>IF(MOD(MID(Tabela5[[#This Row],[PESEL]],10,1),2)=0,"kobieta","mezczyzna")</f>
        <v>mezczyzna</v>
      </c>
      <c r="E103">
        <v>1</v>
      </c>
    </row>
    <row r="104" spans="1:5" x14ac:dyDescent="0.25">
      <c r="A104">
        <v>95052200645</v>
      </c>
      <c r="B104" s="6">
        <v>94</v>
      </c>
      <c r="C104" s="6">
        <v>77</v>
      </c>
      <c r="D104" t="str">
        <f>IF(MOD(MID(Tabela5[[#This Row],[PESEL]],10,1),2)=0,"kobieta","mezczyzna")</f>
        <v>kobieta</v>
      </c>
      <c r="E104">
        <v>1</v>
      </c>
    </row>
    <row r="105" spans="1:5" x14ac:dyDescent="0.25">
      <c r="A105">
        <v>95052901713</v>
      </c>
      <c r="B105" s="6">
        <v>78</v>
      </c>
      <c r="C105" s="6">
        <v>30</v>
      </c>
      <c r="D105" t="str">
        <f>IF(MOD(MID(Tabela5[[#This Row],[PESEL]],10,1),2)=0,"kobieta","mezczyzna")</f>
        <v>mezczyzna</v>
      </c>
      <c r="E105">
        <v>1</v>
      </c>
    </row>
    <row r="106" spans="1:5" x14ac:dyDescent="0.25">
      <c r="A106">
        <v>95060303600</v>
      </c>
      <c r="B106" s="6">
        <v>80</v>
      </c>
      <c r="C106" s="6">
        <v>74</v>
      </c>
      <c r="D106" t="str">
        <f>IF(MOD(MID(Tabela5[[#This Row],[PESEL]],10,1),2)=0,"kobieta","mezczyzna")</f>
        <v>kobieta</v>
      </c>
      <c r="E106">
        <v>1</v>
      </c>
    </row>
    <row r="107" spans="1:5" x14ac:dyDescent="0.25">
      <c r="A107">
        <v>95060705327</v>
      </c>
      <c r="B107" s="6">
        <v>64</v>
      </c>
      <c r="C107" s="6">
        <v>54</v>
      </c>
      <c r="D107" t="str">
        <f>IF(MOD(MID(Tabela5[[#This Row],[PESEL]],10,1),2)=0,"kobieta","mezczyzna")</f>
        <v>kobieta</v>
      </c>
      <c r="E107">
        <v>1</v>
      </c>
    </row>
    <row r="108" spans="1:5" x14ac:dyDescent="0.25">
      <c r="A108">
        <v>95060913018</v>
      </c>
      <c r="B108" s="6">
        <v>100</v>
      </c>
      <c r="C108" s="6">
        <v>64</v>
      </c>
      <c r="D108" t="str">
        <f>IF(MOD(MID(Tabela5[[#This Row],[PESEL]],10,1),2)=0,"kobieta","mezczyzna")</f>
        <v>mezczyzna</v>
      </c>
      <c r="E108">
        <v>1</v>
      </c>
    </row>
    <row r="109" spans="1:5" x14ac:dyDescent="0.25">
      <c r="A109">
        <v>95072510054</v>
      </c>
      <c r="B109" s="6">
        <v>92</v>
      </c>
      <c r="C109" s="6">
        <v>74</v>
      </c>
      <c r="D109" t="str">
        <f>IF(MOD(MID(Tabela5[[#This Row],[PESEL]],10,1),2)=0,"kobieta","mezczyzna")</f>
        <v>mezczyzna</v>
      </c>
      <c r="E109">
        <v>1</v>
      </c>
    </row>
    <row r="110" spans="1:5" x14ac:dyDescent="0.25">
      <c r="A110">
        <v>95080407818</v>
      </c>
      <c r="B110" s="6">
        <v>94</v>
      </c>
      <c r="C110" s="6">
        <v>59</v>
      </c>
      <c r="D110" t="str">
        <f>IF(MOD(MID(Tabela5[[#This Row],[PESEL]],10,1),2)=0,"kobieta","mezczyzna")</f>
        <v>mezczyzna</v>
      </c>
      <c r="E110">
        <v>1</v>
      </c>
    </row>
    <row r="111" spans="1:5" x14ac:dyDescent="0.25">
      <c r="A111">
        <v>95080805098</v>
      </c>
      <c r="B111" s="6">
        <v>88</v>
      </c>
      <c r="C111" s="6">
        <v>51</v>
      </c>
      <c r="D111" t="str">
        <f>IF(MOD(MID(Tabela5[[#This Row],[PESEL]],10,1),2)=0,"kobieta","mezczyzna")</f>
        <v>mezczyzna</v>
      </c>
      <c r="E111">
        <v>1</v>
      </c>
    </row>
    <row r="112" spans="1:5" x14ac:dyDescent="0.25">
      <c r="A112">
        <v>95081600791</v>
      </c>
      <c r="B112" s="6">
        <v>100</v>
      </c>
      <c r="C112" s="6">
        <v>51</v>
      </c>
      <c r="D112" t="str">
        <f>IF(MOD(MID(Tabela5[[#This Row],[PESEL]],10,1),2)=0,"kobieta","mezczyzna")</f>
        <v>mezczyzna</v>
      </c>
      <c r="E112">
        <v>1</v>
      </c>
    </row>
    <row r="113" spans="1:5" x14ac:dyDescent="0.25">
      <c r="A113">
        <v>95082906797</v>
      </c>
      <c r="B113" s="6">
        <v>92</v>
      </c>
      <c r="C113" s="6">
        <v>63</v>
      </c>
      <c r="D113" t="str">
        <f>IF(MOD(MID(Tabela5[[#This Row],[PESEL]],10,1),2)=0,"kobieta","mezczyzna")</f>
        <v>mezczyzna</v>
      </c>
      <c r="E113">
        <v>1</v>
      </c>
    </row>
    <row r="114" spans="1:5" x14ac:dyDescent="0.25">
      <c r="A114">
        <v>95083100398</v>
      </c>
      <c r="B114" s="6">
        <v>98</v>
      </c>
      <c r="C114" s="6">
        <v>63</v>
      </c>
      <c r="D114" t="str">
        <f>IF(MOD(MID(Tabela5[[#This Row],[PESEL]],10,1),2)=0,"kobieta","mezczyzna")</f>
        <v>mezczyzna</v>
      </c>
      <c r="E114">
        <v>1</v>
      </c>
    </row>
    <row r="115" spans="1:5" x14ac:dyDescent="0.25">
      <c r="A115">
        <v>95091803737</v>
      </c>
      <c r="B115" s="6">
        <v>96</v>
      </c>
      <c r="C115" s="6">
        <v>66</v>
      </c>
      <c r="D115" t="str">
        <f>IF(MOD(MID(Tabela5[[#This Row],[PESEL]],10,1),2)=0,"kobieta","mezczyzna")</f>
        <v>mezczyzna</v>
      </c>
      <c r="E115">
        <v>1</v>
      </c>
    </row>
    <row r="116" spans="1:5" x14ac:dyDescent="0.25">
      <c r="A116">
        <v>95100400649</v>
      </c>
      <c r="B116" s="6">
        <v>94</v>
      </c>
      <c r="C116" s="6">
        <v>57</v>
      </c>
      <c r="D116" t="str">
        <f>IF(MOD(MID(Tabela5[[#This Row],[PESEL]],10,1),2)=0,"kobieta","mezczyzna")</f>
        <v>kobieta</v>
      </c>
      <c r="E116">
        <v>1</v>
      </c>
    </row>
    <row r="117" spans="1:5" x14ac:dyDescent="0.25">
      <c r="A117">
        <v>95101104184</v>
      </c>
      <c r="B117" s="6">
        <v>94</v>
      </c>
      <c r="C117" s="6">
        <v>63</v>
      </c>
      <c r="D117" t="str">
        <f>IF(MOD(MID(Tabela5[[#This Row],[PESEL]],10,1),2)=0,"kobieta","mezczyzna")</f>
        <v>kobieta</v>
      </c>
      <c r="E117">
        <v>1</v>
      </c>
    </row>
    <row r="118" spans="1:5" x14ac:dyDescent="0.25">
      <c r="A118">
        <v>95101303842</v>
      </c>
      <c r="B118" s="6">
        <v>100</v>
      </c>
      <c r="C118" s="6">
        <v>70</v>
      </c>
      <c r="D118" t="str">
        <f>IF(MOD(MID(Tabela5[[#This Row],[PESEL]],10,1),2)=0,"kobieta","mezczyzna")</f>
        <v>kobieta</v>
      </c>
      <c r="E118">
        <v>1</v>
      </c>
    </row>
    <row r="119" spans="1:5" x14ac:dyDescent="0.25">
      <c r="A119">
        <v>95101902775</v>
      </c>
      <c r="B119" s="6">
        <v>94</v>
      </c>
      <c r="C119" s="6">
        <v>57</v>
      </c>
      <c r="D119" t="str">
        <f>IF(MOD(MID(Tabela5[[#This Row],[PESEL]],10,1),2)=0,"kobieta","mezczyzna")</f>
        <v>mezczyzna</v>
      </c>
      <c r="E119">
        <v>1</v>
      </c>
    </row>
    <row r="120" spans="1:5" x14ac:dyDescent="0.25">
      <c r="A120">
        <v>95102002757</v>
      </c>
      <c r="B120" s="6">
        <v>98</v>
      </c>
      <c r="C120" s="6">
        <v>90</v>
      </c>
      <c r="D120" t="str">
        <f>IF(MOD(MID(Tabela5[[#This Row],[PESEL]],10,1),2)=0,"kobieta","mezczyzna")</f>
        <v>mezczyzna</v>
      </c>
      <c r="E120">
        <v>1</v>
      </c>
    </row>
    <row r="121" spans="1:5" x14ac:dyDescent="0.25">
      <c r="A121">
        <v>95102301894</v>
      </c>
      <c r="B121" s="6">
        <v>90</v>
      </c>
      <c r="C121" s="6">
        <v>74</v>
      </c>
      <c r="D121" t="str">
        <f>IF(MOD(MID(Tabela5[[#This Row],[PESEL]],10,1),2)=0,"kobieta","mezczyzna")</f>
        <v>mezczyzna</v>
      </c>
      <c r="E121">
        <v>1</v>
      </c>
    </row>
    <row r="122" spans="1:5" x14ac:dyDescent="0.25">
      <c r="A122">
        <v>95112306692</v>
      </c>
      <c r="B122" s="6">
        <v>92</v>
      </c>
      <c r="C122" s="6">
        <v>70</v>
      </c>
      <c r="D122" t="str">
        <f>IF(MOD(MID(Tabela5[[#This Row],[PESEL]],10,1),2)=0,"kobieta","mezczyzna")</f>
        <v>mezczyzna</v>
      </c>
      <c r="E122">
        <v>1</v>
      </c>
    </row>
    <row r="123" spans="1:5" x14ac:dyDescent="0.25">
      <c r="A123">
        <v>95112702337</v>
      </c>
      <c r="B123" s="6">
        <v>96</v>
      </c>
      <c r="C123" s="6">
        <v>67</v>
      </c>
      <c r="D123" t="str">
        <f>IF(MOD(MID(Tabela5[[#This Row],[PESEL]],10,1),2)=0,"kobieta","mezczyzna")</f>
        <v>mezczyzna</v>
      </c>
      <c r="E123">
        <v>1</v>
      </c>
    </row>
    <row r="124" spans="1:5" x14ac:dyDescent="0.25">
      <c r="A124">
        <v>95122110962</v>
      </c>
      <c r="B124" s="6">
        <v>94</v>
      </c>
      <c r="C124" s="6">
        <v>81</v>
      </c>
      <c r="D124" t="str">
        <f>IF(MOD(MID(Tabela5[[#This Row],[PESEL]],10,1),2)=0,"kobieta","mezczyzna")</f>
        <v>kobieta</v>
      </c>
      <c r="E124">
        <v>1</v>
      </c>
    </row>
    <row r="125" spans="1:5" x14ac:dyDescent="0.25">
      <c r="A125">
        <v>95123001771</v>
      </c>
      <c r="B125" s="6">
        <v>82</v>
      </c>
      <c r="C125" s="6">
        <v>73</v>
      </c>
      <c r="D125" t="str">
        <f>IF(MOD(MID(Tabela5[[#This Row],[PESEL]],10,1),2)=0,"kobieta","mezczyzna")</f>
        <v>mezczyzna</v>
      </c>
      <c r="E125">
        <v>1</v>
      </c>
    </row>
    <row r="126" spans="1:5" x14ac:dyDescent="0.25">
      <c r="A126">
        <v>96011200502</v>
      </c>
      <c r="B126" s="6">
        <v>98</v>
      </c>
      <c r="C126" s="6">
        <v>59</v>
      </c>
      <c r="D126" t="str">
        <f>IF(MOD(MID(Tabela5[[#This Row],[PESEL]],10,1),2)=0,"kobieta","mezczyzna")</f>
        <v>kobieta</v>
      </c>
      <c r="E126">
        <v>1</v>
      </c>
    </row>
    <row r="127" spans="1:5" x14ac:dyDescent="0.25">
      <c r="A127">
        <v>94011110436</v>
      </c>
      <c r="B127" s="6">
        <v>58</v>
      </c>
      <c r="C127" s="6">
        <v>69</v>
      </c>
      <c r="D127" t="str">
        <f>IF(MOD(MID(Tabela5[[#This Row],[PESEL]],10,1),2)=0,"kobieta","mezczyzna")</f>
        <v>mezczyzna</v>
      </c>
      <c r="E127">
        <v>1</v>
      </c>
    </row>
    <row r="128" spans="1:5" x14ac:dyDescent="0.25">
      <c r="A128">
        <v>94013113642</v>
      </c>
      <c r="B128" s="6">
        <v>68</v>
      </c>
      <c r="C128" s="6">
        <v>69</v>
      </c>
      <c r="D128" t="str">
        <f>IF(MOD(MID(Tabela5[[#This Row],[PESEL]],10,1),2)=0,"kobieta","mezczyzna")</f>
        <v>kobieta</v>
      </c>
      <c r="E128">
        <v>1</v>
      </c>
    </row>
    <row r="129" spans="1:5" x14ac:dyDescent="0.25">
      <c r="A129">
        <v>94020211283</v>
      </c>
      <c r="B129" s="6">
        <v>50</v>
      </c>
      <c r="C129" s="6">
        <v>81</v>
      </c>
      <c r="D129" t="str">
        <f>IF(MOD(MID(Tabela5[[#This Row],[PESEL]],10,1),2)=0,"kobieta","mezczyzna")</f>
        <v>kobieta</v>
      </c>
      <c r="E129">
        <v>1</v>
      </c>
    </row>
    <row r="130" spans="1:5" x14ac:dyDescent="0.25">
      <c r="A130">
        <v>94021306625</v>
      </c>
      <c r="B130" s="6">
        <v>58</v>
      </c>
      <c r="C130" s="6">
        <v>76</v>
      </c>
      <c r="D130" t="str">
        <f>IF(MOD(MID(Tabela5[[#This Row],[PESEL]],10,1),2)=0,"kobieta","mezczyzna")</f>
        <v>kobieta</v>
      </c>
      <c r="E130">
        <v>1</v>
      </c>
    </row>
    <row r="131" spans="1:5" x14ac:dyDescent="0.25">
      <c r="A131">
        <v>94030804224</v>
      </c>
      <c r="B131" s="6">
        <v>82</v>
      </c>
      <c r="C131" s="6">
        <v>73</v>
      </c>
      <c r="D131" t="str">
        <f>IF(MOD(MID(Tabela5[[#This Row],[PESEL]],10,1),2)=0,"kobieta","mezczyzna")</f>
        <v>kobieta</v>
      </c>
      <c r="E131">
        <v>1</v>
      </c>
    </row>
    <row r="132" spans="1:5" x14ac:dyDescent="0.25">
      <c r="A132">
        <v>94031410644</v>
      </c>
      <c r="B132" s="6">
        <v>74</v>
      </c>
      <c r="C132" s="6">
        <v>61</v>
      </c>
      <c r="D132" t="str">
        <f>IF(MOD(MID(Tabela5[[#This Row],[PESEL]],10,1),2)=0,"kobieta","mezczyzna")</f>
        <v>kobieta</v>
      </c>
      <c r="E132">
        <v>1</v>
      </c>
    </row>
    <row r="133" spans="1:5" x14ac:dyDescent="0.25">
      <c r="A133">
        <v>94040607118</v>
      </c>
      <c r="B133" s="6">
        <v>64</v>
      </c>
      <c r="C133" s="6">
        <v>74</v>
      </c>
      <c r="D133" t="str">
        <f>IF(MOD(MID(Tabela5[[#This Row],[PESEL]],10,1),2)=0,"kobieta","mezczyzna")</f>
        <v>mezczyzna</v>
      </c>
      <c r="E133">
        <v>1</v>
      </c>
    </row>
    <row r="134" spans="1:5" x14ac:dyDescent="0.25">
      <c r="A134">
        <v>94042912726</v>
      </c>
      <c r="B134" s="6">
        <v>56</v>
      </c>
      <c r="C134" s="6">
        <v>54</v>
      </c>
      <c r="D134" t="str">
        <f>IF(MOD(MID(Tabela5[[#This Row],[PESEL]],10,1),2)=0,"kobieta","mezczyzna")</f>
        <v>kobieta</v>
      </c>
      <c r="E134">
        <v>1</v>
      </c>
    </row>
    <row r="135" spans="1:5" x14ac:dyDescent="0.25">
      <c r="A135">
        <v>94060604247</v>
      </c>
      <c r="B135" s="6">
        <v>56</v>
      </c>
      <c r="C135" s="6">
        <v>67</v>
      </c>
      <c r="D135" t="str">
        <f>IF(MOD(MID(Tabela5[[#This Row],[PESEL]],10,1),2)=0,"kobieta","mezczyzna")</f>
        <v>kobieta</v>
      </c>
      <c r="E135">
        <v>1</v>
      </c>
    </row>
    <row r="136" spans="1:5" x14ac:dyDescent="0.25">
      <c r="A136">
        <v>94062703166</v>
      </c>
      <c r="B136" s="6">
        <v>54</v>
      </c>
      <c r="C136" s="6">
        <v>60</v>
      </c>
      <c r="D136" t="str">
        <f>IF(MOD(MID(Tabela5[[#This Row],[PESEL]],10,1),2)=0,"kobieta","mezczyzna")</f>
        <v>kobieta</v>
      </c>
      <c r="E136">
        <v>1</v>
      </c>
    </row>
    <row r="137" spans="1:5" x14ac:dyDescent="0.25">
      <c r="A137">
        <v>94063002080</v>
      </c>
      <c r="B137" s="6">
        <v>100</v>
      </c>
      <c r="C137" s="6">
        <v>73</v>
      </c>
      <c r="D137" t="str">
        <f>IF(MOD(MID(Tabela5[[#This Row],[PESEL]],10,1),2)=0,"kobieta","mezczyzna")</f>
        <v>kobieta</v>
      </c>
      <c r="E137">
        <v>1</v>
      </c>
    </row>
    <row r="138" spans="1:5" x14ac:dyDescent="0.25">
      <c r="A138">
        <v>94081102166</v>
      </c>
      <c r="B138" s="6">
        <v>56</v>
      </c>
      <c r="C138" s="6">
        <v>81</v>
      </c>
      <c r="D138" t="str">
        <f>IF(MOD(MID(Tabela5[[#This Row],[PESEL]],10,1),2)=0,"kobieta","mezczyzna")</f>
        <v>kobieta</v>
      </c>
      <c r="E138">
        <v>1</v>
      </c>
    </row>
    <row r="139" spans="1:5" x14ac:dyDescent="0.25">
      <c r="A139">
        <v>94082703588</v>
      </c>
      <c r="B139" s="6">
        <v>78</v>
      </c>
      <c r="C139" s="6">
        <v>90</v>
      </c>
      <c r="D139" t="str">
        <f>IF(MOD(MID(Tabela5[[#This Row],[PESEL]],10,1),2)=0,"kobieta","mezczyzna")</f>
        <v>kobieta</v>
      </c>
      <c r="E139">
        <v>1</v>
      </c>
    </row>
    <row r="140" spans="1:5" x14ac:dyDescent="0.25">
      <c r="A140">
        <v>94082901146</v>
      </c>
      <c r="B140" s="6">
        <v>78</v>
      </c>
      <c r="C140" s="6">
        <v>79</v>
      </c>
      <c r="D140" t="str">
        <f>IF(MOD(MID(Tabela5[[#This Row],[PESEL]],10,1),2)=0,"kobieta","mezczyzna")</f>
        <v>kobieta</v>
      </c>
      <c r="E140">
        <v>1</v>
      </c>
    </row>
    <row r="141" spans="1:5" x14ac:dyDescent="0.25">
      <c r="A141">
        <v>94082905447</v>
      </c>
      <c r="B141" s="6">
        <v>44</v>
      </c>
      <c r="C141" s="6">
        <v>69</v>
      </c>
      <c r="D141" t="str">
        <f>IF(MOD(MID(Tabela5[[#This Row],[PESEL]],10,1),2)=0,"kobieta","mezczyzna")</f>
        <v>kobieta</v>
      </c>
      <c r="E141">
        <v>1</v>
      </c>
    </row>
    <row r="142" spans="1:5" x14ac:dyDescent="0.25">
      <c r="A142">
        <v>94083000868</v>
      </c>
      <c r="B142" s="6">
        <v>40</v>
      </c>
      <c r="C142" s="6">
        <v>76</v>
      </c>
      <c r="D142" t="str">
        <f>IF(MOD(MID(Tabela5[[#This Row],[PESEL]],10,1),2)=0,"kobieta","mezczyzna")</f>
        <v>kobieta</v>
      </c>
      <c r="E142">
        <v>1</v>
      </c>
    </row>
    <row r="143" spans="1:5" x14ac:dyDescent="0.25">
      <c r="A143">
        <v>94090909307</v>
      </c>
      <c r="B143" s="6">
        <v>64</v>
      </c>
      <c r="C143" s="6">
        <v>79</v>
      </c>
      <c r="D143" t="str">
        <f>IF(MOD(MID(Tabela5[[#This Row],[PESEL]],10,1),2)=0,"kobieta","mezczyzna")</f>
        <v>kobieta</v>
      </c>
      <c r="E143">
        <v>1</v>
      </c>
    </row>
    <row r="144" spans="1:5" x14ac:dyDescent="0.25">
      <c r="A144">
        <v>94091301085</v>
      </c>
      <c r="B144" s="6">
        <v>40</v>
      </c>
      <c r="C144" s="6">
        <v>37</v>
      </c>
      <c r="D144" t="str">
        <f>IF(MOD(MID(Tabela5[[#This Row],[PESEL]],10,1),2)=0,"kobieta","mezczyzna")</f>
        <v>kobieta</v>
      </c>
      <c r="E144">
        <v>1</v>
      </c>
    </row>
    <row r="145" spans="1:5" x14ac:dyDescent="0.25">
      <c r="A145">
        <v>94092207960</v>
      </c>
      <c r="B145" s="6">
        <v>56</v>
      </c>
      <c r="C145" s="6">
        <v>57</v>
      </c>
      <c r="D145" t="str">
        <f>IF(MOD(MID(Tabela5[[#This Row],[PESEL]],10,1),2)=0,"kobieta","mezczyzna")</f>
        <v>kobieta</v>
      </c>
      <c r="E145">
        <v>1</v>
      </c>
    </row>
    <row r="146" spans="1:5" x14ac:dyDescent="0.25">
      <c r="A146">
        <v>94100706007</v>
      </c>
      <c r="B146" s="6">
        <v>66</v>
      </c>
      <c r="C146" s="6">
        <v>56</v>
      </c>
      <c r="D146" t="str">
        <f>IF(MOD(MID(Tabela5[[#This Row],[PESEL]],10,1),2)=0,"kobieta","mezczyzna")</f>
        <v>kobieta</v>
      </c>
      <c r="E146">
        <v>1</v>
      </c>
    </row>
    <row r="147" spans="1:5" x14ac:dyDescent="0.25">
      <c r="A147">
        <v>94102604723</v>
      </c>
      <c r="B147" s="6">
        <v>68</v>
      </c>
      <c r="C147" s="6">
        <v>50</v>
      </c>
      <c r="D147" t="str">
        <f>IF(MOD(MID(Tabela5[[#This Row],[PESEL]],10,1),2)=0,"kobieta","mezczyzna")</f>
        <v>kobieta</v>
      </c>
      <c r="E147">
        <v>1</v>
      </c>
    </row>
    <row r="148" spans="1:5" x14ac:dyDescent="0.25">
      <c r="A148">
        <v>94103100907</v>
      </c>
      <c r="B148" s="6">
        <v>58</v>
      </c>
      <c r="C148" s="6">
        <v>43</v>
      </c>
      <c r="D148" t="str">
        <f>IF(MOD(MID(Tabela5[[#This Row],[PESEL]],10,1),2)=0,"kobieta","mezczyzna")</f>
        <v>kobieta</v>
      </c>
      <c r="E148">
        <v>1</v>
      </c>
    </row>
    <row r="149" spans="1:5" x14ac:dyDescent="0.25">
      <c r="A149">
        <v>94110205866</v>
      </c>
      <c r="B149" s="6">
        <v>96</v>
      </c>
      <c r="C149" s="6">
        <v>80</v>
      </c>
      <c r="D149" t="str">
        <f>IF(MOD(MID(Tabela5[[#This Row],[PESEL]],10,1),2)=0,"kobieta","mezczyzna")</f>
        <v>kobieta</v>
      </c>
      <c r="E149">
        <v>1</v>
      </c>
    </row>
    <row r="150" spans="1:5" x14ac:dyDescent="0.25">
      <c r="A150">
        <v>94121203482</v>
      </c>
      <c r="B150" s="6">
        <v>38</v>
      </c>
      <c r="C150" s="6">
        <v>47</v>
      </c>
      <c r="D150" t="str">
        <f>IF(MOD(MID(Tabela5[[#This Row],[PESEL]],10,1),2)=0,"kobieta","mezczyzna")</f>
        <v>kobieta</v>
      </c>
      <c r="E150">
        <v>1</v>
      </c>
    </row>
    <row r="151" spans="1:5" x14ac:dyDescent="0.25">
      <c r="A151">
        <v>94121709025</v>
      </c>
      <c r="B151" s="6">
        <v>62</v>
      </c>
      <c r="C151" s="6">
        <v>71</v>
      </c>
      <c r="D151" t="str">
        <f>IF(MOD(MID(Tabela5[[#This Row],[PESEL]],10,1),2)=0,"kobieta","mezczyzna")</f>
        <v>kobieta</v>
      </c>
      <c r="E151">
        <v>1</v>
      </c>
    </row>
    <row r="152" spans="1:5" x14ac:dyDescent="0.25">
      <c r="A152">
        <v>95011300625</v>
      </c>
      <c r="B152" s="6">
        <v>58</v>
      </c>
      <c r="C152" s="6">
        <v>41</v>
      </c>
      <c r="D152" t="str">
        <f>IF(MOD(MID(Tabela5[[#This Row],[PESEL]],10,1),2)=0,"kobieta","mezczyzna")</f>
        <v>kobieta</v>
      </c>
      <c r="E152">
        <v>1</v>
      </c>
    </row>
    <row r="153" spans="1:5" x14ac:dyDescent="0.25">
      <c r="A153">
        <v>95032804489</v>
      </c>
      <c r="B153" s="6">
        <v>62</v>
      </c>
      <c r="C153" s="6">
        <v>59</v>
      </c>
      <c r="D153" t="str">
        <f>IF(MOD(MID(Tabela5[[#This Row],[PESEL]],10,1),2)=0,"kobieta","mezczyzna")</f>
        <v>kobieta</v>
      </c>
      <c r="E153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A891-F670-4BCD-A845-BBF0C53FE4E4}">
  <dimension ref="A1:U153"/>
  <sheetViews>
    <sheetView workbookViewId="0">
      <selection activeCell="U153" sqref="A1:U153"/>
    </sheetView>
  </sheetViews>
  <sheetFormatPr defaultRowHeight="15" x14ac:dyDescent="0.25"/>
  <cols>
    <col min="1" max="1" width="8.85546875" bestFit="1" customWidth="1"/>
    <col min="2" max="2" width="12" bestFit="1" customWidth="1"/>
    <col min="3" max="3" width="12.28515625" bestFit="1" customWidth="1"/>
    <col min="4" max="4" width="11.85546875" bestFit="1" customWidth="1"/>
    <col min="5" max="5" width="10.5703125" bestFit="1" customWidth="1"/>
    <col min="6" max="6" width="13.85546875" bestFit="1" customWidth="1"/>
    <col min="7" max="7" width="12" bestFit="1" customWidth="1"/>
    <col min="8" max="8" width="16" bestFit="1" customWidth="1"/>
    <col min="9" max="10" width="13.28515625" bestFit="1" customWidth="1"/>
    <col min="11" max="12" width="13.42578125" bestFit="1" customWidth="1"/>
    <col min="13" max="14" width="14.42578125" bestFit="1" customWidth="1"/>
    <col min="15" max="16" width="14.140625" bestFit="1" customWidth="1"/>
    <col min="17" max="18" width="16.42578125" bestFit="1" customWidth="1"/>
    <col min="19" max="20" width="10.42578125" bestFit="1" customWidth="1"/>
    <col min="21" max="21" width="9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 t="s">
        <v>21</v>
      </c>
      <c r="B2">
        <v>95010405222</v>
      </c>
      <c r="C2" s="6">
        <v>52</v>
      </c>
      <c r="D2" s="6" t="s">
        <v>23</v>
      </c>
      <c r="E2" s="6" t="s">
        <v>23</v>
      </c>
      <c r="F2" s="6" t="s">
        <v>23</v>
      </c>
      <c r="G2" s="6" t="s">
        <v>23</v>
      </c>
      <c r="H2" s="6" t="s">
        <v>23</v>
      </c>
      <c r="I2" s="6">
        <v>100</v>
      </c>
      <c r="J2" s="6">
        <v>91</v>
      </c>
      <c r="K2" s="6" t="s">
        <v>23</v>
      </c>
      <c r="L2" s="6">
        <v>88</v>
      </c>
      <c r="M2" s="6" t="s">
        <v>23</v>
      </c>
      <c r="N2" s="6" t="s">
        <v>23</v>
      </c>
      <c r="O2" s="6" t="s">
        <v>23</v>
      </c>
      <c r="P2" s="6" t="s">
        <v>23</v>
      </c>
      <c r="Q2" s="6">
        <v>80</v>
      </c>
      <c r="R2" s="6" t="s">
        <v>23</v>
      </c>
      <c r="S2" s="6">
        <v>67</v>
      </c>
      <c r="T2" s="6" t="s">
        <v>23</v>
      </c>
      <c r="U2" s="6" t="s">
        <v>23</v>
      </c>
    </row>
    <row r="3" spans="1:21" x14ac:dyDescent="0.25">
      <c r="A3" s="1" t="s">
        <v>21</v>
      </c>
      <c r="B3">
        <v>95011310048</v>
      </c>
      <c r="C3" s="6">
        <v>33</v>
      </c>
      <c r="D3" s="6">
        <v>52</v>
      </c>
      <c r="E3" s="6" t="s">
        <v>23</v>
      </c>
      <c r="F3" s="6" t="s">
        <v>23</v>
      </c>
      <c r="G3" s="6" t="s">
        <v>23</v>
      </c>
      <c r="H3" s="6" t="s">
        <v>23</v>
      </c>
      <c r="I3" s="6">
        <v>73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>
        <v>56</v>
      </c>
      <c r="R3" s="6" t="s">
        <v>23</v>
      </c>
      <c r="S3" s="6">
        <v>40</v>
      </c>
      <c r="T3" s="6" t="s">
        <v>23</v>
      </c>
      <c r="U3" s="6" t="s">
        <v>23</v>
      </c>
    </row>
    <row r="4" spans="1:21" x14ac:dyDescent="0.25">
      <c r="A4" s="1" t="s">
        <v>21</v>
      </c>
      <c r="B4">
        <v>95012311345</v>
      </c>
      <c r="C4" s="6">
        <v>70</v>
      </c>
      <c r="D4" s="6">
        <v>58</v>
      </c>
      <c r="E4" s="6" t="s">
        <v>23</v>
      </c>
      <c r="F4" s="6" t="s">
        <v>23</v>
      </c>
      <c r="G4" s="6" t="s">
        <v>23</v>
      </c>
      <c r="H4" s="6" t="s">
        <v>23</v>
      </c>
      <c r="I4" s="6">
        <v>92</v>
      </c>
      <c r="J4" s="6" t="s">
        <v>23</v>
      </c>
      <c r="K4" s="6" t="s">
        <v>23</v>
      </c>
      <c r="L4" s="6" t="s">
        <v>23</v>
      </c>
      <c r="M4" s="6" t="s">
        <v>23</v>
      </c>
      <c r="N4" s="6" t="s">
        <v>23</v>
      </c>
      <c r="O4" s="6" t="s">
        <v>23</v>
      </c>
      <c r="P4" s="6" t="s">
        <v>23</v>
      </c>
      <c r="Q4" s="6">
        <v>60</v>
      </c>
      <c r="R4" s="6" t="s">
        <v>23</v>
      </c>
      <c r="S4" s="6">
        <v>61</v>
      </c>
      <c r="T4" s="6" t="s">
        <v>23</v>
      </c>
      <c r="U4" s="6" t="s">
        <v>23</v>
      </c>
    </row>
    <row r="5" spans="1:21" x14ac:dyDescent="0.25">
      <c r="A5" s="1" t="s">
        <v>21</v>
      </c>
      <c r="B5">
        <v>95030607404</v>
      </c>
      <c r="C5" s="6">
        <v>90</v>
      </c>
      <c r="D5" s="6">
        <v>78</v>
      </c>
      <c r="E5" s="6" t="s">
        <v>23</v>
      </c>
      <c r="F5" s="6" t="s">
        <v>23</v>
      </c>
      <c r="G5" s="6" t="s">
        <v>23</v>
      </c>
      <c r="H5" s="6" t="s">
        <v>23</v>
      </c>
      <c r="I5" s="6">
        <v>98</v>
      </c>
      <c r="J5" s="6">
        <v>68</v>
      </c>
      <c r="K5" s="6" t="s">
        <v>23</v>
      </c>
      <c r="L5" s="6" t="s">
        <v>23</v>
      </c>
      <c r="M5" s="6" t="s">
        <v>23</v>
      </c>
      <c r="N5" s="6" t="s">
        <v>23</v>
      </c>
      <c r="O5" s="6" t="s">
        <v>23</v>
      </c>
      <c r="P5" s="6" t="s">
        <v>23</v>
      </c>
      <c r="Q5" s="6">
        <v>70</v>
      </c>
      <c r="R5" s="6" t="s">
        <v>23</v>
      </c>
      <c r="S5" s="6">
        <v>73</v>
      </c>
      <c r="T5" s="6" t="s">
        <v>23</v>
      </c>
      <c r="U5" s="6" t="s">
        <v>23</v>
      </c>
    </row>
    <row r="6" spans="1:21" x14ac:dyDescent="0.25">
      <c r="A6" s="1" t="s">
        <v>21</v>
      </c>
      <c r="B6">
        <v>95031506511</v>
      </c>
      <c r="C6" s="6">
        <v>62</v>
      </c>
      <c r="D6" s="6">
        <v>62</v>
      </c>
      <c r="E6" s="6" t="s">
        <v>23</v>
      </c>
      <c r="F6" s="6" t="s">
        <v>23</v>
      </c>
      <c r="G6" s="6" t="s">
        <v>23</v>
      </c>
      <c r="H6" s="6" t="s">
        <v>23</v>
      </c>
      <c r="I6" s="6">
        <v>87</v>
      </c>
      <c r="J6" s="6" t="s">
        <v>23</v>
      </c>
      <c r="K6" s="6" t="s">
        <v>23</v>
      </c>
      <c r="L6" s="6" t="s">
        <v>23</v>
      </c>
      <c r="M6" s="6" t="s">
        <v>23</v>
      </c>
      <c r="N6" s="6" t="s">
        <v>23</v>
      </c>
      <c r="O6" s="6" t="s">
        <v>23</v>
      </c>
      <c r="P6" s="6" t="s">
        <v>23</v>
      </c>
      <c r="Q6" s="6">
        <v>70</v>
      </c>
      <c r="R6" s="6" t="s">
        <v>23</v>
      </c>
      <c r="S6" s="6">
        <v>51</v>
      </c>
      <c r="T6" s="6" t="s">
        <v>23</v>
      </c>
      <c r="U6" s="6" t="s">
        <v>23</v>
      </c>
    </row>
    <row r="7" spans="1:21" x14ac:dyDescent="0.25">
      <c r="A7" s="1" t="s">
        <v>21</v>
      </c>
      <c r="B7">
        <v>95031714219</v>
      </c>
      <c r="C7" s="6">
        <v>65</v>
      </c>
      <c r="D7" s="6">
        <v>65</v>
      </c>
      <c r="E7" s="6" t="s">
        <v>23</v>
      </c>
      <c r="F7" s="6" t="s">
        <v>23</v>
      </c>
      <c r="G7" s="6" t="s">
        <v>23</v>
      </c>
      <c r="H7" s="6" t="s">
        <v>23</v>
      </c>
      <c r="I7" s="6">
        <v>75</v>
      </c>
      <c r="J7" s="6" t="s">
        <v>23</v>
      </c>
      <c r="K7" s="6" t="s">
        <v>23</v>
      </c>
      <c r="L7" s="6" t="s">
        <v>23</v>
      </c>
      <c r="M7" s="6" t="s">
        <v>23</v>
      </c>
      <c r="N7" s="6" t="s">
        <v>23</v>
      </c>
      <c r="O7" s="6" t="s">
        <v>23</v>
      </c>
      <c r="P7" s="6" t="s">
        <v>23</v>
      </c>
      <c r="Q7" s="6">
        <v>48</v>
      </c>
      <c r="R7" s="6" t="s">
        <v>23</v>
      </c>
      <c r="S7" s="6">
        <v>40</v>
      </c>
      <c r="T7" s="6" t="s">
        <v>23</v>
      </c>
      <c r="U7" s="6" t="s">
        <v>23</v>
      </c>
    </row>
    <row r="8" spans="1:21" x14ac:dyDescent="0.25">
      <c r="A8" s="1" t="s">
        <v>21</v>
      </c>
      <c r="B8">
        <v>95032402083</v>
      </c>
      <c r="C8" s="6" t="s">
        <v>23</v>
      </c>
      <c r="D8" s="6">
        <v>58</v>
      </c>
      <c r="E8" s="6" t="s">
        <v>23</v>
      </c>
      <c r="F8" s="6" t="s">
        <v>23</v>
      </c>
      <c r="G8" s="6" t="s">
        <v>23</v>
      </c>
      <c r="H8" s="6" t="s">
        <v>23</v>
      </c>
      <c r="I8" s="6">
        <v>96</v>
      </c>
      <c r="J8" s="6">
        <v>61</v>
      </c>
      <c r="K8" s="6" t="s">
        <v>23</v>
      </c>
      <c r="L8" s="6" t="s">
        <v>23</v>
      </c>
      <c r="M8" s="6" t="s">
        <v>23</v>
      </c>
      <c r="N8" s="6" t="s">
        <v>23</v>
      </c>
      <c r="O8" s="6" t="s">
        <v>23</v>
      </c>
      <c r="P8" s="6" t="s">
        <v>23</v>
      </c>
      <c r="Q8" s="6">
        <v>94</v>
      </c>
      <c r="R8" s="6">
        <v>34</v>
      </c>
      <c r="S8" s="6">
        <v>74</v>
      </c>
      <c r="T8" s="6" t="s">
        <v>23</v>
      </c>
      <c r="U8" s="6" t="s">
        <v>23</v>
      </c>
    </row>
    <row r="9" spans="1:21" x14ac:dyDescent="0.25">
      <c r="A9" s="1" t="s">
        <v>21</v>
      </c>
      <c r="B9">
        <v>95032701960</v>
      </c>
      <c r="C9" s="6">
        <v>77</v>
      </c>
      <c r="D9" s="6">
        <v>85</v>
      </c>
      <c r="E9" s="6" t="s">
        <v>23</v>
      </c>
      <c r="F9" s="6" t="s">
        <v>23</v>
      </c>
      <c r="G9" s="6" t="s">
        <v>23</v>
      </c>
      <c r="H9" s="6" t="s">
        <v>23</v>
      </c>
      <c r="I9" s="6">
        <v>96</v>
      </c>
      <c r="J9" s="6" t="s">
        <v>23</v>
      </c>
      <c r="K9" s="6" t="s">
        <v>23</v>
      </c>
      <c r="L9" s="6" t="s">
        <v>23</v>
      </c>
      <c r="M9" s="6" t="s">
        <v>23</v>
      </c>
      <c r="N9" s="6" t="s">
        <v>23</v>
      </c>
      <c r="O9" s="6" t="s">
        <v>23</v>
      </c>
      <c r="P9" s="6" t="s">
        <v>23</v>
      </c>
      <c r="Q9" s="6">
        <v>96</v>
      </c>
      <c r="R9" s="6" t="s">
        <v>23</v>
      </c>
      <c r="S9" s="6">
        <v>77</v>
      </c>
      <c r="T9" s="6" t="s">
        <v>23</v>
      </c>
      <c r="U9" s="6" t="s">
        <v>23</v>
      </c>
    </row>
    <row r="10" spans="1:21" x14ac:dyDescent="0.25">
      <c r="A10" s="1" t="s">
        <v>21</v>
      </c>
      <c r="B10">
        <v>95040412034</v>
      </c>
      <c r="C10" s="6">
        <v>93</v>
      </c>
      <c r="D10" s="6">
        <v>67</v>
      </c>
      <c r="E10" s="6" t="s">
        <v>23</v>
      </c>
      <c r="F10" s="6" t="s">
        <v>23</v>
      </c>
      <c r="G10" s="6" t="s">
        <v>23</v>
      </c>
      <c r="H10" s="6" t="s">
        <v>23</v>
      </c>
      <c r="I10" s="6">
        <v>84</v>
      </c>
      <c r="J10" s="6" t="s">
        <v>23</v>
      </c>
      <c r="K10" s="6" t="s">
        <v>23</v>
      </c>
      <c r="L10" s="6" t="s">
        <v>23</v>
      </c>
      <c r="M10" s="6" t="s">
        <v>23</v>
      </c>
      <c r="N10" s="6" t="s">
        <v>23</v>
      </c>
      <c r="O10" s="6" t="s">
        <v>23</v>
      </c>
      <c r="P10" s="6" t="s">
        <v>23</v>
      </c>
      <c r="Q10" s="6">
        <v>86</v>
      </c>
      <c r="R10" s="6" t="s">
        <v>23</v>
      </c>
      <c r="S10" s="6">
        <v>73</v>
      </c>
      <c r="T10" s="6" t="s">
        <v>23</v>
      </c>
      <c r="U10" s="6" t="s">
        <v>23</v>
      </c>
    </row>
    <row r="11" spans="1:21" x14ac:dyDescent="0.25">
      <c r="A11" s="1" t="s">
        <v>21</v>
      </c>
      <c r="B11">
        <v>95040908766</v>
      </c>
      <c r="C11" s="6">
        <v>57</v>
      </c>
      <c r="D11" s="6">
        <v>47</v>
      </c>
      <c r="E11" s="6" t="s">
        <v>23</v>
      </c>
      <c r="F11" s="6" t="s">
        <v>23</v>
      </c>
      <c r="G11" s="6" t="s">
        <v>23</v>
      </c>
      <c r="H11" s="6" t="s">
        <v>23</v>
      </c>
      <c r="I11" s="6">
        <v>87</v>
      </c>
      <c r="J11" s="6" t="s">
        <v>23</v>
      </c>
      <c r="K11" s="6" t="s">
        <v>23</v>
      </c>
      <c r="L11" s="6" t="s">
        <v>23</v>
      </c>
      <c r="M11" s="6" t="s">
        <v>23</v>
      </c>
      <c r="N11" s="6" t="s">
        <v>23</v>
      </c>
      <c r="O11" s="6" t="s">
        <v>23</v>
      </c>
      <c r="P11" s="6" t="s">
        <v>23</v>
      </c>
      <c r="Q11" s="6">
        <v>40</v>
      </c>
      <c r="R11" s="6" t="s">
        <v>23</v>
      </c>
      <c r="S11" s="6">
        <v>43</v>
      </c>
      <c r="T11" s="6" t="s">
        <v>23</v>
      </c>
      <c r="U11" s="6" t="s">
        <v>23</v>
      </c>
    </row>
    <row r="12" spans="1:21" x14ac:dyDescent="0.25">
      <c r="A12" s="1" t="s">
        <v>21</v>
      </c>
      <c r="B12">
        <v>95041309368</v>
      </c>
      <c r="C12" s="6">
        <v>60</v>
      </c>
      <c r="D12" s="6" t="s">
        <v>23</v>
      </c>
      <c r="E12" s="6" t="s">
        <v>23</v>
      </c>
      <c r="F12" s="6" t="s">
        <v>23</v>
      </c>
      <c r="G12" s="6" t="s">
        <v>23</v>
      </c>
      <c r="H12" s="6" t="s">
        <v>23</v>
      </c>
      <c r="I12" s="6">
        <v>96</v>
      </c>
      <c r="J12" s="6">
        <v>89</v>
      </c>
      <c r="K12" s="6" t="s">
        <v>23</v>
      </c>
      <c r="L12" s="6" t="s">
        <v>23</v>
      </c>
      <c r="M12" s="6" t="s">
        <v>23</v>
      </c>
      <c r="N12" s="6" t="s">
        <v>23</v>
      </c>
      <c r="O12" s="6" t="s">
        <v>23</v>
      </c>
      <c r="P12" s="6" t="s">
        <v>23</v>
      </c>
      <c r="Q12" s="6">
        <v>70</v>
      </c>
      <c r="R12" s="6" t="s">
        <v>23</v>
      </c>
      <c r="S12" s="6">
        <v>76</v>
      </c>
      <c r="T12" s="6" t="s">
        <v>23</v>
      </c>
      <c r="U12" s="6" t="s">
        <v>23</v>
      </c>
    </row>
    <row r="13" spans="1:21" x14ac:dyDescent="0.25">
      <c r="A13" s="1" t="s">
        <v>21</v>
      </c>
      <c r="B13">
        <v>95052600643</v>
      </c>
      <c r="C13" s="6" t="s">
        <v>23</v>
      </c>
      <c r="D13" s="6" t="s">
        <v>23</v>
      </c>
      <c r="E13" s="6" t="s">
        <v>23</v>
      </c>
      <c r="F13" s="6">
        <v>90</v>
      </c>
      <c r="G13" s="6" t="s">
        <v>23</v>
      </c>
      <c r="H13" s="6" t="s">
        <v>23</v>
      </c>
      <c r="I13" s="6">
        <v>100</v>
      </c>
      <c r="J13" s="6">
        <v>100</v>
      </c>
      <c r="K13" s="6" t="s">
        <v>23</v>
      </c>
      <c r="L13" s="6" t="s">
        <v>23</v>
      </c>
      <c r="M13" s="6" t="s">
        <v>23</v>
      </c>
      <c r="N13" s="6" t="s">
        <v>23</v>
      </c>
      <c r="O13" s="6">
        <v>100</v>
      </c>
      <c r="P13" s="6" t="s">
        <v>23</v>
      </c>
      <c r="Q13" s="6">
        <v>98</v>
      </c>
      <c r="R13" s="6">
        <v>86</v>
      </c>
      <c r="S13" s="6">
        <v>80</v>
      </c>
      <c r="T13" s="6" t="s">
        <v>23</v>
      </c>
      <c r="U13" s="6" t="s">
        <v>23</v>
      </c>
    </row>
    <row r="14" spans="1:21" x14ac:dyDescent="0.25">
      <c r="A14" s="1" t="s">
        <v>21</v>
      </c>
      <c r="B14">
        <v>95061500402</v>
      </c>
      <c r="C14" s="6">
        <v>95</v>
      </c>
      <c r="D14" s="6">
        <v>88</v>
      </c>
      <c r="E14" s="6" t="s">
        <v>23</v>
      </c>
      <c r="F14" s="6" t="s">
        <v>23</v>
      </c>
      <c r="G14" s="6" t="s">
        <v>23</v>
      </c>
      <c r="H14" s="6" t="s">
        <v>23</v>
      </c>
      <c r="I14" s="6">
        <v>92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>
        <v>92</v>
      </c>
      <c r="R14" s="6" t="s">
        <v>23</v>
      </c>
      <c r="S14" s="6">
        <v>79</v>
      </c>
      <c r="T14" s="6" t="s">
        <v>23</v>
      </c>
      <c r="U14" s="6" t="s">
        <v>23</v>
      </c>
    </row>
    <row r="15" spans="1:21" x14ac:dyDescent="0.25">
      <c r="A15" s="1" t="s">
        <v>21</v>
      </c>
      <c r="B15">
        <v>95061702842</v>
      </c>
      <c r="C15" s="6">
        <v>75</v>
      </c>
      <c r="D15" s="6">
        <v>67</v>
      </c>
      <c r="E15" s="6" t="s">
        <v>23</v>
      </c>
      <c r="F15" s="6" t="s">
        <v>23</v>
      </c>
      <c r="G15" s="6" t="s">
        <v>23</v>
      </c>
      <c r="H15" s="6" t="s">
        <v>23</v>
      </c>
      <c r="I15" s="6">
        <v>91</v>
      </c>
      <c r="J15" s="6" t="s">
        <v>23</v>
      </c>
      <c r="K15" s="6" t="s">
        <v>23</v>
      </c>
      <c r="L15" s="6" t="s">
        <v>23</v>
      </c>
      <c r="M15" s="6" t="s">
        <v>23</v>
      </c>
      <c r="N15" s="6" t="s">
        <v>23</v>
      </c>
      <c r="O15" s="6" t="s">
        <v>23</v>
      </c>
      <c r="P15" s="6" t="s">
        <v>23</v>
      </c>
      <c r="Q15" s="6">
        <v>88</v>
      </c>
      <c r="R15" s="6" t="s">
        <v>23</v>
      </c>
      <c r="S15" s="6">
        <v>59</v>
      </c>
      <c r="T15" s="6" t="s">
        <v>23</v>
      </c>
      <c r="U15" s="6" t="s">
        <v>23</v>
      </c>
    </row>
    <row r="16" spans="1:21" x14ac:dyDescent="0.25">
      <c r="A16" s="1" t="s">
        <v>21</v>
      </c>
      <c r="B16">
        <v>95062301712</v>
      </c>
      <c r="C16" s="6">
        <v>85</v>
      </c>
      <c r="D16" s="6">
        <v>83</v>
      </c>
      <c r="E16" s="6">
        <v>48</v>
      </c>
      <c r="F16" s="6" t="s">
        <v>23</v>
      </c>
      <c r="G16" s="6" t="s">
        <v>23</v>
      </c>
      <c r="H16" s="6" t="s">
        <v>23</v>
      </c>
      <c r="I16" s="6">
        <v>94</v>
      </c>
      <c r="J16" s="6" t="s">
        <v>23</v>
      </c>
      <c r="K16" s="6" t="s">
        <v>23</v>
      </c>
      <c r="L16" s="6" t="s">
        <v>23</v>
      </c>
      <c r="M16" s="6" t="s">
        <v>23</v>
      </c>
      <c r="N16" s="6" t="s">
        <v>23</v>
      </c>
      <c r="O16" s="6" t="s">
        <v>23</v>
      </c>
      <c r="P16" s="6" t="s">
        <v>23</v>
      </c>
      <c r="Q16" s="6">
        <v>92</v>
      </c>
      <c r="R16" s="6" t="s">
        <v>23</v>
      </c>
      <c r="S16" s="6">
        <v>56</v>
      </c>
      <c r="T16" s="6" t="s">
        <v>23</v>
      </c>
      <c r="U16" s="6" t="s">
        <v>23</v>
      </c>
    </row>
    <row r="17" spans="1:21" x14ac:dyDescent="0.25">
      <c r="A17" s="1" t="s">
        <v>21</v>
      </c>
      <c r="B17">
        <v>95071508265</v>
      </c>
      <c r="C17" s="6">
        <v>62</v>
      </c>
      <c r="D17" s="6">
        <v>48</v>
      </c>
      <c r="E17" s="6" t="s">
        <v>23</v>
      </c>
      <c r="F17" s="6" t="s">
        <v>23</v>
      </c>
      <c r="G17" s="6" t="s">
        <v>23</v>
      </c>
      <c r="H17" s="6" t="s">
        <v>23</v>
      </c>
      <c r="I17" s="6">
        <v>85</v>
      </c>
      <c r="J17" s="6" t="s">
        <v>23</v>
      </c>
      <c r="K17" s="6" t="s">
        <v>23</v>
      </c>
      <c r="L17" s="6" t="s">
        <v>23</v>
      </c>
      <c r="M17" s="6" t="s">
        <v>23</v>
      </c>
      <c r="N17" s="6" t="s">
        <v>23</v>
      </c>
      <c r="O17" s="6" t="s">
        <v>23</v>
      </c>
      <c r="P17" s="6" t="s">
        <v>23</v>
      </c>
      <c r="Q17" s="6">
        <v>58</v>
      </c>
      <c r="R17" s="6" t="s">
        <v>23</v>
      </c>
      <c r="S17" s="6">
        <v>59</v>
      </c>
      <c r="T17" s="6" t="s">
        <v>23</v>
      </c>
      <c r="U17" s="6" t="s">
        <v>23</v>
      </c>
    </row>
    <row r="18" spans="1:21" x14ac:dyDescent="0.25">
      <c r="A18" s="1" t="s">
        <v>21</v>
      </c>
      <c r="B18">
        <v>95071807500</v>
      </c>
      <c r="C18" s="6">
        <v>68</v>
      </c>
      <c r="D18" s="6">
        <v>62</v>
      </c>
      <c r="E18" s="6" t="s">
        <v>23</v>
      </c>
      <c r="F18" s="6" t="s">
        <v>23</v>
      </c>
      <c r="G18" s="6" t="s">
        <v>23</v>
      </c>
      <c r="H18" s="6" t="s">
        <v>23</v>
      </c>
      <c r="I18" s="6">
        <v>99</v>
      </c>
      <c r="J18" s="6">
        <v>93</v>
      </c>
      <c r="K18" s="6" t="s">
        <v>23</v>
      </c>
      <c r="L18" s="6" t="s">
        <v>23</v>
      </c>
      <c r="M18" s="6" t="s">
        <v>23</v>
      </c>
      <c r="N18" s="6" t="s">
        <v>23</v>
      </c>
      <c r="O18" s="6" t="s">
        <v>23</v>
      </c>
      <c r="P18" s="6" t="s">
        <v>23</v>
      </c>
      <c r="Q18" s="6">
        <v>78</v>
      </c>
      <c r="R18" s="6" t="s">
        <v>23</v>
      </c>
      <c r="S18" s="6">
        <v>54</v>
      </c>
      <c r="T18" s="6" t="s">
        <v>23</v>
      </c>
      <c r="U18" s="6" t="s">
        <v>23</v>
      </c>
    </row>
    <row r="19" spans="1:21" x14ac:dyDescent="0.25">
      <c r="A19" s="1" t="s">
        <v>21</v>
      </c>
      <c r="B19">
        <v>95072900844</v>
      </c>
      <c r="C19" s="6">
        <v>55</v>
      </c>
      <c r="D19" s="6">
        <v>62</v>
      </c>
      <c r="E19" s="6" t="s">
        <v>23</v>
      </c>
      <c r="F19" s="6" t="s">
        <v>23</v>
      </c>
      <c r="G19" s="6" t="s">
        <v>23</v>
      </c>
      <c r="H19" s="6" t="s">
        <v>23</v>
      </c>
      <c r="I19" s="6">
        <v>96</v>
      </c>
      <c r="J19" s="6">
        <v>86</v>
      </c>
      <c r="K19" s="6" t="s">
        <v>23</v>
      </c>
      <c r="L19" s="6" t="s">
        <v>23</v>
      </c>
      <c r="M19" s="6" t="s">
        <v>23</v>
      </c>
      <c r="N19" s="6" t="s">
        <v>23</v>
      </c>
      <c r="O19" s="6" t="s">
        <v>23</v>
      </c>
      <c r="P19" s="6" t="s">
        <v>23</v>
      </c>
      <c r="Q19" s="6">
        <v>92</v>
      </c>
      <c r="R19" s="6" t="s">
        <v>23</v>
      </c>
      <c r="S19" s="6">
        <v>73</v>
      </c>
      <c r="T19" s="6" t="s">
        <v>23</v>
      </c>
      <c r="U19" s="6" t="s">
        <v>23</v>
      </c>
    </row>
    <row r="20" spans="1:21" x14ac:dyDescent="0.25">
      <c r="A20" s="1" t="s">
        <v>21</v>
      </c>
      <c r="B20">
        <v>95073111506</v>
      </c>
      <c r="C20" s="6">
        <v>68</v>
      </c>
      <c r="D20" s="6">
        <v>45</v>
      </c>
      <c r="E20" s="6" t="s">
        <v>23</v>
      </c>
      <c r="F20" s="6" t="s">
        <v>23</v>
      </c>
      <c r="G20" s="6" t="s">
        <v>23</v>
      </c>
      <c r="H20" s="6" t="s">
        <v>23</v>
      </c>
      <c r="I20" s="6">
        <v>92</v>
      </c>
      <c r="J20" s="6" t="s">
        <v>23</v>
      </c>
      <c r="K20" s="6" t="s">
        <v>23</v>
      </c>
      <c r="L20" s="6" t="s">
        <v>23</v>
      </c>
      <c r="M20" s="6" t="s">
        <v>23</v>
      </c>
      <c r="N20" s="6" t="s">
        <v>23</v>
      </c>
      <c r="O20" s="6" t="s">
        <v>23</v>
      </c>
      <c r="P20" s="6" t="s">
        <v>23</v>
      </c>
      <c r="Q20" s="6">
        <v>78</v>
      </c>
      <c r="R20" s="6" t="s">
        <v>23</v>
      </c>
      <c r="S20" s="6">
        <v>56</v>
      </c>
      <c r="T20" s="6" t="s">
        <v>23</v>
      </c>
      <c r="U20" s="6" t="s">
        <v>23</v>
      </c>
    </row>
    <row r="21" spans="1:21" x14ac:dyDescent="0.25">
      <c r="A21" s="1" t="s">
        <v>21</v>
      </c>
      <c r="B21">
        <v>95080409087</v>
      </c>
      <c r="C21" s="6">
        <v>78</v>
      </c>
      <c r="D21" s="6" t="s">
        <v>23</v>
      </c>
      <c r="E21" s="6" t="s">
        <v>23</v>
      </c>
      <c r="F21" s="6" t="s">
        <v>23</v>
      </c>
      <c r="G21" s="6" t="s">
        <v>23</v>
      </c>
      <c r="H21" s="6" t="s">
        <v>23</v>
      </c>
      <c r="I21" s="6">
        <v>95</v>
      </c>
      <c r="J21" s="6">
        <v>77</v>
      </c>
      <c r="K21" s="6" t="s">
        <v>23</v>
      </c>
      <c r="L21" s="6" t="s">
        <v>23</v>
      </c>
      <c r="M21" s="6" t="s">
        <v>23</v>
      </c>
      <c r="N21" s="6" t="s">
        <v>23</v>
      </c>
      <c r="O21" s="6" t="s">
        <v>23</v>
      </c>
      <c r="P21" s="6" t="s">
        <v>23</v>
      </c>
      <c r="Q21" s="6">
        <v>64</v>
      </c>
      <c r="R21" s="6" t="s">
        <v>23</v>
      </c>
      <c r="S21" s="6">
        <v>84</v>
      </c>
      <c r="T21" s="6" t="s">
        <v>23</v>
      </c>
      <c r="U21" s="6" t="s">
        <v>23</v>
      </c>
    </row>
    <row r="22" spans="1:21" x14ac:dyDescent="0.25">
      <c r="A22" s="1" t="s">
        <v>21</v>
      </c>
      <c r="B22">
        <v>95081008322</v>
      </c>
      <c r="C22" s="6">
        <v>72</v>
      </c>
      <c r="D22" s="6">
        <v>68</v>
      </c>
      <c r="E22" s="6" t="s">
        <v>23</v>
      </c>
      <c r="F22" s="6" t="s">
        <v>23</v>
      </c>
      <c r="G22" s="6" t="s">
        <v>23</v>
      </c>
      <c r="H22" s="6" t="s">
        <v>23</v>
      </c>
      <c r="I22" s="6">
        <v>92</v>
      </c>
      <c r="J22" s="6" t="s">
        <v>23</v>
      </c>
      <c r="K22" s="6" t="s">
        <v>23</v>
      </c>
      <c r="L22" s="6" t="s">
        <v>23</v>
      </c>
      <c r="M22" s="6" t="s">
        <v>23</v>
      </c>
      <c r="N22" s="6" t="s">
        <v>23</v>
      </c>
      <c r="O22" s="6" t="s">
        <v>23</v>
      </c>
      <c r="P22" s="6" t="s">
        <v>23</v>
      </c>
      <c r="Q22" s="6">
        <v>70</v>
      </c>
      <c r="R22" s="6" t="s">
        <v>23</v>
      </c>
      <c r="S22" s="6">
        <v>64</v>
      </c>
      <c r="T22" s="6" t="s">
        <v>23</v>
      </c>
      <c r="U22" s="6" t="s">
        <v>23</v>
      </c>
    </row>
    <row r="23" spans="1:21" x14ac:dyDescent="0.25">
      <c r="A23" s="1" t="s">
        <v>21</v>
      </c>
      <c r="B23">
        <v>95081802841</v>
      </c>
      <c r="C23" s="6">
        <v>55</v>
      </c>
      <c r="D23" s="6">
        <v>50</v>
      </c>
      <c r="E23" s="6" t="s">
        <v>23</v>
      </c>
      <c r="F23" s="6" t="s">
        <v>23</v>
      </c>
      <c r="G23" s="6" t="s">
        <v>23</v>
      </c>
      <c r="H23" s="6" t="s">
        <v>23</v>
      </c>
      <c r="I23" s="6">
        <v>84</v>
      </c>
      <c r="J23" s="6" t="s">
        <v>23</v>
      </c>
      <c r="K23" s="6" t="s">
        <v>23</v>
      </c>
      <c r="L23" s="6" t="s">
        <v>23</v>
      </c>
      <c r="M23" s="6" t="s">
        <v>23</v>
      </c>
      <c r="N23" s="6" t="s">
        <v>23</v>
      </c>
      <c r="O23" s="6" t="s">
        <v>23</v>
      </c>
      <c r="P23" s="6" t="s">
        <v>23</v>
      </c>
      <c r="Q23" s="6">
        <v>58</v>
      </c>
      <c r="R23" s="6" t="s">
        <v>23</v>
      </c>
      <c r="S23" s="6">
        <v>54</v>
      </c>
      <c r="T23" s="6" t="s">
        <v>23</v>
      </c>
      <c r="U23" s="6" t="s">
        <v>23</v>
      </c>
    </row>
    <row r="24" spans="1:21" x14ac:dyDescent="0.25">
      <c r="A24" s="1" t="s">
        <v>21</v>
      </c>
      <c r="B24">
        <v>95082400949</v>
      </c>
      <c r="C24" s="6">
        <v>67</v>
      </c>
      <c r="D24" s="6">
        <v>60</v>
      </c>
      <c r="E24" s="6" t="s">
        <v>23</v>
      </c>
      <c r="F24" s="6" t="s">
        <v>23</v>
      </c>
      <c r="G24" s="6" t="s">
        <v>23</v>
      </c>
      <c r="H24" s="6" t="s">
        <v>23</v>
      </c>
      <c r="I24" s="6">
        <v>92</v>
      </c>
      <c r="J24" s="6" t="s">
        <v>23</v>
      </c>
      <c r="K24" s="6" t="s">
        <v>23</v>
      </c>
      <c r="L24" s="6" t="s">
        <v>23</v>
      </c>
      <c r="M24" s="6" t="s">
        <v>23</v>
      </c>
      <c r="N24" s="6" t="s">
        <v>23</v>
      </c>
      <c r="O24" s="6" t="s">
        <v>23</v>
      </c>
      <c r="P24" s="6" t="s">
        <v>23</v>
      </c>
      <c r="Q24" s="6">
        <v>76</v>
      </c>
      <c r="R24" s="6" t="s">
        <v>23</v>
      </c>
      <c r="S24" s="6">
        <v>50</v>
      </c>
      <c r="T24" s="6" t="s">
        <v>23</v>
      </c>
      <c r="U24" s="6" t="s">
        <v>23</v>
      </c>
    </row>
    <row r="25" spans="1:21" x14ac:dyDescent="0.25">
      <c r="A25" s="1" t="s">
        <v>21</v>
      </c>
      <c r="B25">
        <v>95082502641</v>
      </c>
      <c r="C25" s="6">
        <v>45</v>
      </c>
      <c r="D25" s="6">
        <v>30</v>
      </c>
      <c r="E25" s="6" t="s">
        <v>23</v>
      </c>
      <c r="F25" s="6" t="s">
        <v>23</v>
      </c>
      <c r="G25" s="6" t="s">
        <v>23</v>
      </c>
      <c r="H25" s="6" t="s">
        <v>23</v>
      </c>
      <c r="I25" s="6">
        <v>61</v>
      </c>
      <c r="J25" s="6" t="s">
        <v>23</v>
      </c>
      <c r="K25" s="6" t="s">
        <v>23</v>
      </c>
      <c r="L25" s="6" t="s">
        <v>23</v>
      </c>
      <c r="M25" s="6" t="s">
        <v>23</v>
      </c>
      <c r="N25" s="6" t="s">
        <v>23</v>
      </c>
      <c r="O25" s="6" t="s">
        <v>23</v>
      </c>
      <c r="P25" s="6" t="s">
        <v>23</v>
      </c>
      <c r="Q25" s="6">
        <v>50</v>
      </c>
      <c r="R25" s="6" t="s">
        <v>23</v>
      </c>
      <c r="S25" s="6">
        <v>33</v>
      </c>
      <c r="T25" s="6" t="s">
        <v>23</v>
      </c>
      <c r="U25" s="6" t="s">
        <v>23</v>
      </c>
    </row>
    <row r="26" spans="1:21" x14ac:dyDescent="0.25">
      <c r="A26" s="1" t="s">
        <v>21</v>
      </c>
      <c r="B26">
        <v>95090501360</v>
      </c>
      <c r="C26" s="6">
        <v>83</v>
      </c>
      <c r="D26" s="6">
        <v>50</v>
      </c>
      <c r="E26" s="6" t="s">
        <v>23</v>
      </c>
      <c r="F26" s="6" t="s">
        <v>23</v>
      </c>
      <c r="G26" s="6" t="s">
        <v>23</v>
      </c>
      <c r="H26" s="6" t="s">
        <v>23</v>
      </c>
      <c r="I26" s="6">
        <v>100</v>
      </c>
      <c r="J26" s="6">
        <v>83</v>
      </c>
      <c r="K26" s="6" t="s">
        <v>23</v>
      </c>
      <c r="L26" s="6" t="s">
        <v>23</v>
      </c>
      <c r="M26" s="6" t="s">
        <v>23</v>
      </c>
      <c r="N26" s="6" t="s">
        <v>23</v>
      </c>
      <c r="O26" s="6" t="s">
        <v>23</v>
      </c>
      <c r="P26" s="6" t="s">
        <v>23</v>
      </c>
      <c r="Q26" s="6">
        <v>62</v>
      </c>
      <c r="R26" s="6" t="s">
        <v>23</v>
      </c>
      <c r="S26" s="6">
        <v>76</v>
      </c>
      <c r="T26" s="6" t="s">
        <v>23</v>
      </c>
      <c r="U26" s="6" t="s">
        <v>23</v>
      </c>
    </row>
    <row r="27" spans="1:21" x14ac:dyDescent="0.25">
      <c r="A27" s="1" t="s">
        <v>21</v>
      </c>
      <c r="B27">
        <v>95091604864</v>
      </c>
      <c r="C27" s="6">
        <v>80</v>
      </c>
      <c r="D27" s="6" t="s">
        <v>23</v>
      </c>
      <c r="E27" s="6" t="s">
        <v>23</v>
      </c>
      <c r="F27" s="6" t="s">
        <v>23</v>
      </c>
      <c r="G27" s="6" t="s">
        <v>23</v>
      </c>
      <c r="H27" s="6" t="s">
        <v>23</v>
      </c>
      <c r="I27" s="6">
        <v>99</v>
      </c>
      <c r="J27" s="6">
        <v>83</v>
      </c>
      <c r="K27" s="6" t="s">
        <v>23</v>
      </c>
      <c r="L27" s="6" t="s">
        <v>23</v>
      </c>
      <c r="M27" s="6" t="s">
        <v>23</v>
      </c>
      <c r="N27" s="6" t="s">
        <v>23</v>
      </c>
      <c r="O27" s="6" t="s">
        <v>23</v>
      </c>
      <c r="P27" s="6" t="s">
        <v>23</v>
      </c>
      <c r="Q27" s="6">
        <v>72</v>
      </c>
      <c r="R27" s="6" t="s">
        <v>23</v>
      </c>
      <c r="S27" s="6">
        <v>84</v>
      </c>
      <c r="T27" s="6" t="s">
        <v>23</v>
      </c>
      <c r="U27" s="6" t="s">
        <v>23</v>
      </c>
    </row>
    <row r="28" spans="1:21" x14ac:dyDescent="0.25">
      <c r="A28" s="1" t="s">
        <v>21</v>
      </c>
      <c r="B28">
        <v>95110304166</v>
      </c>
      <c r="C28" s="6">
        <v>70</v>
      </c>
      <c r="D28" s="6">
        <v>60</v>
      </c>
      <c r="E28" s="6" t="s">
        <v>23</v>
      </c>
      <c r="F28" s="6" t="s">
        <v>23</v>
      </c>
      <c r="G28" s="6" t="s">
        <v>23</v>
      </c>
      <c r="H28" s="6" t="s">
        <v>23</v>
      </c>
      <c r="I28" s="6">
        <v>91</v>
      </c>
      <c r="J28" s="6" t="s">
        <v>23</v>
      </c>
      <c r="K28" s="6" t="s">
        <v>23</v>
      </c>
      <c r="L28" s="6" t="s">
        <v>23</v>
      </c>
      <c r="M28" s="6" t="s">
        <v>23</v>
      </c>
      <c r="N28" s="6" t="s">
        <v>23</v>
      </c>
      <c r="O28" s="6" t="s">
        <v>23</v>
      </c>
      <c r="P28" s="6" t="s">
        <v>23</v>
      </c>
      <c r="Q28" s="6">
        <v>80</v>
      </c>
      <c r="R28" s="6" t="s">
        <v>23</v>
      </c>
      <c r="S28" s="6">
        <v>74</v>
      </c>
      <c r="T28" s="6" t="s">
        <v>23</v>
      </c>
      <c r="U28" s="6" t="s">
        <v>23</v>
      </c>
    </row>
    <row r="29" spans="1:21" x14ac:dyDescent="0.25">
      <c r="A29" s="1" t="s">
        <v>21</v>
      </c>
      <c r="B29">
        <v>95110400947</v>
      </c>
      <c r="C29" s="6" t="s">
        <v>23</v>
      </c>
      <c r="D29" s="6" t="s">
        <v>23</v>
      </c>
      <c r="E29" s="6">
        <v>55</v>
      </c>
      <c r="F29" s="6" t="s">
        <v>23</v>
      </c>
      <c r="G29" s="6" t="s">
        <v>23</v>
      </c>
      <c r="H29" s="6" t="s">
        <v>23</v>
      </c>
      <c r="I29" s="6">
        <v>96</v>
      </c>
      <c r="J29" s="6">
        <v>86</v>
      </c>
      <c r="K29" s="6" t="s">
        <v>23</v>
      </c>
      <c r="L29" s="6" t="s">
        <v>23</v>
      </c>
      <c r="M29" s="6" t="s">
        <v>23</v>
      </c>
      <c r="N29" s="6" t="s">
        <v>23</v>
      </c>
      <c r="O29" s="6" t="s">
        <v>23</v>
      </c>
      <c r="P29" s="6" t="s">
        <v>23</v>
      </c>
      <c r="Q29" s="6">
        <v>86</v>
      </c>
      <c r="R29" s="6" t="s">
        <v>23</v>
      </c>
      <c r="S29" s="6">
        <v>64</v>
      </c>
      <c r="T29" s="6" t="s">
        <v>23</v>
      </c>
      <c r="U29" s="6" t="s">
        <v>23</v>
      </c>
    </row>
    <row r="30" spans="1:21" x14ac:dyDescent="0.25">
      <c r="A30" s="1" t="s">
        <v>21</v>
      </c>
      <c r="B30">
        <v>95111004447</v>
      </c>
      <c r="C30" s="6">
        <v>73</v>
      </c>
      <c r="D30" s="6">
        <v>78</v>
      </c>
      <c r="E30" s="6" t="s">
        <v>23</v>
      </c>
      <c r="F30" s="6" t="s">
        <v>23</v>
      </c>
      <c r="G30" s="6" t="s">
        <v>23</v>
      </c>
      <c r="H30" s="6" t="s">
        <v>23</v>
      </c>
      <c r="I30" s="6">
        <v>96</v>
      </c>
      <c r="J30" s="6" t="s">
        <v>23</v>
      </c>
      <c r="K30" s="6" t="s">
        <v>23</v>
      </c>
      <c r="L30" s="6" t="s">
        <v>23</v>
      </c>
      <c r="M30" s="6" t="s">
        <v>23</v>
      </c>
      <c r="N30" s="6" t="s">
        <v>23</v>
      </c>
      <c r="O30" s="6" t="s">
        <v>23</v>
      </c>
      <c r="P30" s="6" t="s">
        <v>23</v>
      </c>
      <c r="Q30" s="6">
        <v>82</v>
      </c>
      <c r="R30" s="6" t="s">
        <v>23</v>
      </c>
      <c r="S30" s="6">
        <v>60</v>
      </c>
      <c r="T30" s="6" t="s">
        <v>23</v>
      </c>
      <c r="U30" s="6" t="s">
        <v>23</v>
      </c>
    </row>
    <row r="31" spans="1:21" x14ac:dyDescent="0.25">
      <c r="A31" s="1" t="s">
        <v>21</v>
      </c>
      <c r="B31">
        <v>95112301543</v>
      </c>
      <c r="C31" s="6">
        <v>80</v>
      </c>
      <c r="D31" s="6">
        <v>60</v>
      </c>
      <c r="E31" s="6" t="s">
        <v>23</v>
      </c>
      <c r="F31" s="6" t="s">
        <v>23</v>
      </c>
      <c r="G31" s="6" t="s">
        <v>23</v>
      </c>
      <c r="H31" s="6" t="s">
        <v>23</v>
      </c>
      <c r="I31" s="6">
        <v>88</v>
      </c>
      <c r="J31" s="6">
        <v>67</v>
      </c>
      <c r="K31" s="6" t="s">
        <v>23</v>
      </c>
      <c r="L31" s="6" t="s">
        <v>23</v>
      </c>
      <c r="M31" s="6" t="s">
        <v>23</v>
      </c>
      <c r="N31" s="6" t="s">
        <v>23</v>
      </c>
      <c r="O31" s="6" t="s">
        <v>23</v>
      </c>
      <c r="P31" s="6" t="s">
        <v>23</v>
      </c>
      <c r="Q31" s="6">
        <v>80</v>
      </c>
      <c r="R31" s="6" t="s">
        <v>23</v>
      </c>
      <c r="S31" s="6">
        <v>63</v>
      </c>
      <c r="T31" s="6" t="s">
        <v>23</v>
      </c>
      <c r="U31" s="6" t="s">
        <v>23</v>
      </c>
    </row>
    <row r="32" spans="1:21" x14ac:dyDescent="0.25">
      <c r="A32" s="1" t="s">
        <v>21</v>
      </c>
      <c r="B32">
        <v>95120101108</v>
      </c>
      <c r="C32" s="6">
        <v>93</v>
      </c>
      <c r="D32" s="6">
        <v>88</v>
      </c>
      <c r="E32" s="6" t="s">
        <v>23</v>
      </c>
      <c r="F32" s="6" t="s">
        <v>23</v>
      </c>
      <c r="G32" s="6" t="s">
        <v>23</v>
      </c>
      <c r="H32" s="6" t="s">
        <v>23</v>
      </c>
      <c r="I32" s="6">
        <v>100</v>
      </c>
      <c r="J32" s="6">
        <v>76</v>
      </c>
      <c r="K32" s="6" t="s">
        <v>23</v>
      </c>
      <c r="L32" s="6" t="s">
        <v>23</v>
      </c>
      <c r="M32" s="6" t="s">
        <v>23</v>
      </c>
      <c r="N32" s="6" t="s">
        <v>23</v>
      </c>
      <c r="O32" s="6" t="s">
        <v>23</v>
      </c>
      <c r="P32" s="6" t="s">
        <v>23</v>
      </c>
      <c r="Q32" s="6">
        <v>92</v>
      </c>
      <c r="R32" s="6" t="s">
        <v>23</v>
      </c>
      <c r="S32" s="6">
        <v>76</v>
      </c>
      <c r="T32" s="6" t="s">
        <v>23</v>
      </c>
      <c r="U32" s="6" t="s">
        <v>23</v>
      </c>
    </row>
    <row r="33" spans="1:21" x14ac:dyDescent="0.25">
      <c r="A33" s="1" t="s">
        <v>21</v>
      </c>
      <c r="B33">
        <v>95120600768</v>
      </c>
      <c r="C33" s="6">
        <v>85</v>
      </c>
      <c r="D33" s="6">
        <v>93</v>
      </c>
      <c r="E33" s="6">
        <v>82</v>
      </c>
      <c r="F33" s="6" t="s">
        <v>23</v>
      </c>
      <c r="G33" s="6" t="s">
        <v>23</v>
      </c>
      <c r="H33" s="6" t="s">
        <v>23</v>
      </c>
      <c r="I33" s="6">
        <v>96</v>
      </c>
      <c r="J33" s="6" t="s">
        <v>23</v>
      </c>
      <c r="K33" s="6" t="s">
        <v>23</v>
      </c>
      <c r="L33" s="6" t="s">
        <v>23</v>
      </c>
      <c r="M33" s="6" t="s">
        <v>23</v>
      </c>
      <c r="N33" s="6" t="s">
        <v>23</v>
      </c>
      <c r="O33" s="6" t="s">
        <v>23</v>
      </c>
      <c r="P33" s="6" t="s">
        <v>23</v>
      </c>
      <c r="Q33" s="6">
        <v>94</v>
      </c>
      <c r="R33" s="6">
        <v>74</v>
      </c>
      <c r="S33" s="6">
        <v>66</v>
      </c>
      <c r="T33" s="6" t="s">
        <v>23</v>
      </c>
      <c r="U33" s="6" t="s">
        <v>23</v>
      </c>
    </row>
    <row r="34" spans="1:21" x14ac:dyDescent="0.25">
      <c r="A34" s="1" t="s">
        <v>21</v>
      </c>
      <c r="B34">
        <v>95120903939</v>
      </c>
      <c r="C34" s="6">
        <v>90</v>
      </c>
      <c r="D34" s="6">
        <v>82</v>
      </c>
      <c r="E34" s="6" t="s">
        <v>23</v>
      </c>
      <c r="F34" s="6" t="s">
        <v>23</v>
      </c>
      <c r="G34" s="6" t="s">
        <v>23</v>
      </c>
      <c r="H34" s="6" t="s">
        <v>23</v>
      </c>
      <c r="I34" s="6">
        <v>92</v>
      </c>
      <c r="J34" s="6" t="s">
        <v>23</v>
      </c>
      <c r="K34" s="6" t="s">
        <v>23</v>
      </c>
      <c r="L34" s="6" t="s">
        <v>23</v>
      </c>
      <c r="M34" s="6" t="s">
        <v>23</v>
      </c>
      <c r="N34" s="6" t="s">
        <v>23</v>
      </c>
      <c r="O34" s="6" t="s">
        <v>23</v>
      </c>
      <c r="P34" s="6" t="s">
        <v>23</v>
      </c>
      <c r="Q34" s="6">
        <v>86</v>
      </c>
      <c r="R34" s="6" t="s">
        <v>23</v>
      </c>
      <c r="S34" s="6">
        <v>63</v>
      </c>
      <c r="T34" s="6" t="s">
        <v>23</v>
      </c>
      <c r="U34" s="6" t="s">
        <v>23</v>
      </c>
    </row>
    <row r="35" spans="1:21" x14ac:dyDescent="0.25">
      <c r="A35" s="1" t="s">
        <v>21</v>
      </c>
      <c r="B35">
        <v>95122401008</v>
      </c>
      <c r="C35" s="6">
        <v>87</v>
      </c>
      <c r="D35" s="6" t="s">
        <v>23</v>
      </c>
      <c r="E35" s="6" t="s">
        <v>23</v>
      </c>
      <c r="F35" s="6" t="s">
        <v>23</v>
      </c>
      <c r="G35" s="6" t="s">
        <v>23</v>
      </c>
      <c r="H35" s="6" t="s">
        <v>23</v>
      </c>
      <c r="I35" s="6">
        <v>100</v>
      </c>
      <c r="J35" s="6" t="s">
        <v>23</v>
      </c>
      <c r="K35" s="6" t="s">
        <v>23</v>
      </c>
      <c r="L35" s="6" t="s">
        <v>23</v>
      </c>
      <c r="M35" s="6" t="s">
        <v>23</v>
      </c>
      <c r="N35" s="6" t="s">
        <v>23</v>
      </c>
      <c r="O35" s="6" t="s">
        <v>23</v>
      </c>
      <c r="P35" s="6" t="s">
        <v>23</v>
      </c>
      <c r="Q35" s="6">
        <v>82</v>
      </c>
      <c r="R35" s="6" t="s">
        <v>23</v>
      </c>
      <c r="S35" s="6">
        <v>79</v>
      </c>
      <c r="T35" s="6">
        <v>73</v>
      </c>
      <c r="U35" s="6">
        <v>64</v>
      </c>
    </row>
    <row r="36" spans="1:21" x14ac:dyDescent="0.25">
      <c r="A36" s="1" t="s">
        <v>77</v>
      </c>
      <c r="B36">
        <v>95011505013</v>
      </c>
      <c r="C36" s="6" t="s">
        <v>23</v>
      </c>
      <c r="D36" s="6" t="s">
        <v>23</v>
      </c>
      <c r="E36" s="6" t="s">
        <v>23</v>
      </c>
      <c r="F36" s="6" t="s">
        <v>23</v>
      </c>
      <c r="G36" s="6" t="s">
        <v>23</v>
      </c>
      <c r="H36" s="6" t="s">
        <v>23</v>
      </c>
      <c r="I36" s="6">
        <v>93</v>
      </c>
      <c r="J36" s="6">
        <v>60</v>
      </c>
      <c r="K36" s="6" t="s">
        <v>23</v>
      </c>
      <c r="L36" s="6" t="s">
        <v>23</v>
      </c>
      <c r="M36" s="6" t="s">
        <v>23</v>
      </c>
      <c r="N36" s="6" t="s">
        <v>23</v>
      </c>
      <c r="O36" s="6" t="s">
        <v>23</v>
      </c>
      <c r="P36" s="6" t="s">
        <v>23</v>
      </c>
      <c r="Q36" s="6">
        <v>46</v>
      </c>
      <c r="R36" s="6" t="s">
        <v>23</v>
      </c>
      <c r="S36" s="6">
        <v>60</v>
      </c>
      <c r="T36" s="6">
        <v>75</v>
      </c>
      <c r="U36" s="6" t="s">
        <v>23</v>
      </c>
    </row>
    <row r="37" spans="1:21" x14ac:dyDescent="0.25">
      <c r="A37" s="1" t="s">
        <v>77</v>
      </c>
      <c r="B37">
        <v>95012403389</v>
      </c>
      <c r="C37" s="6" t="s">
        <v>23</v>
      </c>
      <c r="D37" s="6" t="s">
        <v>23</v>
      </c>
      <c r="E37" s="6" t="s">
        <v>23</v>
      </c>
      <c r="F37" s="6" t="s">
        <v>23</v>
      </c>
      <c r="G37" s="6" t="s">
        <v>23</v>
      </c>
      <c r="H37" s="6" t="s">
        <v>23</v>
      </c>
      <c r="I37" s="6">
        <v>96</v>
      </c>
      <c r="J37" s="6">
        <v>87</v>
      </c>
      <c r="K37" s="6" t="s">
        <v>23</v>
      </c>
      <c r="L37" s="6" t="s">
        <v>23</v>
      </c>
      <c r="M37" s="6" t="s">
        <v>23</v>
      </c>
      <c r="N37" s="6" t="s">
        <v>23</v>
      </c>
      <c r="O37" s="6" t="s">
        <v>23</v>
      </c>
      <c r="P37" s="6" t="s">
        <v>23</v>
      </c>
      <c r="Q37" s="6">
        <v>50</v>
      </c>
      <c r="R37" s="6" t="s">
        <v>23</v>
      </c>
      <c r="S37" s="6">
        <v>40</v>
      </c>
      <c r="T37" s="6">
        <v>70</v>
      </c>
      <c r="U37" s="6">
        <v>44</v>
      </c>
    </row>
    <row r="38" spans="1:21" x14ac:dyDescent="0.25">
      <c r="A38" s="1" t="s">
        <v>77</v>
      </c>
      <c r="B38">
        <v>95020804428</v>
      </c>
      <c r="C38" s="6" t="s">
        <v>23</v>
      </c>
      <c r="D38" s="6" t="s">
        <v>23</v>
      </c>
      <c r="E38" s="6" t="s">
        <v>23</v>
      </c>
      <c r="F38" s="6" t="s">
        <v>23</v>
      </c>
      <c r="G38" s="6">
        <v>92</v>
      </c>
      <c r="H38" s="6" t="s">
        <v>23</v>
      </c>
      <c r="I38" s="6">
        <v>100</v>
      </c>
      <c r="J38" s="6">
        <v>81</v>
      </c>
      <c r="K38" s="6" t="s">
        <v>23</v>
      </c>
      <c r="L38" s="6" t="s">
        <v>23</v>
      </c>
      <c r="M38" s="6" t="s">
        <v>23</v>
      </c>
      <c r="N38" s="6" t="s">
        <v>23</v>
      </c>
      <c r="O38" s="6" t="s">
        <v>23</v>
      </c>
      <c r="P38" s="6" t="s">
        <v>23</v>
      </c>
      <c r="Q38" s="6">
        <v>88</v>
      </c>
      <c r="R38" s="6" t="s">
        <v>23</v>
      </c>
      <c r="S38" s="6">
        <v>57</v>
      </c>
      <c r="T38" s="6">
        <v>70</v>
      </c>
      <c r="U38" s="6" t="s">
        <v>23</v>
      </c>
    </row>
    <row r="39" spans="1:21" x14ac:dyDescent="0.25">
      <c r="A39" s="1" t="s">
        <v>77</v>
      </c>
      <c r="B39">
        <v>95021807901</v>
      </c>
      <c r="C39" s="6" t="s">
        <v>23</v>
      </c>
      <c r="D39" s="6" t="s">
        <v>23</v>
      </c>
      <c r="E39" s="6" t="s">
        <v>23</v>
      </c>
      <c r="F39" s="6" t="s">
        <v>23</v>
      </c>
      <c r="G39" s="6">
        <v>86</v>
      </c>
      <c r="H39" s="6" t="s">
        <v>23</v>
      </c>
      <c r="I39" s="6">
        <v>100</v>
      </c>
      <c r="J39" s="6">
        <v>90</v>
      </c>
      <c r="K39" s="6" t="s">
        <v>23</v>
      </c>
      <c r="L39" s="6" t="s">
        <v>23</v>
      </c>
      <c r="M39" s="6" t="s">
        <v>23</v>
      </c>
      <c r="N39" s="6" t="s">
        <v>23</v>
      </c>
      <c r="O39" s="6" t="s">
        <v>23</v>
      </c>
      <c r="P39" s="6" t="s">
        <v>23</v>
      </c>
      <c r="Q39" s="6">
        <v>70</v>
      </c>
      <c r="R39" s="6" t="s">
        <v>23</v>
      </c>
      <c r="S39" s="6">
        <v>56</v>
      </c>
      <c r="T39" s="6">
        <v>68</v>
      </c>
      <c r="U39" s="6">
        <v>78</v>
      </c>
    </row>
    <row r="40" spans="1:21" x14ac:dyDescent="0.25">
      <c r="A40" s="1" t="s">
        <v>77</v>
      </c>
      <c r="B40">
        <v>95022105039</v>
      </c>
      <c r="C40" s="6" t="s">
        <v>23</v>
      </c>
      <c r="D40" s="6" t="s">
        <v>23</v>
      </c>
      <c r="E40" s="6" t="s">
        <v>23</v>
      </c>
      <c r="F40" s="6" t="s">
        <v>23</v>
      </c>
      <c r="G40" s="6">
        <v>90</v>
      </c>
      <c r="H40" s="6" t="s">
        <v>23</v>
      </c>
      <c r="I40" s="6">
        <v>96</v>
      </c>
      <c r="J40" s="6">
        <v>93</v>
      </c>
      <c r="K40" s="6" t="s">
        <v>23</v>
      </c>
      <c r="L40" s="6" t="s">
        <v>23</v>
      </c>
      <c r="M40" s="6" t="s">
        <v>23</v>
      </c>
      <c r="N40" s="6" t="s">
        <v>23</v>
      </c>
      <c r="O40" s="6" t="s">
        <v>23</v>
      </c>
      <c r="P40" s="6" t="s">
        <v>23</v>
      </c>
      <c r="Q40" s="6">
        <v>86</v>
      </c>
      <c r="R40" s="6">
        <v>36</v>
      </c>
      <c r="S40" s="6">
        <v>53</v>
      </c>
      <c r="T40" s="6">
        <v>73</v>
      </c>
      <c r="U40" s="6">
        <v>100</v>
      </c>
    </row>
    <row r="41" spans="1:21" x14ac:dyDescent="0.25">
      <c r="A41" s="1" t="s">
        <v>77</v>
      </c>
      <c r="B41">
        <v>95031012300</v>
      </c>
      <c r="C41" s="6" t="s">
        <v>23</v>
      </c>
      <c r="D41" s="6" t="s">
        <v>23</v>
      </c>
      <c r="E41" s="6" t="s">
        <v>23</v>
      </c>
      <c r="F41" s="6" t="s">
        <v>23</v>
      </c>
      <c r="G41" s="6" t="s">
        <v>23</v>
      </c>
      <c r="H41" s="6" t="s">
        <v>23</v>
      </c>
      <c r="I41" s="6">
        <v>59</v>
      </c>
      <c r="J41" s="6">
        <v>44</v>
      </c>
      <c r="K41" s="6" t="s">
        <v>23</v>
      </c>
      <c r="L41" s="6" t="s">
        <v>23</v>
      </c>
      <c r="M41" s="6" t="s">
        <v>23</v>
      </c>
      <c r="N41" s="6" t="s">
        <v>23</v>
      </c>
      <c r="O41" s="6" t="s">
        <v>23</v>
      </c>
      <c r="P41" s="6" t="s">
        <v>23</v>
      </c>
      <c r="Q41" s="6">
        <v>34</v>
      </c>
      <c r="R41" s="6" t="s">
        <v>23</v>
      </c>
      <c r="S41" s="6">
        <v>30</v>
      </c>
      <c r="T41" s="6">
        <v>53</v>
      </c>
      <c r="U41" s="6">
        <v>34</v>
      </c>
    </row>
    <row r="42" spans="1:21" x14ac:dyDescent="0.25">
      <c r="A42" s="1" t="s">
        <v>77</v>
      </c>
      <c r="B42">
        <v>95032101746</v>
      </c>
      <c r="C42" s="6" t="s">
        <v>23</v>
      </c>
      <c r="D42" s="6" t="s">
        <v>23</v>
      </c>
      <c r="E42" s="6" t="s">
        <v>23</v>
      </c>
      <c r="F42" s="6" t="s">
        <v>23</v>
      </c>
      <c r="G42" s="6">
        <v>88</v>
      </c>
      <c r="H42" s="6" t="s">
        <v>23</v>
      </c>
      <c r="I42" s="6">
        <v>98</v>
      </c>
      <c r="J42" s="6">
        <v>95</v>
      </c>
      <c r="K42" s="6" t="s">
        <v>23</v>
      </c>
      <c r="L42" s="6" t="s">
        <v>23</v>
      </c>
      <c r="M42" s="6" t="s">
        <v>23</v>
      </c>
      <c r="N42" s="6" t="s">
        <v>23</v>
      </c>
      <c r="O42" s="6" t="s">
        <v>23</v>
      </c>
      <c r="P42" s="6">
        <v>69</v>
      </c>
      <c r="Q42" s="6">
        <v>68</v>
      </c>
      <c r="R42" s="6" t="s">
        <v>23</v>
      </c>
      <c r="S42" s="6">
        <v>70</v>
      </c>
      <c r="T42" s="6">
        <v>80</v>
      </c>
      <c r="U42" s="6">
        <v>72</v>
      </c>
    </row>
    <row r="43" spans="1:21" x14ac:dyDescent="0.25">
      <c r="A43" s="1" t="s">
        <v>77</v>
      </c>
      <c r="B43">
        <v>95032204296</v>
      </c>
      <c r="C43" s="6" t="s">
        <v>23</v>
      </c>
      <c r="D43" s="6" t="s">
        <v>23</v>
      </c>
      <c r="E43" s="6" t="s">
        <v>23</v>
      </c>
      <c r="F43" s="6" t="s">
        <v>23</v>
      </c>
      <c r="G43" s="6">
        <v>92</v>
      </c>
      <c r="H43" s="6" t="s">
        <v>23</v>
      </c>
      <c r="I43" s="6">
        <v>93</v>
      </c>
      <c r="J43" s="6">
        <v>95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6">
        <v>56</v>
      </c>
      <c r="R43" s="6" t="s">
        <v>23</v>
      </c>
      <c r="S43" s="6">
        <v>79</v>
      </c>
      <c r="T43" s="6">
        <v>55</v>
      </c>
      <c r="U43" s="6">
        <v>72</v>
      </c>
    </row>
    <row r="44" spans="1:21" x14ac:dyDescent="0.25">
      <c r="A44" s="1" t="s">
        <v>77</v>
      </c>
      <c r="B44">
        <v>95042205755</v>
      </c>
      <c r="C44" s="6" t="s">
        <v>23</v>
      </c>
      <c r="D44" s="6" t="s">
        <v>23</v>
      </c>
      <c r="E44" s="6" t="s">
        <v>23</v>
      </c>
      <c r="F44" s="6" t="s">
        <v>23</v>
      </c>
      <c r="G44" s="6">
        <v>94</v>
      </c>
      <c r="H44" s="6" t="s">
        <v>23</v>
      </c>
      <c r="I44" s="6">
        <v>90</v>
      </c>
      <c r="J44" s="6">
        <v>67</v>
      </c>
      <c r="K44" s="6" t="s">
        <v>23</v>
      </c>
      <c r="L44" s="6" t="s">
        <v>23</v>
      </c>
      <c r="M44" s="6" t="s">
        <v>23</v>
      </c>
      <c r="N44" s="6" t="s">
        <v>23</v>
      </c>
      <c r="O44" s="6" t="s">
        <v>23</v>
      </c>
      <c r="P44" s="6" t="s">
        <v>23</v>
      </c>
      <c r="Q44" s="6">
        <v>40</v>
      </c>
      <c r="R44" s="6" t="s">
        <v>23</v>
      </c>
      <c r="S44" s="6">
        <v>80</v>
      </c>
      <c r="T44" s="6">
        <v>60</v>
      </c>
      <c r="U44" s="6" t="s">
        <v>23</v>
      </c>
    </row>
    <row r="45" spans="1:21" x14ac:dyDescent="0.25">
      <c r="A45" s="1" t="s">
        <v>77</v>
      </c>
      <c r="B45">
        <v>95050205185</v>
      </c>
      <c r="C45" s="6" t="s">
        <v>23</v>
      </c>
      <c r="D45" s="6" t="s">
        <v>23</v>
      </c>
      <c r="E45" s="6" t="s">
        <v>23</v>
      </c>
      <c r="F45" s="6" t="s">
        <v>23</v>
      </c>
      <c r="G45" s="6">
        <v>66</v>
      </c>
      <c r="H45" s="6" t="s">
        <v>23</v>
      </c>
      <c r="I45" s="6">
        <v>98</v>
      </c>
      <c r="J45" s="6">
        <v>67</v>
      </c>
      <c r="K45" s="6" t="s">
        <v>23</v>
      </c>
      <c r="L45" s="6" t="s">
        <v>23</v>
      </c>
      <c r="M45" s="6" t="s">
        <v>23</v>
      </c>
      <c r="N45" s="6" t="s">
        <v>23</v>
      </c>
      <c r="O45" s="6" t="s">
        <v>23</v>
      </c>
      <c r="P45" s="6" t="s">
        <v>23</v>
      </c>
      <c r="Q45" s="6">
        <v>50</v>
      </c>
      <c r="R45" s="6" t="s">
        <v>23</v>
      </c>
      <c r="S45" s="6">
        <v>54</v>
      </c>
      <c r="T45" s="6">
        <v>80</v>
      </c>
      <c r="U45" s="6">
        <v>68</v>
      </c>
    </row>
    <row r="46" spans="1:21" x14ac:dyDescent="0.25">
      <c r="A46" s="1" t="s">
        <v>77</v>
      </c>
      <c r="B46">
        <v>95050904503</v>
      </c>
      <c r="C46" s="6" t="s">
        <v>23</v>
      </c>
      <c r="D46" s="6" t="s">
        <v>23</v>
      </c>
      <c r="E46" s="6" t="s">
        <v>23</v>
      </c>
      <c r="F46" s="6" t="s">
        <v>23</v>
      </c>
      <c r="G46" s="6" t="s">
        <v>23</v>
      </c>
      <c r="H46" s="6" t="s">
        <v>23</v>
      </c>
      <c r="I46" s="6">
        <v>100</v>
      </c>
      <c r="J46" s="6">
        <v>92</v>
      </c>
      <c r="K46" s="6" t="s">
        <v>23</v>
      </c>
      <c r="L46" s="6" t="s">
        <v>23</v>
      </c>
      <c r="M46" s="6" t="s">
        <v>23</v>
      </c>
      <c r="N46" s="6" t="s">
        <v>23</v>
      </c>
      <c r="O46" s="6" t="s">
        <v>23</v>
      </c>
      <c r="P46" s="6" t="s">
        <v>23</v>
      </c>
      <c r="Q46" s="6">
        <v>70</v>
      </c>
      <c r="R46" s="6" t="s">
        <v>23</v>
      </c>
      <c r="S46" s="6">
        <v>63</v>
      </c>
      <c r="T46" s="6">
        <v>45</v>
      </c>
      <c r="U46" s="6" t="s">
        <v>23</v>
      </c>
    </row>
    <row r="47" spans="1:21" x14ac:dyDescent="0.25">
      <c r="A47" s="1" t="s">
        <v>77</v>
      </c>
      <c r="B47">
        <v>95051201982</v>
      </c>
      <c r="C47" s="6" t="s">
        <v>23</v>
      </c>
      <c r="D47" s="6" t="s">
        <v>23</v>
      </c>
      <c r="E47" s="6" t="s">
        <v>23</v>
      </c>
      <c r="F47" s="6" t="s">
        <v>23</v>
      </c>
      <c r="G47" s="6" t="s">
        <v>23</v>
      </c>
      <c r="H47" s="6" t="s">
        <v>23</v>
      </c>
      <c r="I47" s="6">
        <v>96</v>
      </c>
      <c r="J47" s="6">
        <v>63</v>
      </c>
      <c r="K47" s="6" t="s">
        <v>23</v>
      </c>
      <c r="L47" s="6" t="s">
        <v>23</v>
      </c>
      <c r="M47" s="6" t="s">
        <v>23</v>
      </c>
      <c r="N47" s="6" t="s">
        <v>23</v>
      </c>
      <c r="O47" s="6" t="s">
        <v>23</v>
      </c>
      <c r="P47" s="6" t="s">
        <v>23</v>
      </c>
      <c r="Q47" s="6">
        <v>64</v>
      </c>
      <c r="R47" s="6" t="s">
        <v>23</v>
      </c>
      <c r="S47" s="6">
        <v>63</v>
      </c>
      <c r="T47" s="6">
        <v>58</v>
      </c>
      <c r="U47" s="6">
        <v>48</v>
      </c>
    </row>
    <row r="48" spans="1:21" x14ac:dyDescent="0.25">
      <c r="A48" s="1" t="s">
        <v>77</v>
      </c>
      <c r="B48">
        <v>95052501302</v>
      </c>
      <c r="C48" s="6" t="s">
        <v>23</v>
      </c>
      <c r="D48" s="6" t="s">
        <v>23</v>
      </c>
      <c r="E48" s="6" t="s">
        <v>23</v>
      </c>
      <c r="F48" s="6" t="s">
        <v>23</v>
      </c>
      <c r="G48" s="6" t="s">
        <v>23</v>
      </c>
      <c r="H48" s="6" t="s">
        <v>23</v>
      </c>
      <c r="I48" s="6">
        <v>96</v>
      </c>
      <c r="J48" s="6">
        <v>69</v>
      </c>
      <c r="K48" s="6" t="s">
        <v>23</v>
      </c>
      <c r="L48" s="6" t="s">
        <v>23</v>
      </c>
      <c r="M48" s="6" t="s">
        <v>23</v>
      </c>
      <c r="N48" s="6" t="s">
        <v>23</v>
      </c>
      <c r="O48" s="6" t="s">
        <v>23</v>
      </c>
      <c r="P48" s="6" t="s">
        <v>23</v>
      </c>
      <c r="Q48" s="6">
        <v>68</v>
      </c>
      <c r="R48" s="6" t="s">
        <v>23</v>
      </c>
      <c r="S48" s="6">
        <v>51</v>
      </c>
      <c r="T48" s="6">
        <v>70</v>
      </c>
      <c r="U48" s="6">
        <v>38</v>
      </c>
    </row>
    <row r="49" spans="1:21" x14ac:dyDescent="0.25">
      <c r="A49" s="1" t="s">
        <v>77</v>
      </c>
      <c r="B49">
        <v>95060201793</v>
      </c>
      <c r="C49" s="6">
        <v>73</v>
      </c>
      <c r="D49" s="6">
        <v>65</v>
      </c>
      <c r="E49" s="6" t="s">
        <v>23</v>
      </c>
      <c r="F49" s="6" t="s">
        <v>23</v>
      </c>
      <c r="G49" s="6" t="s">
        <v>23</v>
      </c>
      <c r="H49" s="6" t="s">
        <v>23</v>
      </c>
      <c r="I49" s="6">
        <v>80</v>
      </c>
      <c r="J49" s="6" t="s">
        <v>23</v>
      </c>
      <c r="K49" s="6" t="s">
        <v>23</v>
      </c>
      <c r="L49" s="6" t="s">
        <v>23</v>
      </c>
      <c r="M49" s="6" t="s">
        <v>23</v>
      </c>
      <c r="N49" s="6" t="s">
        <v>23</v>
      </c>
      <c r="O49" s="6" t="s">
        <v>23</v>
      </c>
      <c r="P49" s="6" t="s">
        <v>23</v>
      </c>
      <c r="Q49" s="6">
        <v>52</v>
      </c>
      <c r="R49" s="6" t="s">
        <v>23</v>
      </c>
      <c r="S49" s="6">
        <v>56</v>
      </c>
      <c r="T49" s="6" t="s">
        <v>23</v>
      </c>
      <c r="U49" s="6" t="s">
        <v>23</v>
      </c>
    </row>
    <row r="50" spans="1:21" x14ac:dyDescent="0.25">
      <c r="A50" s="1" t="s">
        <v>77</v>
      </c>
      <c r="B50">
        <v>95062400343</v>
      </c>
      <c r="C50" s="6">
        <v>50</v>
      </c>
      <c r="D50" s="6">
        <v>47</v>
      </c>
      <c r="E50" s="6" t="s">
        <v>23</v>
      </c>
      <c r="F50" s="6" t="s">
        <v>23</v>
      </c>
      <c r="G50" s="6" t="s">
        <v>23</v>
      </c>
      <c r="H50" s="6" t="s">
        <v>23</v>
      </c>
      <c r="I50" s="6">
        <v>92</v>
      </c>
      <c r="J50" s="6" t="s">
        <v>23</v>
      </c>
      <c r="K50" s="6" t="s">
        <v>23</v>
      </c>
      <c r="L50" s="6" t="s">
        <v>23</v>
      </c>
      <c r="M50" s="6" t="s">
        <v>23</v>
      </c>
      <c r="N50" s="6" t="s">
        <v>23</v>
      </c>
      <c r="O50" s="6" t="s">
        <v>23</v>
      </c>
      <c r="P50" s="6" t="s">
        <v>23</v>
      </c>
      <c r="Q50" s="6">
        <v>58</v>
      </c>
      <c r="R50" s="6" t="s">
        <v>23</v>
      </c>
      <c r="S50" s="6">
        <v>51</v>
      </c>
      <c r="T50" s="6" t="s">
        <v>23</v>
      </c>
      <c r="U50" s="6" t="s">
        <v>23</v>
      </c>
    </row>
    <row r="51" spans="1:21" x14ac:dyDescent="0.25">
      <c r="A51" s="1" t="s">
        <v>77</v>
      </c>
      <c r="B51">
        <v>95070400070</v>
      </c>
      <c r="C51" s="6" t="s">
        <v>23</v>
      </c>
      <c r="D51" s="6" t="s">
        <v>23</v>
      </c>
      <c r="E51" s="6" t="s">
        <v>23</v>
      </c>
      <c r="F51" s="6" t="s">
        <v>23</v>
      </c>
      <c r="G51" s="6">
        <v>92</v>
      </c>
      <c r="H51" s="6" t="s">
        <v>23</v>
      </c>
      <c r="I51" s="6">
        <v>92</v>
      </c>
      <c r="J51" s="6">
        <v>59</v>
      </c>
      <c r="K51" s="6" t="s">
        <v>23</v>
      </c>
      <c r="L51" s="6" t="s">
        <v>23</v>
      </c>
      <c r="M51" s="6" t="s">
        <v>23</v>
      </c>
      <c r="N51" s="6" t="s">
        <v>23</v>
      </c>
      <c r="O51" s="6" t="s">
        <v>23</v>
      </c>
      <c r="P51" s="6" t="s">
        <v>23</v>
      </c>
      <c r="Q51" s="6">
        <v>72</v>
      </c>
      <c r="R51" s="6" t="s">
        <v>23</v>
      </c>
      <c r="S51" s="6">
        <v>41</v>
      </c>
      <c r="T51" s="6">
        <v>60</v>
      </c>
      <c r="U51" s="6">
        <v>68</v>
      </c>
    </row>
    <row r="52" spans="1:21" x14ac:dyDescent="0.25">
      <c r="A52" s="1" t="s">
        <v>77</v>
      </c>
      <c r="B52">
        <v>95080101408</v>
      </c>
      <c r="C52" s="6">
        <v>73</v>
      </c>
      <c r="D52" s="6" t="s">
        <v>23</v>
      </c>
      <c r="E52" s="6" t="s">
        <v>23</v>
      </c>
      <c r="F52" s="6" t="s">
        <v>23</v>
      </c>
      <c r="G52" s="6" t="s">
        <v>23</v>
      </c>
      <c r="H52" s="6" t="s">
        <v>23</v>
      </c>
      <c r="I52" s="6">
        <v>97</v>
      </c>
      <c r="J52" s="6">
        <v>74</v>
      </c>
      <c r="K52" s="6" t="s">
        <v>23</v>
      </c>
      <c r="L52" s="6" t="s">
        <v>23</v>
      </c>
      <c r="M52" s="6" t="s">
        <v>23</v>
      </c>
      <c r="N52" s="6" t="s">
        <v>23</v>
      </c>
      <c r="O52" s="6" t="s">
        <v>23</v>
      </c>
      <c r="P52" s="6" t="s">
        <v>23</v>
      </c>
      <c r="Q52" s="6">
        <v>56</v>
      </c>
      <c r="R52" s="6" t="s">
        <v>23</v>
      </c>
      <c r="S52" s="6">
        <v>60</v>
      </c>
      <c r="T52" s="6">
        <v>73</v>
      </c>
      <c r="U52" s="6" t="s">
        <v>23</v>
      </c>
    </row>
    <row r="53" spans="1:21" x14ac:dyDescent="0.25">
      <c r="A53" s="1" t="s">
        <v>77</v>
      </c>
      <c r="B53">
        <v>95080902016</v>
      </c>
      <c r="C53" s="6" t="s">
        <v>23</v>
      </c>
      <c r="D53" s="6" t="s">
        <v>23</v>
      </c>
      <c r="E53" s="6" t="s">
        <v>23</v>
      </c>
      <c r="F53" s="6" t="s">
        <v>23</v>
      </c>
      <c r="G53" s="6">
        <v>80</v>
      </c>
      <c r="H53" s="6" t="s">
        <v>23</v>
      </c>
      <c r="I53" s="6">
        <v>97</v>
      </c>
      <c r="J53" s="6">
        <v>83</v>
      </c>
      <c r="K53" s="6" t="s">
        <v>23</v>
      </c>
      <c r="L53" s="6" t="s">
        <v>23</v>
      </c>
      <c r="M53" s="6" t="s">
        <v>23</v>
      </c>
      <c r="N53" s="6" t="s">
        <v>23</v>
      </c>
      <c r="O53" s="6" t="s">
        <v>23</v>
      </c>
      <c r="P53" s="6" t="s">
        <v>23</v>
      </c>
      <c r="Q53" s="6">
        <v>44</v>
      </c>
      <c r="R53" s="6" t="s">
        <v>23</v>
      </c>
      <c r="S53" s="6">
        <v>66</v>
      </c>
      <c r="T53" s="6">
        <v>63</v>
      </c>
      <c r="U53" s="6" t="s">
        <v>23</v>
      </c>
    </row>
    <row r="54" spans="1:21" x14ac:dyDescent="0.25">
      <c r="A54" s="1" t="s">
        <v>77</v>
      </c>
      <c r="B54">
        <v>95081001141</v>
      </c>
      <c r="C54" s="6">
        <v>35</v>
      </c>
      <c r="D54" s="6" t="s">
        <v>23</v>
      </c>
      <c r="E54" s="6" t="s">
        <v>23</v>
      </c>
      <c r="F54" s="6" t="s">
        <v>23</v>
      </c>
      <c r="G54" s="6" t="s">
        <v>23</v>
      </c>
      <c r="H54" s="6" t="s">
        <v>23</v>
      </c>
      <c r="I54" s="6">
        <v>96</v>
      </c>
      <c r="J54" s="6">
        <v>84</v>
      </c>
      <c r="K54" s="6" t="s">
        <v>23</v>
      </c>
      <c r="L54" s="6" t="s">
        <v>23</v>
      </c>
      <c r="M54" s="6" t="s">
        <v>23</v>
      </c>
      <c r="N54" s="6" t="s">
        <v>23</v>
      </c>
      <c r="O54" s="6" t="s">
        <v>23</v>
      </c>
      <c r="P54" s="6" t="s">
        <v>23</v>
      </c>
      <c r="Q54" s="6">
        <v>32</v>
      </c>
      <c r="R54" s="6" t="s">
        <v>23</v>
      </c>
      <c r="S54" s="6">
        <v>51</v>
      </c>
      <c r="T54" s="6">
        <v>63</v>
      </c>
      <c r="U54" s="6" t="s">
        <v>23</v>
      </c>
    </row>
    <row r="55" spans="1:21" x14ac:dyDescent="0.25">
      <c r="A55" s="1" t="s">
        <v>77</v>
      </c>
      <c r="B55">
        <v>95081600739</v>
      </c>
      <c r="C55" s="6" t="s">
        <v>23</v>
      </c>
      <c r="D55" s="6" t="s">
        <v>23</v>
      </c>
      <c r="E55" s="6" t="s">
        <v>23</v>
      </c>
      <c r="F55" s="6">
        <v>47</v>
      </c>
      <c r="G55" s="6" t="s">
        <v>23</v>
      </c>
      <c r="H55" s="6" t="s">
        <v>23</v>
      </c>
      <c r="I55" s="6">
        <v>86</v>
      </c>
      <c r="J55" s="6">
        <v>60</v>
      </c>
      <c r="K55" s="6" t="s">
        <v>23</v>
      </c>
      <c r="L55" s="6" t="s">
        <v>23</v>
      </c>
      <c r="M55" s="6" t="s">
        <v>23</v>
      </c>
      <c r="N55" s="6" t="s">
        <v>23</v>
      </c>
      <c r="O55" s="6" t="s">
        <v>23</v>
      </c>
      <c r="P55" s="6" t="s">
        <v>23</v>
      </c>
      <c r="Q55" s="6">
        <v>66</v>
      </c>
      <c r="R55" s="6" t="s">
        <v>23</v>
      </c>
      <c r="S55" s="6">
        <v>34</v>
      </c>
      <c r="T55" s="6">
        <v>58</v>
      </c>
      <c r="U55" s="6">
        <v>58</v>
      </c>
    </row>
    <row r="56" spans="1:21" x14ac:dyDescent="0.25">
      <c r="A56" s="1" t="s">
        <v>77</v>
      </c>
      <c r="B56">
        <v>95083106189</v>
      </c>
      <c r="C56" s="6" t="s">
        <v>23</v>
      </c>
      <c r="D56" s="6" t="s">
        <v>23</v>
      </c>
      <c r="E56" s="6" t="s">
        <v>23</v>
      </c>
      <c r="F56" s="6" t="s">
        <v>23</v>
      </c>
      <c r="G56" s="6">
        <v>42</v>
      </c>
      <c r="H56" s="6" t="s">
        <v>23</v>
      </c>
      <c r="I56" s="6">
        <v>66</v>
      </c>
      <c r="J56" s="6" t="s">
        <v>23</v>
      </c>
      <c r="K56" s="6" t="s">
        <v>23</v>
      </c>
      <c r="L56" s="6" t="s">
        <v>23</v>
      </c>
      <c r="M56" s="6" t="s">
        <v>23</v>
      </c>
      <c r="N56" s="6" t="s">
        <v>23</v>
      </c>
      <c r="O56" s="6" t="s">
        <v>23</v>
      </c>
      <c r="P56" s="6" t="s">
        <v>23</v>
      </c>
      <c r="Q56" s="6">
        <v>64</v>
      </c>
      <c r="R56" s="6" t="s">
        <v>23</v>
      </c>
      <c r="S56" s="6">
        <v>56</v>
      </c>
      <c r="T56" s="6">
        <v>75</v>
      </c>
      <c r="U56" s="6" t="s">
        <v>23</v>
      </c>
    </row>
    <row r="57" spans="1:21" x14ac:dyDescent="0.25">
      <c r="A57" s="1" t="s">
        <v>77</v>
      </c>
      <c r="B57">
        <v>95092111585</v>
      </c>
      <c r="C57" s="6" t="s">
        <v>23</v>
      </c>
      <c r="D57" s="6" t="s">
        <v>23</v>
      </c>
      <c r="E57" s="6" t="s">
        <v>23</v>
      </c>
      <c r="F57" s="6" t="s">
        <v>23</v>
      </c>
      <c r="G57" s="6">
        <v>76</v>
      </c>
      <c r="H57" s="6" t="s">
        <v>23</v>
      </c>
      <c r="I57" s="6">
        <v>97</v>
      </c>
      <c r="J57" s="6">
        <v>78</v>
      </c>
      <c r="K57" s="6" t="s">
        <v>23</v>
      </c>
      <c r="L57" s="6" t="s">
        <v>23</v>
      </c>
      <c r="M57" s="6" t="s">
        <v>23</v>
      </c>
      <c r="N57" s="6" t="s">
        <v>23</v>
      </c>
      <c r="O57" s="6" t="s">
        <v>23</v>
      </c>
      <c r="P57" s="6" t="s">
        <v>23</v>
      </c>
      <c r="Q57" s="6">
        <v>72</v>
      </c>
      <c r="R57" s="6" t="s">
        <v>23</v>
      </c>
      <c r="S57" s="6">
        <v>60</v>
      </c>
      <c r="T57" s="6">
        <v>80</v>
      </c>
      <c r="U57" s="6" t="s">
        <v>23</v>
      </c>
    </row>
    <row r="58" spans="1:21" x14ac:dyDescent="0.25">
      <c r="A58" s="1" t="s">
        <v>77</v>
      </c>
      <c r="B58">
        <v>95092712281</v>
      </c>
      <c r="C58" s="6" t="s">
        <v>23</v>
      </c>
      <c r="D58" s="6" t="s">
        <v>23</v>
      </c>
      <c r="E58" s="6" t="s">
        <v>23</v>
      </c>
      <c r="F58" s="6" t="s">
        <v>23</v>
      </c>
      <c r="G58" s="6">
        <v>80</v>
      </c>
      <c r="H58" s="6" t="s">
        <v>23</v>
      </c>
      <c r="I58" s="6">
        <v>78</v>
      </c>
      <c r="J58" s="6">
        <v>34</v>
      </c>
      <c r="K58" s="6" t="s">
        <v>23</v>
      </c>
      <c r="L58" s="6" t="s">
        <v>23</v>
      </c>
      <c r="M58" s="6" t="s">
        <v>23</v>
      </c>
      <c r="N58" s="6" t="s">
        <v>23</v>
      </c>
      <c r="O58" s="6" t="s">
        <v>23</v>
      </c>
      <c r="P58" s="6" t="s">
        <v>23</v>
      </c>
      <c r="Q58" s="6">
        <v>52</v>
      </c>
      <c r="R58" s="6" t="s">
        <v>23</v>
      </c>
      <c r="S58" s="6">
        <v>46</v>
      </c>
      <c r="T58" s="6">
        <v>80</v>
      </c>
      <c r="U58" s="6">
        <v>62</v>
      </c>
    </row>
    <row r="59" spans="1:21" x14ac:dyDescent="0.25">
      <c r="A59" s="1" t="s">
        <v>77</v>
      </c>
      <c r="B59">
        <v>95100600025</v>
      </c>
      <c r="C59" s="6" t="s">
        <v>23</v>
      </c>
      <c r="D59" s="6" t="s">
        <v>23</v>
      </c>
      <c r="E59" s="6" t="s">
        <v>23</v>
      </c>
      <c r="F59" s="6" t="s">
        <v>23</v>
      </c>
      <c r="G59" s="6" t="s">
        <v>23</v>
      </c>
      <c r="H59" s="6" t="s">
        <v>23</v>
      </c>
      <c r="I59" s="6">
        <v>65</v>
      </c>
      <c r="J59" s="6" t="s">
        <v>23</v>
      </c>
      <c r="K59" s="6" t="s">
        <v>23</v>
      </c>
      <c r="L59" s="6" t="s">
        <v>23</v>
      </c>
      <c r="M59" s="6" t="s">
        <v>23</v>
      </c>
      <c r="N59" s="6" t="s">
        <v>23</v>
      </c>
      <c r="O59" s="6" t="s">
        <v>23</v>
      </c>
      <c r="P59" s="6" t="s">
        <v>23</v>
      </c>
      <c r="Q59" s="6">
        <v>50</v>
      </c>
      <c r="R59" s="6" t="s">
        <v>23</v>
      </c>
      <c r="S59" s="6">
        <v>43</v>
      </c>
      <c r="T59" s="6">
        <v>78</v>
      </c>
      <c r="U59" s="6">
        <v>24</v>
      </c>
    </row>
    <row r="60" spans="1:21" x14ac:dyDescent="0.25">
      <c r="A60" s="1" t="s">
        <v>77</v>
      </c>
      <c r="B60">
        <v>95100606458</v>
      </c>
      <c r="C60" s="6" t="s">
        <v>23</v>
      </c>
      <c r="D60" s="6" t="s">
        <v>23</v>
      </c>
      <c r="E60" s="6" t="s">
        <v>23</v>
      </c>
      <c r="F60" s="6" t="s">
        <v>23</v>
      </c>
      <c r="G60" s="6">
        <v>88</v>
      </c>
      <c r="H60" s="6" t="s">
        <v>23</v>
      </c>
      <c r="I60" s="6">
        <v>96</v>
      </c>
      <c r="J60" s="6">
        <v>92</v>
      </c>
      <c r="K60" s="6" t="s">
        <v>23</v>
      </c>
      <c r="L60" s="6" t="s">
        <v>23</v>
      </c>
      <c r="M60" s="6" t="s">
        <v>23</v>
      </c>
      <c r="N60" s="6" t="s">
        <v>23</v>
      </c>
      <c r="O60" s="6" t="s">
        <v>23</v>
      </c>
      <c r="P60" s="6" t="s">
        <v>23</v>
      </c>
      <c r="Q60" s="6">
        <v>58</v>
      </c>
      <c r="R60" s="6" t="s">
        <v>23</v>
      </c>
      <c r="S60" s="6">
        <v>59</v>
      </c>
      <c r="T60" s="6">
        <v>53</v>
      </c>
      <c r="U60" s="6">
        <v>72</v>
      </c>
    </row>
    <row r="61" spans="1:21" x14ac:dyDescent="0.25">
      <c r="A61" s="1" t="s">
        <v>77</v>
      </c>
      <c r="B61">
        <v>95100700282</v>
      </c>
      <c r="C61" s="6" t="s">
        <v>23</v>
      </c>
      <c r="D61" s="6" t="s">
        <v>23</v>
      </c>
      <c r="E61" s="6" t="s">
        <v>23</v>
      </c>
      <c r="F61" s="6" t="s">
        <v>23</v>
      </c>
      <c r="G61" s="6">
        <v>76</v>
      </c>
      <c r="H61" s="6" t="s">
        <v>23</v>
      </c>
      <c r="I61" s="6">
        <v>100</v>
      </c>
      <c r="J61" s="6">
        <v>90</v>
      </c>
      <c r="K61" s="6" t="s">
        <v>23</v>
      </c>
      <c r="L61" s="6" t="s">
        <v>23</v>
      </c>
      <c r="M61" s="6" t="s">
        <v>23</v>
      </c>
      <c r="N61" s="6" t="s">
        <v>23</v>
      </c>
      <c r="O61" s="6">
        <v>100</v>
      </c>
      <c r="P61" s="6" t="s">
        <v>23</v>
      </c>
      <c r="Q61" s="6">
        <v>78</v>
      </c>
      <c r="R61" s="6" t="s">
        <v>23</v>
      </c>
      <c r="S61" s="6">
        <v>66</v>
      </c>
      <c r="T61" s="6">
        <v>75</v>
      </c>
      <c r="U61" s="6" t="s">
        <v>23</v>
      </c>
    </row>
    <row r="62" spans="1:21" x14ac:dyDescent="0.25">
      <c r="A62" s="1" t="s">
        <v>77</v>
      </c>
      <c r="B62">
        <v>95101000947</v>
      </c>
      <c r="C62" s="6" t="s">
        <v>23</v>
      </c>
      <c r="D62" s="6" t="s">
        <v>23</v>
      </c>
      <c r="E62" s="6" t="s">
        <v>23</v>
      </c>
      <c r="F62" s="6" t="s">
        <v>23</v>
      </c>
      <c r="G62" s="6">
        <v>96</v>
      </c>
      <c r="H62" s="6" t="s">
        <v>23</v>
      </c>
      <c r="I62" s="6">
        <v>98</v>
      </c>
      <c r="J62" s="6">
        <v>91</v>
      </c>
      <c r="K62" s="6" t="s">
        <v>23</v>
      </c>
      <c r="L62" s="6" t="s">
        <v>23</v>
      </c>
      <c r="M62" s="6" t="s">
        <v>23</v>
      </c>
      <c r="N62" s="6" t="s">
        <v>23</v>
      </c>
      <c r="O62" s="6" t="s">
        <v>23</v>
      </c>
      <c r="P62" s="6" t="s">
        <v>23</v>
      </c>
      <c r="Q62" s="6">
        <v>72</v>
      </c>
      <c r="R62" s="6" t="s">
        <v>23</v>
      </c>
      <c r="S62" s="6">
        <v>69</v>
      </c>
      <c r="T62" s="6">
        <v>85</v>
      </c>
      <c r="U62" s="6" t="s">
        <v>23</v>
      </c>
    </row>
    <row r="63" spans="1:21" x14ac:dyDescent="0.25">
      <c r="A63" s="1" t="s">
        <v>77</v>
      </c>
      <c r="B63">
        <v>95110605809</v>
      </c>
      <c r="C63" s="6" t="s">
        <v>23</v>
      </c>
      <c r="D63" s="6" t="s">
        <v>23</v>
      </c>
      <c r="E63" s="6" t="s">
        <v>23</v>
      </c>
      <c r="F63" s="6" t="s">
        <v>23</v>
      </c>
      <c r="G63" s="6">
        <v>76</v>
      </c>
      <c r="H63" s="6" t="s">
        <v>23</v>
      </c>
      <c r="I63" s="6">
        <v>99</v>
      </c>
      <c r="J63" s="6">
        <v>84</v>
      </c>
      <c r="K63" s="6">
        <v>78</v>
      </c>
      <c r="L63" s="6" t="s">
        <v>23</v>
      </c>
      <c r="M63" s="6" t="s">
        <v>23</v>
      </c>
      <c r="N63" s="6" t="s">
        <v>23</v>
      </c>
      <c r="O63" s="6" t="s">
        <v>23</v>
      </c>
      <c r="P63" s="6" t="s">
        <v>23</v>
      </c>
      <c r="Q63" s="6">
        <v>70</v>
      </c>
      <c r="R63" s="6" t="s">
        <v>23</v>
      </c>
      <c r="S63" s="6">
        <v>53</v>
      </c>
      <c r="T63" s="6">
        <v>73</v>
      </c>
      <c r="U63" s="6" t="s">
        <v>23</v>
      </c>
    </row>
    <row r="64" spans="1:21" x14ac:dyDescent="0.25">
      <c r="A64" s="1" t="s">
        <v>77</v>
      </c>
      <c r="B64">
        <v>95110704362</v>
      </c>
      <c r="C64" s="6">
        <v>48</v>
      </c>
      <c r="D64" s="6">
        <v>17</v>
      </c>
      <c r="E64" s="6" t="s">
        <v>23</v>
      </c>
      <c r="F64" s="6" t="s">
        <v>23</v>
      </c>
      <c r="G64" s="6" t="s">
        <v>23</v>
      </c>
      <c r="H64" s="6" t="s">
        <v>23</v>
      </c>
      <c r="I64" s="6">
        <v>100</v>
      </c>
      <c r="J64" s="6">
        <v>92</v>
      </c>
      <c r="K64" s="6" t="s">
        <v>23</v>
      </c>
      <c r="L64" s="6" t="s">
        <v>23</v>
      </c>
      <c r="M64" s="6" t="s">
        <v>23</v>
      </c>
      <c r="N64" s="6" t="s">
        <v>23</v>
      </c>
      <c r="O64" s="6" t="s">
        <v>23</v>
      </c>
      <c r="P64" s="6" t="s">
        <v>23</v>
      </c>
      <c r="Q64" s="6">
        <v>60</v>
      </c>
      <c r="R64" s="6" t="s">
        <v>23</v>
      </c>
      <c r="S64" s="6">
        <v>47</v>
      </c>
      <c r="T64" s="6" t="s">
        <v>23</v>
      </c>
      <c r="U64" s="6" t="s">
        <v>23</v>
      </c>
    </row>
    <row r="65" spans="1:21" x14ac:dyDescent="0.25">
      <c r="A65" s="1" t="s">
        <v>77</v>
      </c>
      <c r="B65">
        <v>95111800425</v>
      </c>
      <c r="C65" s="6" t="s">
        <v>23</v>
      </c>
      <c r="D65" s="6" t="s">
        <v>23</v>
      </c>
      <c r="E65" s="6" t="s">
        <v>23</v>
      </c>
      <c r="F65" s="6" t="s">
        <v>23</v>
      </c>
      <c r="G65" s="6">
        <v>80</v>
      </c>
      <c r="H65" s="6" t="s">
        <v>23</v>
      </c>
      <c r="I65" s="6">
        <v>98</v>
      </c>
      <c r="J65" s="6">
        <v>79</v>
      </c>
      <c r="K65" s="6" t="s">
        <v>23</v>
      </c>
      <c r="L65" s="6" t="s">
        <v>23</v>
      </c>
      <c r="M65" s="6" t="s">
        <v>23</v>
      </c>
      <c r="N65" s="6" t="s">
        <v>23</v>
      </c>
      <c r="O65" s="6" t="s">
        <v>23</v>
      </c>
      <c r="P65" s="6" t="s">
        <v>23</v>
      </c>
      <c r="Q65" s="6">
        <v>66</v>
      </c>
      <c r="R65" s="6" t="s">
        <v>23</v>
      </c>
      <c r="S65" s="6">
        <v>66</v>
      </c>
      <c r="T65" s="6">
        <v>63</v>
      </c>
      <c r="U65" s="6">
        <v>60</v>
      </c>
    </row>
    <row r="66" spans="1:21" x14ac:dyDescent="0.25">
      <c r="A66" s="1" t="s">
        <v>77</v>
      </c>
      <c r="B66">
        <v>95112902461</v>
      </c>
      <c r="C66" s="6" t="s">
        <v>23</v>
      </c>
      <c r="D66" s="6" t="s">
        <v>23</v>
      </c>
      <c r="E66" s="6" t="s">
        <v>23</v>
      </c>
      <c r="F66" s="6" t="s">
        <v>23</v>
      </c>
      <c r="G66" s="6" t="s">
        <v>23</v>
      </c>
      <c r="H66" s="6" t="s">
        <v>23</v>
      </c>
      <c r="I66" s="6">
        <v>94</v>
      </c>
      <c r="J66" s="6">
        <v>66</v>
      </c>
      <c r="K66" s="6" t="s">
        <v>23</v>
      </c>
      <c r="L66" s="6" t="s">
        <v>23</v>
      </c>
      <c r="M66" s="6" t="s">
        <v>23</v>
      </c>
      <c r="N66" s="6" t="s">
        <v>23</v>
      </c>
      <c r="O66" s="6" t="s">
        <v>23</v>
      </c>
      <c r="P66" s="6" t="s">
        <v>23</v>
      </c>
      <c r="Q66" s="6">
        <v>76</v>
      </c>
      <c r="R66" s="6">
        <v>24</v>
      </c>
      <c r="S66" s="6">
        <v>44</v>
      </c>
      <c r="T66" s="6">
        <v>40</v>
      </c>
      <c r="U66" s="6" t="s">
        <v>23</v>
      </c>
    </row>
    <row r="67" spans="1:21" x14ac:dyDescent="0.25">
      <c r="A67" s="1" t="s">
        <v>92</v>
      </c>
      <c r="B67">
        <v>94120209724</v>
      </c>
      <c r="C67" s="6" t="s">
        <v>23</v>
      </c>
      <c r="D67" s="6" t="s">
        <v>23</v>
      </c>
      <c r="E67" s="6" t="s">
        <v>23</v>
      </c>
      <c r="F67" s="6" t="s">
        <v>23</v>
      </c>
      <c r="G67" s="6" t="s">
        <v>23</v>
      </c>
      <c r="H67" s="6" t="s">
        <v>23</v>
      </c>
      <c r="I67" s="6">
        <v>95</v>
      </c>
      <c r="J67" s="6">
        <v>70</v>
      </c>
      <c r="K67" s="6" t="s">
        <v>23</v>
      </c>
      <c r="L67" s="6" t="s">
        <v>23</v>
      </c>
      <c r="M67" s="6">
        <v>51</v>
      </c>
      <c r="N67" s="6" t="s">
        <v>23</v>
      </c>
      <c r="O67" s="6" t="s">
        <v>23</v>
      </c>
      <c r="P67" s="6" t="s">
        <v>23</v>
      </c>
      <c r="Q67" s="6">
        <v>76</v>
      </c>
      <c r="R67" s="6">
        <v>52</v>
      </c>
      <c r="S67" s="6">
        <v>49</v>
      </c>
      <c r="T67" s="6" t="s">
        <v>23</v>
      </c>
      <c r="U67" s="6" t="s">
        <v>23</v>
      </c>
    </row>
    <row r="68" spans="1:21" x14ac:dyDescent="0.25">
      <c r="A68" s="1" t="s">
        <v>92</v>
      </c>
      <c r="B68">
        <v>95011303864</v>
      </c>
      <c r="C68" s="6" t="s">
        <v>23</v>
      </c>
      <c r="D68" s="6" t="s">
        <v>23</v>
      </c>
      <c r="E68" s="6" t="s">
        <v>23</v>
      </c>
      <c r="F68" s="6">
        <v>42</v>
      </c>
      <c r="G68" s="6" t="s">
        <v>23</v>
      </c>
      <c r="H68" s="6" t="s">
        <v>23</v>
      </c>
      <c r="I68" s="6">
        <v>52</v>
      </c>
      <c r="J68" s="6" t="s">
        <v>23</v>
      </c>
      <c r="K68" s="6" t="s">
        <v>23</v>
      </c>
      <c r="L68" s="6" t="s">
        <v>23</v>
      </c>
      <c r="M68" s="6" t="s">
        <v>23</v>
      </c>
      <c r="N68" s="6" t="s">
        <v>23</v>
      </c>
      <c r="O68" s="6" t="s">
        <v>23</v>
      </c>
      <c r="P68" s="6" t="s">
        <v>23</v>
      </c>
      <c r="Q68" s="6">
        <v>76</v>
      </c>
      <c r="R68" s="6">
        <v>40</v>
      </c>
      <c r="S68" s="6">
        <v>36</v>
      </c>
      <c r="T68" s="6" t="s">
        <v>23</v>
      </c>
      <c r="U68" s="6" t="s">
        <v>23</v>
      </c>
    </row>
    <row r="69" spans="1:21" x14ac:dyDescent="0.25">
      <c r="A69" s="1" t="s">
        <v>92</v>
      </c>
      <c r="B69">
        <v>95012701920</v>
      </c>
      <c r="C69" s="6" t="s">
        <v>23</v>
      </c>
      <c r="D69" s="6" t="s">
        <v>23</v>
      </c>
      <c r="E69" s="6" t="s">
        <v>23</v>
      </c>
      <c r="F69" s="6">
        <v>77</v>
      </c>
      <c r="G69" s="6" t="s">
        <v>23</v>
      </c>
      <c r="H69" s="6" t="s">
        <v>23</v>
      </c>
      <c r="I69" s="6">
        <v>92</v>
      </c>
      <c r="J69" s="6">
        <v>80</v>
      </c>
      <c r="K69" s="6">
        <v>68</v>
      </c>
      <c r="L69" s="6" t="s">
        <v>23</v>
      </c>
      <c r="M69" s="6" t="s">
        <v>23</v>
      </c>
      <c r="N69" s="6" t="s">
        <v>23</v>
      </c>
      <c r="O69" s="6" t="s">
        <v>23</v>
      </c>
      <c r="P69" s="6" t="s">
        <v>23</v>
      </c>
      <c r="Q69" s="6">
        <v>66</v>
      </c>
      <c r="R69" s="6">
        <v>44</v>
      </c>
      <c r="S69" s="6">
        <v>54</v>
      </c>
      <c r="T69" s="6" t="s">
        <v>23</v>
      </c>
      <c r="U69" s="6" t="s">
        <v>23</v>
      </c>
    </row>
    <row r="70" spans="1:21" x14ac:dyDescent="0.25">
      <c r="A70" s="1" t="s">
        <v>92</v>
      </c>
      <c r="B70">
        <v>95012707551</v>
      </c>
      <c r="C70" s="6" t="s">
        <v>23</v>
      </c>
      <c r="D70" s="6" t="s">
        <v>23</v>
      </c>
      <c r="E70" s="6" t="s">
        <v>23</v>
      </c>
      <c r="F70" s="6">
        <v>55</v>
      </c>
      <c r="G70" s="6" t="s">
        <v>23</v>
      </c>
      <c r="H70" s="6" t="s">
        <v>23</v>
      </c>
      <c r="I70" s="6">
        <v>88</v>
      </c>
      <c r="J70" s="6" t="s">
        <v>23</v>
      </c>
      <c r="K70" s="6" t="s">
        <v>23</v>
      </c>
      <c r="L70" s="6" t="s">
        <v>23</v>
      </c>
      <c r="M70" s="6" t="s">
        <v>23</v>
      </c>
      <c r="N70" s="6" t="s">
        <v>23</v>
      </c>
      <c r="O70" s="6" t="s">
        <v>23</v>
      </c>
      <c r="P70" s="6" t="s">
        <v>23</v>
      </c>
      <c r="Q70" s="6">
        <v>72</v>
      </c>
      <c r="R70" s="6">
        <v>42</v>
      </c>
      <c r="S70" s="6">
        <v>49</v>
      </c>
      <c r="T70" s="6" t="s">
        <v>23</v>
      </c>
      <c r="U70" s="6" t="s">
        <v>23</v>
      </c>
    </row>
    <row r="71" spans="1:21" x14ac:dyDescent="0.25">
      <c r="A71" s="1" t="s">
        <v>92</v>
      </c>
      <c r="B71">
        <v>95021105139</v>
      </c>
      <c r="C71" s="6" t="s">
        <v>23</v>
      </c>
      <c r="D71" s="6" t="s">
        <v>23</v>
      </c>
      <c r="E71" s="6" t="s">
        <v>23</v>
      </c>
      <c r="F71" s="6">
        <v>85</v>
      </c>
      <c r="G71" s="6" t="s">
        <v>23</v>
      </c>
      <c r="H71" s="6" t="s">
        <v>23</v>
      </c>
      <c r="I71" s="6">
        <v>100</v>
      </c>
      <c r="J71" s="6">
        <v>81</v>
      </c>
      <c r="K71" s="6" t="s">
        <v>23</v>
      </c>
      <c r="L71" s="6" t="s">
        <v>23</v>
      </c>
      <c r="M71" s="6">
        <v>94</v>
      </c>
      <c r="N71" s="6" t="s">
        <v>23</v>
      </c>
      <c r="O71" s="6" t="s">
        <v>23</v>
      </c>
      <c r="P71" s="6" t="s">
        <v>23</v>
      </c>
      <c r="Q71" s="6">
        <v>94</v>
      </c>
      <c r="R71" s="6">
        <v>52</v>
      </c>
      <c r="S71" s="6">
        <v>71</v>
      </c>
      <c r="T71" s="6" t="s">
        <v>23</v>
      </c>
      <c r="U71" s="6" t="s">
        <v>23</v>
      </c>
    </row>
    <row r="72" spans="1:21" x14ac:dyDescent="0.25">
      <c r="A72" s="1" t="s">
        <v>92</v>
      </c>
      <c r="B72">
        <v>95021201255</v>
      </c>
      <c r="C72" s="6" t="s">
        <v>23</v>
      </c>
      <c r="D72" s="6" t="s">
        <v>23</v>
      </c>
      <c r="E72" s="6" t="s">
        <v>23</v>
      </c>
      <c r="F72" s="6">
        <v>68</v>
      </c>
      <c r="G72" s="6" t="s">
        <v>23</v>
      </c>
      <c r="H72" s="6" t="s">
        <v>23</v>
      </c>
      <c r="I72" s="6">
        <v>84</v>
      </c>
      <c r="J72" s="6" t="s">
        <v>23</v>
      </c>
      <c r="K72" s="6" t="s">
        <v>23</v>
      </c>
      <c r="L72" s="6" t="s">
        <v>23</v>
      </c>
      <c r="M72" s="6" t="s">
        <v>23</v>
      </c>
      <c r="N72" s="6" t="s">
        <v>23</v>
      </c>
      <c r="O72" s="6" t="s">
        <v>23</v>
      </c>
      <c r="P72" s="6" t="s">
        <v>23</v>
      </c>
      <c r="Q72" s="6">
        <v>52</v>
      </c>
      <c r="R72" s="6">
        <v>14</v>
      </c>
      <c r="S72" s="6">
        <v>34</v>
      </c>
      <c r="T72" s="6" t="s">
        <v>23</v>
      </c>
      <c r="U72" s="6" t="s">
        <v>23</v>
      </c>
    </row>
    <row r="73" spans="1:21" x14ac:dyDescent="0.25">
      <c r="A73" s="1" t="s">
        <v>92</v>
      </c>
      <c r="B73">
        <v>95021303223</v>
      </c>
      <c r="C73" s="6" t="s">
        <v>23</v>
      </c>
      <c r="D73" s="6" t="s">
        <v>23</v>
      </c>
      <c r="E73" s="6" t="s">
        <v>23</v>
      </c>
      <c r="F73" s="6">
        <v>60</v>
      </c>
      <c r="G73" s="6" t="s">
        <v>23</v>
      </c>
      <c r="H73" s="6" t="s">
        <v>23</v>
      </c>
      <c r="I73" s="6">
        <v>92</v>
      </c>
      <c r="J73" s="6" t="s">
        <v>23</v>
      </c>
      <c r="K73" s="6" t="s">
        <v>23</v>
      </c>
      <c r="L73" s="6" t="s">
        <v>23</v>
      </c>
      <c r="M73" s="6" t="s">
        <v>23</v>
      </c>
      <c r="N73" s="6" t="s">
        <v>23</v>
      </c>
      <c r="O73" s="6" t="s">
        <v>23</v>
      </c>
      <c r="P73" s="6" t="s">
        <v>23</v>
      </c>
      <c r="Q73" s="6">
        <v>70</v>
      </c>
      <c r="R73" s="6">
        <v>32</v>
      </c>
      <c r="S73" s="6">
        <v>63</v>
      </c>
      <c r="T73" s="6" t="s">
        <v>23</v>
      </c>
      <c r="U73" s="6" t="s">
        <v>23</v>
      </c>
    </row>
    <row r="74" spans="1:21" x14ac:dyDescent="0.25">
      <c r="A74" s="1" t="s">
        <v>92</v>
      </c>
      <c r="B74">
        <v>95030407844</v>
      </c>
      <c r="C74" s="6" t="s">
        <v>23</v>
      </c>
      <c r="D74" s="6" t="s">
        <v>23</v>
      </c>
      <c r="E74" s="6" t="s">
        <v>23</v>
      </c>
      <c r="F74" s="6">
        <v>70</v>
      </c>
      <c r="G74" s="6" t="s">
        <v>23</v>
      </c>
      <c r="H74" s="6" t="s">
        <v>23</v>
      </c>
      <c r="I74" s="6">
        <v>94</v>
      </c>
      <c r="J74" s="6">
        <v>84</v>
      </c>
      <c r="K74" s="6" t="s">
        <v>23</v>
      </c>
      <c r="L74" s="6" t="s">
        <v>23</v>
      </c>
      <c r="M74" s="6" t="s">
        <v>23</v>
      </c>
      <c r="N74" s="6" t="s">
        <v>23</v>
      </c>
      <c r="O74" s="6" t="s">
        <v>23</v>
      </c>
      <c r="P74" s="6">
        <v>90</v>
      </c>
      <c r="Q74" s="6">
        <v>88</v>
      </c>
      <c r="R74" s="6">
        <v>56</v>
      </c>
      <c r="S74" s="6">
        <v>64</v>
      </c>
      <c r="T74" s="6" t="s">
        <v>23</v>
      </c>
      <c r="U74" s="6" t="s">
        <v>23</v>
      </c>
    </row>
    <row r="75" spans="1:21" x14ac:dyDescent="0.25">
      <c r="A75" s="1" t="s">
        <v>92</v>
      </c>
      <c r="B75">
        <v>95040309147</v>
      </c>
      <c r="C75" s="6" t="s">
        <v>23</v>
      </c>
      <c r="D75" s="6" t="s">
        <v>23</v>
      </c>
      <c r="E75" s="6" t="s">
        <v>23</v>
      </c>
      <c r="F75" s="6">
        <v>38</v>
      </c>
      <c r="G75" s="6" t="s">
        <v>23</v>
      </c>
      <c r="H75" s="6" t="s">
        <v>23</v>
      </c>
      <c r="I75" s="6">
        <v>51</v>
      </c>
      <c r="J75" s="6" t="s">
        <v>23</v>
      </c>
      <c r="K75" s="6" t="s">
        <v>23</v>
      </c>
      <c r="L75" s="6" t="s">
        <v>23</v>
      </c>
      <c r="M75" s="6" t="s">
        <v>23</v>
      </c>
      <c r="N75" s="6" t="s">
        <v>23</v>
      </c>
      <c r="O75" s="6" t="s">
        <v>23</v>
      </c>
      <c r="P75" s="6" t="s">
        <v>23</v>
      </c>
      <c r="Q75" s="6">
        <v>48</v>
      </c>
      <c r="R75" s="6" t="s">
        <v>23</v>
      </c>
      <c r="S75" s="6">
        <v>49</v>
      </c>
      <c r="T75" s="6" t="s">
        <v>23</v>
      </c>
      <c r="U75" s="6" t="s">
        <v>23</v>
      </c>
    </row>
    <row r="76" spans="1:21" x14ac:dyDescent="0.25">
      <c r="A76" s="1" t="s">
        <v>92</v>
      </c>
      <c r="B76">
        <v>95040502267</v>
      </c>
      <c r="C76" s="6" t="s">
        <v>23</v>
      </c>
      <c r="D76" s="6" t="s">
        <v>23</v>
      </c>
      <c r="E76" s="6" t="s">
        <v>23</v>
      </c>
      <c r="F76" s="6">
        <v>83</v>
      </c>
      <c r="G76" s="6" t="s">
        <v>23</v>
      </c>
      <c r="H76" s="6" t="s">
        <v>23</v>
      </c>
      <c r="I76" s="6" t="s">
        <v>23</v>
      </c>
      <c r="J76" s="6">
        <v>93</v>
      </c>
      <c r="K76" s="6" t="s">
        <v>23</v>
      </c>
      <c r="L76" s="6" t="s">
        <v>23</v>
      </c>
      <c r="M76" s="6" t="s">
        <v>23</v>
      </c>
      <c r="N76" s="6" t="s">
        <v>23</v>
      </c>
      <c r="O76" s="6">
        <v>96</v>
      </c>
      <c r="P76" s="6" t="s">
        <v>23</v>
      </c>
      <c r="Q76" s="6">
        <v>72</v>
      </c>
      <c r="R76" s="6">
        <v>64</v>
      </c>
      <c r="S76" s="6">
        <v>57</v>
      </c>
      <c r="T76" s="6" t="s">
        <v>23</v>
      </c>
      <c r="U76" s="6" t="s">
        <v>23</v>
      </c>
    </row>
    <row r="77" spans="1:21" x14ac:dyDescent="0.25">
      <c r="A77" s="1" t="s">
        <v>92</v>
      </c>
      <c r="B77">
        <v>95040601874</v>
      </c>
      <c r="C77" s="6" t="s">
        <v>23</v>
      </c>
      <c r="D77" s="6" t="s">
        <v>23</v>
      </c>
      <c r="E77" s="6" t="s">
        <v>23</v>
      </c>
      <c r="F77" s="6">
        <v>93</v>
      </c>
      <c r="G77" s="6" t="s">
        <v>23</v>
      </c>
      <c r="H77" s="6" t="s">
        <v>23</v>
      </c>
      <c r="I77" s="6">
        <v>98</v>
      </c>
      <c r="J77" s="6">
        <v>80</v>
      </c>
      <c r="K77" s="6">
        <v>80</v>
      </c>
      <c r="L77" s="6" t="s">
        <v>23</v>
      </c>
      <c r="M77" s="6" t="s">
        <v>23</v>
      </c>
      <c r="N77" s="6" t="s">
        <v>23</v>
      </c>
      <c r="O77" s="6" t="s">
        <v>23</v>
      </c>
      <c r="P77" s="6" t="s">
        <v>23</v>
      </c>
      <c r="Q77" s="6">
        <v>78</v>
      </c>
      <c r="R77" s="6">
        <v>64</v>
      </c>
      <c r="S77" s="6">
        <v>63</v>
      </c>
      <c r="T77" s="6" t="s">
        <v>23</v>
      </c>
      <c r="U77" s="6" t="s">
        <v>23</v>
      </c>
    </row>
    <row r="78" spans="1:21" x14ac:dyDescent="0.25">
      <c r="A78" s="1" t="s">
        <v>92</v>
      </c>
      <c r="B78">
        <v>95062703248</v>
      </c>
      <c r="C78" s="6" t="s">
        <v>23</v>
      </c>
      <c r="D78" s="6" t="s">
        <v>23</v>
      </c>
      <c r="E78" s="6" t="s">
        <v>23</v>
      </c>
      <c r="F78" s="6">
        <v>63</v>
      </c>
      <c r="G78" s="6" t="s">
        <v>23</v>
      </c>
      <c r="H78" s="6" t="s">
        <v>23</v>
      </c>
      <c r="I78" s="6">
        <v>88</v>
      </c>
      <c r="J78" s="6" t="s">
        <v>23</v>
      </c>
      <c r="K78" s="6" t="s">
        <v>23</v>
      </c>
      <c r="L78" s="6" t="s">
        <v>23</v>
      </c>
      <c r="M78" s="6" t="s">
        <v>23</v>
      </c>
      <c r="N78" s="6" t="s">
        <v>23</v>
      </c>
      <c r="O78" s="6" t="s">
        <v>23</v>
      </c>
      <c r="P78" s="6" t="s">
        <v>23</v>
      </c>
      <c r="Q78" s="6">
        <v>64</v>
      </c>
      <c r="R78" s="6" t="s">
        <v>23</v>
      </c>
      <c r="S78" s="6">
        <v>63</v>
      </c>
      <c r="T78" s="6">
        <v>43</v>
      </c>
      <c r="U78" s="6" t="s">
        <v>23</v>
      </c>
    </row>
    <row r="79" spans="1:21" x14ac:dyDescent="0.25">
      <c r="A79" s="1" t="s">
        <v>92</v>
      </c>
      <c r="B79">
        <v>95062704850</v>
      </c>
      <c r="C79" s="6" t="s">
        <v>23</v>
      </c>
      <c r="D79" s="6" t="s">
        <v>23</v>
      </c>
      <c r="E79" s="6" t="s">
        <v>23</v>
      </c>
      <c r="F79" s="6">
        <v>65</v>
      </c>
      <c r="G79" s="6" t="s">
        <v>23</v>
      </c>
      <c r="H79" s="6" t="s">
        <v>23</v>
      </c>
      <c r="I79" s="6">
        <v>69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6" t="s">
        <v>23</v>
      </c>
      <c r="Q79" s="6">
        <v>52</v>
      </c>
      <c r="R79" s="6" t="s">
        <v>23</v>
      </c>
      <c r="S79" s="6">
        <v>51</v>
      </c>
      <c r="T79" s="6" t="s">
        <v>23</v>
      </c>
      <c r="U79" s="6" t="s">
        <v>23</v>
      </c>
    </row>
    <row r="80" spans="1:21" x14ac:dyDescent="0.25">
      <c r="A80" s="1" t="s">
        <v>92</v>
      </c>
      <c r="B80">
        <v>95070400629</v>
      </c>
      <c r="C80" s="6" t="s">
        <v>23</v>
      </c>
      <c r="D80" s="6" t="s">
        <v>23</v>
      </c>
      <c r="E80" s="6" t="s">
        <v>23</v>
      </c>
      <c r="F80" s="6">
        <v>50</v>
      </c>
      <c r="G80" s="6" t="s">
        <v>23</v>
      </c>
      <c r="H80" s="6" t="s">
        <v>23</v>
      </c>
      <c r="I80" s="6">
        <v>82</v>
      </c>
      <c r="J80" s="6" t="s">
        <v>23</v>
      </c>
      <c r="K80" s="6" t="s">
        <v>23</v>
      </c>
      <c r="L80" s="6" t="s">
        <v>23</v>
      </c>
      <c r="M80" s="6" t="s">
        <v>23</v>
      </c>
      <c r="N80" s="6" t="s">
        <v>23</v>
      </c>
      <c r="O80" s="6" t="s">
        <v>23</v>
      </c>
      <c r="P80" s="6" t="s">
        <v>23</v>
      </c>
      <c r="Q80" s="6">
        <v>68</v>
      </c>
      <c r="R80" s="6">
        <v>36</v>
      </c>
      <c r="S80" s="6">
        <v>47</v>
      </c>
      <c r="T80" s="6" t="s">
        <v>23</v>
      </c>
      <c r="U80" s="6" t="s">
        <v>23</v>
      </c>
    </row>
    <row r="81" spans="1:21" x14ac:dyDescent="0.25">
      <c r="A81" s="1" t="s">
        <v>92</v>
      </c>
      <c r="B81">
        <v>95070600715</v>
      </c>
      <c r="C81" s="6" t="s">
        <v>23</v>
      </c>
      <c r="D81" s="6" t="s">
        <v>23</v>
      </c>
      <c r="E81" s="6" t="s">
        <v>23</v>
      </c>
      <c r="F81" s="6">
        <v>53</v>
      </c>
      <c r="G81" s="6" t="s">
        <v>23</v>
      </c>
      <c r="H81" s="6" t="s">
        <v>23</v>
      </c>
      <c r="I81" s="6">
        <v>100</v>
      </c>
      <c r="J81" s="6">
        <v>77</v>
      </c>
      <c r="K81" s="6" t="s">
        <v>23</v>
      </c>
      <c r="L81" s="6" t="s">
        <v>23</v>
      </c>
      <c r="M81" s="6" t="s">
        <v>23</v>
      </c>
      <c r="N81" s="6" t="s">
        <v>23</v>
      </c>
      <c r="O81" s="6" t="s">
        <v>23</v>
      </c>
      <c r="P81" s="6" t="s">
        <v>23</v>
      </c>
      <c r="Q81" s="6">
        <v>82</v>
      </c>
      <c r="R81" s="6">
        <v>38</v>
      </c>
      <c r="S81" s="6">
        <v>53</v>
      </c>
      <c r="T81" s="6" t="s">
        <v>23</v>
      </c>
      <c r="U81" s="6">
        <v>46</v>
      </c>
    </row>
    <row r="82" spans="1:21" x14ac:dyDescent="0.25">
      <c r="A82" s="1" t="s">
        <v>92</v>
      </c>
      <c r="B82">
        <v>95071306764</v>
      </c>
      <c r="C82" s="6" t="s">
        <v>23</v>
      </c>
      <c r="D82" s="6" t="s">
        <v>23</v>
      </c>
      <c r="E82" s="6" t="s">
        <v>23</v>
      </c>
      <c r="F82" s="6" t="s">
        <v>23</v>
      </c>
      <c r="G82" s="6" t="s">
        <v>23</v>
      </c>
      <c r="H82" s="6" t="s">
        <v>23</v>
      </c>
      <c r="I82" s="6">
        <v>98</v>
      </c>
      <c r="J82" s="6">
        <v>81</v>
      </c>
      <c r="K82" s="6" t="s">
        <v>23</v>
      </c>
      <c r="L82" s="6" t="s">
        <v>23</v>
      </c>
      <c r="M82" s="6" t="s">
        <v>23</v>
      </c>
      <c r="N82" s="6" t="s">
        <v>23</v>
      </c>
      <c r="O82" s="6" t="s">
        <v>23</v>
      </c>
      <c r="P82" s="6" t="s">
        <v>23</v>
      </c>
      <c r="Q82" s="6">
        <v>88</v>
      </c>
      <c r="R82" s="6">
        <v>40</v>
      </c>
      <c r="S82" s="6">
        <v>59</v>
      </c>
      <c r="T82" s="6" t="s">
        <v>23</v>
      </c>
      <c r="U82" s="6" t="s">
        <v>23</v>
      </c>
    </row>
    <row r="83" spans="1:21" x14ac:dyDescent="0.25">
      <c r="A83" s="1" t="s">
        <v>92</v>
      </c>
      <c r="B83">
        <v>95071307406</v>
      </c>
      <c r="C83" s="6" t="s">
        <v>23</v>
      </c>
      <c r="D83" s="6" t="s">
        <v>23</v>
      </c>
      <c r="E83" s="6" t="s">
        <v>23</v>
      </c>
      <c r="F83" s="6">
        <v>70</v>
      </c>
      <c r="G83" s="6" t="s">
        <v>23</v>
      </c>
      <c r="H83" s="6" t="s">
        <v>23</v>
      </c>
      <c r="I83" s="6">
        <v>96</v>
      </c>
      <c r="J83" s="6">
        <v>51</v>
      </c>
      <c r="K83" s="6" t="s">
        <v>23</v>
      </c>
      <c r="L83" s="6" t="s">
        <v>23</v>
      </c>
      <c r="M83" s="6" t="s">
        <v>23</v>
      </c>
      <c r="N83" s="6" t="s">
        <v>23</v>
      </c>
      <c r="O83" s="6" t="s">
        <v>23</v>
      </c>
      <c r="P83" s="6" t="s">
        <v>23</v>
      </c>
      <c r="Q83" s="6">
        <v>76</v>
      </c>
      <c r="R83" s="6" t="s">
        <v>23</v>
      </c>
      <c r="S83" s="6">
        <v>66</v>
      </c>
      <c r="T83" s="6">
        <v>95</v>
      </c>
      <c r="U83" s="6" t="s">
        <v>23</v>
      </c>
    </row>
    <row r="84" spans="1:21" x14ac:dyDescent="0.25">
      <c r="A84" s="1" t="s">
        <v>92</v>
      </c>
      <c r="B84">
        <v>95072805323</v>
      </c>
      <c r="C84" s="6" t="s">
        <v>23</v>
      </c>
      <c r="D84" s="6" t="s">
        <v>23</v>
      </c>
      <c r="E84" s="6" t="s">
        <v>23</v>
      </c>
      <c r="F84" s="6">
        <v>68</v>
      </c>
      <c r="G84" s="6" t="s">
        <v>23</v>
      </c>
      <c r="H84" s="6" t="s">
        <v>23</v>
      </c>
      <c r="I84" s="6">
        <v>87</v>
      </c>
      <c r="J84" s="6">
        <v>55</v>
      </c>
      <c r="K84" s="6" t="s">
        <v>23</v>
      </c>
      <c r="L84" s="6" t="s">
        <v>23</v>
      </c>
      <c r="M84" s="6" t="s">
        <v>23</v>
      </c>
      <c r="N84" s="6" t="s">
        <v>23</v>
      </c>
      <c r="O84" s="6" t="s">
        <v>23</v>
      </c>
      <c r="P84" s="6" t="s">
        <v>23</v>
      </c>
      <c r="Q84" s="6">
        <v>86</v>
      </c>
      <c r="R84" s="6">
        <v>48</v>
      </c>
      <c r="S84" s="6">
        <v>63</v>
      </c>
      <c r="T84" s="6">
        <v>55</v>
      </c>
      <c r="U84" s="6" t="s">
        <v>23</v>
      </c>
    </row>
    <row r="85" spans="1:21" x14ac:dyDescent="0.25">
      <c r="A85" s="1" t="s">
        <v>92</v>
      </c>
      <c r="B85">
        <v>95072901340</v>
      </c>
      <c r="C85" s="6" t="s">
        <v>23</v>
      </c>
      <c r="D85" s="6" t="s">
        <v>23</v>
      </c>
      <c r="E85" s="6" t="s">
        <v>23</v>
      </c>
      <c r="F85" s="6" t="s">
        <v>23</v>
      </c>
      <c r="G85" s="6" t="s">
        <v>23</v>
      </c>
      <c r="H85" s="6" t="s">
        <v>23</v>
      </c>
      <c r="I85" s="6">
        <v>91</v>
      </c>
      <c r="J85" s="6">
        <v>66</v>
      </c>
      <c r="K85" s="6" t="s">
        <v>23</v>
      </c>
      <c r="L85" s="6" t="s">
        <v>23</v>
      </c>
      <c r="M85" s="6" t="s">
        <v>23</v>
      </c>
      <c r="N85" s="6" t="s">
        <v>23</v>
      </c>
      <c r="O85" s="6" t="s">
        <v>23</v>
      </c>
      <c r="P85" s="6" t="s">
        <v>23</v>
      </c>
      <c r="Q85" s="6">
        <v>100</v>
      </c>
      <c r="R85" s="6">
        <v>66</v>
      </c>
      <c r="S85" s="6">
        <v>76</v>
      </c>
      <c r="T85" s="6">
        <v>70</v>
      </c>
      <c r="U85" s="6" t="s">
        <v>23</v>
      </c>
    </row>
    <row r="86" spans="1:21" x14ac:dyDescent="0.25">
      <c r="A86" s="1" t="s">
        <v>92</v>
      </c>
      <c r="B86">
        <v>95072901364</v>
      </c>
      <c r="C86" s="6" t="s">
        <v>23</v>
      </c>
      <c r="D86" s="6" t="s">
        <v>23</v>
      </c>
      <c r="E86" s="6" t="s">
        <v>23</v>
      </c>
      <c r="F86" s="6" t="s">
        <v>23</v>
      </c>
      <c r="G86" s="6" t="s">
        <v>23</v>
      </c>
      <c r="H86" s="6" t="s">
        <v>23</v>
      </c>
      <c r="I86" s="6">
        <v>100</v>
      </c>
      <c r="J86" s="6">
        <v>92</v>
      </c>
      <c r="K86" s="6">
        <v>72</v>
      </c>
      <c r="L86" s="6" t="s">
        <v>23</v>
      </c>
      <c r="M86" s="6" t="s">
        <v>23</v>
      </c>
      <c r="N86" s="6" t="s">
        <v>23</v>
      </c>
      <c r="O86" s="6" t="s">
        <v>23</v>
      </c>
      <c r="P86" s="6" t="s">
        <v>23</v>
      </c>
      <c r="Q86" s="6">
        <v>74</v>
      </c>
      <c r="R86" s="6">
        <v>52</v>
      </c>
      <c r="S86" s="6">
        <v>54</v>
      </c>
      <c r="T86" s="6" t="s">
        <v>23</v>
      </c>
      <c r="U86" s="6" t="s">
        <v>23</v>
      </c>
    </row>
    <row r="87" spans="1:21" x14ac:dyDescent="0.25">
      <c r="A87" s="1" t="s">
        <v>92</v>
      </c>
      <c r="B87">
        <v>95082206507</v>
      </c>
      <c r="C87" s="6" t="s">
        <v>23</v>
      </c>
      <c r="D87" s="6" t="s">
        <v>23</v>
      </c>
      <c r="E87" s="6" t="s">
        <v>23</v>
      </c>
      <c r="F87" s="6">
        <v>87</v>
      </c>
      <c r="G87" s="6" t="s">
        <v>23</v>
      </c>
      <c r="H87" s="6" t="s">
        <v>23</v>
      </c>
      <c r="I87" s="6">
        <v>98</v>
      </c>
      <c r="J87" s="6" t="s">
        <v>23</v>
      </c>
      <c r="K87" s="6" t="s">
        <v>23</v>
      </c>
      <c r="L87" s="6" t="s">
        <v>23</v>
      </c>
      <c r="M87" s="6" t="s">
        <v>23</v>
      </c>
      <c r="N87" s="6" t="s">
        <v>23</v>
      </c>
      <c r="O87" s="6" t="s">
        <v>23</v>
      </c>
      <c r="P87" s="6" t="s">
        <v>23</v>
      </c>
      <c r="Q87" s="6">
        <v>96</v>
      </c>
      <c r="R87" s="6">
        <v>90</v>
      </c>
      <c r="S87" s="6">
        <v>91</v>
      </c>
      <c r="T87" s="6" t="s">
        <v>23</v>
      </c>
      <c r="U87" s="6" t="s">
        <v>23</v>
      </c>
    </row>
    <row r="88" spans="1:21" x14ac:dyDescent="0.25">
      <c r="A88" s="1" t="s">
        <v>92</v>
      </c>
      <c r="B88">
        <v>95091103271</v>
      </c>
      <c r="C88" s="6" t="s">
        <v>23</v>
      </c>
      <c r="D88" s="6" t="s">
        <v>23</v>
      </c>
      <c r="E88" s="6" t="s">
        <v>23</v>
      </c>
      <c r="F88" s="6">
        <v>47</v>
      </c>
      <c r="G88" s="6" t="s">
        <v>23</v>
      </c>
      <c r="H88" s="6" t="s">
        <v>23</v>
      </c>
      <c r="I88" s="6">
        <v>89</v>
      </c>
      <c r="J88" s="6" t="s">
        <v>23</v>
      </c>
      <c r="K88" s="6" t="s">
        <v>23</v>
      </c>
      <c r="L88" s="6" t="s">
        <v>23</v>
      </c>
      <c r="M88" s="6" t="s">
        <v>23</v>
      </c>
      <c r="N88" s="6" t="s">
        <v>23</v>
      </c>
      <c r="O88" s="6" t="s">
        <v>23</v>
      </c>
      <c r="P88" s="6" t="s">
        <v>23</v>
      </c>
      <c r="Q88" s="6">
        <v>76</v>
      </c>
      <c r="R88" s="6">
        <v>40</v>
      </c>
      <c r="S88" s="6">
        <v>54</v>
      </c>
      <c r="T88" s="6" t="s">
        <v>23</v>
      </c>
      <c r="U88" s="6" t="s">
        <v>23</v>
      </c>
    </row>
    <row r="89" spans="1:21" x14ac:dyDescent="0.25">
      <c r="A89" s="1" t="s">
        <v>92</v>
      </c>
      <c r="B89">
        <v>95092301371</v>
      </c>
      <c r="C89" s="6" t="s">
        <v>23</v>
      </c>
      <c r="D89" s="6" t="s">
        <v>23</v>
      </c>
      <c r="E89" s="6" t="s">
        <v>23</v>
      </c>
      <c r="F89" s="6" t="s">
        <v>23</v>
      </c>
      <c r="G89" s="6" t="s">
        <v>23</v>
      </c>
      <c r="H89" s="6" t="s">
        <v>23</v>
      </c>
      <c r="I89" s="6">
        <v>94</v>
      </c>
      <c r="J89" s="6">
        <v>88</v>
      </c>
      <c r="K89" s="6" t="s">
        <v>23</v>
      </c>
      <c r="L89" s="6" t="s">
        <v>23</v>
      </c>
      <c r="M89" s="6" t="s">
        <v>23</v>
      </c>
      <c r="N89" s="6" t="s">
        <v>23</v>
      </c>
      <c r="O89" s="6" t="s">
        <v>23</v>
      </c>
      <c r="P89" s="6" t="s">
        <v>23</v>
      </c>
      <c r="Q89" s="6">
        <v>88</v>
      </c>
      <c r="R89" s="6">
        <v>46</v>
      </c>
      <c r="S89" s="6">
        <v>77</v>
      </c>
      <c r="T89" s="6" t="s">
        <v>23</v>
      </c>
      <c r="U89" s="6" t="s">
        <v>23</v>
      </c>
    </row>
    <row r="90" spans="1:21" x14ac:dyDescent="0.25">
      <c r="A90" s="1" t="s">
        <v>92</v>
      </c>
      <c r="B90">
        <v>95100703063</v>
      </c>
      <c r="C90" s="6" t="s">
        <v>23</v>
      </c>
      <c r="D90" s="6" t="s">
        <v>23</v>
      </c>
      <c r="E90" s="6" t="s">
        <v>23</v>
      </c>
      <c r="F90" s="6">
        <v>68</v>
      </c>
      <c r="G90" s="6" t="s">
        <v>23</v>
      </c>
      <c r="H90" s="6" t="s">
        <v>23</v>
      </c>
      <c r="I90" s="6">
        <v>94</v>
      </c>
      <c r="J90" s="6">
        <v>78</v>
      </c>
      <c r="K90" s="6" t="s">
        <v>23</v>
      </c>
      <c r="L90" s="6" t="s">
        <v>23</v>
      </c>
      <c r="M90" s="6" t="s">
        <v>23</v>
      </c>
      <c r="N90" s="6" t="s">
        <v>23</v>
      </c>
      <c r="O90" s="6">
        <v>96</v>
      </c>
      <c r="P90" s="6" t="s">
        <v>23</v>
      </c>
      <c r="Q90" s="6">
        <v>100</v>
      </c>
      <c r="R90" s="6">
        <v>54</v>
      </c>
      <c r="S90" s="6">
        <v>50</v>
      </c>
      <c r="T90" s="6" t="s">
        <v>23</v>
      </c>
      <c r="U90" s="6" t="s">
        <v>23</v>
      </c>
    </row>
    <row r="91" spans="1:21" x14ac:dyDescent="0.25">
      <c r="A91" s="1" t="s">
        <v>92</v>
      </c>
      <c r="B91">
        <v>95102509322</v>
      </c>
      <c r="C91" s="6" t="s">
        <v>23</v>
      </c>
      <c r="D91" s="6" t="s">
        <v>23</v>
      </c>
      <c r="E91" s="6" t="s">
        <v>23</v>
      </c>
      <c r="F91" s="6">
        <v>77</v>
      </c>
      <c r="G91" s="6" t="s">
        <v>23</v>
      </c>
      <c r="H91" s="6" t="s">
        <v>23</v>
      </c>
      <c r="I91" s="6">
        <v>72</v>
      </c>
      <c r="J91" s="6">
        <v>44</v>
      </c>
      <c r="K91" s="6" t="s">
        <v>23</v>
      </c>
      <c r="L91" s="6" t="s">
        <v>23</v>
      </c>
      <c r="M91" s="6" t="s">
        <v>23</v>
      </c>
      <c r="N91" s="6" t="s">
        <v>23</v>
      </c>
      <c r="O91" s="6" t="s">
        <v>23</v>
      </c>
      <c r="P91" s="6" t="s">
        <v>23</v>
      </c>
      <c r="Q91" s="6">
        <v>78</v>
      </c>
      <c r="R91" s="6">
        <v>40</v>
      </c>
      <c r="S91" s="6">
        <v>60</v>
      </c>
      <c r="T91" s="6" t="s">
        <v>23</v>
      </c>
      <c r="U91" s="6" t="s">
        <v>23</v>
      </c>
    </row>
    <row r="92" spans="1:21" x14ac:dyDescent="0.25">
      <c r="A92" s="1" t="s">
        <v>92</v>
      </c>
      <c r="B92">
        <v>95121002200</v>
      </c>
      <c r="C92" s="6" t="s">
        <v>23</v>
      </c>
      <c r="D92" s="6" t="s">
        <v>23</v>
      </c>
      <c r="E92" s="6" t="s">
        <v>23</v>
      </c>
      <c r="F92" s="6">
        <v>80</v>
      </c>
      <c r="G92" s="6" t="s">
        <v>23</v>
      </c>
      <c r="H92" s="6" t="s">
        <v>23</v>
      </c>
      <c r="I92" s="6">
        <v>100</v>
      </c>
      <c r="J92" s="6">
        <v>82</v>
      </c>
      <c r="K92" s="6" t="s">
        <v>23</v>
      </c>
      <c r="L92" s="6" t="s">
        <v>23</v>
      </c>
      <c r="M92" s="6" t="s">
        <v>23</v>
      </c>
      <c r="N92" s="6" t="s">
        <v>23</v>
      </c>
      <c r="O92" s="6">
        <v>100</v>
      </c>
      <c r="P92" s="6" t="s">
        <v>23</v>
      </c>
      <c r="Q92" s="6">
        <v>86</v>
      </c>
      <c r="R92" s="6">
        <v>94</v>
      </c>
      <c r="S92" s="6">
        <v>63</v>
      </c>
      <c r="T92" s="6" t="s">
        <v>23</v>
      </c>
      <c r="U92" s="6" t="s">
        <v>23</v>
      </c>
    </row>
    <row r="93" spans="1:21" x14ac:dyDescent="0.25">
      <c r="A93" s="1" t="s">
        <v>92</v>
      </c>
      <c r="B93">
        <v>96010806327</v>
      </c>
      <c r="C93" s="6" t="s">
        <v>23</v>
      </c>
      <c r="D93" s="6" t="s">
        <v>23</v>
      </c>
      <c r="E93" s="6" t="s">
        <v>23</v>
      </c>
      <c r="F93" s="6">
        <v>82</v>
      </c>
      <c r="G93" s="6" t="s">
        <v>23</v>
      </c>
      <c r="H93" s="6" t="s">
        <v>23</v>
      </c>
      <c r="I93" s="6">
        <v>94</v>
      </c>
      <c r="J93" s="6">
        <v>61</v>
      </c>
      <c r="K93" s="6" t="s">
        <v>23</v>
      </c>
      <c r="L93" s="6" t="s">
        <v>23</v>
      </c>
      <c r="M93" s="6" t="s">
        <v>23</v>
      </c>
      <c r="N93" s="6" t="s">
        <v>23</v>
      </c>
      <c r="O93" s="6" t="s">
        <v>23</v>
      </c>
      <c r="P93" s="6" t="s">
        <v>23</v>
      </c>
      <c r="Q93" s="6">
        <v>68</v>
      </c>
      <c r="R93" s="6" t="s">
        <v>23</v>
      </c>
      <c r="S93" s="6">
        <v>71</v>
      </c>
      <c r="T93" s="6" t="s">
        <v>23</v>
      </c>
      <c r="U93" s="6" t="s">
        <v>23</v>
      </c>
    </row>
    <row r="94" spans="1:21" x14ac:dyDescent="0.25">
      <c r="A94" s="1" t="s">
        <v>96</v>
      </c>
      <c r="B94">
        <v>95010400678</v>
      </c>
      <c r="C94" s="6" t="s">
        <v>23</v>
      </c>
      <c r="D94" s="6" t="s">
        <v>23</v>
      </c>
      <c r="E94" s="6">
        <v>70</v>
      </c>
      <c r="F94" s="6" t="s">
        <v>23</v>
      </c>
      <c r="G94" s="6" t="s">
        <v>23</v>
      </c>
      <c r="H94" s="6" t="s">
        <v>23</v>
      </c>
      <c r="I94" s="6">
        <v>94</v>
      </c>
      <c r="J94" s="6">
        <v>73</v>
      </c>
      <c r="K94" s="6" t="s">
        <v>23</v>
      </c>
      <c r="L94" s="6" t="s">
        <v>23</v>
      </c>
      <c r="M94" s="6" t="s">
        <v>23</v>
      </c>
      <c r="N94" s="6" t="s">
        <v>23</v>
      </c>
      <c r="O94" s="6" t="s">
        <v>23</v>
      </c>
      <c r="P94" s="6" t="s">
        <v>23</v>
      </c>
      <c r="Q94" s="6">
        <v>90</v>
      </c>
      <c r="R94" s="6">
        <v>70</v>
      </c>
      <c r="S94" s="6">
        <v>59</v>
      </c>
      <c r="T94" s="6" t="s">
        <v>23</v>
      </c>
      <c r="U94" s="6" t="s">
        <v>23</v>
      </c>
    </row>
    <row r="95" spans="1:21" x14ac:dyDescent="0.25">
      <c r="A95" s="1" t="s">
        <v>96</v>
      </c>
      <c r="B95">
        <v>95012402890</v>
      </c>
      <c r="C95" s="6" t="s">
        <v>23</v>
      </c>
      <c r="D95" s="6" t="s">
        <v>23</v>
      </c>
      <c r="E95" s="6">
        <v>53</v>
      </c>
      <c r="F95" s="6" t="s">
        <v>23</v>
      </c>
      <c r="G95" s="6" t="s">
        <v>23</v>
      </c>
      <c r="H95" s="6" t="s">
        <v>23</v>
      </c>
      <c r="I95" s="6">
        <v>96</v>
      </c>
      <c r="J95" s="6">
        <v>67</v>
      </c>
      <c r="K95" s="6" t="s">
        <v>23</v>
      </c>
      <c r="L95" s="6" t="s">
        <v>23</v>
      </c>
      <c r="M95" s="6" t="s">
        <v>23</v>
      </c>
      <c r="N95" s="6" t="s">
        <v>23</v>
      </c>
      <c r="O95" s="6" t="s">
        <v>23</v>
      </c>
      <c r="P95" s="6" t="s">
        <v>23</v>
      </c>
      <c r="Q95" s="6">
        <v>90</v>
      </c>
      <c r="R95" s="6">
        <v>40</v>
      </c>
      <c r="S95" s="6">
        <v>64</v>
      </c>
      <c r="T95" s="6" t="s">
        <v>23</v>
      </c>
      <c r="U95" s="6" t="s">
        <v>23</v>
      </c>
    </row>
    <row r="96" spans="1:21" x14ac:dyDescent="0.25">
      <c r="A96" s="1" t="s">
        <v>96</v>
      </c>
      <c r="B96">
        <v>95012801194</v>
      </c>
      <c r="C96" s="6" t="s">
        <v>23</v>
      </c>
      <c r="D96" s="6" t="s">
        <v>23</v>
      </c>
      <c r="E96" s="6">
        <v>75</v>
      </c>
      <c r="F96" s="6" t="s">
        <v>23</v>
      </c>
      <c r="G96" s="6" t="s">
        <v>23</v>
      </c>
      <c r="H96" s="6">
        <v>78</v>
      </c>
      <c r="I96" s="6">
        <v>98</v>
      </c>
      <c r="J96" s="6">
        <v>96</v>
      </c>
      <c r="K96" s="6" t="s">
        <v>23</v>
      </c>
      <c r="L96" s="6" t="s">
        <v>23</v>
      </c>
      <c r="M96" s="6" t="s">
        <v>23</v>
      </c>
      <c r="N96" s="6" t="s">
        <v>23</v>
      </c>
      <c r="O96" s="6" t="s">
        <v>23</v>
      </c>
      <c r="P96" s="6" t="s">
        <v>23</v>
      </c>
      <c r="Q96" s="6">
        <v>100</v>
      </c>
      <c r="R96" s="6">
        <v>90</v>
      </c>
      <c r="S96" s="6">
        <v>80</v>
      </c>
      <c r="T96" s="6" t="s">
        <v>23</v>
      </c>
      <c r="U96" s="6" t="s">
        <v>23</v>
      </c>
    </row>
    <row r="97" spans="1:21" x14ac:dyDescent="0.25">
      <c r="A97" s="1" t="s">
        <v>96</v>
      </c>
      <c r="B97">
        <v>95012904927</v>
      </c>
      <c r="C97" s="6" t="s">
        <v>23</v>
      </c>
      <c r="D97" s="6" t="s">
        <v>23</v>
      </c>
      <c r="E97" s="6">
        <v>82</v>
      </c>
      <c r="F97" s="6" t="s">
        <v>23</v>
      </c>
      <c r="G97" s="6" t="s">
        <v>23</v>
      </c>
      <c r="H97" s="6" t="s">
        <v>23</v>
      </c>
      <c r="I97" s="6">
        <v>100</v>
      </c>
      <c r="J97" s="6">
        <v>91</v>
      </c>
      <c r="K97" s="6" t="s">
        <v>23</v>
      </c>
      <c r="L97" s="6" t="s">
        <v>23</v>
      </c>
      <c r="M97" s="6" t="s">
        <v>23</v>
      </c>
      <c r="N97" s="6" t="s">
        <v>23</v>
      </c>
      <c r="O97" s="6" t="s">
        <v>23</v>
      </c>
      <c r="P97" s="6" t="s">
        <v>23</v>
      </c>
      <c r="Q97" s="6">
        <v>86</v>
      </c>
      <c r="R97" s="6">
        <v>80</v>
      </c>
      <c r="S97" s="6">
        <v>84</v>
      </c>
      <c r="T97" s="6" t="s">
        <v>23</v>
      </c>
      <c r="U97" s="6" t="s">
        <v>23</v>
      </c>
    </row>
    <row r="98" spans="1:21" x14ac:dyDescent="0.25">
      <c r="A98" s="1" t="s">
        <v>96</v>
      </c>
      <c r="B98">
        <v>95020904777</v>
      </c>
      <c r="C98" s="6" t="s">
        <v>23</v>
      </c>
      <c r="D98" s="6" t="s">
        <v>23</v>
      </c>
      <c r="E98" s="6">
        <v>32</v>
      </c>
      <c r="F98" s="6" t="s">
        <v>23</v>
      </c>
      <c r="G98" s="6" t="s">
        <v>23</v>
      </c>
      <c r="H98" s="6" t="s">
        <v>23</v>
      </c>
      <c r="I98" s="6">
        <v>96</v>
      </c>
      <c r="J98" s="6">
        <v>74</v>
      </c>
      <c r="K98" s="6" t="s">
        <v>23</v>
      </c>
      <c r="L98" s="6" t="s">
        <v>23</v>
      </c>
      <c r="M98" s="6" t="s">
        <v>23</v>
      </c>
      <c r="N98" s="6" t="s">
        <v>23</v>
      </c>
      <c r="O98" s="6" t="s">
        <v>23</v>
      </c>
      <c r="P98" s="6" t="s">
        <v>23</v>
      </c>
      <c r="Q98" s="6">
        <v>82</v>
      </c>
      <c r="R98" s="6" t="s">
        <v>23</v>
      </c>
      <c r="S98" s="6">
        <v>60</v>
      </c>
      <c r="T98" s="6">
        <v>25</v>
      </c>
      <c r="U98" s="6" t="s">
        <v>23</v>
      </c>
    </row>
    <row r="99" spans="1:21" x14ac:dyDescent="0.25">
      <c r="A99" s="1" t="s">
        <v>96</v>
      </c>
      <c r="B99">
        <v>95021601338</v>
      </c>
      <c r="C99" s="6" t="s">
        <v>23</v>
      </c>
      <c r="D99" s="6" t="s">
        <v>23</v>
      </c>
      <c r="E99" s="6">
        <v>77</v>
      </c>
      <c r="F99" s="6" t="s">
        <v>23</v>
      </c>
      <c r="G99" s="6" t="s">
        <v>23</v>
      </c>
      <c r="H99" s="6">
        <v>88</v>
      </c>
      <c r="I99" s="6">
        <v>98</v>
      </c>
      <c r="J99" s="6">
        <v>76</v>
      </c>
      <c r="K99" s="6" t="s">
        <v>23</v>
      </c>
      <c r="L99" s="6" t="s">
        <v>23</v>
      </c>
      <c r="M99" s="6" t="s">
        <v>23</v>
      </c>
      <c r="N99" s="6" t="s">
        <v>23</v>
      </c>
      <c r="O99" s="6" t="s">
        <v>23</v>
      </c>
      <c r="P99" s="6" t="s">
        <v>23</v>
      </c>
      <c r="Q99" s="6">
        <v>98</v>
      </c>
      <c r="R99" s="6">
        <v>68</v>
      </c>
      <c r="S99" s="6">
        <v>73</v>
      </c>
      <c r="T99" s="6" t="s">
        <v>23</v>
      </c>
      <c r="U99" s="6" t="s">
        <v>23</v>
      </c>
    </row>
    <row r="100" spans="1:21" x14ac:dyDescent="0.25">
      <c r="A100" s="1" t="s">
        <v>96</v>
      </c>
      <c r="B100">
        <v>95032801943</v>
      </c>
      <c r="C100" s="6" t="s">
        <v>23</v>
      </c>
      <c r="D100" s="6" t="s">
        <v>23</v>
      </c>
      <c r="E100" s="6">
        <v>70</v>
      </c>
      <c r="F100" s="6" t="s">
        <v>23</v>
      </c>
      <c r="G100" s="6" t="s">
        <v>23</v>
      </c>
      <c r="H100" s="6" t="s">
        <v>23</v>
      </c>
      <c r="I100" s="6">
        <v>97</v>
      </c>
      <c r="J100" s="6">
        <v>65</v>
      </c>
      <c r="K100" s="6" t="s">
        <v>23</v>
      </c>
      <c r="L100" s="6" t="s">
        <v>23</v>
      </c>
      <c r="M100" s="6" t="s">
        <v>23</v>
      </c>
      <c r="N100" s="6" t="s">
        <v>23</v>
      </c>
      <c r="O100" s="6" t="s">
        <v>23</v>
      </c>
      <c r="P100" s="6" t="s">
        <v>23</v>
      </c>
      <c r="Q100" s="6">
        <v>94</v>
      </c>
      <c r="R100" s="6">
        <v>78</v>
      </c>
      <c r="S100" s="6">
        <v>76</v>
      </c>
      <c r="T100" s="6" t="s">
        <v>23</v>
      </c>
      <c r="U100" s="6" t="s">
        <v>23</v>
      </c>
    </row>
    <row r="101" spans="1:21" x14ac:dyDescent="0.25">
      <c r="A101" s="1" t="s">
        <v>96</v>
      </c>
      <c r="B101">
        <v>95032801950</v>
      </c>
      <c r="C101" s="6" t="s">
        <v>23</v>
      </c>
      <c r="D101" s="6" t="s">
        <v>23</v>
      </c>
      <c r="E101" s="6">
        <v>32</v>
      </c>
      <c r="F101" s="6" t="s">
        <v>23</v>
      </c>
      <c r="G101" s="6" t="s">
        <v>23</v>
      </c>
      <c r="H101" s="6" t="s">
        <v>23</v>
      </c>
      <c r="I101" s="6">
        <v>95</v>
      </c>
      <c r="J101" s="6">
        <v>75</v>
      </c>
      <c r="K101" s="6" t="s">
        <v>23</v>
      </c>
      <c r="L101" s="6" t="s">
        <v>23</v>
      </c>
      <c r="M101" s="6" t="s">
        <v>23</v>
      </c>
      <c r="N101" s="6" t="s">
        <v>23</v>
      </c>
      <c r="O101" s="6" t="s">
        <v>23</v>
      </c>
      <c r="P101" s="6" t="s">
        <v>23</v>
      </c>
      <c r="Q101" s="6">
        <v>72</v>
      </c>
      <c r="R101" s="6">
        <v>58</v>
      </c>
      <c r="S101" s="6">
        <v>54</v>
      </c>
      <c r="T101" s="6" t="s">
        <v>23</v>
      </c>
      <c r="U101" s="6" t="s">
        <v>23</v>
      </c>
    </row>
    <row r="102" spans="1:21" x14ac:dyDescent="0.25">
      <c r="A102" s="1" t="s">
        <v>96</v>
      </c>
      <c r="B102">
        <v>95040804338</v>
      </c>
      <c r="C102" s="6">
        <v>37</v>
      </c>
      <c r="D102" s="6" t="s">
        <v>23</v>
      </c>
      <c r="E102" s="6">
        <v>37</v>
      </c>
      <c r="F102" s="6" t="s">
        <v>23</v>
      </c>
      <c r="G102" s="6" t="s">
        <v>23</v>
      </c>
      <c r="H102" s="6" t="s">
        <v>23</v>
      </c>
      <c r="I102" s="6">
        <v>96</v>
      </c>
      <c r="J102" s="6">
        <v>84</v>
      </c>
      <c r="K102" s="6" t="s">
        <v>23</v>
      </c>
      <c r="L102" s="6" t="s">
        <v>23</v>
      </c>
      <c r="M102" s="6" t="s">
        <v>23</v>
      </c>
      <c r="N102" s="6" t="s">
        <v>23</v>
      </c>
      <c r="O102" s="6" t="s">
        <v>23</v>
      </c>
      <c r="P102" s="6" t="s">
        <v>23</v>
      </c>
      <c r="Q102" s="6">
        <v>86</v>
      </c>
      <c r="R102" s="6" t="s">
        <v>23</v>
      </c>
      <c r="S102" s="6">
        <v>53</v>
      </c>
      <c r="T102" s="6" t="s">
        <v>23</v>
      </c>
      <c r="U102" s="6" t="s">
        <v>23</v>
      </c>
    </row>
    <row r="103" spans="1:21" x14ac:dyDescent="0.25">
      <c r="A103" s="1" t="s">
        <v>96</v>
      </c>
      <c r="B103">
        <v>95050803734</v>
      </c>
      <c r="C103" s="6" t="s">
        <v>23</v>
      </c>
      <c r="D103" s="6" t="s">
        <v>23</v>
      </c>
      <c r="E103" s="6">
        <v>75</v>
      </c>
      <c r="F103" s="6" t="s">
        <v>23</v>
      </c>
      <c r="G103" s="6" t="s">
        <v>23</v>
      </c>
      <c r="H103" s="6" t="s">
        <v>23</v>
      </c>
      <c r="I103" s="6">
        <v>98</v>
      </c>
      <c r="J103" s="6">
        <v>94</v>
      </c>
      <c r="K103" s="6" t="s">
        <v>23</v>
      </c>
      <c r="L103" s="6" t="s">
        <v>23</v>
      </c>
      <c r="M103" s="6" t="s">
        <v>23</v>
      </c>
      <c r="N103" s="6" t="s">
        <v>23</v>
      </c>
      <c r="O103" s="6" t="s">
        <v>23</v>
      </c>
      <c r="P103" s="6" t="s">
        <v>23</v>
      </c>
      <c r="Q103" s="6">
        <v>84</v>
      </c>
      <c r="R103" s="6">
        <v>82</v>
      </c>
      <c r="S103" s="6">
        <v>56</v>
      </c>
      <c r="T103" s="6" t="s">
        <v>23</v>
      </c>
      <c r="U103" s="6" t="s">
        <v>23</v>
      </c>
    </row>
    <row r="104" spans="1:21" x14ac:dyDescent="0.25">
      <c r="A104" s="1" t="s">
        <v>96</v>
      </c>
      <c r="B104">
        <v>95052200645</v>
      </c>
      <c r="C104" s="6" t="s">
        <v>23</v>
      </c>
      <c r="D104" s="6" t="s">
        <v>23</v>
      </c>
      <c r="E104" s="6">
        <v>92</v>
      </c>
      <c r="F104" s="6" t="s">
        <v>23</v>
      </c>
      <c r="G104" s="6" t="s">
        <v>23</v>
      </c>
      <c r="H104" s="6" t="s">
        <v>23</v>
      </c>
      <c r="I104" s="6">
        <v>98</v>
      </c>
      <c r="J104" s="6">
        <v>86</v>
      </c>
      <c r="K104" s="6" t="s">
        <v>23</v>
      </c>
      <c r="L104" s="6" t="s">
        <v>23</v>
      </c>
      <c r="M104" s="6" t="s">
        <v>23</v>
      </c>
      <c r="N104" s="6" t="s">
        <v>23</v>
      </c>
      <c r="O104" s="6" t="s">
        <v>23</v>
      </c>
      <c r="P104" s="6" t="s">
        <v>23</v>
      </c>
      <c r="Q104" s="6">
        <v>94</v>
      </c>
      <c r="R104" s="6">
        <v>88</v>
      </c>
      <c r="S104" s="6">
        <v>77</v>
      </c>
      <c r="T104" s="6" t="s">
        <v>23</v>
      </c>
      <c r="U104" s="6" t="s">
        <v>23</v>
      </c>
    </row>
    <row r="105" spans="1:21" x14ac:dyDescent="0.25">
      <c r="A105" s="1" t="s">
        <v>96</v>
      </c>
      <c r="B105">
        <v>95052901713</v>
      </c>
      <c r="C105" s="6" t="s">
        <v>23</v>
      </c>
      <c r="D105" s="6" t="s">
        <v>23</v>
      </c>
      <c r="E105" s="6" t="s">
        <v>23</v>
      </c>
      <c r="F105" s="6">
        <v>45</v>
      </c>
      <c r="G105" s="6" t="s">
        <v>23</v>
      </c>
      <c r="H105" s="6" t="s">
        <v>23</v>
      </c>
      <c r="I105" s="6">
        <v>100</v>
      </c>
      <c r="J105" s="6">
        <v>80</v>
      </c>
      <c r="K105" s="6" t="s">
        <v>23</v>
      </c>
      <c r="L105" s="6" t="s">
        <v>23</v>
      </c>
      <c r="M105" s="6" t="s">
        <v>23</v>
      </c>
      <c r="N105" s="6" t="s">
        <v>23</v>
      </c>
      <c r="O105" s="6" t="s">
        <v>23</v>
      </c>
      <c r="P105" s="6" t="s">
        <v>23</v>
      </c>
      <c r="Q105" s="6">
        <v>78</v>
      </c>
      <c r="R105" s="6">
        <v>36</v>
      </c>
      <c r="S105" s="6">
        <v>30</v>
      </c>
      <c r="T105" s="6" t="s">
        <v>23</v>
      </c>
      <c r="U105" s="6" t="s">
        <v>23</v>
      </c>
    </row>
    <row r="106" spans="1:21" x14ac:dyDescent="0.25">
      <c r="A106" s="1" t="s">
        <v>96</v>
      </c>
      <c r="B106">
        <v>95060303600</v>
      </c>
      <c r="C106" s="6" t="s">
        <v>23</v>
      </c>
      <c r="D106" s="6" t="s">
        <v>23</v>
      </c>
      <c r="E106" s="6" t="s">
        <v>23</v>
      </c>
      <c r="F106" s="6" t="s">
        <v>23</v>
      </c>
      <c r="G106" s="6" t="s">
        <v>23</v>
      </c>
      <c r="H106" s="6" t="s">
        <v>23</v>
      </c>
      <c r="I106" s="6">
        <v>100</v>
      </c>
      <c r="J106" s="6">
        <v>94</v>
      </c>
      <c r="K106" s="6">
        <v>99</v>
      </c>
      <c r="L106" s="6" t="s">
        <v>23</v>
      </c>
      <c r="M106" s="6" t="s">
        <v>23</v>
      </c>
      <c r="N106" s="6" t="s">
        <v>23</v>
      </c>
      <c r="O106" s="6" t="s">
        <v>23</v>
      </c>
      <c r="P106" s="6" t="s">
        <v>23</v>
      </c>
      <c r="Q106" s="6">
        <v>80</v>
      </c>
      <c r="R106" s="6">
        <v>74</v>
      </c>
      <c r="S106" s="6">
        <v>74</v>
      </c>
      <c r="T106" s="6" t="s">
        <v>23</v>
      </c>
      <c r="U106" s="6" t="s">
        <v>23</v>
      </c>
    </row>
    <row r="107" spans="1:21" x14ac:dyDescent="0.25">
      <c r="A107" s="1" t="s">
        <v>96</v>
      </c>
      <c r="B107">
        <v>95060705327</v>
      </c>
      <c r="C107" s="6" t="s">
        <v>23</v>
      </c>
      <c r="D107" s="6" t="s">
        <v>23</v>
      </c>
      <c r="E107" s="6" t="s">
        <v>23</v>
      </c>
      <c r="F107" s="6" t="s">
        <v>23</v>
      </c>
      <c r="G107" s="6" t="s">
        <v>23</v>
      </c>
      <c r="H107" s="6" t="s">
        <v>23</v>
      </c>
      <c r="I107" s="6">
        <v>98</v>
      </c>
      <c r="J107" s="6">
        <v>78</v>
      </c>
      <c r="K107" s="6" t="s">
        <v>23</v>
      </c>
      <c r="L107" s="6" t="s">
        <v>23</v>
      </c>
      <c r="M107" s="6" t="s">
        <v>23</v>
      </c>
      <c r="N107" s="6" t="s">
        <v>23</v>
      </c>
      <c r="O107" s="6" t="s">
        <v>23</v>
      </c>
      <c r="P107" s="6" t="s">
        <v>23</v>
      </c>
      <c r="Q107" s="6">
        <v>64</v>
      </c>
      <c r="R107" s="6" t="s">
        <v>23</v>
      </c>
      <c r="S107" s="6">
        <v>54</v>
      </c>
      <c r="T107" s="6" t="s">
        <v>23</v>
      </c>
      <c r="U107" s="6" t="s">
        <v>23</v>
      </c>
    </row>
    <row r="108" spans="1:21" x14ac:dyDescent="0.25">
      <c r="A108" s="1" t="s">
        <v>96</v>
      </c>
      <c r="B108">
        <v>95060913018</v>
      </c>
      <c r="C108" s="6" t="s">
        <v>23</v>
      </c>
      <c r="D108" s="6" t="s">
        <v>23</v>
      </c>
      <c r="E108" s="6">
        <v>72</v>
      </c>
      <c r="F108" s="6" t="s">
        <v>23</v>
      </c>
      <c r="G108" s="6" t="s">
        <v>23</v>
      </c>
      <c r="H108" s="6" t="s">
        <v>23</v>
      </c>
      <c r="I108" s="6">
        <v>98</v>
      </c>
      <c r="J108" s="6">
        <v>79</v>
      </c>
      <c r="K108" s="6" t="s">
        <v>23</v>
      </c>
      <c r="L108" s="6" t="s">
        <v>23</v>
      </c>
      <c r="M108" s="6" t="s">
        <v>23</v>
      </c>
      <c r="N108" s="6" t="s">
        <v>23</v>
      </c>
      <c r="O108" s="6" t="s">
        <v>23</v>
      </c>
      <c r="P108" s="6" t="s">
        <v>23</v>
      </c>
      <c r="Q108" s="6">
        <v>100</v>
      </c>
      <c r="R108" s="6">
        <v>78</v>
      </c>
      <c r="S108" s="6">
        <v>64</v>
      </c>
      <c r="T108" s="6" t="s">
        <v>23</v>
      </c>
      <c r="U108" s="6" t="s">
        <v>23</v>
      </c>
    </row>
    <row r="109" spans="1:21" x14ac:dyDescent="0.25">
      <c r="A109" s="1" t="s">
        <v>96</v>
      </c>
      <c r="B109">
        <v>95072510054</v>
      </c>
      <c r="C109" s="6" t="s">
        <v>23</v>
      </c>
      <c r="D109" s="6" t="s">
        <v>23</v>
      </c>
      <c r="E109" s="6">
        <v>62</v>
      </c>
      <c r="F109" s="6" t="s">
        <v>23</v>
      </c>
      <c r="G109" s="6" t="s">
        <v>23</v>
      </c>
      <c r="H109" s="6" t="s">
        <v>23</v>
      </c>
      <c r="I109" s="6">
        <v>100</v>
      </c>
      <c r="J109" s="6">
        <v>75</v>
      </c>
      <c r="K109" s="6" t="s">
        <v>23</v>
      </c>
      <c r="L109" s="6" t="s">
        <v>23</v>
      </c>
      <c r="M109" s="6" t="s">
        <v>23</v>
      </c>
      <c r="N109" s="6" t="s">
        <v>23</v>
      </c>
      <c r="O109" s="6" t="s">
        <v>23</v>
      </c>
      <c r="P109" s="6" t="s">
        <v>23</v>
      </c>
      <c r="Q109" s="6">
        <v>92</v>
      </c>
      <c r="R109" s="6">
        <v>38</v>
      </c>
      <c r="S109" s="6">
        <v>74</v>
      </c>
      <c r="T109" s="6" t="s">
        <v>23</v>
      </c>
      <c r="U109" s="6" t="s">
        <v>23</v>
      </c>
    </row>
    <row r="110" spans="1:21" x14ac:dyDescent="0.25">
      <c r="A110" s="1" t="s">
        <v>96</v>
      </c>
      <c r="B110">
        <v>95080407818</v>
      </c>
      <c r="C110" s="6" t="s">
        <v>23</v>
      </c>
      <c r="D110" s="6" t="s">
        <v>23</v>
      </c>
      <c r="E110" s="6" t="s">
        <v>23</v>
      </c>
      <c r="F110" s="6" t="s">
        <v>23</v>
      </c>
      <c r="G110" s="6" t="s">
        <v>23</v>
      </c>
      <c r="H110" s="6">
        <v>70</v>
      </c>
      <c r="I110" s="6">
        <v>98</v>
      </c>
      <c r="J110" s="6">
        <v>79</v>
      </c>
      <c r="K110" s="6" t="s">
        <v>23</v>
      </c>
      <c r="L110" s="6" t="s">
        <v>23</v>
      </c>
      <c r="M110" s="6" t="s">
        <v>23</v>
      </c>
      <c r="N110" s="6" t="s">
        <v>23</v>
      </c>
      <c r="O110" s="6" t="s">
        <v>23</v>
      </c>
      <c r="P110" s="6" t="s">
        <v>23</v>
      </c>
      <c r="Q110" s="6">
        <v>94</v>
      </c>
      <c r="R110" s="6">
        <v>62</v>
      </c>
      <c r="S110" s="6">
        <v>59</v>
      </c>
      <c r="T110" s="6" t="s">
        <v>23</v>
      </c>
      <c r="U110" s="6" t="s">
        <v>23</v>
      </c>
    </row>
    <row r="111" spans="1:21" x14ac:dyDescent="0.25">
      <c r="A111" s="1" t="s">
        <v>96</v>
      </c>
      <c r="B111">
        <v>95080805098</v>
      </c>
      <c r="C111" s="6" t="s">
        <v>23</v>
      </c>
      <c r="D111" s="6" t="s">
        <v>23</v>
      </c>
      <c r="E111" s="6">
        <v>48</v>
      </c>
      <c r="F111" s="6" t="s">
        <v>23</v>
      </c>
      <c r="G111" s="6" t="s">
        <v>23</v>
      </c>
      <c r="H111" s="6" t="s">
        <v>23</v>
      </c>
      <c r="I111" s="6">
        <v>84</v>
      </c>
      <c r="J111" s="6">
        <v>28</v>
      </c>
      <c r="K111" s="6" t="s">
        <v>23</v>
      </c>
      <c r="L111" s="6" t="s">
        <v>23</v>
      </c>
      <c r="M111" s="6" t="s">
        <v>23</v>
      </c>
      <c r="N111" s="6" t="s">
        <v>23</v>
      </c>
      <c r="O111" s="6" t="s">
        <v>23</v>
      </c>
      <c r="P111" s="6" t="s">
        <v>23</v>
      </c>
      <c r="Q111" s="6">
        <v>88</v>
      </c>
      <c r="R111" s="6">
        <v>68</v>
      </c>
      <c r="S111" s="6">
        <v>51</v>
      </c>
      <c r="T111" s="6" t="s">
        <v>23</v>
      </c>
      <c r="U111" s="6" t="s">
        <v>23</v>
      </c>
    </row>
    <row r="112" spans="1:21" x14ac:dyDescent="0.25">
      <c r="A112" s="1" t="s">
        <v>96</v>
      </c>
      <c r="B112">
        <v>95081600791</v>
      </c>
      <c r="C112" s="6" t="s">
        <v>23</v>
      </c>
      <c r="D112" s="6" t="s">
        <v>23</v>
      </c>
      <c r="E112" s="6">
        <v>62</v>
      </c>
      <c r="F112" s="6" t="s">
        <v>23</v>
      </c>
      <c r="G112" s="6" t="s">
        <v>23</v>
      </c>
      <c r="H112" s="6" t="s">
        <v>23</v>
      </c>
      <c r="I112" s="6">
        <v>98</v>
      </c>
      <c r="J112" s="6">
        <v>79</v>
      </c>
      <c r="K112" s="6" t="s">
        <v>23</v>
      </c>
      <c r="L112" s="6" t="s">
        <v>23</v>
      </c>
      <c r="M112" s="6" t="s">
        <v>23</v>
      </c>
      <c r="N112" s="6" t="s">
        <v>23</v>
      </c>
      <c r="O112" s="6" t="s">
        <v>23</v>
      </c>
      <c r="P112" s="6" t="s">
        <v>23</v>
      </c>
      <c r="Q112" s="6">
        <v>100</v>
      </c>
      <c r="R112" s="6">
        <v>66</v>
      </c>
      <c r="S112" s="6">
        <v>51</v>
      </c>
      <c r="T112" s="6" t="s">
        <v>23</v>
      </c>
      <c r="U112" s="6" t="s">
        <v>23</v>
      </c>
    </row>
    <row r="113" spans="1:21" x14ac:dyDescent="0.25">
      <c r="A113" s="1" t="s">
        <v>96</v>
      </c>
      <c r="B113">
        <v>95082906797</v>
      </c>
      <c r="C113" s="6" t="s">
        <v>23</v>
      </c>
      <c r="D113" s="6" t="s">
        <v>23</v>
      </c>
      <c r="E113" s="6">
        <v>67</v>
      </c>
      <c r="F113" s="6" t="s">
        <v>23</v>
      </c>
      <c r="G113" s="6" t="s">
        <v>23</v>
      </c>
      <c r="H113" s="6" t="s">
        <v>23</v>
      </c>
      <c r="I113" s="6">
        <v>100</v>
      </c>
      <c r="J113" s="6">
        <v>85</v>
      </c>
      <c r="K113" s="6" t="s">
        <v>23</v>
      </c>
      <c r="L113" s="6" t="s">
        <v>23</v>
      </c>
      <c r="M113" s="6" t="s">
        <v>23</v>
      </c>
      <c r="N113" s="6" t="s">
        <v>23</v>
      </c>
      <c r="O113" s="6" t="s">
        <v>23</v>
      </c>
      <c r="P113" s="6" t="s">
        <v>23</v>
      </c>
      <c r="Q113" s="6">
        <v>92</v>
      </c>
      <c r="R113" s="6">
        <v>70</v>
      </c>
      <c r="S113" s="6">
        <v>63</v>
      </c>
      <c r="T113" s="6" t="s">
        <v>23</v>
      </c>
      <c r="U113" s="6" t="s">
        <v>23</v>
      </c>
    </row>
    <row r="114" spans="1:21" x14ac:dyDescent="0.25">
      <c r="A114" s="1" t="s">
        <v>96</v>
      </c>
      <c r="B114">
        <v>95083100398</v>
      </c>
      <c r="C114" s="6" t="s">
        <v>23</v>
      </c>
      <c r="D114" s="6" t="s">
        <v>23</v>
      </c>
      <c r="E114" s="6">
        <v>67</v>
      </c>
      <c r="F114" s="6" t="s">
        <v>23</v>
      </c>
      <c r="G114" s="6" t="s">
        <v>23</v>
      </c>
      <c r="H114" s="6" t="s">
        <v>23</v>
      </c>
      <c r="I114" s="6">
        <v>100</v>
      </c>
      <c r="J114" s="6">
        <v>78</v>
      </c>
      <c r="K114" s="6" t="s">
        <v>23</v>
      </c>
      <c r="L114" s="6" t="s">
        <v>23</v>
      </c>
      <c r="M114" s="6" t="s">
        <v>23</v>
      </c>
      <c r="N114" s="6" t="s">
        <v>23</v>
      </c>
      <c r="O114" s="6" t="s">
        <v>23</v>
      </c>
      <c r="P114" s="6" t="s">
        <v>23</v>
      </c>
      <c r="Q114" s="6">
        <v>98</v>
      </c>
      <c r="R114" s="6">
        <v>68</v>
      </c>
      <c r="S114" s="6">
        <v>63</v>
      </c>
      <c r="T114" s="6" t="s">
        <v>23</v>
      </c>
      <c r="U114" s="6" t="s">
        <v>23</v>
      </c>
    </row>
    <row r="115" spans="1:21" x14ac:dyDescent="0.25">
      <c r="A115" s="1" t="s">
        <v>96</v>
      </c>
      <c r="B115">
        <v>95091803737</v>
      </c>
      <c r="C115" s="6" t="s">
        <v>23</v>
      </c>
      <c r="D115" s="6" t="s">
        <v>23</v>
      </c>
      <c r="E115" s="6" t="s">
        <v>23</v>
      </c>
      <c r="F115" s="6" t="s">
        <v>23</v>
      </c>
      <c r="G115" s="6" t="s">
        <v>23</v>
      </c>
      <c r="H115" s="6">
        <v>98</v>
      </c>
      <c r="I115" s="6">
        <v>99</v>
      </c>
      <c r="J115" s="6">
        <v>84</v>
      </c>
      <c r="K115" s="6" t="s">
        <v>23</v>
      </c>
      <c r="L115" s="6" t="s">
        <v>23</v>
      </c>
      <c r="M115" s="6" t="s">
        <v>23</v>
      </c>
      <c r="N115" s="6" t="s">
        <v>23</v>
      </c>
      <c r="O115" s="6" t="s">
        <v>23</v>
      </c>
      <c r="P115" s="6" t="s">
        <v>23</v>
      </c>
      <c r="Q115" s="6">
        <v>96</v>
      </c>
      <c r="R115" s="6">
        <v>92</v>
      </c>
      <c r="S115" s="6">
        <v>66</v>
      </c>
      <c r="T115" s="6" t="s">
        <v>23</v>
      </c>
      <c r="U115" s="6" t="s">
        <v>23</v>
      </c>
    </row>
    <row r="116" spans="1:21" x14ac:dyDescent="0.25">
      <c r="A116" s="1" t="s">
        <v>96</v>
      </c>
      <c r="B116">
        <v>95100400649</v>
      </c>
      <c r="C116" s="6" t="s">
        <v>23</v>
      </c>
      <c r="D116" s="6" t="s">
        <v>23</v>
      </c>
      <c r="E116" s="6" t="s">
        <v>23</v>
      </c>
      <c r="F116" s="6" t="s">
        <v>23</v>
      </c>
      <c r="G116" s="6" t="s">
        <v>23</v>
      </c>
      <c r="H116" s="6" t="s">
        <v>23</v>
      </c>
      <c r="I116" s="6">
        <v>96</v>
      </c>
      <c r="J116" s="6">
        <v>86</v>
      </c>
      <c r="K116" s="6" t="s">
        <v>23</v>
      </c>
      <c r="L116" s="6" t="s">
        <v>23</v>
      </c>
      <c r="M116" s="6" t="s">
        <v>23</v>
      </c>
      <c r="N116" s="6" t="s">
        <v>23</v>
      </c>
      <c r="O116" s="6" t="s">
        <v>23</v>
      </c>
      <c r="P116" s="6" t="s">
        <v>23</v>
      </c>
      <c r="Q116" s="6">
        <v>94</v>
      </c>
      <c r="R116" s="6">
        <v>60</v>
      </c>
      <c r="S116" s="6">
        <v>57</v>
      </c>
      <c r="T116" s="6" t="s">
        <v>23</v>
      </c>
      <c r="U116" s="6" t="s">
        <v>23</v>
      </c>
    </row>
    <row r="117" spans="1:21" x14ac:dyDescent="0.25">
      <c r="A117" s="1" t="s">
        <v>96</v>
      </c>
      <c r="B117">
        <v>95101104184</v>
      </c>
      <c r="C117" s="6" t="s">
        <v>23</v>
      </c>
      <c r="D117" s="6" t="s">
        <v>23</v>
      </c>
      <c r="E117" s="6">
        <v>55</v>
      </c>
      <c r="F117" s="6" t="s">
        <v>23</v>
      </c>
      <c r="G117" s="6" t="s">
        <v>23</v>
      </c>
      <c r="H117" s="6" t="s">
        <v>23</v>
      </c>
      <c r="I117" s="6">
        <v>97</v>
      </c>
      <c r="J117" s="6">
        <v>92</v>
      </c>
      <c r="K117" s="6" t="s">
        <v>23</v>
      </c>
      <c r="L117" s="6" t="s">
        <v>23</v>
      </c>
      <c r="M117" s="6" t="s">
        <v>23</v>
      </c>
      <c r="N117" s="6" t="s">
        <v>23</v>
      </c>
      <c r="O117" s="6" t="s">
        <v>23</v>
      </c>
      <c r="P117" s="6" t="s">
        <v>23</v>
      </c>
      <c r="Q117" s="6">
        <v>94</v>
      </c>
      <c r="R117" s="6">
        <v>78</v>
      </c>
      <c r="S117" s="6">
        <v>63</v>
      </c>
      <c r="T117" s="6" t="s">
        <v>23</v>
      </c>
      <c r="U117" s="6" t="s">
        <v>23</v>
      </c>
    </row>
    <row r="118" spans="1:21" x14ac:dyDescent="0.25">
      <c r="A118" s="1" t="s">
        <v>96</v>
      </c>
      <c r="B118">
        <v>95101303842</v>
      </c>
      <c r="C118" s="6" t="s">
        <v>23</v>
      </c>
      <c r="D118" s="6" t="s">
        <v>23</v>
      </c>
      <c r="E118" s="6">
        <v>78</v>
      </c>
      <c r="F118" s="6" t="s">
        <v>23</v>
      </c>
      <c r="G118" s="6" t="s">
        <v>23</v>
      </c>
      <c r="H118" s="6" t="s">
        <v>23</v>
      </c>
      <c r="I118" s="6">
        <v>98</v>
      </c>
      <c r="J118" s="6">
        <v>85</v>
      </c>
      <c r="K118" s="6" t="s">
        <v>23</v>
      </c>
      <c r="L118" s="6" t="s">
        <v>23</v>
      </c>
      <c r="M118" s="6" t="s">
        <v>23</v>
      </c>
      <c r="N118" s="6" t="s">
        <v>23</v>
      </c>
      <c r="O118" s="6" t="s">
        <v>23</v>
      </c>
      <c r="P118" s="6" t="s">
        <v>23</v>
      </c>
      <c r="Q118" s="6">
        <v>100</v>
      </c>
      <c r="R118" s="6">
        <v>92</v>
      </c>
      <c r="S118" s="6">
        <v>70</v>
      </c>
      <c r="T118" s="6" t="s">
        <v>23</v>
      </c>
      <c r="U118" s="6" t="s">
        <v>23</v>
      </c>
    </row>
    <row r="119" spans="1:21" x14ac:dyDescent="0.25">
      <c r="A119" s="1" t="s">
        <v>96</v>
      </c>
      <c r="B119">
        <v>95101902775</v>
      </c>
      <c r="C119" s="6" t="s">
        <v>23</v>
      </c>
      <c r="D119" s="6" t="s">
        <v>23</v>
      </c>
      <c r="E119" s="6" t="s">
        <v>23</v>
      </c>
      <c r="F119" s="6" t="s">
        <v>23</v>
      </c>
      <c r="G119" s="6" t="s">
        <v>23</v>
      </c>
      <c r="H119" s="6">
        <v>52</v>
      </c>
      <c r="I119" s="6">
        <v>96</v>
      </c>
      <c r="J119" s="6">
        <v>68</v>
      </c>
      <c r="K119" s="6" t="s">
        <v>23</v>
      </c>
      <c r="L119" s="6" t="s">
        <v>23</v>
      </c>
      <c r="M119" s="6" t="s">
        <v>23</v>
      </c>
      <c r="N119" s="6" t="s">
        <v>23</v>
      </c>
      <c r="O119" s="6" t="s">
        <v>23</v>
      </c>
      <c r="P119" s="6" t="s">
        <v>23</v>
      </c>
      <c r="Q119" s="6">
        <v>94</v>
      </c>
      <c r="R119" s="6">
        <v>56</v>
      </c>
      <c r="S119" s="6">
        <v>57</v>
      </c>
      <c r="T119" s="6" t="s">
        <v>23</v>
      </c>
      <c r="U119" s="6" t="s">
        <v>23</v>
      </c>
    </row>
    <row r="120" spans="1:21" x14ac:dyDescent="0.25">
      <c r="A120" s="1" t="s">
        <v>96</v>
      </c>
      <c r="B120">
        <v>95102002757</v>
      </c>
      <c r="C120" s="6" t="s">
        <v>23</v>
      </c>
      <c r="D120" s="6" t="s">
        <v>23</v>
      </c>
      <c r="E120" s="6">
        <v>70</v>
      </c>
      <c r="F120" s="6" t="s">
        <v>23</v>
      </c>
      <c r="G120" s="6" t="s">
        <v>23</v>
      </c>
      <c r="H120" s="6" t="s">
        <v>23</v>
      </c>
      <c r="I120" s="6">
        <v>100</v>
      </c>
      <c r="J120" s="6">
        <v>86</v>
      </c>
      <c r="K120" s="6" t="s">
        <v>23</v>
      </c>
      <c r="L120" s="6" t="s">
        <v>23</v>
      </c>
      <c r="M120" s="6" t="s">
        <v>23</v>
      </c>
      <c r="N120" s="6" t="s">
        <v>23</v>
      </c>
      <c r="O120" s="6" t="s">
        <v>23</v>
      </c>
      <c r="P120" s="6" t="s">
        <v>23</v>
      </c>
      <c r="Q120" s="6">
        <v>98</v>
      </c>
      <c r="R120" s="6">
        <v>78</v>
      </c>
      <c r="S120" s="6">
        <v>90</v>
      </c>
      <c r="T120" s="6" t="s">
        <v>23</v>
      </c>
      <c r="U120" s="6" t="s">
        <v>23</v>
      </c>
    </row>
    <row r="121" spans="1:21" x14ac:dyDescent="0.25">
      <c r="A121" s="1" t="s">
        <v>96</v>
      </c>
      <c r="B121">
        <v>95102301894</v>
      </c>
      <c r="C121" s="6" t="s">
        <v>23</v>
      </c>
      <c r="D121" s="6" t="s">
        <v>23</v>
      </c>
      <c r="E121" s="6">
        <v>32</v>
      </c>
      <c r="F121" s="6" t="s">
        <v>23</v>
      </c>
      <c r="G121" s="6" t="s">
        <v>23</v>
      </c>
      <c r="H121" s="6" t="s">
        <v>23</v>
      </c>
      <c r="I121" s="6">
        <v>96</v>
      </c>
      <c r="J121" s="6">
        <v>78</v>
      </c>
      <c r="K121" s="6" t="s">
        <v>23</v>
      </c>
      <c r="L121" s="6" t="s">
        <v>23</v>
      </c>
      <c r="M121" s="6" t="s">
        <v>23</v>
      </c>
      <c r="N121" s="6" t="s">
        <v>23</v>
      </c>
      <c r="O121" s="6" t="s">
        <v>23</v>
      </c>
      <c r="P121" s="6" t="s">
        <v>23</v>
      </c>
      <c r="Q121" s="6">
        <v>90</v>
      </c>
      <c r="R121" s="6">
        <v>74</v>
      </c>
      <c r="S121" s="6">
        <v>74</v>
      </c>
      <c r="T121" s="6" t="s">
        <v>23</v>
      </c>
      <c r="U121" s="6" t="s">
        <v>23</v>
      </c>
    </row>
    <row r="122" spans="1:21" x14ac:dyDescent="0.25">
      <c r="A122" s="1" t="s">
        <v>96</v>
      </c>
      <c r="B122">
        <v>95112306692</v>
      </c>
      <c r="C122" s="6" t="s">
        <v>23</v>
      </c>
      <c r="D122" s="6" t="s">
        <v>23</v>
      </c>
      <c r="E122" s="6">
        <v>75</v>
      </c>
      <c r="F122" s="6" t="s">
        <v>23</v>
      </c>
      <c r="G122" s="6" t="s">
        <v>23</v>
      </c>
      <c r="H122" s="6" t="s">
        <v>23</v>
      </c>
      <c r="I122" s="6">
        <v>100</v>
      </c>
      <c r="J122" s="6">
        <v>64</v>
      </c>
      <c r="K122" s="6" t="s">
        <v>23</v>
      </c>
      <c r="L122" s="6" t="s">
        <v>23</v>
      </c>
      <c r="M122" s="6" t="s">
        <v>23</v>
      </c>
      <c r="N122" s="6" t="s">
        <v>23</v>
      </c>
      <c r="O122" s="6" t="s">
        <v>23</v>
      </c>
      <c r="P122" s="6" t="s">
        <v>23</v>
      </c>
      <c r="Q122" s="6">
        <v>92</v>
      </c>
      <c r="R122" s="6">
        <v>74</v>
      </c>
      <c r="S122" s="6">
        <v>70</v>
      </c>
      <c r="T122" s="6" t="s">
        <v>23</v>
      </c>
      <c r="U122" s="6" t="s">
        <v>23</v>
      </c>
    </row>
    <row r="123" spans="1:21" x14ac:dyDescent="0.25">
      <c r="A123" s="1" t="s">
        <v>96</v>
      </c>
      <c r="B123">
        <v>95112702337</v>
      </c>
      <c r="C123" s="6" t="s">
        <v>23</v>
      </c>
      <c r="D123" s="6" t="s">
        <v>23</v>
      </c>
      <c r="E123" s="6">
        <v>63</v>
      </c>
      <c r="F123" s="6" t="s">
        <v>23</v>
      </c>
      <c r="G123" s="6" t="s">
        <v>23</v>
      </c>
      <c r="H123" s="6" t="s">
        <v>23</v>
      </c>
      <c r="I123" s="6">
        <v>96</v>
      </c>
      <c r="J123" s="6" t="s">
        <v>23</v>
      </c>
      <c r="K123" s="6" t="s">
        <v>23</v>
      </c>
      <c r="L123" s="6" t="s">
        <v>23</v>
      </c>
      <c r="M123" s="6" t="s">
        <v>23</v>
      </c>
      <c r="N123" s="6" t="s">
        <v>23</v>
      </c>
      <c r="O123" s="6" t="s">
        <v>23</v>
      </c>
      <c r="P123" s="6" t="s">
        <v>23</v>
      </c>
      <c r="Q123" s="6">
        <v>96</v>
      </c>
      <c r="R123" s="6">
        <v>92</v>
      </c>
      <c r="S123" s="6">
        <v>67</v>
      </c>
      <c r="T123" s="6" t="s">
        <v>23</v>
      </c>
      <c r="U123" s="6" t="s">
        <v>23</v>
      </c>
    </row>
    <row r="124" spans="1:21" x14ac:dyDescent="0.25">
      <c r="A124" s="1" t="s">
        <v>96</v>
      </c>
      <c r="B124">
        <v>95122110962</v>
      </c>
      <c r="C124" s="6" t="s">
        <v>23</v>
      </c>
      <c r="D124" s="6" t="s">
        <v>23</v>
      </c>
      <c r="E124" s="6" t="s">
        <v>23</v>
      </c>
      <c r="F124" s="6" t="s">
        <v>23</v>
      </c>
      <c r="G124" s="6" t="s">
        <v>23</v>
      </c>
      <c r="H124" s="6" t="s">
        <v>23</v>
      </c>
      <c r="I124" s="6">
        <v>98</v>
      </c>
      <c r="J124" s="6">
        <v>65</v>
      </c>
      <c r="K124" s="6" t="s">
        <v>23</v>
      </c>
      <c r="L124" s="6" t="s">
        <v>23</v>
      </c>
      <c r="M124" s="6" t="s">
        <v>23</v>
      </c>
      <c r="N124" s="6" t="s">
        <v>23</v>
      </c>
      <c r="O124" s="6" t="s">
        <v>23</v>
      </c>
      <c r="P124" s="6" t="s">
        <v>23</v>
      </c>
      <c r="Q124" s="6">
        <v>94</v>
      </c>
      <c r="R124" s="6">
        <v>68</v>
      </c>
      <c r="S124" s="6">
        <v>81</v>
      </c>
      <c r="T124" s="6" t="s">
        <v>23</v>
      </c>
      <c r="U124" s="6" t="s">
        <v>23</v>
      </c>
    </row>
    <row r="125" spans="1:21" x14ac:dyDescent="0.25">
      <c r="A125" s="1" t="s">
        <v>96</v>
      </c>
      <c r="B125">
        <v>95123001771</v>
      </c>
      <c r="C125" s="6" t="s">
        <v>23</v>
      </c>
      <c r="D125" s="6" t="s">
        <v>23</v>
      </c>
      <c r="E125" s="6" t="s">
        <v>23</v>
      </c>
      <c r="F125" s="6" t="s">
        <v>23</v>
      </c>
      <c r="G125" s="6" t="s">
        <v>23</v>
      </c>
      <c r="H125" s="6" t="s">
        <v>23</v>
      </c>
      <c r="I125" s="6">
        <v>98</v>
      </c>
      <c r="J125" s="6">
        <v>84</v>
      </c>
      <c r="K125" s="6" t="s">
        <v>23</v>
      </c>
      <c r="L125" s="6" t="s">
        <v>23</v>
      </c>
      <c r="M125" s="6" t="s">
        <v>23</v>
      </c>
      <c r="N125" s="6" t="s">
        <v>23</v>
      </c>
      <c r="O125" s="6" t="s">
        <v>23</v>
      </c>
      <c r="P125" s="6" t="s">
        <v>23</v>
      </c>
      <c r="Q125" s="6">
        <v>82</v>
      </c>
      <c r="R125" s="6">
        <v>54</v>
      </c>
      <c r="S125" s="6">
        <v>73</v>
      </c>
      <c r="T125" s="6" t="s">
        <v>23</v>
      </c>
      <c r="U125" s="6" t="s">
        <v>23</v>
      </c>
    </row>
    <row r="126" spans="1:21" x14ac:dyDescent="0.25">
      <c r="A126" s="1" t="s">
        <v>96</v>
      </c>
      <c r="B126">
        <v>96011200502</v>
      </c>
      <c r="C126" s="6" t="s">
        <v>23</v>
      </c>
      <c r="D126" s="6" t="s">
        <v>23</v>
      </c>
      <c r="E126" s="6">
        <v>77</v>
      </c>
      <c r="F126" s="6" t="s">
        <v>23</v>
      </c>
      <c r="G126" s="6" t="s">
        <v>23</v>
      </c>
      <c r="H126" s="6" t="s">
        <v>23</v>
      </c>
      <c r="I126" s="6">
        <v>94</v>
      </c>
      <c r="J126" s="6">
        <v>86</v>
      </c>
      <c r="K126" s="6" t="s">
        <v>23</v>
      </c>
      <c r="L126" s="6" t="s">
        <v>23</v>
      </c>
      <c r="M126" s="6" t="s">
        <v>23</v>
      </c>
      <c r="N126" s="6" t="s">
        <v>23</v>
      </c>
      <c r="O126" s="6" t="s">
        <v>23</v>
      </c>
      <c r="P126" s="6" t="s">
        <v>23</v>
      </c>
      <c r="Q126" s="6">
        <v>98</v>
      </c>
      <c r="R126" s="6">
        <v>64</v>
      </c>
      <c r="S126" s="6">
        <v>59</v>
      </c>
      <c r="T126" s="6" t="s">
        <v>23</v>
      </c>
      <c r="U126" s="6" t="s">
        <v>23</v>
      </c>
    </row>
    <row r="127" spans="1:21" x14ac:dyDescent="0.25">
      <c r="A127" s="1" t="s">
        <v>100</v>
      </c>
      <c r="B127">
        <v>94011110436</v>
      </c>
      <c r="C127" s="6" t="s">
        <v>23</v>
      </c>
      <c r="D127" s="6" t="s">
        <v>23</v>
      </c>
      <c r="E127" s="6" t="s">
        <v>23</v>
      </c>
      <c r="F127" s="6" t="s">
        <v>23</v>
      </c>
      <c r="G127" s="6" t="s">
        <v>23</v>
      </c>
      <c r="H127" s="6" t="s">
        <v>23</v>
      </c>
      <c r="I127" s="6">
        <v>96</v>
      </c>
      <c r="J127" s="6" t="s">
        <v>23</v>
      </c>
      <c r="K127" s="6" t="s">
        <v>23</v>
      </c>
      <c r="L127" s="6" t="s">
        <v>23</v>
      </c>
      <c r="M127" s="6">
        <v>97</v>
      </c>
      <c r="N127" s="6">
        <v>73</v>
      </c>
      <c r="O127" s="6" t="s">
        <v>23</v>
      </c>
      <c r="P127" s="6" t="s">
        <v>23</v>
      </c>
      <c r="Q127" s="6">
        <v>58</v>
      </c>
      <c r="R127" s="6" t="s">
        <v>23</v>
      </c>
      <c r="S127" s="6">
        <v>69</v>
      </c>
      <c r="T127" s="6">
        <v>65</v>
      </c>
      <c r="U127" s="6" t="s">
        <v>23</v>
      </c>
    </row>
    <row r="128" spans="1:21" x14ac:dyDescent="0.25">
      <c r="A128" s="1" t="s">
        <v>100</v>
      </c>
      <c r="B128">
        <v>94013113642</v>
      </c>
      <c r="C128" s="6" t="s">
        <v>23</v>
      </c>
      <c r="D128" s="6" t="s">
        <v>23</v>
      </c>
      <c r="E128" s="6" t="s">
        <v>23</v>
      </c>
      <c r="F128" s="6" t="s">
        <v>23</v>
      </c>
      <c r="G128" s="6" t="s">
        <v>23</v>
      </c>
      <c r="H128" s="6" t="s">
        <v>23</v>
      </c>
      <c r="I128" s="6">
        <v>96</v>
      </c>
      <c r="J128" s="6" t="s">
        <v>23</v>
      </c>
      <c r="K128" s="6" t="s">
        <v>23</v>
      </c>
      <c r="L128" s="6" t="s">
        <v>23</v>
      </c>
      <c r="M128" s="6">
        <v>83</v>
      </c>
      <c r="N128" s="6">
        <v>61</v>
      </c>
      <c r="O128" s="6" t="s">
        <v>23</v>
      </c>
      <c r="P128" s="6" t="s">
        <v>23</v>
      </c>
      <c r="Q128" s="6">
        <v>68</v>
      </c>
      <c r="R128" s="6" t="s">
        <v>23</v>
      </c>
      <c r="S128" s="6">
        <v>69</v>
      </c>
      <c r="T128" s="6">
        <v>58</v>
      </c>
      <c r="U128" s="6" t="s">
        <v>23</v>
      </c>
    </row>
    <row r="129" spans="1:21" x14ac:dyDescent="0.25">
      <c r="A129" s="1" t="s">
        <v>100</v>
      </c>
      <c r="B129">
        <v>94020211283</v>
      </c>
      <c r="C129" s="6" t="s">
        <v>23</v>
      </c>
      <c r="D129" s="6" t="s">
        <v>23</v>
      </c>
      <c r="E129" s="6" t="s">
        <v>23</v>
      </c>
      <c r="F129" s="6" t="s">
        <v>23</v>
      </c>
      <c r="G129" s="6" t="s">
        <v>23</v>
      </c>
      <c r="H129" s="6" t="s">
        <v>23</v>
      </c>
      <c r="I129" s="6">
        <v>88</v>
      </c>
      <c r="J129" s="6" t="s">
        <v>23</v>
      </c>
      <c r="K129" s="6" t="s">
        <v>23</v>
      </c>
      <c r="L129" s="6" t="s">
        <v>23</v>
      </c>
      <c r="M129" s="6">
        <v>90</v>
      </c>
      <c r="N129" s="6">
        <v>65</v>
      </c>
      <c r="O129" s="6" t="s">
        <v>23</v>
      </c>
      <c r="P129" s="6" t="s">
        <v>23</v>
      </c>
      <c r="Q129" s="6">
        <v>50</v>
      </c>
      <c r="R129" s="6" t="s">
        <v>23</v>
      </c>
      <c r="S129" s="6">
        <v>81</v>
      </c>
      <c r="T129" s="6">
        <v>58</v>
      </c>
      <c r="U129" s="6" t="s">
        <v>23</v>
      </c>
    </row>
    <row r="130" spans="1:21" x14ac:dyDescent="0.25">
      <c r="A130" s="1" t="s">
        <v>100</v>
      </c>
      <c r="B130">
        <v>94021306625</v>
      </c>
      <c r="C130" s="6" t="s">
        <v>23</v>
      </c>
      <c r="D130" s="6" t="s">
        <v>23</v>
      </c>
      <c r="E130" s="6" t="s">
        <v>23</v>
      </c>
      <c r="F130" s="6" t="s">
        <v>23</v>
      </c>
      <c r="G130" s="6" t="s">
        <v>23</v>
      </c>
      <c r="H130" s="6" t="s">
        <v>23</v>
      </c>
      <c r="I130" s="6">
        <v>90</v>
      </c>
      <c r="J130" s="6" t="s">
        <v>23</v>
      </c>
      <c r="K130" s="6" t="s">
        <v>23</v>
      </c>
      <c r="L130" s="6" t="s">
        <v>23</v>
      </c>
      <c r="M130" s="6">
        <v>84</v>
      </c>
      <c r="N130" s="6">
        <v>68</v>
      </c>
      <c r="O130" s="6" t="s">
        <v>23</v>
      </c>
      <c r="P130" s="6" t="s">
        <v>23</v>
      </c>
      <c r="Q130" s="6">
        <v>58</v>
      </c>
      <c r="R130" s="6" t="s">
        <v>23</v>
      </c>
      <c r="S130" s="6">
        <v>76</v>
      </c>
      <c r="T130" s="6">
        <v>88</v>
      </c>
      <c r="U130" s="6" t="s">
        <v>23</v>
      </c>
    </row>
    <row r="131" spans="1:21" x14ac:dyDescent="0.25">
      <c r="A131" s="1" t="s">
        <v>100</v>
      </c>
      <c r="B131">
        <v>94030804224</v>
      </c>
      <c r="C131" s="6" t="s">
        <v>23</v>
      </c>
      <c r="D131" s="6" t="s">
        <v>23</v>
      </c>
      <c r="E131" s="6" t="s">
        <v>23</v>
      </c>
      <c r="F131" s="6">
        <v>85</v>
      </c>
      <c r="G131" s="6" t="s">
        <v>23</v>
      </c>
      <c r="H131" s="6" t="s">
        <v>23</v>
      </c>
      <c r="I131" s="6" t="s">
        <v>23</v>
      </c>
      <c r="J131" s="6">
        <v>95</v>
      </c>
      <c r="K131" s="6" t="s">
        <v>23</v>
      </c>
      <c r="L131" s="6" t="s">
        <v>23</v>
      </c>
      <c r="M131" s="6">
        <v>100</v>
      </c>
      <c r="N131" s="6" t="s">
        <v>23</v>
      </c>
      <c r="O131" s="6" t="s">
        <v>23</v>
      </c>
      <c r="P131" s="6" t="s">
        <v>23</v>
      </c>
      <c r="Q131" s="6">
        <v>82</v>
      </c>
      <c r="R131" s="6" t="s">
        <v>23</v>
      </c>
      <c r="S131" s="6">
        <v>73</v>
      </c>
      <c r="T131" s="6">
        <v>88</v>
      </c>
      <c r="U131" s="6" t="s">
        <v>23</v>
      </c>
    </row>
    <row r="132" spans="1:21" x14ac:dyDescent="0.25">
      <c r="A132" s="1" t="s">
        <v>100</v>
      </c>
      <c r="B132">
        <v>94031410644</v>
      </c>
      <c r="C132" s="6" t="s">
        <v>23</v>
      </c>
      <c r="D132" s="6" t="s">
        <v>23</v>
      </c>
      <c r="E132" s="6" t="s">
        <v>23</v>
      </c>
      <c r="F132" s="6" t="s">
        <v>23</v>
      </c>
      <c r="G132" s="6" t="s">
        <v>23</v>
      </c>
      <c r="H132" s="6" t="s">
        <v>23</v>
      </c>
      <c r="I132" s="6">
        <v>96</v>
      </c>
      <c r="J132" s="6" t="s">
        <v>23</v>
      </c>
      <c r="K132" s="6" t="s">
        <v>23</v>
      </c>
      <c r="L132" s="6" t="s">
        <v>23</v>
      </c>
      <c r="M132" s="6" t="s">
        <v>23</v>
      </c>
      <c r="N132" s="6">
        <v>45</v>
      </c>
      <c r="O132" s="6" t="s">
        <v>23</v>
      </c>
      <c r="P132" s="6" t="s">
        <v>23</v>
      </c>
      <c r="Q132" s="6">
        <v>74</v>
      </c>
      <c r="R132" s="6" t="s">
        <v>23</v>
      </c>
      <c r="S132" s="6">
        <v>61</v>
      </c>
      <c r="T132" s="6">
        <v>83</v>
      </c>
      <c r="U132" s="6" t="s">
        <v>23</v>
      </c>
    </row>
    <row r="133" spans="1:21" x14ac:dyDescent="0.25">
      <c r="A133" s="1" t="s">
        <v>100</v>
      </c>
      <c r="B133">
        <v>94040607118</v>
      </c>
      <c r="C133" s="6" t="s">
        <v>23</v>
      </c>
      <c r="D133" s="6" t="s">
        <v>23</v>
      </c>
      <c r="E133" s="6" t="s">
        <v>23</v>
      </c>
      <c r="F133" s="6" t="s">
        <v>23</v>
      </c>
      <c r="G133" s="6" t="s">
        <v>23</v>
      </c>
      <c r="H133" s="6" t="s">
        <v>23</v>
      </c>
      <c r="I133" s="6">
        <v>94</v>
      </c>
      <c r="J133" s="6">
        <v>79</v>
      </c>
      <c r="K133" s="6" t="s">
        <v>23</v>
      </c>
      <c r="L133" s="6" t="s">
        <v>23</v>
      </c>
      <c r="M133" s="6" t="s">
        <v>23</v>
      </c>
      <c r="N133" s="6">
        <v>79</v>
      </c>
      <c r="O133" s="6" t="s">
        <v>23</v>
      </c>
      <c r="P133" s="6" t="s">
        <v>23</v>
      </c>
      <c r="Q133" s="6">
        <v>64</v>
      </c>
      <c r="R133" s="6" t="s">
        <v>23</v>
      </c>
      <c r="S133" s="6">
        <v>74</v>
      </c>
      <c r="T133" s="6">
        <v>53</v>
      </c>
      <c r="U133" s="6" t="s">
        <v>23</v>
      </c>
    </row>
    <row r="134" spans="1:21" x14ac:dyDescent="0.25">
      <c r="A134" s="1" t="s">
        <v>100</v>
      </c>
      <c r="B134">
        <v>94042912726</v>
      </c>
      <c r="C134" s="6" t="s">
        <v>23</v>
      </c>
      <c r="D134" s="6" t="s">
        <v>23</v>
      </c>
      <c r="E134" s="6" t="s">
        <v>23</v>
      </c>
      <c r="F134" s="6">
        <v>38</v>
      </c>
      <c r="G134" s="6" t="s">
        <v>23</v>
      </c>
      <c r="H134" s="6" t="s">
        <v>23</v>
      </c>
      <c r="I134" s="6">
        <v>87</v>
      </c>
      <c r="J134" s="6">
        <v>69</v>
      </c>
      <c r="K134" s="6" t="s">
        <v>23</v>
      </c>
      <c r="L134" s="6" t="s">
        <v>23</v>
      </c>
      <c r="M134" s="6" t="s">
        <v>23</v>
      </c>
      <c r="N134" s="6">
        <v>72</v>
      </c>
      <c r="O134" s="6" t="s">
        <v>23</v>
      </c>
      <c r="P134" s="6" t="s">
        <v>23</v>
      </c>
      <c r="Q134" s="6">
        <v>56</v>
      </c>
      <c r="R134" s="6" t="s">
        <v>23</v>
      </c>
      <c r="S134" s="6">
        <v>54</v>
      </c>
      <c r="T134" s="6">
        <v>60</v>
      </c>
      <c r="U134" s="6" t="s">
        <v>23</v>
      </c>
    </row>
    <row r="135" spans="1:21" x14ac:dyDescent="0.25">
      <c r="A135" s="1" t="s">
        <v>100</v>
      </c>
      <c r="B135">
        <v>94060604247</v>
      </c>
      <c r="C135" s="6">
        <v>62</v>
      </c>
      <c r="D135" s="6">
        <v>35</v>
      </c>
      <c r="E135" s="6" t="s">
        <v>23</v>
      </c>
      <c r="F135" s="6" t="s">
        <v>23</v>
      </c>
      <c r="G135" s="6" t="s">
        <v>23</v>
      </c>
      <c r="H135" s="6" t="s">
        <v>23</v>
      </c>
      <c r="I135" s="6">
        <v>97</v>
      </c>
      <c r="J135" s="6" t="s">
        <v>23</v>
      </c>
      <c r="K135" s="6" t="s">
        <v>23</v>
      </c>
      <c r="L135" s="6" t="s">
        <v>23</v>
      </c>
      <c r="M135" s="6">
        <v>92</v>
      </c>
      <c r="N135" s="6">
        <v>52</v>
      </c>
      <c r="O135" s="6" t="s">
        <v>23</v>
      </c>
      <c r="P135" s="6" t="s">
        <v>23</v>
      </c>
      <c r="Q135" s="6">
        <v>56</v>
      </c>
      <c r="R135" s="6" t="s">
        <v>23</v>
      </c>
      <c r="S135" s="6">
        <v>67</v>
      </c>
      <c r="T135" s="6" t="s">
        <v>23</v>
      </c>
      <c r="U135" s="6" t="s">
        <v>23</v>
      </c>
    </row>
    <row r="136" spans="1:21" x14ac:dyDescent="0.25">
      <c r="A136" s="1" t="s">
        <v>100</v>
      </c>
      <c r="B136">
        <v>94062703166</v>
      </c>
      <c r="C136" s="6" t="s">
        <v>23</v>
      </c>
      <c r="D136" s="6" t="s">
        <v>23</v>
      </c>
      <c r="E136" s="6" t="s">
        <v>23</v>
      </c>
      <c r="F136" s="6">
        <v>50</v>
      </c>
      <c r="G136" s="6" t="s">
        <v>23</v>
      </c>
      <c r="H136" s="6" t="s">
        <v>23</v>
      </c>
      <c r="I136" s="6">
        <v>92</v>
      </c>
      <c r="J136" s="6" t="s">
        <v>23</v>
      </c>
      <c r="K136" s="6" t="s">
        <v>23</v>
      </c>
      <c r="L136" s="6" t="s">
        <v>23</v>
      </c>
      <c r="M136" s="6">
        <v>84</v>
      </c>
      <c r="N136" s="6">
        <v>63</v>
      </c>
      <c r="O136" s="6" t="s">
        <v>23</v>
      </c>
      <c r="P136" s="6" t="s">
        <v>23</v>
      </c>
      <c r="Q136" s="6">
        <v>54</v>
      </c>
      <c r="R136" s="6" t="s">
        <v>23</v>
      </c>
      <c r="S136" s="6">
        <v>60</v>
      </c>
      <c r="T136" s="6" t="s">
        <v>23</v>
      </c>
      <c r="U136" s="6" t="s">
        <v>23</v>
      </c>
    </row>
    <row r="137" spans="1:21" x14ac:dyDescent="0.25">
      <c r="A137" s="1" t="s">
        <v>100</v>
      </c>
      <c r="B137">
        <v>94063002080</v>
      </c>
      <c r="C137" s="6" t="s">
        <v>23</v>
      </c>
      <c r="D137" s="6" t="s">
        <v>23</v>
      </c>
      <c r="E137" s="6" t="s">
        <v>23</v>
      </c>
      <c r="F137" s="6">
        <v>82</v>
      </c>
      <c r="G137" s="6" t="s">
        <v>23</v>
      </c>
      <c r="H137" s="6" t="s">
        <v>23</v>
      </c>
      <c r="I137" s="6">
        <v>100</v>
      </c>
      <c r="J137" s="6" t="s">
        <v>23</v>
      </c>
      <c r="K137" s="6" t="s">
        <v>23</v>
      </c>
      <c r="L137" s="6" t="s">
        <v>23</v>
      </c>
      <c r="M137" s="6">
        <v>100</v>
      </c>
      <c r="N137" s="6" t="s">
        <v>23</v>
      </c>
      <c r="O137" s="6" t="s">
        <v>23</v>
      </c>
      <c r="P137" s="6" t="s">
        <v>23</v>
      </c>
      <c r="Q137" s="6">
        <v>100</v>
      </c>
      <c r="R137" s="6">
        <v>66</v>
      </c>
      <c r="S137" s="6">
        <v>73</v>
      </c>
      <c r="T137" s="6">
        <v>85</v>
      </c>
      <c r="U137" s="6" t="s">
        <v>23</v>
      </c>
    </row>
    <row r="138" spans="1:21" x14ac:dyDescent="0.25">
      <c r="A138" s="1" t="s">
        <v>100</v>
      </c>
      <c r="B138">
        <v>94081102166</v>
      </c>
      <c r="C138" s="6" t="s">
        <v>23</v>
      </c>
      <c r="D138" s="6" t="s">
        <v>23</v>
      </c>
      <c r="E138" s="6" t="s">
        <v>23</v>
      </c>
      <c r="F138" s="6" t="s">
        <v>23</v>
      </c>
      <c r="G138" s="6" t="s">
        <v>23</v>
      </c>
      <c r="H138" s="6" t="s">
        <v>23</v>
      </c>
      <c r="I138" s="6">
        <v>96</v>
      </c>
      <c r="J138" s="6" t="s">
        <v>23</v>
      </c>
      <c r="K138" s="6" t="s">
        <v>23</v>
      </c>
      <c r="L138" s="6" t="s">
        <v>23</v>
      </c>
      <c r="M138" s="6" t="s">
        <v>23</v>
      </c>
      <c r="N138" s="6">
        <v>79</v>
      </c>
      <c r="O138" s="6" t="s">
        <v>23</v>
      </c>
      <c r="P138" s="6" t="s">
        <v>23</v>
      </c>
      <c r="Q138" s="6">
        <v>56</v>
      </c>
      <c r="R138" s="6" t="s">
        <v>23</v>
      </c>
      <c r="S138" s="6">
        <v>81</v>
      </c>
      <c r="T138" s="6">
        <v>83</v>
      </c>
      <c r="U138" s="6" t="s">
        <v>23</v>
      </c>
    </row>
    <row r="139" spans="1:21" x14ac:dyDescent="0.25">
      <c r="A139" s="1" t="s">
        <v>100</v>
      </c>
      <c r="B139">
        <v>94082703588</v>
      </c>
      <c r="C139" s="6" t="s">
        <v>23</v>
      </c>
      <c r="D139" s="6" t="s">
        <v>23</v>
      </c>
      <c r="E139" s="6" t="s">
        <v>23</v>
      </c>
      <c r="F139" s="6" t="s">
        <v>23</v>
      </c>
      <c r="G139" s="6">
        <v>66</v>
      </c>
      <c r="H139" s="6" t="s">
        <v>23</v>
      </c>
      <c r="I139" s="6">
        <v>94</v>
      </c>
      <c r="J139" s="6">
        <v>93</v>
      </c>
      <c r="K139" s="6" t="s">
        <v>23</v>
      </c>
      <c r="L139" s="6" t="s">
        <v>23</v>
      </c>
      <c r="M139" s="6" t="s">
        <v>23</v>
      </c>
      <c r="N139" s="6">
        <v>83</v>
      </c>
      <c r="O139" s="6" t="s">
        <v>23</v>
      </c>
      <c r="P139" s="6" t="s">
        <v>23</v>
      </c>
      <c r="Q139" s="6">
        <v>78</v>
      </c>
      <c r="R139" s="6" t="s">
        <v>23</v>
      </c>
      <c r="S139" s="6">
        <v>90</v>
      </c>
      <c r="T139" s="6">
        <v>100</v>
      </c>
      <c r="U139" s="6" t="s">
        <v>23</v>
      </c>
    </row>
    <row r="140" spans="1:21" x14ac:dyDescent="0.25">
      <c r="A140" s="1" t="s">
        <v>100</v>
      </c>
      <c r="B140">
        <v>94082901146</v>
      </c>
      <c r="C140" s="6" t="s">
        <v>23</v>
      </c>
      <c r="D140" s="6" t="s">
        <v>23</v>
      </c>
      <c r="E140" s="6" t="s">
        <v>23</v>
      </c>
      <c r="F140" s="6">
        <v>75</v>
      </c>
      <c r="G140" s="6" t="s">
        <v>23</v>
      </c>
      <c r="H140" s="6" t="s">
        <v>23</v>
      </c>
      <c r="I140" s="6">
        <v>99</v>
      </c>
      <c r="J140" s="6">
        <v>83</v>
      </c>
      <c r="K140" s="6" t="s">
        <v>23</v>
      </c>
      <c r="L140" s="6" t="s">
        <v>23</v>
      </c>
      <c r="M140" s="6">
        <v>100</v>
      </c>
      <c r="N140" s="6" t="s">
        <v>23</v>
      </c>
      <c r="O140" s="6" t="s">
        <v>23</v>
      </c>
      <c r="P140" s="6" t="s">
        <v>23</v>
      </c>
      <c r="Q140" s="6">
        <v>78</v>
      </c>
      <c r="R140" s="6">
        <v>30</v>
      </c>
      <c r="S140" s="6">
        <v>79</v>
      </c>
      <c r="T140" s="6">
        <v>80</v>
      </c>
      <c r="U140" s="6" t="s">
        <v>23</v>
      </c>
    </row>
    <row r="141" spans="1:21" x14ac:dyDescent="0.25">
      <c r="A141" s="1" t="s">
        <v>100</v>
      </c>
      <c r="B141">
        <v>94082905447</v>
      </c>
      <c r="C141" s="6" t="s">
        <v>23</v>
      </c>
      <c r="D141" s="6" t="s">
        <v>23</v>
      </c>
      <c r="E141" s="6" t="s">
        <v>23</v>
      </c>
      <c r="F141" s="6" t="s">
        <v>23</v>
      </c>
      <c r="G141" s="6" t="s">
        <v>23</v>
      </c>
      <c r="H141" s="6" t="s">
        <v>23</v>
      </c>
      <c r="I141" s="6">
        <v>96</v>
      </c>
      <c r="J141" s="6" t="s">
        <v>23</v>
      </c>
      <c r="K141" s="6" t="s">
        <v>23</v>
      </c>
      <c r="L141" s="6" t="s">
        <v>23</v>
      </c>
      <c r="M141" s="6">
        <v>98</v>
      </c>
      <c r="N141" s="6">
        <v>96</v>
      </c>
      <c r="O141" s="6" t="s">
        <v>23</v>
      </c>
      <c r="P141" s="6" t="s">
        <v>23</v>
      </c>
      <c r="Q141" s="6">
        <v>44</v>
      </c>
      <c r="R141" s="6" t="s">
        <v>23</v>
      </c>
      <c r="S141" s="6">
        <v>69</v>
      </c>
      <c r="T141" s="6" t="s">
        <v>23</v>
      </c>
      <c r="U141" s="6" t="s">
        <v>23</v>
      </c>
    </row>
    <row r="142" spans="1:21" x14ac:dyDescent="0.25">
      <c r="A142" s="1" t="s">
        <v>100</v>
      </c>
      <c r="B142">
        <v>94083000868</v>
      </c>
      <c r="C142" s="6" t="s">
        <v>23</v>
      </c>
      <c r="D142" s="6" t="s">
        <v>23</v>
      </c>
      <c r="E142" s="6" t="s">
        <v>23</v>
      </c>
      <c r="F142" s="6" t="s">
        <v>23</v>
      </c>
      <c r="G142" s="6">
        <v>24</v>
      </c>
      <c r="H142" s="6" t="s">
        <v>23</v>
      </c>
      <c r="I142" s="6">
        <v>100</v>
      </c>
      <c r="J142" s="6">
        <v>63</v>
      </c>
      <c r="K142" s="6" t="s">
        <v>23</v>
      </c>
      <c r="L142" s="6" t="s">
        <v>23</v>
      </c>
      <c r="M142" s="6" t="s">
        <v>23</v>
      </c>
      <c r="N142" s="6">
        <v>61</v>
      </c>
      <c r="O142" s="6" t="s">
        <v>23</v>
      </c>
      <c r="P142" s="6" t="s">
        <v>23</v>
      </c>
      <c r="Q142" s="6">
        <v>40</v>
      </c>
      <c r="R142" s="6" t="s">
        <v>23</v>
      </c>
      <c r="S142" s="6">
        <v>76</v>
      </c>
      <c r="T142" s="6">
        <v>58</v>
      </c>
      <c r="U142" s="6">
        <v>16</v>
      </c>
    </row>
    <row r="143" spans="1:21" x14ac:dyDescent="0.25">
      <c r="A143" s="1" t="s">
        <v>100</v>
      </c>
      <c r="B143">
        <v>94090909307</v>
      </c>
      <c r="C143" s="6" t="s">
        <v>23</v>
      </c>
      <c r="D143" s="6" t="s">
        <v>23</v>
      </c>
      <c r="E143" s="6" t="s">
        <v>23</v>
      </c>
      <c r="F143" s="6" t="s">
        <v>23</v>
      </c>
      <c r="G143" s="6">
        <v>72</v>
      </c>
      <c r="H143" s="6" t="s">
        <v>23</v>
      </c>
      <c r="I143" s="6">
        <v>98</v>
      </c>
      <c r="J143" s="6">
        <v>76</v>
      </c>
      <c r="K143" s="6" t="s">
        <v>23</v>
      </c>
      <c r="L143" s="6" t="s">
        <v>23</v>
      </c>
      <c r="M143" s="6" t="s">
        <v>23</v>
      </c>
      <c r="N143" s="6">
        <v>77</v>
      </c>
      <c r="O143" s="6" t="s">
        <v>23</v>
      </c>
      <c r="P143" s="6" t="s">
        <v>23</v>
      </c>
      <c r="Q143" s="6">
        <v>64</v>
      </c>
      <c r="R143" s="6" t="s">
        <v>23</v>
      </c>
      <c r="S143" s="6">
        <v>79</v>
      </c>
      <c r="T143" s="6">
        <v>75</v>
      </c>
      <c r="U143" s="6">
        <v>46</v>
      </c>
    </row>
    <row r="144" spans="1:21" x14ac:dyDescent="0.25">
      <c r="A144" s="1" t="s">
        <v>100</v>
      </c>
      <c r="B144">
        <v>94091301085</v>
      </c>
      <c r="C144" s="6" t="s">
        <v>23</v>
      </c>
      <c r="D144" s="6" t="s">
        <v>23</v>
      </c>
      <c r="E144" s="6" t="s">
        <v>23</v>
      </c>
      <c r="F144" s="6" t="s">
        <v>23</v>
      </c>
      <c r="G144" s="6" t="s">
        <v>23</v>
      </c>
      <c r="H144" s="6" t="s">
        <v>23</v>
      </c>
      <c r="I144" s="6">
        <v>96</v>
      </c>
      <c r="J144" s="6">
        <v>71</v>
      </c>
      <c r="K144" s="6" t="s">
        <v>23</v>
      </c>
      <c r="L144" s="6" t="s">
        <v>23</v>
      </c>
      <c r="M144" s="6" t="s">
        <v>23</v>
      </c>
      <c r="N144" s="6">
        <v>70</v>
      </c>
      <c r="O144" s="6" t="s">
        <v>23</v>
      </c>
      <c r="P144" s="6" t="s">
        <v>23</v>
      </c>
      <c r="Q144" s="6">
        <v>40</v>
      </c>
      <c r="R144" s="6" t="s">
        <v>23</v>
      </c>
      <c r="S144" s="6">
        <v>37</v>
      </c>
      <c r="T144" s="6">
        <v>55</v>
      </c>
      <c r="U144" s="6" t="s">
        <v>23</v>
      </c>
    </row>
    <row r="145" spans="1:21" x14ac:dyDescent="0.25">
      <c r="A145" s="1" t="s">
        <v>100</v>
      </c>
      <c r="B145">
        <v>94092207960</v>
      </c>
      <c r="C145" s="6" t="s">
        <v>23</v>
      </c>
      <c r="D145" s="6" t="s">
        <v>23</v>
      </c>
      <c r="E145" s="6" t="s">
        <v>23</v>
      </c>
      <c r="F145" s="6" t="s">
        <v>23</v>
      </c>
      <c r="G145" s="6" t="s">
        <v>23</v>
      </c>
      <c r="H145" s="6" t="s">
        <v>23</v>
      </c>
      <c r="I145" s="6" t="s">
        <v>23</v>
      </c>
      <c r="J145" s="6">
        <v>89</v>
      </c>
      <c r="K145" s="6" t="s">
        <v>23</v>
      </c>
      <c r="L145" s="6" t="s">
        <v>23</v>
      </c>
      <c r="M145" s="6">
        <v>96</v>
      </c>
      <c r="N145" s="6" t="s">
        <v>23</v>
      </c>
      <c r="O145" s="6" t="s">
        <v>23</v>
      </c>
      <c r="P145" s="6" t="s">
        <v>23</v>
      </c>
      <c r="Q145" s="6">
        <v>56</v>
      </c>
      <c r="R145" s="6" t="s">
        <v>23</v>
      </c>
      <c r="S145" s="6">
        <v>57</v>
      </c>
      <c r="T145" s="6">
        <v>63</v>
      </c>
      <c r="U145" s="6" t="s">
        <v>23</v>
      </c>
    </row>
    <row r="146" spans="1:21" x14ac:dyDescent="0.25">
      <c r="A146" s="1" t="s">
        <v>100</v>
      </c>
      <c r="B146">
        <v>94100706007</v>
      </c>
      <c r="C146" s="6" t="s">
        <v>23</v>
      </c>
      <c r="D146" s="6" t="s">
        <v>23</v>
      </c>
      <c r="E146" s="6" t="s">
        <v>23</v>
      </c>
      <c r="F146" s="6" t="s">
        <v>23</v>
      </c>
      <c r="G146" s="6" t="s">
        <v>23</v>
      </c>
      <c r="H146" s="6" t="s">
        <v>23</v>
      </c>
      <c r="I146" s="6" t="s">
        <v>23</v>
      </c>
      <c r="J146" s="6">
        <v>74</v>
      </c>
      <c r="K146" s="6" t="s">
        <v>23</v>
      </c>
      <c r="L146" s="6" t="s">
        <v>23</v>
      </c>
      <c r="M146" s="6">
        <v>98</v>
      </c>
      <c r="N146" s="6" t="s">
        <v>23</v>
      </c>
      <c r="O146" s="6" t="s">
        <v>23</v>
      </c>
      <c r="P146" s="6" t="s">
        <v>23</v>
      </c>
      <c r="Q146" s="6">
        <v>66</v>
      </c>
      <c r="R146" s="6" t="s">
        <v>23</v>
      </c>
      <c r="S146" s="6">
        <v>56</v>
      </c>
      <c r="T146" s="6" t="s">
        <v>23</v>
      </c>
      <c r="U146" s="6" t="s">
        <v>23</v>
      </c>
    </row>
    <row r="147" spans="1:21" x14ac:dyDescent="0.25">
      <c r="A147" s="1" t="s">
        <v>100</v>
      </c>
      <c r="B147">
        <v>94102604723</v>
      </c>
      <c r="C147" s="6" t="s">
        <v>23</v>
      </c>
      <c r="D147" s="6" t="s">
        <v>23</v>
      </c>
      <c r="E147" s="6" t="s">
        <v>23</v>
      </c>
      <c r="F147" s="6" t="s">
        <v>23</v>
      </c>
      <c r="G147" s="6" t="s">
        <v>23</v>
      </c>
      <c r="H147" s="6" t="s">
        <v>23</v>
      </c>
      <c r="I147" s="6" t="s">
        <v>23</v>
      </c>
      <c r="J147" s="6" t="s">
        <v>23</v>
      </c>
      <c r="K147" s="6" t="s">
        <v>23</v>
      </c>
      <c r="L147" s="6">
        <v>73</v>
      </c>
      <c r="M147" s="6">
        <v>98</v>
      </c>
      <c r="N147" s="6">
        <v>82</v>
      </c>
      <c r="O147" s="6" t="s">
        <v>23</v>
      </c>
      <c r="P147" s="6" t="s">
        <v>23</v>
      </c>
      <c r="Q147" s="6">
        <v>68</v>
      </c>
      <c r="R147" s="6" t="s">
        <v>23</v>
      </c>
      <c r="S147" s="6">
        <v>50</v>
      </c>
      <c r="T147" s="6">
        <v>70</v>
      </c>
      <c r="U147" s="6" t="s">
        <v>23</v>
      </c>
    </row>
    <row r="148" spans="1:21" x14ac:dyDescent="0.25">
      <c r="A148" s="1" t="s">
        <v>100</v>
      </c>
      <c r="B148">
        <v>94103100907</v>
      </c>
      <c r="C148" s="6">
        <v>18</v>
      </c>
      <c r="D148" s="6">
        <v>12</v>
      </c>
      <c r="E148" s="6" t="s">
        <v>23</v>
      </c>
      <c r="F148" s="6" t="s">
        <v>23</v>
      </c>
      <c r="G148" s="6" t="s">
        <v>23</v>
      </c>
      <c r="H148" s="6" t="s">
        <v>23</v>
      </c>
      <c r="I148" s="6">
        <v>70</v>
      </c>
      <c r="J148" s="6" t="s">
        <v>23</v>
      </c>
      <c r="K148" s="6" t="s">
        <v>23</v>
      </c>
      <c r="L148" s="6" t="s">
        <v>23</v>
      </c>
      <c r="M148" s="6">
        <v>58</v>
      </c>
      <c r="N148" s="6" t="s">
        <v>23</v>
      </c>
      <c r="O148" s="6" t="s">
        <v>23</v>
      </c>
      <c r="P148" s="6" t="s">
        <v>23</v>
      </c>
      <c r="Q148" s="6">
        <v>58</v>
      </c>
      <c r="R148" s="6" t="s">
        <v>23</v>
      </c>
      <c r="S148" s="6">
        <v>43</v>
      </c>
      <c r="T148" s="6" t="s">
        <v>23</v>
      </c>
      <c r="U148" s="6" t="s">
        <v>23</v>
      </c>
    </row>
    <row r="149" spans="1:21" x14ac:dyDescent="0.25">
      <c r="A149" s="1" t="s">
        <v>100</v>
      </c>
      <c r="B149">
        <v>94110205866</v>
      </c>
      <c r="C149" s="6" t="s">
        <v>23</v>
      </c>
      <c r="D149" s="6" t="s">
        <v>23</v>
      </c>
      <c r="E149" s="6" t="s">
        <v>23</v>
      </c>
      <c r="F149" s="6" t="s">
        <v>23</v>
      </c>
      <c r="G149" s="6" t="s">
        <v>23</v>
      </c>
      <c r="H149" s="6" t="s">
        <v>23</v>
      </c>
      <c r="I149" s="6" t="s">
        <v>23</v>
      </c>
      <c r="J149" s="6">
        <v>78</v>
      </c>
      <c r="K149" s="6" t="s">
        <v>23</v>
      </c>
      <c r="L149" s="6" t="s">
        <v>23</v>
      </c>
      <c r="M149" s="6">
        <v>100</v>
      </c>
      <c r="N149" s="6" t="s">
        <v>23</v>
      </c>
      <c r="O149" s="6" t="s">
        <v>23</v>
      </c>
      <c r="P149" s="6" t="s">
        <v>23</v>
      </c>
      <c r="Q149" s="6">
        <v>96</v>
      </c>
      <c r="R149" s="6">
        <v>40</v>
      </c>
      <c r="S149" s="6">
        <v>80</v>
      </c>
      <c r="T149" s="6" t="s">
        <v>23</v>
      </c>
      <c r="U149" s="6" t="s">
        <v>23</v>
      </c>
    </row>
    <row r="150" spans="1:21" x14ac:dyDescent="0.25">
      <c r="A150" s="1" t="s">
        <v>100</v>
      </c>
      <c r="B150">
        <v>94121203482</v>
      </c>
      <c r="C150" s="6" t="s">
        <v>23</v>
      </c>
      <c r="D150" s="6" t="s">
        <v>23</v>
      </c>
      <c r="E150" s="6" t="s">
        <v>23</v>
      </c>
      <c r="F150" s="6" t="s">
        <v>23</v>
      </c>
      <c r="G150" s="6" t="s">
        <v>23</v>
      </c>
      <c r="H150" s="6" t="s">
        <v>23</v>
      </c>
      <c r="I150" s="6">
        <v>90</v>
      </c>
      <c r="J150" s="6" t="s">
        <v>23</v>
      </c>
      <c r="K150" s="6" t="s">
        <v>23</v>
      </c>
      <c r="L150" s="6" t="s">
        <v>23</v>
      </c>
      <c r="M150" s="6">
        <v>92</v>
      </c>
      <c r="N150" s="6">
        <v>71</v>
      </c>
      <c r="O150" s="6" t="s">
        <v>23</v>
      </c>
      <c r="P150" s="6" t="s">
        <v>23</v>
      </c>
      <c r="Q150" s="6">
        <v>38</v>
      </c>
      <c r="R150" s="6" t="s">
        <v>23</v>
      </c>
      <c r="S150" s="6">
        <v>47</v>
      </c>
      <c r="T150" s="6">
        <v>58</v>
      </c>
      <c r="U150" s="6" t="s">
        <v>23</v>
      </c>
    </row>
    <row r="151" spans="1:21" x14ac:dyDescent="0.25">
      <c r="A151" s="1" t="s">
        <v>100</v>
      </c>
      <c r="B151">
        <v>94121709025</v>
      </c>
      <c r="C151" s="6" t="s">
        <v>23</v>
      </c>
      <c r="D151" s="6" t="s">
        <v>23</v>
      </c>
      <c r="E151" s="6" t="s">
        <v>23</v>
      </c>
      <c r="F151" s="6">
        <v>53</v>
      </c>
      <c r="G151" s="6" t="s">
        <v>23</v>
      </c>
      <c r="H151" s="6" t="s">
        <v>23</v>
      </c>
      <c r="I151" s="6">
        <v>98</v>
      </c>
      <c r="J151" s="6">
        <v>66</v>
      </c>
      <c r="K151" s="6" t="s">
        <v>23</v>
      </c>
      <c r="L151" s="6" t="s">
        <v>23</v>
      </c>
      <c r="M151" s="6" t="s">
        <v>23</v>
      </c>
      <c r="N151" s="6">
        <v>67</v>
      </c>
      <c r="O151" s="6" t="s">
        <v>23</v>
      </c>
      <c r="P151" s="6" t="s">
        <v>23</v>
      </c>
      <c r="Q151" s="6">
        <v>62</v>
      </c>
      <c r="R151" s="6" t="s">
        <v>23</v>
      </c>
      <c r="S151" s="6">
        <v>71</v>
      </c>
      <c r="T151" s="6">
        <v>63</v>
      </c>
      <c r="U151" s="6" t="s">
        <v>23</v>
      </c>
    </row>
    <row r="152" spans="1:21" x14ac:dyDescent="0.25">
      <c r="A152" s="1" t="s">
        <v>100</v>
      </c>
      <c r="B152">
        <v>95011300625</v>
      </c>
      <c r="C152" s="6" t="s">
        <v>23</v>
      </c>
      <c r="D152" s="6" t="s">
        <v>23</v>
      </c>
      <c r="E152" s="6" t="s">
        <v>23</v>
      </c>
      <c r="F152" s="6">
        <v>52</v>
      </c>
      <c r="G152" s="6" t="s">
        <v>23</v>
      </c>
      <c r="H152" s="6" t="s">
        <v>23</v>
      </c>
      <c r="I152" s="6">
        <v>98</v>
      </c>
      <c r="J152" s="6" t="s">
        <v>23</v>
      </c>
      <c r="K152" s="6" t="s">
        <v>23</v>
      </c>
      <c r="L152" s="6" t="s">
        <v>23</v>
      </c>
      <c r="M152" s="6">
        <v>93</v>
      </c>
      <c r="N152" s="6">
        <v>70</v>
      </c>
      <c r="O152" s="6" t="s">
        <v>23</v>
      </c>
      <c r="P152" s="6" t="s">
        <v>23</v>
      </c>
      <c r="Q152" s="6">
        <v>58</v>
      </c>
      <c r="R152" s="6">
        <v>36</v>
      </c>
      <c r="S152" s="6">
        <v>41</v>
      </c>
      <c r="T152" s="6" t="s">
        <v>23</v>
      </c>
      <c r="U152" s="6" t="s">
        <v>23</v>
      </c>
    </row>
    <row r="153" spans="1:21" x14ac:dyDescent="0.25">
      <c r="A153" s="1" t="s">
        <v>100</v>
      </c>
      <c r="B153">
        <v>95032804489</v>
      </c>
      <c r="C153" s="6">
        <v>43</v>
      </c>
      <c r="D153" s="6">
        <v>43</v>
      </c>
      <c r="E153" s="6" t="s">
        <v>23</v>
      </c>
      <c r="F153" s="6" t="s">
        <v>23</v>
      </c>
      <c r="G153" s="6" t="s">
        <v>23</v>
      </c>
      <c r="H153" s="6" t="s">
        <v>23</v>
      </c>
      <c r="I153" s="6">
        <v>95</v>
      </c>
      <c r="J153" s="6" t="s">
        <v>23</v>
      </c>
      <c r="K153" s="6" t="s">
        <v>23</v>
      </c>
      <c r="L153" s="6" t="s">
        <v>23</v>
      </c>
      <c r="M153" s="6" t="s">
        <v>23</v>
      </c>
      <c r="N153" s="6">
        <v>70</v>
      </c>
      <c r="O153" s="6" t="s">
        <v>23</v>
      </c>
      <c r="P153" s="6" t="s">
        <v>23</v>
      </c>
      <c r="Q153" s="6">
        <v>62</v>
      </c>
      <c r="R153" s="6" t="s">
        <v>23</v>
      </c>
      <c r="S153" s="6">
        <v>59</v>
      </c>
      <c r="T153" s="6" t="s">
        <v>23</v>
      </c>
      <c r="U153" s="6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526B-AFD7-4EEC-9181-5C02A53C395C}">
  <dimension ref="A1:V154"/>
  <sheetViews>
    <sheetView topLeftCell="A109" zoomScale="85" zoomScaleNormal="85" workbookViewId="0">
      <selection activeCell="V155" sqref="V155"/>
    </sheetView>
  </sheetViews>
  <sheetFormatPr defaultRowHeight="15" x14ac:dyDescent="0.25"/>
  <cols>
    <col min="1" max="1" width="8.85546875" bestFit="1" customWidth="1"/>
    <col min="2" max="2" width="12" bestFit="1" customWidth="1"/>
    <col min="3" max="3" width="12.28515625" bestFit="1" customWidth="1"/>
    <col min="4" max="4" width="11.85546875" bestFit="1" customWidth="1"/>
    <col min="5" max="5" width="10.5703125" bestFit="1" customWidth="1"/>
    <col min="6" max="6" width="13.85546875" bestFit="1" customWidth="1"/>
    <col min="7" max="7" width="12" bestFit="1" customWidth="1"/>
    <col min="8" max="8" width="16" bestFit="1" customWidth="1"/>
    <col min="9" max="10" width="13.28515625" bestFit="1" customWidth="1"/>
    <col min="11" max="12" width="13.42578125" bestFit="1" customWidth="1"/>
    <col min="13" max="14" width="14.42578125" bestFit="1" customWidth="1"/>
    <col min="15" max="16" width="14.140625" bestFit="1" customWidth="1"/>
    <col min="17" max="18" width="16.42578125" bestFit="1" customWidth="1"/>
    <col min="19" max="20" width="10.42578125" bestFit="1" customWidth="1"/>
    <col min="21" max="21" width="9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104</v>
      </c>
    </row>
    <row r="2" spans="1:22" x14ac:dyDescent="0.25">
      <c r="A2" s="1" t="s">
        <v>21</v>
      </c>
      <c r="B2">
        <v>95010405222</v>
      </c>
      <c r="C2" s="1" t="s">
        <v>22</v>
      </c>
      <c r="D2" s="1" t="s">
        <v>23</v>
      </c>
      <c r="E2" s="1" t="s">
        <v>23</v>
      </c>
      <c r="F2" s="1" t="s">
        <v>23</v>
      </c>
      <c r="G2" s="1" t="s">
        <v>23</v>
      </c>
      <c r="H2" s="1" t="s">
        <v>23</v>
      </c>
      <c r="I2" s="1" t="s">
        <v>24</v>
      </c>
      <c r="J2" s="1" t="s">
        <v>25</v>
      </c>
      <c r="K2" s="1" t="s">
        <v>23</v>
      </c>
      <c r="L2" s="1" t="s">
        <v>26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27</v>
      </c>
      <c r="R2" s="1" t="s">
        <v>23</v>
      </c>
      <c r="S2" s="1" t="s">
        <v>28</v>
      </c>
      <c r="T2" s="1" t="s">
        <v>23</v>
      </c>
      <c r="U2" s="1" t="s">
        <v>23</v>
      </c>
      <c r="V2" s="1">
        <f>COUNTIF(matura3[[#This Row],[Biologia-R]:[WOS-R]],"100.00")</f>
        <v>1</v>
      </c>
    </row>
    <row r="3" spans="1:22" x14ac:dyDescent="0.25">
      <c r="A3" s="1" t="s">
        <v>21</v>
      </c>
      <c r="B3">
        <v>95011310048</v>
      </c>
      <c r="C3" s="1" t="s">
        <v>29</v>
      </c>
      <c r="D3" s="1" t="s">
        <v>22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30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31</v>
      </c>
      <c r="R3" s="1" t="s">
        <v>23</v>
      </c>
      <c r="S3" s="1" t="s">
        <v>32</v>
      </c>
      <c r="T3" s="1" t="s">
        <v>23</v>
      </c>
      <c r="U3" s="1" t="s">
        <v>23</v>
      </c>
      <c r="V3" s="1">
        <f>COUNTIF(matura3[[#This Row],[Biologia-R]:[WOS-R]],"100.00")</f>
        <v>0</v>
      </c>
    </row>
    <row r="4" spans="1:22" x14ac:dyDescent="0.25">
      <c r="A4" s="1" t="s">
        <v>21</v>
      </c>
      <c r="B4">
        <v>95012311345</v>
      </c>
      <c r="C4" s="1" t="s">
        <v>33</v>
      </c>
      <c r="D4" s="1" t="s">
        <v>34</v>
      </c>
      <c r="E4" s="1" t="s">
        <v>23</v>
      </c>
      <c r="F4" s="1" t="s">
        <v>23</v>
      </c>
      <c r="G4" s="1" t="s">
        <v>23</v>
      </c>
      <c r="H4" s="1" t="s">
        <v>23</v>
      </c>
      <c r="I4" s="1" t="s">
        <v>35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" t="s">
        <v>23</v>
      </c>
      <c r="P4" s="1" t="s">
        <v>23</v>
      </c>
      <c r="Q4" s="1" t="s">
        <v>36</v>
      </c>
      <c r="R4" s="1" t="s">
        <v>23</v>
      </c>
      <c r="S4" s="1" t="s">
        <v>37</v>
      </c>
      <c r="T4" s="1" t="s">
        <v>23</v>
      </c>
      <c r="U4" s="1" t="s">
        <v>23</v>
      </c>
      <c r="V4" s="1">
        <f>COUNTIF(matura3[[#This Row],[Biologia-R]:[WOS-R]],"100.00")</f>
        <v>0</v>
      </c>
    </row>
    <row r="5" spans="1:22" x14ac:dyDescent="0.25">
      <c r="A5" s="1" t="s">
        <v>21</v>
      </c>
      <c r="B5">
        <v>95030607404</v>
      </c>
      <c r="C5" s="1" t="s">
        <v>38</v>
      </c>
      <c r="D5" s="1" t="s">
        <v>39</v>
      </c>
      <c r="E5" s="1" t="s">
        <v>23</v>
      </c>
      <c r="F5" s="1" t="s">
        <v>23</v>
      </c>
      <c r="G5" s="1" t="s">
        <v>23</v>
      </c>
      <c r="H5" s="1" t="s">
        <v>23</v>
      </c>
      <c r="I5" s="1" t="s">
        <v>40</v>
      </c>
      <c r="J5" s="1" t="s">
        <v>41</v>
      </c>
      <c r="K5" s="1" t="s">
        <v>23</v>
      </c>
      <c r="L5" s="1" t="s">
        <v>23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33</v>
      </c>
      <c r="R5" s="1" t="s">
        <v>23</v>
      </c>
      <c r="S5" s="1" t="s">
        <v>30</v>
      </c>
      <c r="T5" s="1" t="s">
        <v>23</v>
      </c>
      <c r="U5" s="1" t="s">
        <v>23</v>
      </c>
      <c r="V5" s="1">
        <f>COUNTIF(matura3[[#This Row],[Biologia-R]:[WOS-R]],"100.00")</f>
        <v>0</v>
      </c>
    </row>
    <row r="6" spans="1:22" x14ac:dyDescent="0.25">
      <c r="A6" s="1" t="s">
        <v>21</v>
      </c>
      <c r="B6">
        <v>95031506511</v>
      </c>
      <c r="C6" s="1" t="s">
        <v>42</v>
      </c>
      <c r="D6" s="1" t="s">
        <v>42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43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33</v>
      </c>
      <c r="R6" s="1" t="s">
        <v>23</v>
      </c>
      <c r="S6" s="1" t="s">
        <v>44</v>
      </c>
      <c r="T6" s="1" t="s">
        <v>23</v>
      </c>
      <c r="U6" s="1" t="s">
        <v>23</v>
      </c>
      <c r="V6" s="1">
        <f>COUNTIF(matura3[[#This Row],[Biologia-R]:[WOS-R]],"100.00")</f>
        <v>0</v>
      </c>
    </row>
    <row r="7" spans="1:22" x14ac:dyDescent="0.25">
      <c r="A7" s="1" t="s">
        <v>21</v>
      </c>
      <c r="B7">
        <v>95031714219</v>
      </c>
      <c r="C7" s="1" t="s">
        <v>45</v>
      </c>
      <c r="D7" s="1" t="s">
        <v>45</v>
      </c>
      <c r="E7" s="1" t="s">
        <v>23</v>
      </c>
      <c r="F7" s="1" t="s">
        <v>23</v>
      </c>
      <c r="G7" s="1" t="s">
        <v>23</v>
      </c>
      <c r="H7" s="1" t="s">
        <v>23</v>
      </c>
      <c r="I7" s="1" t="s">
        <v>46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1" t="s">
        <v>23</v>
      </c>
      <c r="P7" s="1" t="s">
        <v>23</v>
      </c>
      <c r="Q7" s="1" t="s">
        <v>47</v>
      </c>
      <c r="R7" s="1" t="s">
        <v>23</v>
      </c>
      <c r="S7" s="1" t="s">
        <v>32</v>
      </c>
      <c r="T7" s="1" t="s">
        <v>23</v>
      </c>
      <c r="U7" s="1" t="s">
        <v>23</v>
      </c>
      <c r="V7" s="1">
        <f>COUNTIF(matura3[[#This Row],[Biologia-R]:[WOS-R]],"100.00")</f>
        <v>0</v>
      </c>
    </row>
    <row r="8" spans="1:22" x14ac:dyDescent="0.25">
      <c r="A8" s="1" t="s">
        <v>21</v>
      </c>
      <c r="B8">
        <v>95032402083</v>
      </c>
      <c r="C8" s="1" t="s">
        <v>23</v>
      </c>
      <c r="D8" s="1" t="s">
        <v>34</v>
      </c>
      <c r="E8" s="1" t="s">
        <v>23</v>
      </c>
      <c r="F8" s="1" t="s">
        <v>23</v>
      </c>
      <c r="G8" s="1" t="s">
        <v>23</v>
      </c>
      <c r="H8" s="1" t="s">
        <v>23</v>
      </c>
      <c r="I8" s="1" t="s">
        <v>48</v>
      </c>
      <c r="J8" s="1" t="s">
        <v>37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49</v>
      </c>
      <c r="R8" s="1" t="s">
        <v>50</v>
      </c>
      <c r="S8" s="1" t="s">
        <v>51</v>
      </c>
      <c r="T8" s="1" t="s">
        <v>23</v>
      </c>
      <c r="U8" s="1" t="s">
        <v>23</v>
      </c>
      <c r="V8" s="1">
        <f>COUNTIF(matura3[[#This Row],[Biologia-R]:[WOS-R]],"100.00")</f>
        <v>0</v>
      </c>
    </row>
    <row r="9" spans="1:22" x14ac:dyDescent="0.25">
      <c r="A9" s="1" t="s">
        <v>21</v>
      </c>
      <c r="B9">
        <v>95032701960</v>
      </c>
      <c r="C9" s="1" t="s">
        <v>52</v>
      </c>
      <c r="D9" s="1" t="s">
        <v>53</v>
      </c>
      <c r="E9" s="1" t="s">
        <v>23</v>
      </c>
      <c r="F9" s="1" t="s">
        <v>23</v>
      </c>
      <c r="G9" s="1" t="s">
        <v>23</v>
      </c>
      <c r="H9" s="1" t="s">
        <v>23</v>
      </c>
      <c r="I9" s="1" t="s">
        <v>48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" t="s">
        <v>23</v>
      </c>
      <c r="P9" s="1" t="s">
        <v>23</v>
      </c>
      <c r="Q9" s="1" t="s">
        <v>48</v>
      </c>
      <c r="R9" s="1" t="s">
        <v>23</v>
      </c>
      <c r="S9" s="1" t="s">
        <v>52</v>
      </c>
      <c r="T9" s="1" t="s">
        <v>23</v>
      </c>
      <c r="U9" s="1" t="s">
        <v>23</v>
      </c>
      <c r="V9" s="1">
        <f>COUNTIF(matura3[[#This Row],[Biologia-R]:[WOS-R]],"100.00")</f>
        <v>0</v>
      </c>
    </row>
    <row r="10" spans="1:22" x14ac:dyDescent="0.25">
      <c r="A10" s="1" t="s">
        <v>21</v>
      </c>
      <c r="B10">
        <v>95040412034</v>
      </c>
      <c r="C10" s="1" t="s">
        <v>54</v>
      </c>
      <c r="D10" s="1" t="s">
        <v>28</v>
      </c>
      <c r="E10" s="1" t="s">
        <v>23</v>
      </c>
      <c r="F10" s="1" t="s">
        <v>23</v>
      </c>
      <c r="G10" s="1" t="s">
        <v>23</v>
      </c>
      <c r="H10" s="1" t="s">
        <v>23</v>
      </c>
      <c r="I10" s="1" t="s">
        <v>55</v>
      </c>
      <c r="J10" s="1" t="s">
        <v>23</v>
      </c>
      <c r="K10" s="1" t="s">
        <v>23</v>
      </c>
      <c r="L10" s="1" t="s">
        <v>23</v>
      </c>
      <c r="M10" s="1" t="s">
        <v>23</v>
      </c>
      <c r="N10" s="1" t="s">
        <v>23</v>
      </c>
      <c r="O10" s="1" t="s">
        <v>23</v>
      </c>
      <c r="P10" s="1" t="s">
        <v>23</v>
      </c>
      <c r="Q10" s="1" t="s">
        <v>56</v>
      </c>
      <c r="R10" s="1" t="s">
        <v>23</v>
      </c>
      <c r="S10" s="1" t="s">
        <v>30</v>
      </c>
      <c r="T10" s="1" t="s">
        <v>23</v>
      </c>
      <c r="U10" s="1" t="s">
        <v>23</v>
      </c>
      <c r="V10" s="1">
        <f>COUNTIF(matura3[[#This Row],[Biologia-R]:[WOS-R]],"100.00")</f>
        <v>0</v>
      </c>
    </row>
    <row r="11" spans="1:22" x14ac:dyDescent="0.25">
      <c r="A11" s="1" t="s">
        <v>21</v>
      </c>
      <c r="B11">
        <v>95040908766</v>
      </c>
      <c r="C11" s="1" t="s">
        <v>57</v>
      </c>
      <c r="D11" s="1" t="s">
        <v>58</v>
      </c>
      <c r="E11" s="1" t="s">
        <v>23</v>
      </c>
      <c r="F11" s="1" t="s">
        <v>23</v>
      </c>
      <c r="G11" s="1" t="s">
        <v>23</v>
      </c>
      <c r="H11" s="1" t="s">
        <v>23</v>
      </c>
      <c r="I11" s="1" t="s">
        <v>43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32</v>
      </c>
      <c r="R11" s="1" t="s">
        <v>23</v>
      </c>
      <c r="S11" s="1" t="s">
        <v>59</v>
      </c>
      <c r="T11" s="1" t="s">
        <v>23</v>
      </c>
      <c r="U11" s="1" t="s">
        <v>23</v>
      </c>
      <c r="V11" s="1">
        <f>COUNTIF(matura3[[#This Row],[Biologia-R]:[WOS-R]],"100.00")</f>
        <v>0</v>
      </c>
    </row>
    <row r="12" spans="1:22" x14ac:dyDescent="0.25">
      <c r="A12" s="1" t="s">
        <v>21</v>
      </c>
      <c r="B12">
        <v>95041309368</v>
      </c>
      <c r="C12" s="1" t="s">
        <v>36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48</v>
      </c>
      <c r="J12" s="1" t="s">
        <v>60</v>
      </c>
      <c r="K12" s="1" t="s">
        <v>23</v>
      </c>
      <c r="L12" s="1" t="s">
        <v>23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33</v>
      </c>
      <c r="R12" s="1" t="s">
        <v>23</v>
      </c>
      <c r="S12" s="1" t="s">
        <v>61</v>
      </c>
      <c r="T12" s="1" t="s">
        <v>23</v>
      </c>
      <c r="U12" s="1" t="s">
        <v>23</v>
      </c>
      <c r="V12" s="1">
        <f>COUNTIF(matura3[[#This Row],[Biologia-R]:[WOS-R]],"100.00")</f>
        <v>0</v>
      </c>
    </row>
    <row r="13" spans="1:22" x14ac:dyDescent="0.25">
      <c r="A13" s="2" t="s">
        <v>21</v>
      </c>
      <c r="B13" s="3">
        <v>95052600643</v>
      </c>
      <c r="C13" s="2" t="s">
        <v>23</v>
      </c>
      <c r="D13" s="2" t="s">
        <v>23</v>
      </c>
      <c r="E13" s="2" t="s">
        <v>23</v>
      </c>
      <c r="F13" s="2" t="s">
        <v>38</v>
      </c>
      <c r="G13" s="2" t="s">
        <v>23</v>
      </c>
      <c r="H13" s="2" t="s">
        <v>23</v>
      </c>
      <c r="I13" s="2" t="s">
        <v>24</v>
      </c>
      <c r="J13" s="2" t="s">
        <v>24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24</v>
      </c>
      <c r="P13" s="2" t="s">
        <v>23</v>
      </c>
      <c r="Q13" s="2" t="s">
        <v>40</v>
      </c>
      <c r="R13" s="2" t="s">
        <v>56</v>
      </c>
      <c r="S13" s="2" t="s">
        <v>27</v>
      </c>
      <c r="T13" s="2" t="s">
        <v>23</v>
      </c>
      <c r="U13" s="2" t="s">
        <v>23</v>
      </c>
      <c r="V13" s="2">
        <f>COUNTIF(matura3[[#This Row],[Biologia-R]:[WOS-R]],"100.00")</f>
        <v>3</v>
      </c>
    </row>
    <row r="14" spans="1:22" x14ac:dyDescent="0.25">
      <c r="A14" s="1" t="s">
        <v>21</v>
      </c>
      <c r="B14">
        <v>95061500402</v>
      </c>
      <c r="C14" s="1" t="s">
        <v>62</v>
      </c>
      <c r="D14" s="1" t="s">
        <v>26</v>
      </c>
      <c r="E14" s="1" t="s">
        <v>23</v>
      </c>
      <c r="F14" s="1" t="s">
        <v>23</v>
      </c>
      <c r="G14" s="1" t="s">
        <v>23</v>
      </c>
      <c r="H14" s="1" t="s">
        <v>23</v>
      </c>
      <c r="I14" s="1" t="s">
        <v>35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1" t="s">
        <v>23</v>
      </c>
      <c r="P14" s="1" t="s">
        <v>23</v>
      </c>
      <c r="Q14" s="1" t="s">
        <v>35</v>
      </c>
      <c r="R14" s="1" t="s">
        <v>23</v>
      </c>
      <c r="S14" s="1" t="s">
        <v>63</v>
      </c>
      <c r="T14" s="1" t="s">
        <v>23</v>
      </c>
      <c r="U14" s="1" t="s">
        <v>23</v>
      </c>
      <c r="V14" s="1">
        <f>COUNTIF(matura3[[#This Row],[Biologia-R]:[WOS-R]],"100.00")</f>
        <v>0</v>
      </c>
    </row>
    <row r="15" spans="1:22" x14ac:dyDescent="0.25">
      <c r="A15" s="1" t="s">
        <v>21</v>
      </c>
      <c r="B15">
        <v>95061702842</v>
      </c>
      <c r="C15" s="1" t="s">
        <v>46</v>
      </c>
      <c r="D15" s="1" t="s">
        <v>28</v>
      </c>
      <c r="E15" s="1" t="s">
        <v>23</v>
      </c>
      <c r="F15" s="1" t="s">
        <v>23</v>
      </c>
      <c r="G15" s="1" t="s">
        <v>23</v>
      </c>
      <c r="H15" s="1" t="s">
        <v>23</v>
      </c>
      <c r="I15" s="1" t="s">
        <v>25</v>
      </c>
      <c r="J15" s="1" t="s">
        <v>23</v>
      </c>
      <c r="K15" s="1" t="s">
        <v>23</v>
      </c>
      <c r="L15" s="1" t="s">
        <v>23</v>
      </c>
      <c r="M15" s="1" t="s">
        <v>23</v>
      </c>
      <c r="N15" s="1" t="s">
        <v>23</v>
      </c>
      <c r="O15" s="1" t="s">
        <v>23</v>
      </c>
      <c r="P15" s="1" t="s">
        <v>23</v>
      </c>
      <c r="Q15" s="1" t="s">
        <v>26</v>
      </c>
      <c r="R15" s="1" t="s">
        <v>23</v>
      </c>
      <c r="S15" s="1" t="s">
        <v>64</v>
      </c>
      <c r="T15" s="1" t="s">
        <v>23</v>
      </c>
      <c r="U15" s="1" t="s">
        <v>23</v>
      </c>
      <c r="V15" s="1">
        <f>COUNTIF(matura3[[#This Row],[Biologia-R]:[WOS-R]],"100.00")</f>
        <v>0</v>
      </c>
    </row>
    <row r="16" spans="1:22" x14ac:dyDescent="0.25">
      <c r="A16" s="1" t="s">
        <v>21</v>
      </c>
      <c r="B16">
        <v>95062301712</v>
      </c>
      <c r="C16" s="1" t="s">
        <v>53</v>
      </c>
      <c r="D16" s="1" t="s">
        <v>65</v>
      </c>
      <c r="E16" s="1" t="s">
        <v>47</v>
      </c>
      <c r="F16" s="1" t="s">
        <v>23</v>
      </c>
      <c r="G16" s="1" t="s">
        <v>23</v>
      </c>
      <c r="H16" s="1" t="s">
        <v>23</v>
      </c>
      <c r="I16" s="1" t="s">
        <v>49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1" t="s">
        <v>23</v>
      </c>
      <c r="P16" s="1" t="s">
        <v>23</v>
      </c>
      <c r="Q16" s="1" t="s">
        <v>35</v>
      </c>
      <c r="R16" s="1" t="s">
        <v>23</v>
      </c>
      <c r="S16" s="1" t="s">
        <v>31</v>
      </c>
      <c r="T16" s="1" t="s">
        <v>23</v>
      </c>
      <c r="U16" s="1" t="s">
        <v>23</v>
      </c>
      <c r="V16" s="1">
        <f>COUNTIF(matura3[[#This Row],[Biologia-R]:[WOS-R]],"100.00")</f>
        <v>0</v>
      </c>
    </row>
    <row r="17" spans="1:22" x14ac:dyDescent="0.25">
      <c r="A17" s="1" t="s">
        <v>21</v>
      </c>
      <c r="B17">
        <v>95071508265</v>
      </c>
      <c r="C17" s="1" t="s">
        <v>42</v>
      </c>
      <c r="D17" s="1" t="s">
        <v>47</v>
      </c>
      <c r="E17" s="1" t="s">
        <v>23</v>
      </c>
      <c r="F17" s="1" t="s">
        <v>23</v>
      </c>
      <c r="G17" s="1" t="s">
        <v>23</v>
      </c>
      <c r="H17" s="1" t="s">
        <v>23</v>
      </c>
      <c r="I17" s="1" t="s">
        <v>53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" t="s">
        <v>23</v>
      </c>
      <c r="P17" s="1" t="s">
        <v>23</v>
      </c>
      <c r="Q17" s="1" t="s">
        <v>34</v>
      </c>
      <c r="R17" s="1" t="s">
        <v>23</v>
      </c>
      <c r="S17" s="1" t="s">
        <v>64</v>
      </c>
      <c r="T17" s="1" t="s">
        <v>23</v>
      </c>
      <c r="U17" s="1" t="s">
        <v>23</v>
      </c>
      <c r="V17" s="1">
        <f>COUNTIF(matura3[[#This Row],[Biologia-R]:[WOS-R]],"100.00")</f>
        <v>0</v>
      </c>
    </row>
    <row r="18" spans="1:22" x14ac:dyDescent="0.25">
      <c r="A18" s="1" t="s">
        <v>21</v>
      </c>
      <c r="B18">
        <v>95071807500</v>
      </c>
      <c r="C18" s="1" t="s">
        <v>41</v>
      </c>
      <c r="D18" s="1" t="s">
        <v>42</v>
      </c>
      <c r="E18" s="1" t="s">
        <v>23</v>
      </c>
      <c r="F18" s="1" t="s">
        <v>23</v>
      </c>
      <c r="G18" s="1" t="s">
        <v>23</v>
      </c>
      <c r="H18" s="1" t="s">
        <v>23</v>
      </c>
      <c r="I18" s="1" t="s">
        <v>66</v>
      </c>
      <c r="J18" s="1" t="s">
        <v>54</v>
      </c>
      <c r="K18" s="1" t="s">
        <v>23</v>
      </c>
      <c r="L18" s="1" t="s">
        <v>23</v>
      </c>
      <c r="M18" s="1" t="s">
        <v>23</v>
      </c>
      <c r="N18" s="1" t="s">
        <v>23</v>
      </c>
      <c r="O18" s="1" t="s">
        <v>23</v>
      </c>
      <c r="P18" s="1" t="s">
        <v>23</v>
      </c>
      <c r="Q18" s="1" t="s">
        <v>39</v>
      </c>
      <c r="R18" s="1" t="s">
        <v>23</v>
      </c>
      <c r="S18" s="1" t="s">
        <v>67</v>
      </c>
      <c r="T18" s="1" t="s">
        <v>23</v>
      </c>
      <c r="U18" s="1" t="s">
        <v>23</v>
      </c>
      <c r="V18" s="1">
        <f>COUNTIF(matura3[[#This Row],[Biologia-R]:[WOS-R]],"100.00")</f>
        <v>0</v>
      </c>
    </row>
    <row r="19" spans="1:22" x14ac:dyDescent="0.25">
      <c r="A19" s="1" t="s">
        <v>21</v>
      </c>
      <c r="B19">
        <v>95072900844</v>
      </c>
      <c r="C19" s="1" t="s">
        <v>68</v>
      </c>
      <c r="D19" s="1" t="s">
        <v>42</v>
      </c>
      <c r="E19" s="1" t="s">
        <v>23</v>
      </c>
      <c r="F19" s="1" t="s">
        <v>23</v>
      </c>
      <c r="G19" s="1" t="s">
        <v>23</v>
      </c>
      <c r="H19" s="1" t="s">
        <v>23</v>
      </c>
      <c r="I19" s="1" t="s">
        <v>48</v>
      </c>
      <c r="J19" s="1" t="s">
        <v>56</v>
      </c>
      <c r="K19" s="1" t="s">
        <v>23</v>
      </c>
      <c r="L19" s="1" t="s">
        <v>23</v>
      </c>
      <c r="M19" s="1" t="s">
        <v>23</v>
      </c>
      <c r="N19" s="1" t="s">
        <v>23</v>
      </c>
      <c r="O19" s="1" t="s">
        <v>23</v>
      </c>
      <c r="P19" s="1" t="s">
        <v>23</v>
      </c>
      <c r="Q19" s="1" t="s">
        <v>35</v>
      </c>
      <c r="R19" s="1" t="s">
        <v>23</v>
      </c>
      <c r="S19" s="1" t="s">
        <v>30</v>
      </c>
      <c r="T19" s="1" t="s">
        <v>23</v>
      </c>
      <c r="U19" s="1" t="s">
        <v>23</v>
      </c>
      <c r="V19" s="1">
        <f>COUNTIF(matura3[[#This Row],[Biologia-R]:[WOS-R]],"100.00")</f>
        <v>0</v>
      </c>
    </row>
    <row r="20" spans="1:22" x14ac:dyDescent="0.25">
      <c r="A20" s="1" t="s">
        <v>21</v>
      </c>
      <c r="B20">
        <v>95073111506</v>
      </c>
      <c r="C20" s="1" t="s">
        <v>41</v>
      </c>
      <c r="D20" s="1" t="s">
        <v>69</v>
      </c>
      <c r="E20" s="1" t="s">
        <v>23</v>
      </c>
      <c r="F20" s="1" t="s">
        <v>23</v>
      </c>
      <c r="G20" s="1" t="s">
        <v>23</v>
      </c>
      <c r="H20" s="1" t="s">
        <v>23</v>
      </c>
      <c r="I20" s="1" t="s">
        <v>35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39</v>
      </c>
      <c r="R20" s="1" t="s">
        <v>23</v>
      </c>
      <c r="S20" s="1" t="s">
        <v>31</v>
      </c>
      <c r="T20" s="1" t="s">
        <v>23</v>
      </c>
      <c r="U20" s="1" t="s">
        <v>23</v>
      </c>
      <c r="V20" s="1">
        <f>COUNTIF(matura3[[#This Row],[Biologia-R]:[WOS-R]],"100.00")</f>
        <v>0</v>
      </c>
    </row>
    <row r="21" spans="1:22" x14ac:dyDescent="0.25">
      <c r="A21" s="1" t="s">
        <v>21</v>
      </c>
      <c r="B21">
        <v>95080409087</v>
      </c>
      <c r="C21" s="1" t="s">
        <v>39</v>
      </c>
      <c r="D21" s="1" t="s">
        <v>23</v>
      </c>
      <c r="E21" s="1" t="s">
        <v>23</v>
      </c>
      <c r="F21" s="1" t="s">
        <v>23</v>
      </c>
      <c r="G21" s="1" t="s">
        <v>23</v>
      </c>
      <c r="H21" s="1" t="s">
        <v>23</v>
      </c>
      <c r="I21" s="1" t="s">
        <v>62</v>
      </c>
      <c r="J21" s="1" t="s">
        <v>52</v>
      </c>
      <c r="K21" s="1" t="s">
        <v>23</v>
      </c>
      <c r="L21" s="1" t="s">
        <v>23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70</v>
      </c>
      <c r="R21" s="1" t="s">
        <v>23</v>
      </c>
      <c r="S21" s="1" t="s">
        <v>55</v>
      </c>
      <c r="T21" s="1" t="s">
        <v>23</v>
      </c>
      <c r="U21" s="1" t="s">
        <v>23</v>
      </c>
      <c r="V21" s="1">
        <f>COUNTIF(matura3[[#This Row],[Biologia-R]:[WOS-R]],"100.00")</f>
        <v>0</v>
      </c>
    </row>
    <row r="22" spans="1:22" x14ac:dyDescent="0.25">
      <c r="A22" s="1" t="s">
        <v>21</v>
      </c>
      <c r="B22">
        <v>95081008322</v>
      </c>
      <c r="C22" s="1" t="s">
        <v>71</v>
      </c>
      <c r="D22" s="1" t="s">
        <v>41</v>
      </c>
      <c r="E22" s="1" t="s">
        <v>23</v>
      </c>
      <c r="F22" s="1" t="s">
        <v>23</v>
      </c>
      <c r="G22" s="1" t="s">
        <v>23</v>
      </c>
      <c r="H22" s="1" t="s">
        <v>23</v>
      </c>
      <c r="I22" s="1" t="s">
        <v>35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23</v>
      </c>
      <c r="O22" s="1" t="s">
        <v>23</v>
      </c>
      <c r="P22" s="1" t="s">
        <v>23</v>
      </c>
      <c r="Q22" s="1" t="s">
        <v>33</v>
      </c>
      <c r="R22" s="1" t="s">
        <v>23</v>
      </c>
      <c r="S22" s="1" t="s">
        <v>70</v>
      </c>
      <c r="T22" s="1" t="s">
        <v>23</v>
      </c>
      <c r="U22" s="1" t="s">
        <v>23</v>
      </c>
      <c r="V22" s="1">
        <f>COUNTIF(matura3[[#This Row],[Biologia-R]:[WOS-R]],"100.00")</f>
        <v>0</v>
      </c>
    </row>
    <row r="23" spans="1:22" x14ac:dyDescent="0.25">
      <c r="A23" s="1" t="s">
        <v>21</v>
      </c>
      <c r="B23">
        <v>95081802841</v>
      </c>
      <c r="C23" s="1" t="s">
        <v>68</v>
      </c>
      <c r="D23" s="1" t="s">
        <v>72</v>
      </c>
      <c r="E23" s="1" t="s">
        <v>23</v>
      </c>
      <c r="F23" s="1" t="s">
        <v>23</v>
      </c>
      <c r="G23" s="1" t="s">
        <v>23</v>
      </c>
      <c r="H23" s="1" t="s">
        <v>23</v>
      </c>
      <c r="I23" s="1" t="s">
        <v>55</v>
      </c>
      <c r="J23" s="1" t="s">
        <v>23</v>
      </c>
      <c r="K23" s="1" t="s">
        <v>23</v>
      </c>
      <c r="L23" s="1" t="s">
        <v>23</v>
      </c>
      <c r="M23" s="1" t="s">
        <v>23</v>
      </c>
      <c r="N23" s="1" t="s">
        <v>23</v>
      </c>
      <c r="O23" s="1" t="s">
        <v>23</v>
      </c>
      <c r="P23" s="1" t="s">
        <v>23</v>
      </c>
      <c r="Q23" s="1" t="s">
        <v>34</v>
      </c>
      <c r="R23" s="1" t="s">
        <v>23</v>
      </c>
      <c r="S23" s="1" t="s">
        <v>67</v>
      </c>
      <c r="T23" s="1" t="s">
        <v>23</v>
      </c>
      <c r="U23" s="1" t="s">
        <v>23</v>
      </c>
      <c r="V23" s="1">
        <f>COUNTIF(matura3[[#This Row],[Biologia-R]:[WOS-R]],"100.00")</f>
        <v>0</v>
      </c>
    </row>
    <row r="24" spans="1:22" x14ac:dyDescent="0.25">
      <c r="A24" s="1" t="s">
        <v>21</v>
      </c>
      <c r="B24">
        <v>95082400949</v>
      </c>
      <c r="C24" s="1" t="s">
        <v>28</v>
      </c>
      <c r="D24" s="1" t="s">
        <v>36</v>
      </c>
      <c r="E24" s="1" t="s">
        <v>23</v>
      </c>
      <c r="F24" s="1" t="s">
        <v>23</v>
      </c>
      <c r="G24" s="1" t="s">
        <v>23</v>
      </c>
      <c r="H24" s="1" t="s">
        <v>23</v>
      </c>
      <c r="I24" s="1" t="s">
        <v>35</v>
      </c>
      <c r="J24" s="1" t="s">
        <v>23</v>
      </c>
      <c r="K24" s="1" t="s">
        <v>23</v>
      </c>
      <c r="L24" s="1" t="s">
        <v>23</v>
      </c>
      <c r="M24" s="1" t="s">
        <v>23</v>
      </c>
      <c r="N24" s="1" t="s">
        <v>23</v>
      </c>
      <c r="O24" s="1" t="s">
        <v>23</v>
      </c>
      <c r="P24" s="1" t="s">
        <v>23</v>
      </c>
      <c r="Q24" s="1" t="s">
        <v>61</v>
      </c>
      <c r="R24" s="1" t="s">
        <v>23</v>
      </c>
      <c r="S24" s="1" t="s">
        <v>72</v>
      </c>
      <c r="T24" s="1" t="s">
        <v>23</v>
      </c>
      <c r="U24" s="1" t="s">
        <v>23</v>
      </c>
      <c r="V24" s="1">
        <f>COUNTIF(matura3[[#This Row],[Biologia-R]:[WOS-R]],"100.00")</f>
        <v>0</v>
      </c>
    </row>
    <row r="25" spans="1:22" x14ac:dyDescent="0.25">
      <c r="A25" s="1" t="s">
        <v>21</v>
      </c>
      <c r="B25">
        <v>95082502641</v>
      </c>
      <c r="C25" s="1" t="s">
        <v>69</v>
      </c>
      <c r="D25" s="1" t="s">
        <v>73</v>
      </c>
      <c r="E25" s="1" t="s">
        <v>23</v>
      </c>
      <c r="F25" s="1" t="s">
        <v>23</v>
      </c>
      <c r="G25" s="1" t="s">
        <v>23</v>
      </c>
      <c r="H25" s="1" t="s">
        <v>23</v>
      </c>
      <c r="I25" s="1" t="s">
        <v>37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23</v>
      </c>
      <c r="O25" s="1" t="s">
        <v>23</v>
      </c>
      <c r="P25" s="1" t="s">
        <v>23</v>
      </c>
      <c r="Q25" s="1" t="s">
        <v>72</v>
      </c>
      <c r="R25" s="1" t="s">
        <v>23</v>
      </c>
      <c r="S25" s="1" t="s">
        <v>29</v>
      </c>
      <c r="T25" s="1" t="s">
        <v>23</v>
      </c>
      <c r="U25" s="1" t="s">
        <v>23</v>
      </c>
      <c r="V25" s="1">
        <f>COUNTIF(matura3[[#This Row],[Biologia-R]:[WOS-R]],"100.00")</f>
        <v>0</v>
      </c>
    </row>
    <row r="26" spans="1:22" x14ac:dyDescent="0.25">
      <c r="A26" s="1" t="s">
        <v>21</v>
      </c>
      <c r="B26">
        <v>95090501360</v>
      </c>
      <c r="C26" s="1" t="s">
        <v>65</v>
      </c>
      <c r="D26" s="1" t="s">
        <v>72</v>
      </c>
      <c r="E26" s="1" t="s">
        <v>23</v>
      </c>
      <c r="F26" s="1" t="s">
        <v>23</v>
      </c>
      <c r="G26" s="1" t="s">
        <v>23</v>
      </c>
      <c r="H26" s="1" t="s">
        <v>23</v>
      </c>
      <c r="I26" s="1" t="s">
        <v>24</v>
      </c>
      <c r="J26" s="1" t="s">
        <v>65</v>
      </c>
      <c r="K26" s="1" t="s">
        <v>23</v>
      </c>
      <c r="L26" s="1" t="s">
        <v>23</v>
      </c>
      <c r="M26" s="1" t="s">
        <v>23</v>
      </c>
      <c r="N26" s="1" t="s">
        <v>23</v>
      </c>
      <c r="O26" s="1" t="s">
        <v>23</v>
      </c>
      <c r="P26" s="1" t="s">
        <v>23</v>
      </c>
      <c r="Q26" s="1" t="s">
        <v>42</v>
      </c>
      <c r="R26" s="1" t="s">
        <v>23</v>
      </c>
      <c r="S26" s="1" t="s">
        <v>61</v>
      </c>
      <c r="T26" s="1" t="s">
        <v>23</v>
      </c>
      <c r="U26" s="1" t="s">
        <v>23</v>
      </c>
      <c r="V26" s="1">
        <f>COUNTIF(matura3[[#This Row],[Biologia-R]:[WOS-R]],"100.00")</f>
        <v>1</v>
      </c>
    </row>
    <row r="27" spans="1:22" x14ac:dyDescent="0.25">
      <c r="A27" s="1" t="s">
        <v>21</v>
      </c>
      <c r="B27">
        <v>95091604864</v>
      </c>
      <c r="C27" s="1" t="s">
        <v>27</v>
      </c>
      <c r="D27" s="1" t="s">
        <v>23</v>
      </c>
      <c r="E27" s="1" t="s">
        <v>23</v>
      </c>
      <c r="F27" s="1" t="s">
        <v>23</v>
      </c>
      <c r="G27" s="1" t="s">
        <v>23</v>
      </c>
      <c r="H27" s="1" t="s">
        <v>23</v>
      </c>
      <c r="I27" s="1" t="s">
        <v>66</v>
      </c>
      <c r="J27" s="1" t="s">
        <v>65</v>
      </c>
      <c r="K27" s="1" t="s">
        <v>23</v>
      </c>
      <c r="L27" s="1" t="s">
        <v>23</v>
      </c>
      <c r="M27" s="1" t="s">
        <v>23</v>
      </c>
      <c r="N27" s="1" t="s">
        <v>23</v>
      </c>
      <c r="O27" s="1" t="s">
        <v>23</v>
      </c>
      <c r="P27" s="1" t="s">
        <v>23</v>
      </c>
      <c r="Q27" s="1" t="s">
        <v>71</v>
      </c>
      <c r="R27" s="1" t="s">
        <v>23</v>
      </c>
      <c r="S27" s="1" t="s">
        <v>55</v>
      </c>
      <c r="T27" s="1" t="s">
        <v>23</v>
      </c>
      <c r="U27" s="1" t="s">
        <v>23</v>
      </c>
      <c r="V27" s="1">
        <f>COUNTIF(matura3[[#This Row],[Biologia-R]:[WOS-R]],"100.00")</f>
        <v>0</v>
      </c>
    </row>
    <row r="28" spans="1:22" x14ac:dyDescent="0.25">
      <c r="A28" s="1" t="s">
        <v>21</v>
      </c>
      <c r="B28">
        <v>95110304166</v>
      </c>
      <c r="C28" s="1" t="s">
        <v>33</v>
      </c>
      <c r="D28" s="1" t="s">
        <v>36</v>
      </c>
      <c r="E28" s="1" t="s">
        <v>23</v>
      </c>
      <c r="F28" s="1" t="s">
        <v>23</v>
      </c>
      <c r="G28" s="1" t="s">
        <v>23</v>
      </c>
      <c r="H28" s="1" t="s">
        <v>23</v>
      </c>
      <c r="I28" s="1" t="s">
        <v>25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27</v>
      </c>
      <c r="R28" s="1" t="s">
        <v>23</v>
      </c>
      <c r="S28" s="1" t="s">
        <v>51</v>
      </c>
      <c r="T28" s="1" t="s">
        <v>23</v>
      </c>
      <c r="U28" s="1" t="s">
        <v>23</v>
      </c>
      <c r="V28" s="1">
        <f>COUNTIF(matura3[[#This Row],[Biologia-R]:[WOS-R]],"100.00")</f>
        <v>0</v>
      </c>
    </row>
    <row r="29" spans="1:22" x14ac:dyDescent="0.25">
      <c r="A29" s="1" t="s">
        <v>21</v>
      </c>
      <c r="B29">
        <v>95110400947</v>
      </c>
      <c r="C29" s="1" t="s">
        <v>23</v>
      </c>
      <c r="D29" s="1" t="s">
        <v>23</v>
      </c>
      <c r="E29" s="1" t="s">
        <v>68</v>
      </c>
      <c r="F29" s="1" t="s">
        <v>23</v>
      </c>
      <c r="G29" s="1" t="s">
        <v>23</v>
      </c>
      <c r="H29" s="1" t="s">
        <v>23</v>
      </c>
      <c r="I29" s="1" t="s">
        <v>48</v>
      </c>
      <c r="J29" s="1" t="s">
        <v>56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56</v>
      </c>
      <c r="R29" s="1" t="s">
        <v>23</v>
      </c>
      <c r="S29" s="1" t="s">
        <v>70</v>
      </c>
      <c r="T29" s="1" t="s">
        <v>23</v>
      </c>
      <c r="U29" s="1" t="s">
        <v>23</v>
      </c>
      <c r="V29" s="1">
        <f>COUNTIF(matura3[[#This Row],[Biologia-R]:[WOS-R]],"100.00")</f>
        <v>0</v>
      </c>
    </row>
    <row r="30" spans="1:22" x14ac:dyDescent="0.25">
      <c r="A30" s="1" t="s">
        <v>21</v>
      </c>
      <c r="B30">
        <v>95111004447</v>
      </c>
      <c r="C30" s="1" t="s">
        <v>30</v>
      </c>
      <c r="D30" s="1" t="s">
        <v>39</v>
      </c>
      <c r="E30" s="1" t="s">
        <v>23</v>
      </c>
      <c r="F30" s="1" t="s">
        <v>23</v>
      </c>
      <c r="G30" s="1" t="s">
        <v>23</v>
      </c>
      <c r="H30" s="1" t="s">
        <v>23</v>
      </c>
      <c r="I30" s="1" t="s">
        <v>48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74</v>
      </c>
      <c r="R30" s="1" t="s">
        <v>23</v>
      </c>
      <c r="S30" s="1" t="s">
        <v>36</v>
      </c>
      <c r="T30" s="1" t="s">
        <v>23</v>
      </c>
      <c r="U30" s="1" t="s">
        <v>23</v>
      </c>
      <c r="V30" s="1">
        <f>COUNTIF(matura3[[#This Row],[Biologia-R]:[WOS-R]],"100.00")</f>
        <v>0</v>
      </c>
    </row>
    <row r="31" spans="1:22" x14ac:dyDescent="0.25">
      <c r="A31" s="1" t="s">
        <v>21</v>
      </c>
      <c r="B31">
        <v>95112301543</v>
      </c>
      <c r="C31" s="1" t="s">
        <v>27</v>
      </c>
      <c r="D31" s="1" t="s">
        <v>36</v>
      </c>
      <c r="E31" s="1" t="s">
        <v>23</v>
      </c>
      <c r="F31" s="1" t="s">
        <v>23</v>
      </c>
      <c r="G31" s="1" t="s">
        <v>23</v>
      </c>
      <c r="H31" s="1" t="s">
        <v>23</v>
      </c>
      <c r="I31" s="1" t="s">
        <v>26</v>
      </c>
      <c r="J31" s="1" t="s">
        <v>28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27</v>
      </c>
      <c r="R31" s="1" t="s">
        <v>23</v>
      </c>
      <c r="S31" s="1" t="s">
        <v>75</v>
      </c>
      <c r="T31" s="1" t="s">
        <v>23</v>
      </c>
      <c r="U31" s="1" t="s">
        <v>23</v>
      </c>
      <c r="V31" s="1">
        <f>COUNTIF(matura3[[#This Row],[Biologia-R]:[WOS-R]],"100.00")</f>
        <v>0</v>
      </c>
    </row>
    <row r="32" spans="1:22" x14ac:dyDescent="0.25">
      <c r="A32" s="1" t="s">
        <v>21</v>
      </c>
      <c r="B32">
        <v>95120101108</v>
      </c>
      <c r="C32" s="1" t="s">
        <v>54</v>
      </c>
      <c r="D32" s="1" t="s">
        <v>26</v>
      </c>
      <c r="E32" s="1" t="s">
        <v>23</v>
      </c>
      <c r="F32" s="1" t="s">
        <v>23</v>
      </c>
      <c r="G32" s="1" t="s">
        <v>23</v>
      </c>
      <c r="H32" s="1" t="s">
        <v>23</v>
      </c>
      <c r="I32" s="1" t="s">
        <v>24</v>
      </c>
      <c r="J32" s="1" t="s">
        <v>61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35</v>
      </c>
      <c r="R32" s="1" t="s">
        <v>23</v>
      </c>
      <c r="S32" s="1" t="s">
        <v>61</v>
      </c>
      <c r="T32" s="1" t="s">
        <v>23</v>
      </c>
      <c r="U32" s="1" t="s">
        <v>23</v>
      </c>
      <c r="V32" s="1">
        <f>COUNTIF(matura3[[#This Row],[Biologia-R]:[WOS-R]],"100.00")</f>
        <v>1</v>
      </c>
    </row>
    <row r="33" spans="1:22" x14ac:dyDescent="0.25">
      <c r="A33" s="1" t="s">
        <v>21</v>
      </c>
      <c r="B33">
        <v>95120600768</v>
      </c>
      <c r="C33" s="1" t="s">
        <v>53</v>
      </c>
      <c r="D33" s="1" t="s">
        <v>54</v>
      </c>
      <c r="E33" s="1" t="s">
        <v>74</v>
      </c>
      <c r="F33" s="1" t="s">
        <v>23</v>
      </c>
      <c r="G33" s="1" t="s">
        <v>23</v>
      </c>
      <c r="H33" s="1" t="s">
        <v>23</v>
      </c>
      <c r="I33" s="1" t="s">
        <v>48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23</v>
      </c>
      <c r="O33" s="1" t="s">
        <v>23</v>
      </c>
      <c r="P33" s="1" t="s">
        <v>23</v>
      </c>
      <c r="Q33" s="1" t="s">
        <v>49</v>
      </c>
      <c r="R33" s="1" t="s">
        <v>51</v>
      </c>
      <c r="S33" s="1" t="s">
        <v>76</v>
      </c>
      <c r="T33" s="1" t="s">
        <v>23</v>
      </c>
      <c r="U33" s="1" t="s">
        <v>23</v>
      </c>
      <c r="V33" s="1">
        <f>COUNTIF(matura3[[#This Row],[Biologia-R]:[WOS-R]],"100.00")</f>
        <v>0</v>
      </c>
    </row>
    <row r="34" spans="1:22" x14ac:dyDescent="0.25">
      <c r="A34" s="1" t="s">
        <v>21</v>
      </c>
      <c r="B34">
        <v>95120903939</v>
      </c>
      <c r="C34" s="1" t="s">
        <v>38</v>
      </c>
      <c r="D34" s="1" t="s">
        <v>74</v>
      </c>
      <c r="E34" s="1" t="s">
        <v>23</v>
      </c>
      <c r="F34" s="1" t="s">
        <v>23</v>
      </c>
      <c r="G34" s="1" t="s">
        <v>23</v>
      </c>
      <c r="H34" s="1" t="s">
        <v>23</v>
      </c>
      <c r="I34" s="1" t="s">
        <v>35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23</v>
      </c>
      <c r="O34" s="1" t="s">
        <v>23</v>
      </c>
      <c r="P34" s="1" t="s">
        <v>23</v>
      </c>
      <c r="Q34" s="1" t="s">
        <v>56</v>
      </c>
      <c r="R34" s="1" t="s">
        <v>23</v>
      </c>
      <c r="S34" s="1" t="s">
        <v>75</v>
      </c>
      <c r="T34" s="1" t="s">
        <v>23</v>
      </c>
      <c r="U34" s="1" t="s">
        <v>23</v>
      </c>
      <c r="V34" s="1">
        <f>COUNTIF(matura3[[#This Row],[Biologia-R]:[WOS-R]],"100.00")</f>
        <v>0</v>
      </c>
    </row>
    <row r="35" spans="1:22" x14ac:dyDescent="0.25">
      <c r="A35" s="1" t="s">
        <v>21</v>
      </c>
      <c r="B35">
        <v>95122401008</v>
      </c>
      <c r="C35" s="1" t="s">
        <v>43</v>
      </c>
      <c r="D35" s="1" t="s">
        <v>23</v>
      </c>
      <c r="E35" s="1" t="s">
        <v>23</v>
      </c>
      <c r="F35" s="1" t="s">
        <v>23</v>
      </c>
      <c r="G35" s="1" t="s">
        <v>23</v>
      </c>
      <c r="H35" s="1" t="s">
        <v>23</v>
      </c>
      <c r="I35" s="1" t="s">
        <v>24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23</v>
      </c>
      <c r="O35" s="1" t="s">
        <v>23</v>
      </c>
      <c r="P35" s="1" t="s">
        <v>23</v>
      </c>
      <c r="Q35" s="1" t="s">
        <v>74</v>
      </c>
      <c r="R35" s="1" t="s">
        <v>23</v>
      </c>
      <c r="S35" s="1" t="s">
        <v>63</v>
      </c>
      <c r="T35" s="1" t="s">
        <v>30</v>
      </c>
      <c r="U35" s="1" t="s">
        <v>70</v>
      </c>
      <c r="V35" s="1">
        <f>COUNTIF(matura3[[#This Row],[Biologia-R]:[WOS-R]],"100.00")</f>
        <v>1</v>
      </c>
    </row>
    <row r="36" spans="1:22" x14ac:dyDescent="0.25">
      <c r="A36" s="1" t="s">
        <v>77</v>
      </c>
      <c r="B36">
        <v>95011505013</v>
      </c>
      <c r="C36" s="1" t="s">
        <v>23</v>
      </c>
      <c r="D36" s="1" t="s">
        <v>23</v>
      </c>
      <c r="E36" s="1" t="s">
        <v>23</v>
      </c>
      <c r="F36" s="1" t="s">
        <v>23</v>
      </c>
      <c r="G36" s="1" t="s">
        <v>23</v>
      </c>
      <c r="H36" s="1" t="s">
        <v>23</v>
      </c>
      <c r="I36" s="1" t="s">
        <v>54</v>
      </c>
      <c r="J36" s="1" t="s">
        <v>36</v>
      </c>
      <c r="K36" s="1" t="s">
        <v>23</v>
      </c>
      <c r="L36" s="1" t="s">
        <v>23</v>
      </c>
      <c r="M36" s="1" t="s">
        <v>23</v>
      </c>
      <c r="N36" s="1" t="s">
        <v>23</v>
      </c>
      <c r="O36" s="1" t="s">
        <v>23</v>
      </c>
      <c r="P36" s="1" t="s">
        <v>23</v>
      </c>
      <c r="Q36" s="1" t="s">
        <v>78</v>
      </c>
      <c r="R36" s="1" t="s">
        <v>23</v>
      </c>
      <c r="S36" s="1" t="s">
        <v>36</v>
      </c>
      <c r="T36" s="1" t="s">
        <v>46</v>
      </c>
      <c r="U36" s="1" t="s">
        <v>23</v>
      </c>
      <c r="V36" s="1">
        <f>COUNTIF(matura3[[#This Row],[Biologia-R]:[WOS-R]],"100.00")</f>
        <v>0</v>
      </c>
    </row>
    <row r="37" spans="1:22" x14ac:dyDescent="0.25">
      <c r="A37" s="1" t="s">
        <v>77</v>
      </c>
      <c r="B37">
        <v>95012403389</v>
      </c>
      <c r="C37" s="1" t="s">
        <v>23</v>
      </c>
      <c r="D37" s="1" t="s">
        <v>23</v>
      </c>
      <c r="E37" s="1" t="s">
        <v>23</v>
      </c>
      <c r="F37" s="1" t="s">
        <v>23</v>
      </c>
      <c r="G37" s="1" t="s">
        <v>23</v>
      </c>
      <c r="H37" s="1" t="s">
        <v>23</v>
      </c>
      <c r="I37" s="1" t="s">
        <v>48</v>
      </c>
      <c r="J37" s="1" t="s">
        <v>43</v>
      </c>
      <c r="K37" s="1" t="s">
        <v>23</v>
      </c>
      <c r="L37" s="1" t="s">
        <v>23</v>
      </c>
      <c r="M37" s="1" t="s">
        <v>23</v>
      </c>
      <c r="N37" s="1" t="s">
        <v>23</v>
      </c>
      <c r="O37" s="1" t="s">
        <v>23</v>
      </c>
      <c r="P37" s="1" t="s">
        <v>23</v>
      </c>
      <c r="Q37" s="1" t="s">
        <v>72</v>
      </c>
      <c r="R37" s="1" t="s">
        <v>23</v>
      </c>
      <c r="S37" s="1" t="s">
        <v>32</v>
      </c>
      <c r="T37" s="1" t="s">
        <v>33</v>
      </c>
      <c r="U37" s="1" t="s">
        <v>79</v>
      </c>
      <c r="V37" s="1">
        <f>COUNTIF(matura3[[#This Row],[Biologia-R]:[WOS-R]],"100.00")</f>
        <v>0</v>
      </c>
    </row>
    <row r="38" spans="1:22" x14ac:dyDescent="0.25">
      <c r="A38" s="1" t="s">
        <v>77</v>
      </c>
      <c r="B38">
        <v>95020804428</v>
      </c>
      <c r="C38" s="1" t="s">
        <v>23</v>
      </c>
      <c r="D38" s="1" t="s">
        <v>23</v>
      </c>
      <c r="E38" s="1" t="s">
        <v>23</v>
      </c>
      <c r="F38" s="1" t="s">
        <v>23</v>
      </c>
      <c r="G38" s="1" t="s">
        <v>35</v>
      </c>
      <c r="H38" s="1" t="s">
        <v>23</v>
      </c>
      <c r="I38" s="1" t="s">
        <v>24</v>
      </c>
      <c r="J38" s="1" t="s">
        <v>80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23</v>
      </c>
      <c r="P38" s="1" t="s">
        <v>23</v>
      </c>
      <c r="Q38" s="1" t="s">
        <v>26</v>
      </c>
      <c r="R38" s="1" t="s">
        <v>23</v>
      </c>
      <c r="S38" s="1" t="s">
        <v>57</v>
      </c>
      <c r="T38" s="1" t="s">
        <v>33</v>
      </c>
      <c r="U38" s="1" t="s">
        <v>23</v>
      </c>
      <c r="V38" s="1">
        <f>COUNTIF(matura3[[#This Row],[Biologia-R]:[WOS-R]],"100.00")</f>
        <v>1</v>
      </c>
    </row>
    <row r="39" spans="1:22" x14ac:dyDescent="0.25">
      <c r="A39" s="1" t="s">
        <v>77</v>
      </c>
      <c r="B39">
        <v>95021807901</v>
      </c>
      <c r="C39" s="1" t="s">
        <v>23</v>
      </c>
      <c r="D39" s="1" t="s">
        <v>23</v>
      </c>
      <c r="E39" s="1" t="s">
        <v>23</v>
      </c>
      <c r="F39" s="1" t="s">
        <v>23</v>
      </c>
      <c r="G39" s="1" t="s">
        <v>56</v>
      </c>
      <c r="H39" s="1" t="s">
        <v>23</v>
      </c>
      <c r="I39" s="1" t="s">
        <v>24</v>
      </c>
      <c r="J39" s="1" t="s">
        <v>38</v>
      </c>
      <c r="K39" s="1" t="s">
        <v>23</v>
      </c>
      <c r="L39" s="1" t="s">
        <v>23</v>
      </c>
      <c r="M39" s="1" t="s">
        <v>23</v>
      </c>
      <c r="N39" s="1" t="s">
        <v>23</v>
      </c>
      <c r="O39" s="1" t="s">
        <v>23</v>
      </c>
      <c r="P39" s="1" t="s">
        <v>23</v>
      </c>
      <c r="Q39" s="1" t="s">
        <v>33</v>
      </c>
      <c r="R39" s="1" t="s">
        <v>23</v>
      </c>
      <c r="S39" s="1" t="s">
        <v>31</v>
      </c>
      <c r="T39" s="1" t="s">
        <v>41</v>
      </c>
      <c r="U39" s="1" t="s">
        <v>39</v>
      </c>
      <c r="V39" s="1">
        <f>COUNTIF(matura3[[#This Row],[Biologia-R]:[WOS-R]],"100.00")</f>
        <v>1</v>
      </c>
    </row>
    <row r="40" spans="1:22" x14ac:dyDescent="0.25">
      <c r="A40" s="1" t="s">
        <v>77</v>
      </c>
      <c r="B40">
        <v>95022105039</v>
      </c>
      <c r="C40" s="1" t="s">
        <v>23</v>
      </c>
      <c r="D40" s="1" t="s">
        <v>23</v>
      </c>
      <c r="E40" s="1" t="s">
        <v>23</v>
      </c>
      <c r="F40" s="1" t="s">
        <v>23</v>
      </c>
      <c r="G40" s="1" t="s">
        <v>38</v>
      </c>
      <c r="H40" s="1" t="s">
        <v>23</v>
      </c>
      <c r="I40" s="1" t="s">
        <v>48</v>
      </c>
      <c r="J40" s="1" t="s">
        <v>54</v>
      </c>
      <c r="K40" s="1" t="s">
        <v>23</v>
      </c>
      <c r="L40" s="1" t="s">
        <v>23</v>
      </c>
      <c r="M40" s="1" t="s">
        <v>23</v>
      </c>
      <c r="N40" s="1" t="s">
        <v>23</v>
      </c>
      <c r="O40" s="1" t="s">
        <v>23</v>
      </c>
      <c r="P40" s="1" t="s">
        <v>23</v>
      </c>
      <c r="Q40" s="1" t="s">
        <v>56</v>
      </c>
      <c r="R40" s="1" t="s">
        <v>81</v>
      </c>
      <c r="S40" s="1" t="s">
        <v>82</v>
      </c>
      <c r="T40" s="1" t="s">
        <v>30</v>
      </c>
      <c r="U40" s="1" t="s">
        <v>24</v>
      </c>
      <c r="V40" s="1">
        <f>COUNTIF(matura3[[#This Row],[Biologia-R]:[WOS-R]],"100.00")</f>
        <v>1</v>
      </c>
    </row>
    <row r="41" spans="1:22" x14ac:dyDescent="0.25">
      <c r="A41" s="1" t="s">
        <v>77</v>
      </c>
      <c r="B41">
        <v>95031012300</v>
      </c>
      <c r="C41" s="1" t="s">
        <v>23</v>
      </c>
      <c r="D41" s="1" t="s">
        <v>23</v>
      </c>
      <c r="E41" s="1" t="s">
        <v>23</v>
      </c>
      <c r="F41" s="1" t="s">
        <v>23</v>
      </c>
      <c r="G41" s="1" t="s">
        <v>23</v>
      </c>
      <c r="H41" s="1" t="s">
        <v>23</v>
      </c>
      <c r="I41" s="1" t="s">
        <v>64</v>
      </c>
      <c r="J41" s="1" t="s">
        <v>79</v>
      </c>
      <c r="K41" s="1" t="s">
        <v>23</v>
      </c>
      <c r="L41" s="1" t="s">
        <v>23</v>
      </c>
      <c r="M41" s="1" t="s">
        <v>23</v>
      </c>
      <c r="N41" s="1" t="s">
        <v>23</v>
      </c>
      <c r="O41" s="1" t="s">
        <v>23</v>
      </c>
      <c r="P41" s="1" t="s">
        <v>23</v>
      </c>
      <c r="Q41" s="1" t="s">
        <v>50</v>
      </c>
      <c r="R41" s="1" t="s">
        <v>23</v>
      </c>
      <c r="S41" s="1" t="s">
        <v>73</v>
      </c>
      <c r="T41" s="1" t="s">
        <v>82</v>
      </c>
      <c r="U41" s="1" t="s">
        <v>50</v>
      </c>
      <c r="V41" s="1">
        <f>COUNTIF(matura3[[#This Row],[Biologia-R]:[WOS-R]],"100.00")</f>
        <v>0</v>
      </c>
    </row>
    <row r="42" spans="1:22" x14ac:dyDescent="0.25">
      <c r="A42" s="1" t="s">
        <v>77</v>
      </c>
      <c r="B42">
        <v>95032101746</v>
      </c>
      <c r="C42" s="1" t="s">
        <v>23</v>
      </c>
      <c r="D42" s="1" t="s">
        <v>23</v>
      </c>
      <c r="E42" s="1" t="s">
        <v>23</v>
      </c>
      <c r="F42" s="1" t="s">
        <v>23</v>
      </c>
      <c r="G42" s="1" t="s">
        <v>26</v>
      </c>
      <c r="H42" s="1" t="s">
        <v>23</v>
      </c>
      <c r="I42" s="1" t="s">
        <v>40</v>
      </c>
      <c r="J42" s="1" t="s">
        <v>62</v>
      </c>
      <c r="K42" s="1" t="s">
        <v>23</v>
      </c>
      <c r="L42" s="1" t="s">
        <v>23</v>
      </c>
      <c r="M42" s="1" t="s">
        <v>23</v>
      </c>
      <c r="N42" s="1" t="s">
        <v>23</v>
      </c>
      <c r="O42" s="1" t="s">
        <v>23</v>
      </c>
      <c r="P42" s="1" t="s">
        <v>83</v>
      </c>
      <c r="Q42" s="1" t="s">
        <v>41</v>
      </c>
      <c r="R42" s="1" t="s">
        <v>23</v>
      </c>
      <c r="S42" s="1" t="s">
        <v>33</v>
      </c>
      <c r="T42" s="1" t="s">
        <v>27</v>
      </c>
      <c r="U42" s="1" t="s">
        <v>71</v>
      </c>
      <c r="V42" s="1">
        <f>COUNTIF(matura3[[#This Row],[Biologia-R]:[WOS-R]],"100.00")</f>
        <v>0</v>
      </c>
    </row>
    <row r="43" spans="1:22" x14ac:dyDescent="0.25">
      <c r="A43" s="1" t="s">
        <v>77</v>
      </c>
      <c r="B43">
        <v>95032204296</v>
      </c>
      <c r="C43" s="1" t="s">
        <v>23</v>
      </c>
      <c r="D43" s="1" t="s">
        <v>23</v>
      </c>
      <c r="E43" s="1" t="s">
        <v>23</v>
      </c>
      <c r="F43" s="1" t="s">
        <v>23</v>
      </c>
      <c r="G43" s="1" t="s">
        <v>35</v>
      </c>
      <c r="H43" s="1" t="s">
        <v>23</v>
      </c>
      <c r="I43" s="1" t="s">
        <v>54</v>
      </c>
      <c r="J43" s="1" t="s">
        <v>62</v>
      </c>
      <c r="K43" s="1" t="s">
        <v>23</v>
      </c>
      <c r="L43" s="1" t="s">
        <v>23</v>
      </c>
      <c r="M43" s="1" t="s">
        <v>23</v>
      </c>
      <c r="N43" s="1" t="s">
        <v>23</v>
      </c>
      <c r="O43" s="1" t="s">
        <v>23</v>
      </c>
      <c r="P43" s="1" t="s">
        <v>23</v>
      </c>
      <c r="Q43" s="1" t="s">
        <v>31</v>
      </c>
      <c r="R43" s="1" t="s">
        <v>23</v>
      </c>
      <c r="S43" s="1" t="s">
        <v>63</v>
      </c>
      <c r="T43" s="1" t="s">
        <v>68</v>
      </c>
      <c r="U43" s="1" t="s">
        <v>71</v>
      </c>
      <c r="V43" s="1">
        <f>COUNTIF(matura3[[#This Row],[Biologia-R]:[WOS-R]],"100.00")</f>
        <v>0</v>
      </c>
    </row>
    <row r="44" spans="1:22" x14ac:dyDescent="0.25">
      <c r="A44" s="1" t="s">
        <v>77</v>
      </c>
      <c r="B44">
        <v>95042205755</v>
      </c>
      <c r="C44" s="1" t="s">
        <v>23</v>
      </c>
      <c r="D44" s="1" t="s">
        <v>23</v>
      </c>
      <c r="E44" s="1" t="s">
        <v>23</v>
      </c>
      <c r="F44" s="1" t="s">
        <v>23</v>
      </c>
      <c r="G44" s="1" t="s">
        <v>49</v>
      </c>
      <c r="H44" s="1" t="s">
        <v>23</v>
      </c>
      <c r="I44" s="1" t="s">
        <v>38</v>
      </c>
      <c r="J44" s="1" t="s">
        <v>28</v>
      </c>
      <c r="K44" s="1" t="s">
        <v>23</v>
      </c>
      <c r="L44" s="1" t="s">
        <v>23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32</v>
      </c>
      <c r="R44" s="1" t="s">
        <v>23</v>
      </c>
      <c r="S44" s="1" t="s">
        <v>27</v>
      </c>
      <c r="T44" s="1" t="s">
        <v>36</v>
      </c>
      <c r="U44" s="1" t="s">
        <v>23</v>
      </c>
      <c r="V44" s="1">
        <f>COUNTIF(matura3[[#This Row],[Biologia-R]:[WOS-R]],"100.00")</f>
        <v>0</v>
      </c>
    </row>
    <row r="45" spans="1:22" x14ac:dyDescent="0.25">
      <c r="A45" s="1" t="s">
        <v>77</v>
      </c>
      <c r="B45">
        <v>95050205185</v>
      </c>
      <c r="C45" s="1" t="s">
        <v>23</v>
      </c>
      <c r="D45" s="1" t="s">
        <v>23</v>
      </c>
      <c r="E45" s="1" t="s">
        <v>23</v>
      </c>
      <c r="F45" s="1" t="s">
        <v>23</v>
      </c>
      <c r="G45" s="1" t="s">
        <v>76</v>
      </c>
      <c r="H45" s="1" t="s">
        <v>23</v>
      </c>
      <c r="I45" s="1" t="s">
        <v>40</v>
      </c>
      <c r="J45" s="1" t="s">
        <v>28</v>
      </c>
      <c r="K45" s="1" t="s">
        <v>23</v>
      </c>
      <c r="L45" s="1" t="s">
        <v>23</v>
      </c>
      <c r="M45" s="1" t="s">
        <v>23</v>
      </c>
      <c r="N45" s="1" t="s">
        <v>23</v>
      </c>
      <c r="O45" s="1" t="s">
        <v>23</v>
      </c>
      <c r="P45" s="1" t="s">
        <v>23</v>
      </c>
      <c r="Q45" s="1" t="s">
        <v>72</v>
      </c>
      <c r="R45" s="1" t="s">
        <v>23</v>
      </c>
      <c r="S45" s="1" t="s">
        <v>67</v>
      </c>
      <c r="T45" s="1" t="s">
        <v>27</v>
      </c>
      <c r="U45" s="1" t="s">
        <v>41</v>
      </c>
      <c r="V45" s="1">
        <f>COUNTIF(matura3[[#This Row],[Biologia-R]:[WOS-R]],"100.00")</f>
        <v>0</v>
      </c>
    </row>
    <row r="46" spans="1:22" x14ac:dyDescent="0.25">
      <c r="A46" s="1" t="s">
        <v>77</v>
      </c>
      <c r="B46">
        <v>95050904503</v>
      </c>
      <c r="C46" s="1" t="s">
        <v>23</v>
      </c>
      <c r="D46" s="1" t="s">
        <v>23</v>
      </c>
      <c r="E46" s="1" t="s">
        <v>23</v>
      </c>
      <c r="F46" s="1" t="s">
        <v>23</v>
      </c>
      <c r="G46" s="1" t="s">
        <v>23</v>
      </c>
      <c r="H46" s="1" t="s">
        <v>23</v>
      </c>
      <c r="I46" s="1" t="s">
        <v>24</v>
      </c>
      <c r="J46" s="1" t="s">
        <v>35</v>
      </c>
      <c r="K46" s="1" t="s">
        <v>23</v>
      </c>
      <c r="L46" s="1" t="s">
        <v>23</v>
      </c>
      <c r="M46" s="1" t="s">
        <v>23</v>
      </c>
      <c r="N46" s="1" t="s">
        <v>23</v>
      </c>
      <c r="O46" s="1" t="s">
        <v>23</v>
      </c>
      <c r="P46" s="1" t="s">
        <v>23</v>
      </c>
      <c r="Q46" s="1" t="s">
        <v>33</v>
      </c>
      <c r="R46" s="1" t="s">
        <v>23</v>
      </c>
      <c r="S46" s="1" t="s">
        <v>75</v>
      </c>
      <c r="T46" s="1" t="s">
        <v>69</v>
      </c>
      <c r="U46" s="1" t="s">
        <v>23</v>
      </c>
      <c r="V46" s="1">
        <f>COUNTIF(matura3[[#This Row],[Biologia-R]:[WOS-R]],"100.00")</f>
        <v>1</v>
      </c>
    </row>
    <row r="47" spans="1:22" x14ac:dyDescent="0.25">
      <c r="A47" s="1" t="s">
        <v>77</v>
      </c>
      <c r="B47">
        <v>95051201982</v>
      </c>
      <c r="C47" s="1" t="s">
        <v>23</v>
      </c>
      <c r="D47" s="1" t="s">
        <v>23</v>
      </c>
      <c r="E47" s="1" t="s">
        <v>23</v>
      </c>
      <c r="F47" s="1" t="s">
        <v>23</v>
      </c>
      <c r="G47" s="1" t="s">
        <v>23</v>
      </c>
      <c r="H47" s="1" t="s">
        <v>23</v>
      </c>
      <c r="I47" s="1" t="s">
        <v>48</v>
      </c>
      <c r="J47" s="1" t="s">
        <v>75</v>
      </c>
      <c r="K47" s="1" t="s">
        <v>23</v>
      </c>
      <c r="L47" s="1" t="s">
        <v>23</v>
      </c>
      <c r="M47" s="1" t="s">
        <v>23</v>
      </c>
      <c r="N47" s="1" t="s">
        <v>23</v>
      </c>
      <c r="O47" s="1" t="s">
        <v>23</v>
      </c>
      <c r="P47" s="1" t="s">
        <v>23</v>
      </c>
      <c r="Q47" s="1" t="s">
        <v>70</v>
      </c>
      <c r="R47" s="1" t="s">
        <v>23</v>
      </c>
      <c r="S47" s="1" t="s">
        <v>75</v>
      </c>
      <c r="T47" s="1" t="s">
        <v>34</v>
      </c>
      <c r="U47" s="1" t="s">
        <v>47</v>
      </c>
      <c r="V47" s="1">
        <f>COUNTIF(matura3[[#This Row],[Biologia-R]:[WOS-R]],"100.00")</f>
        <v>0</v>
      </c>
    </row>
    <row r="48" spans="1:22" x14ac:dyDescent="0.25">
      <c r="A48" s="1" t="s">
        <v>77</v>
      </c>
      <c r="B48">
        <v>95052501302</v>
      </c>
      <c r="C48" s="1" t="s">
        <v>23</v>
      </c>
      <c r="D48" s="1" t="s">
        <v>23</v>
      </c>
      <c r="E48" s="1" t="s">
        <v>23</v>
      </c>
      <c r="F48" s="1" t="s">
        <v>23</v>
      </c>
      <c r="G48" s="1" t="s">
        <v>23</v>
      </c>
      <c r="H48" s="1" t="s">
        <v>23</v>
      </c>
      <c r="I48" s="1" t="s">
        <v>48</v>
      </c>
      <c r="J48" s="1" t="s">
        <v>83</v>
      </c>
      <c r="K48" s="1" t="s">
        <v>23</v>
      </c>
      <c r="L48" s="1" t="s">
        <v>23</v>
      </c>
      <c r="M48" s="1" t="s">
        <v>23</v>
      </c>
      <c r="N48" s="1" t="s">
        <v>23</v>
      </c>
      <c r="O48" s="1" t="s">
        <v>23</v>
      </c>
      <c r="P48" s="1" t="s">
        <v>23</v>
      </c>
      <c r="Q48" s="1" t="s">
        <v>41</v>
      </c>
      <c r="R48" s="1" t="s">
        <v>23</v>
      </c>
      <c r="S48" s="1" t="s">
        <v>44</v>
      </c>
      <c r="T48" s="1" t="s">
        <v>33</v>
      </c>
      <c r="U48" s="1" t="s">
        <v>84</v>
      </c>
      <c r="V48" s="1">
        <f>COUNTIF(matura3[[#This Row],[Biologia-R]:[WOS-R]],"100.00")</f>
        <v>0</v>
      </c>
    </row>
    <row r="49" spans="1:22" x14ac:dyDescent="0.25">
      <c r="A49" s="1" t="s">
        <v>77</v>
      </c>
      <c r="B49">
        <v>95060201793</v>
      </c>
      <c r="C49" s="1" t="s">
        <v>30</v>
      </c>
      <c r="D49" s="1" t="s">
        <v>45</v>
      </c>
      <c r="E49" s="1" t="s">
        <v>23</v>
      </c>
      <c r="F49" s="1" t="s">
        <v>23</v>
      </c>
      <c r="G49" s="1" t="s">
        <v>23</v>
      </c>
      <c r="H49" s="1" t="s">
        <v>23</v>
      </c>
      <c r="I49" s="1" t="s">
        <v>27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23</v>
      </c>
      <c r="O49" s="1" t="s">
        <v>23</v>
      </c>
      <c r="P49" s="1" t="s">
        <v>23</v>
      </c>
      <c r="Q49" s="1" t="s">
        <v>22</v>
      </c>
      <c r="R49" s="1" t="s">
        <v>23</v>
      </c>
      <c r="S49" s="1" t="s">
        <v>31</v>
      </c>
      <c r="T49" s="1" t="s">
        <v>23</v>
      </c>
      <c r="U49" s="1" t="s">
        <v>23</v>
      </c>
      <c r="V49" s="1">
        <f>COUNTIF(matura3[[#This Row],[Biologia-R]:[WOS-R]],"100.00")</f>
        <v>0</v>
      </c>
    </row>
    <row r="50" spans="1:22" x14ac:dyDescent="0.25">
      <c r="A50" s="1" t="s">
        <v>77</v>
      </c>
      <c r="B50">
        <v>95062400343</v>
      </c>
      <c r="C50" s="1" t="s">
        <v>72</v>
      </c>
      <c r="D50" s="1" t="s">
        <v>58</v>
      </c>
      <c r="E50" s="1" t="s">
        <v>23</v>
      </c>
      <c r="F50" s="1" t="s">
        <v>23</v>
      </c>
      <c r="G50" s="1" t="s">
        <v>23</v>
      </c>
      <c r="H50" s="1" t="s">
        <v>23</v>
      </c>
      <c r="I50" s="1" t="s">
        <v>35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23</v>
      </c>
      <c r="O50" s="1" t="s">
        <v>23</v>
      </c>
      <c r="P50" s="1" t="s">
        <v>23</v>
      </c>
      <c r="Q50" s="1" t="s">
        <v>34</v>
      </c>
      <c r="R50" s="1" t="s">
        <v>23</v>
      </c>
      <c r="S50" s="1" t="s">
        <v>44</v>
      </c>
      <c r="T50" s="1" t="s">
        <v>23</v>
      </c>
      <c r="U50" s="1" t="s">
        <v>23</v>
      </c>
      <c r="V50" s="1">
        <f>COUNTIF(matura3[[#This Row],[Biologia-R]:[WOS-R]],"100.00")</f>
        <v>0</v>
      </c>
    </row>
    <row r="51" spans="1:22" x14ac:dyDescent="0.25">
      <c r="A51" s="1" t="s">
        <v>77</v>
      </c>
      <c r="B51">
        <v>95070400070</v>
      </c>
      <c r="C51" s="1" t="s">
        <v>23</v>
      </c>
      <c r="D51" s="1" t="s">
        <v>23</v>
      </c>
      <c r="E51" s="1" t="s">
        <v>23</v>
      </c>
      <c r="F51" s="1" t="s">
        <v>23</v>
      </c>
      <c r="G51" s="1" t="s">
        <v>35</v>
      </c>
      <c r="H51" s="1" t="s">
        <v>23</v>
      </c>
      <c r="I51" s="1" t="s">
        <v>35</v>
      </c>
      <c r="J51" s="1" t="s">
        <v>64</v>
      </c>
      <c r="K51" s="1" t="s">
        <v>23</v>
      </c>
      <c r="L51" s="1" t="s">
        <v>23</v>
      </c>
      <c r="M51" s="1" t="s">
        <v>23</v>
      </c>
      <c r="N51" s="1" t="s">
        <v>23</v>
      </c>
      <c r="O51" s="1" t="s">
        <v>23</v>
      </c>
      <c r="P51" s="1" t="s">
        <v>23</v>
      </c>
      <c r="Q51" s="1" t="s">
        <v>71</v>
      </c>
      <c r="R51" s="1" t="s">
        <v>23</v>
      </c>
      <c r="S51" s="1" t="s">
        <v>85</v>
      </c>
      <c r="T51" s="1" t="s">
        <v>36</v>
      </c>
      <c r="U51" s="1" t="s">
        <v>41</v>
      </c>
      <c r="V51" s="1">
        <f>COUNTIF(matura3[[#This Row],[Biologia-R]:[WOS-R]],"100.00")</f>
        <v>0</v>
      </c>
    </row>
    <row r="52" spans="1:22" x14ac:dyDescent="0.25">
      <c r="A52" s="1" t="s">
        <v>77</v>
      </c>
      <c r="B52">
        <v>95080101408</v>
      </c>
      <c r="C52" s="1" t="s">
        <v>30</v>
      </c>
      <c r="D52" s="1" t="s">
        <v>23</v>
      </c>
      <c r="E52" s="1" t="s">
        <v>23</v>
      </c>
      <c r="F52" s="1" t="s">
        <v>23</v>
      </c>
      <c r="G52" s="1" t="s">
        <v>23</v>
      </c>
      <c r="H52" s="1" t="s">
        <v>23</v>
      </c>
      <c r="I52" s="1" t="s">
        <v>86</v>
      </c>
      <c r="J52" s="1" t="s">
        <v>51</v>
      </c>
      <c r="K52" s="1" t="s">
        <v>23</v>
      </c>
      <c r="L52" s="1" t="s">
        <v>23</v>
      </c>
      <c r="M52" s="1" t="s">
        <v>23</v>
      </c>
      <c r="N52" s="1" t="s">
        <v>23</v>
      </c>
      <c r="O52" s="1" t="s">
        <v>23</v>
      </c>
      <c r="P52" s="1" t="s">
        <v>23</v>
      </c>
      <c r="Q52" s="1" t="s">
        <v>31</v>
      </c>
      <c r="R52" s="1" t="s">
        <v>23</v>
      </c>
      <c r="S52" s="1" t="s">
        <v>36</v>
      </c>
      <c r="T52" s="1" t="s">
        <v>30</v>
      </c>
      <c r="U52" s="1" t="s">
        <v>23</v>
      </c>
      <c r="V52" s="1">
        <f>COUNTIF(matura3[[#This Row],[Biologia-R]:[WOS-R]],"100.00")</f>
        <v>0</v>
      </c>
    </row>
    <row r="53" spans="1:22" x14ac:dyDescent="0.25">
      <c r="A53" s="1" t="s">
        <v>77</v>
      </c>
      <c r="B53">
        <v>95080902016</v>
      </c>
      <c r="C53" s="1" t="s">
        <v>23</v>
      </c>
      <c r="D53" s="1" t="s">
        <v>23</v>
      </c>
      <c r="E53" s="1" t="s">
        <v>23</v>
      </c>
      <c r="F53" s="1" t="s">
        <v>23</v>
      </c>
      <c r="G53" s="1" t="s">
        <v>27</v>
      </c>
      <c r="H53" s="1" t="s">
        <v>23</v>
      </c>
      <c r="I53" s="1" t="s">
        <v>86</v>
      </c>
      <c r="J53" s="1" t="s">
        <v>65</v>
      </c>
      <c r="K53" s="1" t="s">
        <v>23</v>
      </c>
      <c r="L53" s="1" t="s">
        <v>23</v>
      </c>
      <c r="M53" s="1" t="s">
        <v>23</v>
      </c>
      <c r="N53" s="1" t="s">
        <v>23</v>
      </c>
      <c r="O53" s="1" t="s">
        <v>23</v>
      </c>
      <c r="P53" s="1" t="s">
        <v>23</v>
      </c>
      <c r="Q53" s="1" t="s">
        <v>79</v>
      </c>
      <c r="R53" s="1" t="s">
        <v>23</v>
      </c>
      <c r="S53" s="1" t="s">
        <v>76</v>
      </c>
      <c r="T53" s="1" t="s">
        <v>75</v>
      </c>
      <c r="U53" s="1" t="s">
        <v>23</v>
      </c>
      <c r="V53" s="1">
        <f>COUNTIF(matura3[[#This Row],[Biologia-R]:[WOS-R]],"100.00")</f>
        <v>0</v>
      </c>
    </row>
    <row r="54" spans="1:22" x14ac:dyDescent="0.25">
      <c r="A54" s="1" t="s">
        <v>77</v>
      </c>
      <c r="B54">
        <v>95081001141</v>
      </c>
      <c r="C54" s="1" t="s">
        <v>87</v>
      </c>
      <c r="D54" s="1" t="s">
        <v>23</v>
      </c>
      <c r="E54" s="1" t="s">
        <v>23</v>
      </c>
      <c r="F54" s="1" t="s">
        <v>23</v>
      </c>
      <c r="G54" s="1" t="s">
        <v>23</v>
      </c>
      <c r="H54" s="1" t="s">
        <v>23</v>
      </c>
      <c r="I54" s="1" t="s">
        <v>48</v>
      </c>
      <c r="J54" s="1" t="s">
        <v>55</v>
      </c>
      <c r="K54" s="1" t="s">
        <v>23</v>
      </c>
      <c r="L54" s="1" t="s">
        <v>23</v>
      </c>
      <c r="M54" s="1" t="s">
        <v>23</v>
      </c>
      <c r="N54" s="1" t="s">
        <v>23</v>
      </c>
      <c r="O54" s="1" t="s">
        <v>23</v>
      </c>
      <c r="P54" s="1" t="s">
        <v>23</v>
      </c>
      <c r="Q54" s="1" t="s">
        <v>88</v>
      </c>
      <c r="R54" s="1" t="s">
        <v>23</v>
      </c>
      <c r="S54" s="1" t="s">
        <v>44</v>
      </c>
      <c r="T54" s="1" t="s">
        <v>75</v>
      </c>
      <c r="U54" s="1" t="s">
        <v>23</v>
      </c>
      <c r="V54" s="1">
        <f>COUNTIF(matura3[[#This Row],[Biologia-R]:[WOS-R]],"100.00")</f>
        <v>0</v>
      </c>
    </row>
    <row r="55" spans="1:22" x14ac:dyDescent="0.25">
      <c r="A55" s="1" t="s">
        <v>77</v>
      </c>
      <c r="B55">
        <v>95081600739</v>
      </c>
      <c r="C55" s="1" t="s">
        <v>23</v>
      </c>
      <c r="D55" s="1" t="s">
        <v>23</v>
      </c>
      <c r="E55" s="1" t="s">
        <v>23</v>
      </c>
      <c r="F55" s="1" t="s">
        <v>58</v>
      </c>
      <c r="G55" s="1" t="s">
        <v>23</v>
      </c>
      <c r="H55" s="1" t="s">
        <v>23</v>
      </c>
      <c r="I55" s="1" t="s">
        <v>56</v>
      </c>
      <c r="J55" s="1" t="s">
        <v>36</v>
      </c>
      <c r="K55" s="1" t="s">
        <v>23</v>
      </c>
      <c r="L55" s="1" t="s">
        <v>23</v>
      </c>
      <c r="M55" s="1" t="s">
        <v>23</v>
      </c>
      <c r="N55" s="1" t="s">
        <v>23</v>
      </c>
      <c r="O55" s="1" t="s">
        <v>23</v>
      </c>
      <c r="P55" s="1" t="s">
        <v>23</v>
      </c>
      <c r="Q55" s="1" t="s">
        <v>76</v>
      </c>
      <c r="R55" s="1" t="s">
        <v>23</v>
      </c>
      <c r="S55" s="1" t="s">
        <v>50</v>
      </c>
      <c r="T55" s="1" t="s">
        <v>34</v>
      </c>
      <c r="U55" s="1" t="s">
        <v>34</v>
      </c>
      <c r="V55" s="1">
        <f>COUNTIF(matura3[[#This Row],[Biologia-R]:[WOS-R]],"100.00")</f>
        <v>0</v>
      </c>
    </row>
    <row r="56" spans="1:22" x14ac:dyDescent="0.25">
      <c r="A56" s="1" t="s">
        <v>77</v>
      </c>
      <c r="B56">
        <v>95083106189</v>
      </c>
      <c r="C56" s="1" t="s">
        <v>23</v>
      </c>
      <c r="D56" s="1" t="s">
        <v>23</v>
      </c>
      <c r="E56" s="1" t="s">
        <v>23</v>
      </c>
      <c r="F56" s="1" t="s">
        <v>23</v>
      </c>
      <c r="G56" s="1" t="s">
        <v>89</v>
      </c>
      <c r="H56" s="1" t="s">
        <v>23</v>
      </c>
      <c r="I56" s="1" t="s">
        <v>76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23</v>
      </c>
      <c r="O56" s="1" t="s">
        <v>23</v>
      </c>
      <c r="P56" s="1" t="s">
        <v>23</v>
      </c>
      <c r="Q56" s="1" t="s">
        <v>70</v>
      </c>
      <c r="R56" s="1" t="s">
        <v>23</v>
      </c>
      <c r="S56" s="1" t="s">
        <v>31</v>
      </c>
      <c r="T56" s="1" t="s">
        <v>46</v>
      </c>
      <c r="U56" s="1" t="s">
        <v>23</v>
      </c>
      <c r="V56" s="1">
        <f>COUNTIF(matura3[[#This Row],[Biologia-R]:[WOS-R]],"100.00")</f>
        <v>0</v>
      </c>
    </row>
    <row r="57" spans="1:22" x14ac:dyDescent="0.25">
      <c r="A57" s="1" t="s">
        <v>77</v>
      </c>
      <c r="B57">
        <v>95092111585</v>
      </c>
      <c r="C57" s="1" t="s">
        <v>23</v>
      </c>
      <c r="D57" s="1" t="s">
        <v>23</v>
      </c>
      <c r="E57" s="1" t="s">
        <v>23</v>
      </c>
      <c r="F57" s="1" t="s">
        <v>23</v>
      </c>
      <c r="G57" s="1" t="s">
        <v>61</v>
      </c>
      <c r="H57" s="1" t="s">
        <v>23</v>
      </c>
      <c r="I57" s="1" t="s">
        <v>86</v>
      </c>
      <c r="J57" s="1" t="s">
        <v>39</v>
      </c>
      <c r="K57" s="1" t="s">
        <v>23</v>
      </c>
      <c r="L57" s="1" t="s">
        <v>23</v>
      </c>
      <c r="M57" s="1" t="s">
        <v>23</v>
      </c>
      <c r="N57" s="1" t="s">
        <v>23</v>
      </c>
      <c r="O57" s="1" t="s">
        <v>23</v>
      </c>
      <c r="P57" s="1" t="s">
        <v>23</v>
      </c>
      <c r="Q57" s="1" t="s">
        <v>71</v>
      </c>
      <c r="R57" s="1" t="s">
        <v>23</v>
      </c>
      <c r="S57" s="1" t="s">
        <v>36</v>
      </c>
      <c r="T57" s="1" t="s">
        <v>27</v>
      </c>
      <c r="U57" s="1" t="s">
        <v>23</v>
      </c>
      <c r="V57" s="1">
        <f>COUNTIF(matura3[[#This Row],[Biologia-R]:[WOS-R]],"100.00")</f>
        <v>0</v>
      </c>
    </row>
    <row r="58" spans="1:22" x14ac:dyDescent="0.25">
      <c r="A58" s="1" t="s">
        <v>77</v>
      </c>
      <c r="B58">
        <v>95092712281</v>
      </c>
      <c r="C58" s="1" t="s">
        <v>23</v>
      </c>
      <c r="D58" s="1" t="s">
        <v>23</v>
      </c>
      <c r="E58" s="1" t="s">
        <v>23</v>
      </c>
      <c r="F58" s="1" t="s">
        <v>23</v>
      </c>
      <c r="G58" s="1" t="s">
        <v>27</v>
      </c>
      <c r="H58" s="1" t="s">
        <v>23</v>
      </c>
      <c r="I58" s="1" t="s">
        <v>39</v>
      </c>
      <c r="J58" s="1" t="s">
        <v>50</v>
      </c>
      <c r="K58" s="1" t="s">
        <v>23</v>
      </c>
      <c r="L58" s="1" t="s">
        <v>23</v>
      </c>
      <c r="M58" s="1" t="s">
        <v>23</v>
      </c>
      <c r="N58" s="1" t="s">
        <v>23</v>
      </c>
      <c r="O58" s="1" t="s">
        <v>23</v>
      </c>
      <c r="P58" s="1" t="s">
        <v>23</v>
      </c>
      <c r="Q58" s="1" t="s">
        <v>22</v>
      </c>
      <c r="R58" s="1" t="s">
        <v>23</v>
      </c>
      <c r="S58" s="1" t="s">
        <v>78</v>
      </c>
      <c r="T58" s="1" t="s">
        <v>27</v>
      </c>
      <c r="U58" s="1" t="s">
        <v>42</v>
      </c>
      <c r="V58" s="1">
        <f>COUNTIF(matura3[[#This Row],[Biologia-R]:[WOS-R]],"100.00")</f>
        <v>0</v>
      </c>
    </row>
    <row r="59" spans="1:22" x14ac:dyDescent="0.25">
      <c r="A59" s="1" t="s">
        <v>77</v>
      </c>
      <c r="B59">
        <v>95100600025</v>
      </c>
      <c r="C59" s="1" t="s">
        <v>23</v>
      </c>
      <c r="D59" s="1" t="s">
        <v>23</v>
      </c>
      <c r="E59" s="1" t="s">
        <v>23</v>
      </c>
      <c r="F59" s="1" t="s">
        <v>23</v>
      </c>
      <c r="G59" s="1" t="s">
        <v>23</v>
      </c>
      <c r="H59" s="1" t="s">
        <v>23</v>
      </c>
      <c r="I59" s="1" t="s">
        <v>45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23</v>
      </c>
      <c r="O59" s="1" t="s">
        <v>23</v>
      </c>
      <c r="P59" s="1" t="s">
        <v>23</v>
      </c>
      <c r="Q59" s="1" t="s">
        <v>72</v>
      </c>
      <c r="R59" s="1" t="s">
        <v>23</v>
      </c>
      <c r="S59" s="1" t="s">
        <v>59</v>
      </c>
      <c r="T59" s="1" t="s">
        <v>39</v>
      </c>
      <c r="U59" s="1" t="s">
        <v>90</v>
      </c>
      <c r="V59" s="1">
        <f>COUNTIF(matura3[[#This Row],[Biologia-R]:[WOS-R]],"100.00")</f>
        <v>0</v>
      </c>
    </row>
    <row r="60" spans="1:22" x14ac:dyDescent="0.25">
      <c r="A60" s="1" t="s">
        <v>77</v>
      </c>
      <c r="B60">
        <v>95100606458</v>
      </c>
      <c r="C60" s="1" t="s">
        <v>23</v>
      </c>
      <c r="D60" s="1" t="s">
        <v>23</v>
      </c>
      <c r="E60" s="1" t="s">
        <v>23</v>
      </c>
      <c r="F60" s="1" t="s">
        <v>23</v>
      </c>
      <c r="G60" s="1" t="s">
        <v>26</v>
      </c>
      <c r="H60" s="1" t="s">
        <v>23</v>
      </c>
      <c r="I60" s="1" t="s">
        <v>48</v>
      </c>
      <c r="J60" s="1" t="s">
        <v>35</v>
      </c>
      <c r="K60" s="1" t="s">
        <v>23</v>
      </c>
      <c r="L60" s="1" t="s">
        <v>23</v>
      </c>
      <c r="M60" s="1" t="s">
        <v>23</v>
      </c>
      <c r="N60" s="1" t="s">
        <v>23</v>
      </c>
      <c r="O60" s="1" t="s">
        <v>23</v>
      </c>
      <c r="P60" s="1" t="s">
        <v>23</v>
      </c>
      <c r="Q60" s="1" t="s">
        <v>34</v>
      </c>
      <c r="R60" s="1" t="s">
        <v>23</v>
      </c>
      <c r="S60" s="1" t="s">
        <v>64</v>
      </c>
      <c r="T60" s="1" t="s">
        <v>82</v>
      </c>
      <c r="U60" s="1" t="s">
        <v>71</v>
      </c>
      <c r="V60" s="1">
        <f>COUNTIF(matura3[[#This Row],[Biologia-R]:[WOS-R]],"100.00")</f>
        <v>0</v>
      </c>
    </row>
    <row r="61" spans="1:22" x14ac:dyDescent="0.25">
      <c r="A61" s="2" t="s">
        <v>77</v>
      </c>
      <c r="B61" s="3">
        <v>95100700282</v>
      </c>
      <c r="C61" s="2" t="s">
        <v>23</v>
      </c>
      <c r="D61" s="2" t="s">
        <v>23</v>
      </c>
      <c r="E61" s="2" t="s">
        <v>23</v>
      </c>
      <c r="F61" s="2" t="s">
        <v>23</v>
      </c>
      <c r="G61" s="2" t="s">
        <v>61</v>
      </c>
      <c r="H61" s="2" t="s">
        <v>23</v>
      </c>
      <c r="I61" s="2" t="s">
        <v>24</v>
      </c>
      <c r="J61" s="2" t="s">
        <v>38</v>
      </c>
      <c r="K61" s="2" t="s">
        <v>23</v>
      </c>
      <c r="L61" s="2" t="s">
        <v>23</v>
      </c>
      <c r="M61" s="2" t="s">
        <v>23</v>
      </c>
      <c r="N61" s="2" t="s">
        <v>23</v>
      </c>
      <c r="O61" s="2" t="s">
        <v>24</v>
      </c>
      <c r="P61" s="2" t="s">
        <v>23</v>
      </c>
      <c r="Q61" s="2" t="s">
        <v>39</v>
      </c>
      <c r="R61" s="2" t="s">
        <v>23</v>
      </c>
      <c r="S61" s="2" t="s">
        <v>76</v>
      </c>
      <c r="T61" s="2" t="s">
        <v>46</v>
      </c>
      <c r="U61" s="2" t="s">
        <v>23</v>
      </c>
      <c r="V61" s="2">
        <f>COUNTIF(matura3[[#This Row],[Biologia-R]:[WOS-R]],"100.00")</f>
        <v>2</v>
      </c>
    </row>
    <row r="62" spans="1:22" x14ac:dyDescent="0.25">
      <c r="A62" s="1" t="s">
        <v>77</v>
      </c>
      <c r="B62">
        <v>95101000947</v>
      </c>
      <c r="C62" s="1" t="s">
        <v>23</v>
      </c>
      <c r="D62" s="1" t="s">
        <v>23</v>
      </c>
      <c r="E62" s="1" t="s">
        <v>23</v>
      </c>
      <c r="F62" s="1" t="s">
        <v>23</v>
      </c>
      <c r="G62" s="1" t="s">
        <v>48</v>
      </c>
      <c r="H62" s="1" t="s">
        <v>23</v>
      </c>
      <c r="I62" s="1" t="s">
        <v>40</v>
      </c>
      <c r="J62" s="1" t="s">
        <v>25</v>
      </c>
      <c r="K62" s="1" t="s">
        <v>23</v>
      </c>
      <c r="L62" s="1" t="s">
        <v>23</v>
      </c>
      <c r="M62" s="1" t="s">
        <v>23</v>
      </c>
      <c r="N62" s="1" t="s">
        <v>23</v>
      </c>
      <c r="O62" s="1" t="s">
        <v>23</v>
      </c>
      <c r="P62" s="1" t="s">
        <v>23</v>
      </c>
      <c r="Q62" s="1" t="s">
        <v>71</v>
      </c>
      <c r="R62" s="1" t="s">
        <v>23</v>
      </c>
      <c r="S62" s="1" t="s">
        <v>83</v>
      </c>
      <c r="T62" s="1" t="s">
        <v>53</v>
      </c>
      <c r="U62" s="1" t="s">
        <v>23</v>
      </c>
      <c r="V62" s="1">
        <f>COUNTIF(matura3[[#This Row],[Biologia-R]:[WOS-R]],"100.00")</f>
        <v>0</v>
      </c>
    </row>
    <row r="63" spans="1:22" x14ac:dyDescent="0.25">
      <c r="A63" s="1" t="s">
        <v>77</v>
      </c>
      <c r="B63">
        <v>95110605809</v>
      </c>
      <c r="C63" s="1" t="s">
        <v>23</v>
      </c>
      <c r="D63" s="1" t="s">
        <v>23</v>
      </c>
      <c r="E63" s="1" t="s">
        <v>23</v>
      </c>
      <c r="F63" s="1" t="s">
        <v>23</v>
      </c>
      <c r="G63" s="1" t="s">
        <v>61</v>
      </c>
      <c r="H63" s="1" t="s">
        <v>23</v>
      </c>
      <c r="I63" s="1" t="s">
        <v>66</v>
      </c>
      <c r="J63" s="1" t="s">
        <v>55</v>
      </c>
      <c r="K63" s="1" t="s">
        <v>39</v>
      </c>
      <c r="L63" s="1" t="s">
        <v>23</v>
      </c>
      <c r="M63" s="1" t="s">
        <v>23</v>
      </c>
      <c r="N63" s="1" t="s">
        <v>23</v>
      </c>
      <c r="O63" s="1" t="s">
        <v>23</v>
      </c>
      <c r="P63" s="1" t="s">
        <v>23</v>
      </c>
      <c r="Q63" s="1" t="s">
        <v>33</v>
      </c>
      <c r="R63" s="1" t="s">
        <v>23</v>
      </c>
      <c r="S63" s="1" t="s">
        <v>82</v>
      </c>
      <c r="T63" s="1" t="s">
        <v>30</v>
      </c>
      <c r="U63" s="1" t="s">
        <v>23</v>
      </c>
      <c r="V63" s="1">
        <f>COUNTIF(matura3[[#This Row],[Biologia-R]:[WOS-R]],"100.00")</f>
        <v>0</v>
      </c>
    </row>
    <row r="64" spans="1:22" x14ac:dyDescent="0.25">
      <c r="A64" s="1" t="s">
        <v>77</v>
      </c>
      <c r="B64">
        <v>95110704362</v>
      </c>
      <c r="C64" s="1" t="s">
        <v>47</v>
      </c>
      <c r="D64" s="1" t="s">
        <v>91</v>
      </c>
      <c r="E64" s="1" t="s">
        <v>23</v>
      </c>
      <c r="F64" s="1" t="s">
        <v>23</v>
      </c>
      <c r="G64" s="1" t="s">
        <v>23</v>
      </c>
      <c r="H64" s="1" t="s">
        <v>23</v>
      </c>
      <c r="I64" s="1" t="s">
        <v>24</v>
      </c>
      <c r="J64" s="1" t="s">
        <v>35</v>
      </c>
      <c r="K64" s="1" t="s">
        <v>23</v>
      </c>
      <c r="L64" s="1" t="s">
        <v>23</v>
      </c>
      <c r="M64" s="1" t="s">
        <v>23</v>
      </c>
      <c r="N64" s="1" t="s">
        <v>23</v>
      </c>
      <c r="O64" s="1" t="s">
        <v>23</v>
      </c>
      <c r="P64" s="1" t="s">
        <v>23</v>
      </c>
      <c r="Q64" s="1" t="s">
        <v>36</v>
      </c>
      <c r="R64" s="1" t="s">
        <v>23</v>
      </c>
      <c r="S64" s="1" t="s">
        <v>58</v>
      </c>
      <c r="T64" s="1" t="s">
        <v>23</v>
      </c>
      <c r="U64" s="1" t="s">
        <v>23</v>
      </c>
      <c r="V64" s="1">
        <f>COUNTIF(matura3[[#This Row],[Biologia-R]:[WOS-R]],"100.00")</f>
        <v>1</v>
      </c>
    </row>
    <row r="65" spans="1:22" x14ac:dyDescent="0.25">
      <c r="A65" s="1" t="s">
        <v>77</v>
      </c>
      <c r="B65">
        <v>95111800425</v>
      </c>
      <c r="C65" s="1" t="s">
        <v>23</v>
      </c>
      <c r="D65" s="1" t="s">
        <v>23</v>
      </c>
      <c r="E65" s="1" t="s">
        <v>23</v>
      </c>
      <c r="F65" s="1" t="s">
        <v>23</v>
      </c>
      <c r="G65" s="1" t="s">
        <v>27</v>
      </c>
      <c r="H65" s="1" t="s">
        <v>23</v>
      </c>
      <c r="I65" s="1" t="s">
        <v>40</v>
      </c>
      <c r="J65" s="1" t="s">
        <v>63</v>
      </c>
      <c r="K65" s="1" t="s">
        <v>23</v>
      </c>
      <c r="L65" s="1" t="s">
        <v>23</v>
      </c>
      <c r="M65" s="1" t="s">
        <v>23</v>
      </c>
      <c r="N65" s="1" t="s">
        <v>23</v>
      </c>
      <c r="O65" s="1" t="s">
        <v>23</v>
      </c>
      <c r="P65" s="1" t="s">
        <v>23</v>
      </c>
      <c r="Q65" s="1" t="s">
        <v>76</v>
      </c>
      <c r="R65" s="1" t="s">
        <v>23</v>
      </c>
      <c r="S65" s="1" t="s">
        <v>76</v>
      </c>
      <c r="T65" s="1" t="s">
        <v>75</v>
      </c>
      <c r="U65" s="1" t="s">
        <v>36</v>
      </c>
      <c r="V65" s="1">
        <f>COUNTIF(matura3[[#This Row],[Biologia-R]:[WOS-R]],"100.00")</f>
        <v>0</v>
      </c>
    </row>
    <row r="66" spans="1:22" x14ac:dyDescent="0.25">
      <c r="A66" s="1" t="s">
        <v>77</v>
      </c>
      <c r="B66">
        <v>95112902461</v>
      </c>
      <c r="C66" s="1" t="s">
        <v>23</v>
      </c>
      <c r="D66" s="1" t="s">
        <v>23</v>
      </c>
      <c r="E66" s="1" t="s">
        <v>23</v>
      </c>
      <c r="F66" s="1" t="s">
        <v>23</v>
      </c>
      <c r="G66" s="1" t="s">
        <v>23</v>
      </c>
      <c r="H66" s="1" t="s">
        <v>23</v>
      </c>
      <c r="I66" s="1" t="s">
        <v>49</v>
      </c>
      <c r="J66" s="1" t="s">
        <v>76</v>
      </c>
      <c r="K66" s="1" t="s">
        <v>23</v>
      </c>
      <c r="L66" s="1" t="s">
        <v>23</v>
      </c>
      <c r="M66" s="1" t="s">
        <v>23</v>
      </c>
      <c r="N66" s="1" t="s">
        <v>23</v>
      </c>
      <c r="O66" s="1" t="s">
        <v>23</v>
      </c>
      <c r="P66" s="1" t="s">
        <v>23</v>
      </c>
      <c r="Q66" s="1" t="s">
        <v>61</v>
      </c>
      <c r="R66" s="1" t="s">
        <v>90</v>
      </c>
      <c r="S66" s="1" t="s">
        <v>79</v>
      </c>
      <c r="T66" s="1" t="s">
        <v>32</v>
      </c>
      <c r="U66" s="1" t="s">
        <v>23</v>
      </c>
      <c r="V66" s="1">
        <f>COUNTIF(matura3[[#This Row],[Biologia-R]:[WOS-R]],"100.00")</f>
        <v>0</v>
      </c>
    </row>
    <row r="67" spans="1:22" x14ac:dyDescent="0.25">
      <c r="A67" s="1" t="s">
        <v>92</v>
      </c>
      <c r="B67">
        <v>94120209724</v>
      </c>
      <c r="C67" s="1" t="s">
        <v>23</v>
      </c>
      <c r="D67" s="1" t="s">
        <v>23</v>
      </c>
      <c r="E67" s="1" t="s">
        <v>23</v>
      </c>
      <c r="F67" s="1" t="s">
        <v>23</v>
      </c>
      <c r="G67" s="1" t="s">
        <v>23</v>
      </c>
      <c r="H67" s="1" t="s">
        <v>23</v>
      </c>
      <c r="I67" s="1" t="s">
        <v>62</v>
      </c>
      <c r="J67" s="1" t="s">
        <v>33</v>
      </c>
      <c r="K67" s="1" t="s">
        <v>23</v>
      </c>
      <c r="L67" s="1" t="s">
        <v>23</v>
      </c>
      <c r="M67" s="1" t="s">
        <v>44</v>
      </c>
      <c r="N67" s="1" t="s">
        <v>23</v>
      </c>
      <c r="O67" s="1" t="s">
        <v>23</v>
      </c>
      <c r="P67" s="1" t="s">
        <v>23</v>
      </c>
      <c r="Q67" s="1" t="s">
        <v>61</v>
      </c>
      <c r="R67" s="1" t="s">
        <v>22</v>
      </c>
      <c r="S67" s="1" t="s">
        <v>93</v>
      </c>
      <c r="T67" s="1" t="s">
        <v>23</v>
      </c>
      <c r="U67" s="1" t="s">
        <v>23</v>
      </c>
      <c r="V67" s="1">
        <f>COUNTIF(matura3[[#This Row],[Biologia-R]:[WOS-R]],"100.00")</f>
        <v>0</v>
      </c>
    </row>
    <row r="68" spans="1:22" x14ac:dyDescent="0.25">
      <c r="A68" s="1" t="s">
        <v>92</v>
      </c>
      <c r="B68">
        <v>95011303864</v>
      </c>
      <c r="C68" s="1" t="s">
        <v>23</v>
      </c>
      <c r="D68" s="1" t="s">
        <v>23</v>
      </c>
      <c r="E68" s="1" t="s">
        <v>23</v>
      </c>
      <c r="F68" s="1" t="s">
        <v>89</v>
      </c>
      <c r="G68" s="1" t="s">
        <v>23</v>
      </c>
      <c r="H68" s="1" t="s">
        <v>23</v>
      </c>
      <c r="I68" s="1" t="s">
        <v>22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" t="s">
        <v>23</v>
      </c>
      <c r="P68" s="1" t="s">
        <v>23</v>
      </c>
      <c r="Q68" s="1" t="s">
        <v>61</v>
      </c>
      <c r="R68" s="1" t="s">
        <v>32</v>
      </c>
      <c r="S68" s="1" t="s">
        <v>81</v>
      </c>
      <c r="T68" s="1" t="s">
        <v>23</v>
      </c>
      <c r="U68" s="1" t="s">
        <v>23</v>
      </c>
      <c r="V68" s="1">
        <f>COUNTIF(matura3[[#This Row],[Biologia-R]:[WOS-R]],"100.00")</f>
        <v>0</v>
      </c>
    </row>
    <row r="69" spans="1:22" x14ac:dyDescent="0.25">
      <c r="A69" s="1" t="s">
        <v>92</v>
      </c>
      <c r="B69">
        <v>95012701920</v>
      </c>
      <c r="C69" s="1" t="s">
        <v>23</v>
      </c>
      <c r="D69" s="1" t="s">
        <v>23</v>
      </c>
      <c r="E69" s="1" t="s">
        <v>23</v>
      </c>
      <c r="F69" s="1" t="s">
        <v>52</v>
      </c>
      <c r="G69" s="1" t="s">
        <v>23</v>
      </c>
      <c r="H69" s="1" t="s">
        <v>23</v>
      </c>
      <c r="I69" s="1" t="s">
        <v>35</v>
      </c>
      <c r="J69" s="1" t="s">
        <v>27</v>
      </c>
      <c r="K69" s="1" t="s">
        <v>41</v>
      </c>
      <c r="L69" s="1" t="s">
        <v>23</v>
      </c>
      <c r="M69" s="1" t="s">
        <v>23</v>
      </c>
      <c r="N69" s="1" t="s">
        <v>23</v>
      </c>
      <c r="O69" s="1" t="s">
        <v>23</v>
      </c>
      <c r="P69" s="1" t="s">
        <v>23</v>
      </c>
      <c r="Q69" s="1" t="s">
        <v>76</v>
      </c>
      <c r="R69" s="1" t="s">
        <v>79</v>
      </c>
      <c r="S69" s="1" t="s">
        <v>67</v>
      </c>
      <c r="T69" s="1" t="s">
        <v>23</v>
      </c>
      <c r="U69" s="1" t="s">
        <v>23</v>
      </c>
      <c r="V69" s="1">
        <f>COUNTIF(matura3[[#This Row],[Biologia-R]:[WOS-R]],"100.00")</f>
        <v>0</v>
      </c>
    </row>
    <row r="70" spans="1:22" x14ac:dyDescent="0.25">
      <c r="A70" s="1" t="s">
        <v>92</v>
      </c>
      <c r="B70">
        <v>95012707551</v>
      </c>
      <c r="C70" s="1" t="s">
        <v>23</v>
      </c>
      <c r="D70" s="1" t="s">
        <v>23</v>
      </c>
      <c r="E70" s="1" t="s">
        <v>23</v>
      </c>
      <c r="F70" s="1" t="s">
        <v>68</v>
      </c>
      <c r="G70" s="1" t="s">
        <v>23</v>
      </c>
      <c r="H70" s="1" t="s">
        <v>23</v>
      </c>
      <c r="I70" s="1" t="s">
        <v>26</v>
      </c>
      <c r="J70" s="1" t="s">
        <v>23</v>
      </c>
      <c r="K70" s="1" t="s">
        <v>23</v>
      </c>
      <c r="L70" s="1" t="s">
        <v>23</v>
      </c>
      <c r="M70" s="1" t="s">
        <v>23</v>
      </c>
      <c r="N70" s="1" t="s">
        <v>23</v>
      </c>
      <c r="O70" s="1" t="s">
        <v>23</v>
      </c>
      <c r="P70" s="1" t="s">
        <v>23</v>
      </c>
      <c r="Q70" s="1" t="s">
        <v>71</v>
      </c>
      <c r="R70" s="1" t="s">
        <v>89</v>
      </c>
      <c r="S70" s="1" t="s">
        <v>93</v>
      </c>
      <c r="T70" s="1" t="s">
        <v>23</v>
      </c>
      <c r="U70" s="1" t="s">
        <v>23</v>
      </c>
      <c r="V70" s="1">
        <f>COUNTIF(matura3[[#This Row],[Biologia-R]:[WOS-R]],"100.00")</f>
        <v>0</v>
      </c>
    </row>
    <row r="71" spans="1:22" x14ac:dyDescent="0.25">
      <c r="A71" s="1" t="s">
        <v>92</v>
      </c>
      <c r="B71">
        <v>95021105139</v>
      </c>
      <c r="C71" s="1" t="s">
        <v>23</v>
      </c>
      <c r="D71" s="1" t="s">
        <v>23</v>
      </c>
      <c r="E71" s="1" t="s">
        <v>23</v>
      </c>
      <c r="F71" s="1" t="s">
        <v>53</v>
      </c>
      <c r="G71" s="1" t="s">
        <v>23</v>
      </c>
      <c r="H71" s="1" t="s">
        <v>23</v>
      </c>
      <c r="I71" s="1" t="s">
        <v>24</v>
      </c>
      <c r="J71" s="1" t="s">
        <v>80</v>
      </c>
      <c r="K71" s="1" t="s">
        <v>23</v>
      </c>
      <c r="L71" s="1" t="s">
        <v>23</v>
      </c>
      <c r="M71" s="1" t="s">
        <v>49</v>
      </c>
      <c r="N71" s="1" t="s">
        <v>23</v>
      </c>
      <c r="O71" s="1" t="s">
        <v>23</v>
      </c>
      <c r="P71" s="1" t="s">
        <v>23</v>
      </c>
      <c r="Q71" s="1" t="s">
        <v>49</v>
      </c>
      <c r="R71" s="1" t="s">
        <v>22</v>
      </c>
      <c r="S71" s="1" t="s">
        <v>94</v>
      </c>
      <c r="T71" s="1" t="s">
        <v>23</v>
      </c>
      <c r="U71" s="1" t="s">
        <v>23</v>
      </c>
      <c r="V71" s="1">
        <f>COUNTIF(matura3[[#This Row],[Biologia-R]:[WOS-R]],"100.00")</f>
        <v>1</v>
      </c>
    </row>
    <row r="72" spans="1:22" x14ac:dyDescent="0.25">
      <c r="A72" s="1" t="s">
        <v>92</v>
      </c>
      <c r="B72">
        <v>95021201255</v>
      </c>
      <c r="C72" s="1" t="s">
        <v>23</v>
      </c>
      <c r="D72" s="1" t="s">
        <v>23</v>
      </c>
      <c r="E72" s="1" t="s">
        <v>23</v>
      </c>
      <c r="F72" s="1" t="s">
        <v>41</v>
      </c>
      <c r="G72" s="1" t="s">
        <v>23</v>
      </c>
      <c r="H72" s="1" t="s">
        <v>23</v>
      </c>
      <c r="I72" s="1" t="s">
        <v>55</v>
      </c>
      <c r="J72" s="1" t="s">
        <v>23</v>
      </c>
      <c r="K72" s="1" t="s">
        <v>23</v>
      </c>
      <c r="L72" s="1" t="s">
        <v>23</v>
      </c>
      <c r="M72" s="1" t="s">
        <v>23</v>
      </c>
      <c r="N72" s="1" t="s">
        <v>23</v>
      </c>
      <c r="O72" s="1" t="s">
        <v>23</v>
      </c>
      <c r="P72" s="1" t="s">
        <v>23</v>
      </c>
      <c r="Q72" s="1" t="s">
        <v>22</v>
      </c>
      <c r="R72" s="1" t="s">
        <v>95</v>
      </c>
      <c r="S72" s="1" t="s">
        <v>50</v>
      </c>
      <c r="T72" s="1" t="s">
        <v>23</v>
      </c>
      <c r="U72" s="1" t="s">
        <v>23</v>
      </c>
      <c r="V72" s="1">
        <f>COUNTIF(matura3[[#This Row],[Biologia-R]:[WOS-R]],"100.00")</f>
        <v>0</v>
      </c>
    </row>
    <row r="73" spans="1:22" x14ac:dyDescent="0.25">
      <c r="A73" s="1" t="s">
        <v>92</v>
      </c>
      <c r="B73">
        <v>95021303223</v>
      </c>
      <c r="C73" s="1" t="s">
        <v>23</v>
      </c>
      <c r="D73" s="1" t="s">
        <v>23</v>
      </c>
      <c r="E73" s="1" t="s">
        <v>23</v>
      </c>
      <c r="F73" s="1" t="s">
        <v>36</v>
      </c>
      <c r="G73" s="1" t="s">
        <v>23</v>
      </c>
      <c r="H73" s="1" t="s">
        <v>23</v>
      </c>
      <c r="I73" s="1" t="s">
        <v>35</v>
      </c>
      <c r="J73" s="1" t="s">
        <v>23</v>
      </c>
      <c r="K73" s="1" t="s">
        <v>23</v>
      </c>
      <c r="L73" s="1" t="s">
        <v>23</v>
      </c>
      <c r="M73" s="1" t="s">
        <v>23</v>
      </c>
      <c r="N73" s="1" t="s">
        <v>23</v>
      </c>
      <c r="O73" s="1" t="s">
        <v>23</v>
      </c>
      <c r="P73" s="1" t="s">
        <v>23</v>
      </c>
      <c r="Q73" s="1" t="s">
        <v>33</v>
      </c>
      <c r="R73" s="1" t="s">
        <v>88</v>
      </c>
      <c r="S73" s="1" t="s">
        <v>75</v>
      </c>
      <c r="T73" s="1" t="s">
        <v>23</v>
      </c>
      <c r="U73" s="1" t="s">
        <v>23</v>
      </c>
      <c r="V73" s="1">
        <f>COUNTIF(matura3[[#This Row],[Biologia-R]:[WOS-R]],"100.00")</f>
        <v>0</v>
      </c>
    </row>
    <row r="74" spans="1:22" x14ac:dyDescent="0.25">
      <c r="A74" s="1" t="s">
        <v>92</v>
      </c>
      <c r="B74">
        <v>95030407844</v>
      </c>
      <c r="C74" s="1" t="s">
        <v>23</v>
      </c>
      <c r="D74" s="1" t="s">
        <v>23</v>
      </c>
      <c r="E74" s="1" t="s">
        <v>23</v>
      </c>
      <c r="F74" s="1" t="s">
        <v>33</v>
      </c>
      <c r="G74" s="1" t="s">
        <v>23</v>
      </c>
      <c r="H74" s="1" t="s">
        <v>23</v>
      </c>
      <c r="I74" s="1" t="s">
        <v>49</v>
      </c>
      <c r="J74" s="1" t="s">
        <v>55</v>
      </c>
      <c r="K74" s="1" t="s">
        <v>23</v>
      </c>
      <c r="L74" s="1" t="s">
        <v>23</v>
      </c>
      <c r="M74" s="1" t="s">
        <v>23</v>
      </c>
      <c r="N74" s="1" t="s">
        <v>23</v>
      </c>
      <c r="O74" s="1" t="s">
        <v>23</v>
      </c>
      <c r="P74" s="1" t="s">
        <v>38</v>
      </c>
      <c r="Q74" s="1" t="s">
        <v>26</v>
      </c>
      <c r="R74" s="1" t="s">
        <v>31</v>
      </c>
      <c r="S74" s="1" t="s">
        <v>70</v>
      </c>
      <c r="T74" s="1" t="s">
        <v>23</v>
      </c>
      <c r="U74" s="1" t="s">
        <v>23</v>
      </c>
      <c r="V74" s="1">
        <f>COUNTIF(matura3[[#This Row],[Biologia-R]:[WOS-R]],"100.00")</f>
        <v>0</v>
      </c>
    </row>
    <row r="75" spans="1:22" x14ac:dyDescent="0.25">
      <c r="A75" s="1" t="s">
        <v>92</v>
      </c>
      <c r="B75">
        <v>95040309147</v>
      </c>
      <c r="C75" s="1" t="s">
        <v>23</v>
      </c>
      <c r="D75" s="1" t="s">
        <v>23</v>
      </c>
      <c r="E75" s="1" t="s">
        <v>23</v>
      </c>
      <c r="F75" s="1" t="s">
        <v>84</v>
      </c>
      <c r="G75" s="1" t="s">
        <v>23</v>
      </c>
      <c r="H75" s="1" t="s">
        <v>23</v>
      </c>
      <c r="I75" s="1" t="s">
        <v>44</v>
      </c>
      <c r="J75" s="1" t="s">
        <v>23</v>
      </c>
      <c r="K75" s="1" t="s">
        <v>23</v>
      </c>
      <c r="L75" s="1" t="s">
        <v>23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47</v>
      </c>
      <c r="R75" s="1" t="s">
        <v>23</v>
      </c>
      <c r="S75" s="1" t="s">
        <v>93</v>
      </c>
      <c r="T75" s="1" t="s">
        <v>23</v>
      </c>
      <c r="U75" s="1" t="s">
        <v>23</v>
      </c>
      <c r="V75" s="1">
        <f>COUNTIF(matura3[[#This Row],[Biologia-R]:[WOS-R]],"100.00")</f>
        <v>0</v>
      </c>
    </row>
    <row r="76" spans="1:22" x14ac:dyDescent="0.25">
      <c r="A76" s="1" t="s">
        <v>92</v>
      </c>
      <c r="B76">
        <v>95040502267</v>
      </c>
      <c r="C76" s="1" t="s">
        <v>23</v>
      </c>
      <c r="D76" s="1" t="s">
        <v>23</v>
      </c>
      <c r="E76" s="1" t="s">
        <v>23</v>
      </c>
      <c r="F76" s="1" t="s">
        <v>65</v>
      </c>
      <c r="G76" s="1" t="s">
        <v>23</v>
      </c>
      <c r="H76" s="1" t="s">
        <v>23</v>
      </c>
      <c r="I76" s="1" t="s">
        <v>23</v>
      </c>
      <c r="J76" s="1" t="s">
        <v>54</v>
      </c>
      <c r="K76" s="1" t="s">
        <v>23</v>
      </c>
      <c r="L76" s="1" t="s">
        <v>23</v>
      </c>
      <c r="M76" s="1" t="s">
        <v>23</v>
      </c>
      <c r="N76" s="1" t="s">
        <v>23</v>
      </c>
      <c r="O76" s="1" t="s">
        <v>48</v>
      </c>
      <c r="P76" s="1" t="s">
        <v>23</v>
      </c>
      <c r="Q76" s="1" t="s">
        <v>71</v>
      </c>
      <c r="R76" s="1" t="s">
        <v>70</v>
      </c>
      <c r="S76" s="1" t="s">
        <v>57</v>
      </c>
      <c r="T76" s="1" t="s">
        <v>23</v>
      </c>
      <c r="U76" s="1" t="s">
        <v>23</v>
      </c>
      <c r="V76" s="1">
        <f>COUNTIF(matura3[[#This Row],[Biologia-R]:[WOS-R]],"100.00")</f>
        <v>0</v>
      </c>
    </row>
    <row r="77" spans="1:22" x14ac:dyDescent="0.25">
      <c r="A77" s="1" t="s">
        <v>92</v>
      </c>
      <c r="B77">
        <v>95040601874</v>
      </c>
      <c r="C77" s="1" t="s">
        <v>23</v>
      </c>
      <c r="D77" s="1" t="s">
        <v>23</v>
      </c>
      <c r="E77" s="1" t="s">
        <v>23</v>
      </c>
      <c r="F77" s="1" t="s">
        <v>54</v>
      </c>
      <c r="G77" s="1" t="s">
        <v>23</v>
      </c>
      <c r="H77" s="1" t="s">
        <v>23</v>
      </c>
      <c r="I77" s="1" t="s">
        <v>40</v>
      </c>
      <c r="J77" s="1" t="s">
        <v>27</v>
      </c>
      <c r="K77" s="1" t="s">
        <v>27</v>
      </c>
      <c r="L77" s="1" t="s">
        <v>23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39</v>
      </c>
      <c r="R77" s="1" t="s">
        <v>70</v>
      </c>
      <c r="S77" s="1" t="s">
        <v>75</v>
      </c>
      <c r="T77" s="1" t="s">
        <v>23</v>
      </c>
      <c r="U77" s="1" t="s">
        <v>23</v>
      </c>
      <c r="V77" s="1">
        <f>COUNTIF(matura3[[#This Row],[Biologia-R]:[WOS-R]],"100.00")</f>
        <v>0</v>
      </c>
    </row>
    <row r="78" spans="1:22" x14ac:dyDescent="0.25">
      <c r="A78" s="1" t="s">
        <v>92</v>
      </c>
      <c r="B78">
        <v>95062703248</v>
      </c>
      <c r="C78" s="1" t="s">
        <v>23</v>
      </c>
      <c r="D78" s="1" t="s">
        <v>23</v>
      </c>
      <c r="E78" s="1" t="s">
        <v>23</v>
      </c>
      <c r="F78" s="1" t="s">
        <v>75</v>
      </c>
      <c r="G78" s="1" t="s">
        <v>23</v>
      </c>
      <c r="H78" s="1" t="s">
        <v>23</v>
      </c>
      <c r="I78" s="1" t="s">
        <v>26</v>
      </c>
      <c r="J78" s="1" t="s">
        <v>23</v>
      </c>
      <c r="K78" s="1" t="s">
        <v>23</v>
      </c>
      <c r="L78" s="1" t="s">
        <v>23</v>
      </c>
      <c r="M78" s="1" t="s">
        <v>23</v>
      </c>
      <c r="N78" s="1" t="s">
        <v>23</v>
      </c>
      <c r="O78" s="1" t="s">
        <v>23</v>
      </c>
      <c r="P78" s="1" t="s">
        <v>23</v>
      </c>
      <c r="Q78" s="1" t="s">
        <v>70</v>
      </c>
      <c r="R78" s="1" t="s">
        <v>23</v>
      </c>
      <c r="S78" s="1" t="s">
        <v>75</v>
      </c>
      <c r="T78" s="1" t="s">
        <v>59</v>
      </c>
      <c r="U78" s="1" t="s">
        <v>23</v>
      </c>
      <c r="V78" s="1">
        <f>COUNTIF(matura3[[#This Row],[Biologia-R]:[WOS-R]],"100.00")</f>
        <v>0</v>
      </c>
    </row>
    <row r="79" spans="1:22" x14ac:dyDescent="0.25">
      <c r="A79" s="1" t="s">
        <v>92</v>
      </c>
      <c r="B79">
        <v>95062704850</v>
      </c>
      <c r="C79" s="1" t="s">
        <v>23</v>
      </c>
      <c r="D79" s="1" t="s">
        <v>23</v>
      </c>
      <c r="E79" s="1" t="s">
        <v>23</v>
      </c>
      <c r="F79" s="1" t="s">
        <v>45</v>
      </c>
      <c r="G79" s="1" t="s">
        <v>23</v>
      </c>
      <c r="H79" s="1" t="s">
        <v>23</v>
      </c>
      <c r="I79" s="1" t="s">
        <v>83</v>
      </c>
      <c r="J79" s="1" t="s">
        <v>23</v>
      </c>
      <c r="K79" s="1" t="s">
        <v>23</v>
      </c>
      <c r="L79" s="1" t="s">
        <v>23</v>
      </c>
      <c r="M79" s="1" t="s">
        <v>23</v>
      </c>
      <c r="N79" s="1" t="s">
        <v>23</v>
      </c>
      <c r="O79" s="1" t="s">
        <v>23</v>
      </c>
      <c r="P79" s="1" t="s">
        <v>23</v>
      </c>
      <c r="Q79" s="1" t="s">
        <v>22</v>
      </c>
      <c r="R79" s="1" t="s">
        <v>23</v>
      </c>
      <c r="S79" s="1" t="s">
        <v>44</v>
      </c>
      <c r="T79" s="1" t="s">
        <v>23</v>
      </c>
      <c r="U79" s="1" t="s">
        <v>23</v>
      </c>
      <c r="V79" s="1">
        <f>COUNTIF(matura3[[#This Row],[Biologia-R]:[WOS-R]],"100.00")</f>
        <v>0</v>
      </c>
    </row>
    <row r="80" spans="1:22" x14ac:dyDescent="0.25">
      <c r="A80" s="1" t="s">
        <v>92</v>
      </c>
      <c r="B80">
        <v>95070400629</v>
      </c>
      <c r="C80" s="1" t="s">
        <v>23</v>
      </c>
      <c r="D80" s="1" t="s">
        <v>23</v>
      </c>
      <c r="E80" s="1" t="s">
        <v>23</v>
      </c>
      <c r="F80" s="1" t="s">
        <v>72</v>
      </c>
      <c r="G80" s="1" t="s">
        <v>23</v>
      </c>
      <c r="H80" s="1" t="s">
        <v>23</v>
      </c>
      <c r="I80" s="1" t="s">
        <v>74</v>
      </c>
      <c r="J80" s="1" t="s">
        <v>23</v>
      </c>
      <c r="K80" s="1" t="s">
        <v>23</v>
      </c>
      <c r="L80" s="1" t="s">
        <v>23</v>
      </c>
      <c r="M80" s="1" t="s">
        <v>23</v>
      </c>
      <c r="N80" s="1" t="s">
        <v>23</v>
      </c>
      <c r="O80" s="1" t="s">
        <v>23</v>
      </c>
      <c r="P80" s="1" t="s">
        <v>23</v>
      </c>
      <c r="Q80" s="1" t="s">
        <v>41</v>
      </c>
      <c r="R80" s="1" t="s">
        <v>81</v>
      </c>
      <c r="S80" s="1" t="s">
        <v>58</v>
      </c>
      <c r="T80" s="1" t="s">
        <v>23</v>
      </c>
      <c r="U80" s="1" t="s">
        <v>23</v>
      </c>
      <c r="V80" s="1">
        <f>COUNTIF(matura3[[#This Row],[Biologia-R]:[WOS-R]],"100.00")</f>
        <v>0</v>
      </c>
    </row>
    <row r="81" spans="1:22" x14ac:dyDescent="0.25">
      <c r="A81" s="1" t="s">
        <v>92</v>
      </c>
      <c r="B81">
        <v>95070600715</v>
      </c>
      <c r="C81" s="1" t="s">
        <v>23</v>
      </c>
      <c r="D81" s="1" t="s">
        <v>23</v>
      </c>
      <c r="E81" s="1" t="s">
        <v>23</v>
      </c>
      <c r="F81" s="1" t="s">
        <v>82</v>
      </c>
      <c r="G81" s="1" t="s">
        <v>23</v>
      </c>
      <c r="H81" s="1" t="s">
        <v>23</v>
      </c>
      <c r="I81" s="1" t="s">
        <v>24</v>
      </c>
      <c r="J81" s="1" t="s">
        <v>52</v>
      </c>
      <c r="K81" s="1" t="s">
        <v>23</v>
      </c>
      <c r="L81" s="1" t="s">
        <v>23</v>
      </c>
      <c r="M81" s="1" t="s">
        <v>23</v>
      </c>
      <c r="N81" s="1" t="s">
        <v>23</v>
      </c>
      <c r="O81" s="1" t="s">
        <v>23</v>
      </c>
      <c r="P81" s="1" t="s">
        <v>23</v>
      </c>
      <c r="Q81" s="1" t="s">
        <v>74</v>
      </c>
      <c r="R81" s="1" t="s">
        <v>84</v>
      </c>
      <c r="S81" s="1" t="s">
        <v>82</v>
      </c>
      <c r="T81" s="1" t="s">
        <v>23</v>
      </c>
      <c r="U81" s="1" t="s">
        <v>78</v>
      </c>
      <c r="V81" s="1">
        <f>COUNTIF(matura3[[#This Row],[Biologia-R]:[WOS-R]],"100.00")</f>
        <v>1</v>
      </c>
    </row>
    <row r="82" spans="1:22" x14ac:dyDescent="0.25">
      <c r="A82" s="1" t="s">
        <v>92</v>
      </c>
      <c r="B82">
        <v>95071306764</v>
      </c>
      <c r="C82" s="1" t="s">
        <v>23</v>
      </c>
      <c r="D82" s="1" t="s">
        <v>23</v>
      </c>
      <c r="E82" s="1" t="s">
        <v>23</v>
      </c>
      <c r="F82" s="1" t="s">
        <v>23</v>
      </c>
      <c r="G82" s="1" t="s">
        <v>23</v>
      </c>
      <c r="H82" s="1" t="s">
        <v>23</v>
      </c>
      <c r="I82" s="1" t="s">
        <v>40</v>
      </c>
      <c r="J82" s="1" t="s">
        <v>80</v>
      </c>
      <c r="K82" s="1" t="s">
        <v>23</v>
      </c>
      <c r="L82" s="1" t="s">
        <v>23</v>
      </c>
      <c r="M82" s="1" t="s">
        <v>23</v>
      </c>
      <c r="N82" s="1" t="s">
        <v>23</v>
      </c>
      <c r="O82" s="1" t="s">
        <v>23</v>
      </c>
      <c r="P82" s="1" t="s">
        <v>23</v>
      </c>
      <c r="Q82" s="1" t="s">
        <v>26</v>
      </c>
      <c r="R82" s="1" t="s">
        <v>32</v>
      </c>
      <c r="S82" s="1" t="s">
        <v>64</v>
      </c>
      <c r="T82" s="1" t="s">
        <v>23</v>
      </c>
      <c r="U82" s="1" t="s">
        <v>23</v>
      </c>
      <c r="V82" s="1">
        <f>COUNTIF(matura3[[#This Row],[Biologia-R]:[WOS-R]],"100.00")</f>
        <v>0</v>
      </c>
    </row>
    <row r="83" spans="1:22" x14ac:dyDescent="0.25">
      <c r="A83" s="1" t="s">
        <v>92</v>
      </c>
      <c r="B83">
        <v>95071307406</v>
      </c>
      <c r="C83" s="1" t="s">
        <v>23</v>
      </c>
      <c r="D83" s="1" t="s">
        <v>23</v>
      </c>
      <c r="E83" s="1" t="s">
        <v>23</v>
      </c>
      <c r="F83" s="1" t="s">
        <v>33</v>
      </c>
      <c r="G83" s="1" t="s">
        <v>23</v>
      </c>
      <c r="H83" s="1" t="s">
        <v>23</v>
      </c>
      <c r="I83" s="1" t="s">
        <v>48</v>
      </c>
      <c r="J83" s="1" t="s">
        <v>44</v>
      </c>
      <c r="K83" s="1" t="s">
        <v>23</v>
      </c>
      <c r="L83" s="1" t="s">
        <v>23</v>
      </c>
      <c r="M83" s="1" t="s">
        <v>23</v>
      </c>
      <c r="N83" s="1" t="s">
        <v>23</v>
      </c>
      <c r="O83" s="1" t="s">
        <v>23</v>
      </c>
      <c r="P83" s="1" t="s">
        <v>23</v>
      </c>
      <c r="Q83" s="1" t="s">
        <v>61</v>
      </c>
      <c r="R83" s="1" t="s">
        <v>23</v>
      </c>
      <c r="S83" s="1" t="s">
        <v>76</v>
      </c>
      <c r="T83" s="1" t="s">
        <v>62</v>
      </c>
      <c r="U83" s="1" t="s">
        <v>23</v>
      </c>
      <c r="V83" s="1">
        <f>COUNTIF(matura3[[#This Row],[Biologia-R]:[WOS-R]],"100.00")</f>
        <v>0</v>
      </c>
    </row>
    <row r="84" spans="1:22" x14ac:dyDescent="0.25">
      <c r="A84" s="1" t="s">
        <v>92</v>
      </c>
      <c r="B84">
        <v>95072805323</v>
      </c>
      <c r="C84" s="1" t="s">
        <v>23</v>
      </c>
      <c r="D84" s="1" t="s">
        <v>23</v>
      </c>
      <c r="E84" s="1" t="s">
        <v>23</v>
      </c>
      <c r="F84" s="1" t="s">
        <v>41</v>
      </c>
      <c r="G84" s="1" t="s">
        <v>23</v>
      </c>
      <c r="H84" s="1" t="s">
        <v>23</v>
      </c>
      <c r="I84" s="1" t="s">
        <v>43</v>
      </c>
      <c r="J84" s="1" t="s">
        <v>68</v>
      </c>
      <c r="K84" s="1" t="s">
        <v>23</v>
      </c>
      <c r="L84" s="1" t="s">
        <v>23</v>
      </c>
      <c r="M84" s="1" t="s">
        <v>23</v>
      </c>
      <c r="N84" s="1" t="s">
        <v>23</v>
      </c>
      <c r="O84" s="1" t="s">
        <v>23</v>
      </c>
      <c r="P84" s="1" t="s">
        <v>23</v>
      </c>
      <c r="Q84" s="1" t="s">
        <v>56</v>
      </c>
      <c r="R84" s="1" t="s">
        <v>47</v>
      </c>
      <c r="S84" s="1" t="s">
        <v>75</v>
      </c>
      <c r="T84" s="1" t="s">
        <v>68</v>
      </c>
      <c r="U84" s="1" t="s">
        <v>23</v>
      </c>
      <c r="V84" s="1">
        <f>COUNTIF(matura3[[#This Row],[Biologia-R]:[WOS-R]],"100.00")</f>
        <v>0</v>
      </c>
    </row>
    <row r="85" spans="1:22" x14ac:dyDescent="0.25">
      <c r="A85" s="1" t="s">
        <v>92</v>
      </c>
      <c r="B85">
        <v>95072901340</v>
      </c>
      <c r="C85" s="1" t="s">
        <v>23</v>
      </c>
      <c r="D85" s="1" t="s">
        <v>23</v>
      </c>
      <c r="E85" s="1" t="s">
        <v>23</v>
      </c>
      <c r="F85" s="1" t="s">
        <v>23</v>
      </c>
      <c r="G85" s="1" t="s">
        <v>23</v>
      </c>
      <c r="H85" s="1" t="s">
        <v>23</v>
      </c>
      <c r="I85" s="1" t="s">
        <v>25</v>
      </c>
      <c r="J85" s="1" t="s">
        <v>76</v>
      </c>
      <c r="K85" s="1" t="s">
        <v>23</v>
      </c>
      <c r="L85" s="1" t="s">
        <v>23</v>
      </c>
      <c r="M85" s="1" t="s">
        <v>23</v>
      </c>
      <c r="N85" s="1" t="s">
        <v>23</v>
      </c>
      <c r="O85" s="1" t="s">
        <v>23</v>
      </c>
      <c r="P85" s="1" t="s">
        <v>23</v>
      </c>
      <c r="Q85" s="1" t="s">
        <v>24</v>
      </c>
      <c r="R85" s="1" t="s">
        <v>76</v>
      </c>
      <c r="S85" s="1" t="s">
        <v>61</v>
      </c>
      <c r="T85" s="1" t="s">
        <v>33</v>
      </c>
      <c r="U85" s="1" t="s">
        <v>23</v>
      </c>
      <c r="V85" s="1">
        <f>COUNTIF(matura3[[#This Row],[Biologia-R]:[WOS-R]],"100.00")</f>
        <v>1</v>
      </c>
    </row>
    <row r="86" spans="1:22" x14ac:dyDescent="0.25">
      <c r="A86" s="1" t="s">
        <v>92</v>
      </c>
      <c r="B86">
        <v>95072901364</v>
      </c>
      <c r="C86" s="1" t="s">
        <v>23</v>
      </c>
      <c r="D86" s="1" t="s">
        <v>23</v>
      </c>
      <c r="E86" s="1" t="s">
        <v>23</v>
      </c>
      <c r="F86" s="1" t="s">
        <v>23</v>
      </c>
      <c r="G86" s="1" t="s">
        <v>23</v>
      </c>
      <c r="H86" s="1" t="s">
        <v>23</v>
      </c>
      <c r="I86" s="1" t="s">
        <v>24</v>
      </c>
      <c r="J86" s="1" t="s">
        <v>35</v>
      </c>
      <c r="K86" s="1" t="s">
        <v>71</v>
      </c>
      <c r="L86" s="1" t="s">
        <v>23</v>
      </c>
      <c r="M86" s="1" t="s">
        <v>23</v>
      </c>
      <c r="N86" s="1" t="s">
        <v>23</v>
      </c>
      <c r="O86" s="1" t="s">
        <v>23</v>
      </c>
      <c r="P86" s="1" t="s">
        <v>23</v>
      </c>
      <c r="Q86" s="1" t="s">
        <v>51</v>
      </c>
      <c r="R86" s="1" t="s">
        <v>22</v>
      </c>
      <c r="S86" s="1" t="s">
        <v>67</v>
      </c>
      <c r="T86" s="1" t="s">
        <v>23</v>
      </c>
      <c r="U86" s="1" t="s">
        <v>23</v>
      </c>
      <c r="V86" s="1">
        <f>COUNTIF(matura3[[#This Row],[Biologia-R]:[WOS-R]],"100.00")</f>
        <v>1</v>
      </c>
    </row>
    <row r="87" spans="1:22" x14ac:dyDescent="0.25">
      <c r="A87" s="1" t="s">
        <v>92</v>
      </c>
      <c r="B87">
        <v>95082206507</v>
      </c>
      <c r="C87" s="1" t="s">
        <v>23</v>
      </c>
      <c r="D87" s="1" t="s">
        <v>23</v>
      </c>
      <c r="E87" s="1" t="s">
        <v>23</v>
      </c>
      <c r="F87" s="1" t="s">
        <v>43</v>
      </c>
      <c r="G87" s="1" t="s">
        <v>23</v>
      </c>
      <c r="H87" s="1" t="s">
        <v>23</v>
      </c>
      <c r="I87" s="1" t="s">
        <v>40</v>
      </c>
      <c r="J87" s="1" t="s">
        <v>23</v>
      </c>
      <c r="K87" s="1" t="s">
        <v>23</v>
      </c>
      <c r="L87" s="1" t="s">
        <v>23</v>
      </c>
      <c r="M87" s="1" t="s">
        <v>23</v>
      </c>
      <c r="N87" s="1" t="s">
        <v>23</v>
      </c>
      <c r="O87" s="1" t="s">
        <v>23</v>
      </c>
      <c r="P87" s="1" t="s">
        <v>23</v>
      </c>
      <c r="Q87" s="1" t="s">
        <v>48</v>
      </c>
      <c r="R87" s="1" t="s">
        <v>38</v>
      </c>
      <c r="S87" s="1" t="s">
        <v>25</v>
      </c>
      <c r="T87" s="1" t="s">
        <v>23</v>
      </c>
      <c r="U87" s="1" t="s">
        <v>23</v>
      </c>
      <c r="V87" s="1">
        <f>COUNTIF(matura3[[#This Row],[Biologia-R]:[WOS-R]],"100.00")</f>
        <v>0</v>
      </c>
    </row>
    <row r="88" spans="1:22" x14ac:dyDescent="0.25">
      <c r="A88" s="1" t="s">
        <v>92</v>
      </c>
      <c r="B88">
        <v>95091103271</v>
      </c>
      <c r="C88" s="1" t="s">
        <v>23</v>
      </c>
      <c r="D88" s="1" t="s">
        <v>23</v>
      </c>
      <c r="E88" s="1" t="s">
        <v>23</v>
      </c>
      <c r="F88" s="1" t="s">
        <v>58</v>
      </c>
      <c r="G88" s="1" t="s">
        <v>23</v>
      </c>
      <c r="H88" s="1" t="s">
        <v>23</v>
      </c>
      <c r="I88" s="1" t="s">
        <v>60</v>
      </c>
      <c r="J88" s="1" t="s">
        <v>23</v>
      </c>
      <c r="K88" s="1" t="s">
        <v>23</v>
      </c>
      <c r="L88" s="1" t="s">
        <v>23</v>
      </c>
      <c r="M88" s="1" t="s">
        <v>23</v>
      </c>
      <c r="N88" s="1" t="s">
        <v>23</v>
      </c>
      <c r="O88" s="1" t="s">
        <v>23</v>
      </c>
      <c r="P88" s="1" t="s">
        <v>23</v>
      </c>
      <c r="Q88" s="1" t="s">
        <v>61</v>
      </c>
      <c r="R88" s="1" t="s">
        <v>32</v>
      </c>
      <c r="S88" s="1" t="s">
        <v>67</v>
      </c>
      <c r="T88" s="1" t="s">
        <v>23</v>
      </c>
      <c r="U88" s="1" t="s">
        <v>23</v>
      </c>
      <c r="V88" s="1">
        <f>COUNTIF(matura3[[#This Row],[Biologia-R]:[WOS-R]],"100.00")</f>
        <v>0</v>
      </c>
    </row>
    <row r="89" spans="1:22" x14ac:dyDescent="0.25">
      <c r="A89" s="1" t="s">
        <v>92</v>
      </c>
      <c r="B89">
        <v>95092301371</v>
      </c>
      <c r="C89" s="1" t="s">
        <v>23</v>
      </c>
      <c r="D89" s="1" t="s">
        <v>23</v>
      </c>
      <c r="E89" s="1" t="s">
        <v>23</v>
      </c>
      <c r="F89" s="1" t="s">
        <v>23</v>
      </c>
      <c r="G89" s="1" t="s">
        <v>23</v>
      </c>
      <c r="H89" s="1" t="s">
        <v>23</v>
      </c>
      <c r="I89" s="1" t="s">
        <v>49</v>
      </c>
      <c r="J89" s="1" t="s">
        <v>26</v>
      </c>
      <c r="K89" s="1" t="s">
        <v>23</v>
      </c>
      <c r="L89" s="1" t="s">
        <v>23</v>
      </c>
      <c r="M89" s="1" t="s">
        <v>23</v>
      </c>
      <c r="N89" s="1" t="s">
        <v>23</v>
      </c>
      <c r="O89" s="1" t="s">
        <v>23</v>
      </c>
      <c r="P89" s="1" t="s">
        <v>23</v>
      </c>
      <c r="Q89" s="1" t="s">
        <v>26</v>
      </c>
      <c r="R89" s="1" t="s">
        <v>78</v>
      </c>
      <c r="S89" s="1" t="s">
        <v>52</v>
      </c>
      <c r="T89" s="1" t="s">
        <v>23</v>
      </c>
      <c r="U89" s="1" t="s">
        <v>23</v>
      </c>
      <c r="V89" s="1">
        <f>COUNTIF(matura3[[#This Row],[Biologia-R]:[WOS-R]],"100.00")</f>
        <v>0</v>
      </c>
    </row>
    <row r="90" spans="1:22" x14ac:dyDescent="0.25">
      <c r="A90" s="1" t="s">
        <v>92</v>
      </c>
      <c r="B90">
        <v>95100703063</v>
      </c>
      <c r="C90" s="1" t="s">
        <v>23</v>
      </c>
      <c r="D90" s="1" t="s">
        <v>23</v>
      </c>
      <c r="E90" s="1" t="s">
        <v>23</v>
      </c>
      <c r="F90" s="1" t="s">
        <v>41</v>
      </c>
      <c r="G90" s="1" t="s">
        <v>23</v>
      </c>
      <c r="H90" s="1" t="s">
        <v>23</v>
      </c>
      <c r="I90" s="1" t="s">
        <v>49</v>
      </c>
      <c r="J90" s="1" t="s">
        <v>39</v>
      </c>
      <c r="K90" s="1" t="s">
        <v>23</v>
      </c>
      <c r="L90" s="1" t="s">
        <v>23</v>
      </c>
      <c r="M90" s="1" t="s">
        <v>23</v>
      </c>
      <c r="N90" s="1" t="s">
        <v>23</v>
      </c>
      <c r="O90" s="1" t="s">
        <v>48</v>
      </c>
      <c r="P90" s="1" t="s">
        <v>23</v>
      </c>
      <c r="Q90" s="1" t="s">
        <v>24</v>
      </c>
      <c r="R90" s="1" t="s">
        <v>67</v>
      </c>
      <c r="S90" s="1" t="s">
        <v>72</v>
      </c>
      <c r="T90" s="1" t="s">
        <v>23</v>
      </c>
      <c r="U90" s="1" t="s">
        <v>23</v>
      </c>
      <c r="V90" s="1">
        <f>COUNTIF(matura3[[#This Row],[Biologia-R]:[WOS-R]],"100.00")</f>
        <v>1</v>
      </c>
    </row>
    <row r="91" spans="1:22" x14ac:dyDescent="0.25">
      <c r="A91" s="1" t="s">
        <v>92</v>
      </c>
      <c r="B91">
        <v>95102509322</v>
      </c>
      <c r="C91" s="1" t="s">
        <v>23</v>
      </c>
      <c r="D91" s="1" t="s">
        <v>23</v>
      </c>
      <c r="E91" s="1" t="s">
        <v>23</v>
      </c>
      <c r="F91" s="1" t="s">
        <v>52</v>
      </c>
      <c r="G91" s="1" t="s">
        <v>23</v>
      </c>
      <c r="H91" s="1" t="s">
        <v>23</v>
      </c>
      <c r="I91" s="1" t="s">
        <v>71</v>
      </c>
      <c r="J91" s="1" t="s">
        <v>79</v>
      </c>
      <c r="K91" s="1" t="s">
        <v>23</v>
      </c>
      <c r="L91" s="1" t="s">
        <v>23</v>
      </c>
      <c r="M91" s="1" t="s">
        <v>23</v>
      </c>
      <c r="N91" s="1" t="s">
        <v>23</v>
      </c>
      <c r="O91" s="1" t="s">
        <v>23</v>
      </c>
      <c r="P91" s="1" t="s">
        <v>23</v>
      </c>
      <c r="Q91" s="1" t="s">
        <v>39</v>
      </c>
      <c r="R91" s="1" t="s">
        <v>32</v>
      </c>
      <c r="S91" s="1" t="s">
        <v>36</v>
      </c>
      <c r="T91" s="1" t="s">
        <v>23</v>
      </c>
      <c r="U91" s="1" t="s">
        <v>23</v>
      </c>
      <c r="V91" s="1">
        <f>COUNTIF(matura3[[#This Row],[Biologia-R]:[WOS-R]],"100.00")</f>
        <v>0</v>
      </c>
    </row>
    <row r="92" spans="1:22" x14ac:dyDescent="0.25">
      <c r="A92" s="2" t="s">
        <v>92</v>
      </c>
      <c r="B92" s="3">
        <v>95121002200</v>
      </c>
      <c r="C92" s="2" t="s">
        <v>23</v>
      </c>
      <c r="D92" s="2" t="s">
        <v>23</v>
      </c>
      <c r="E92" s="2" t="s">
        <v>23</v>
      </c>
      <c r="F92" s="2" t="s">
        <v>27</v>
      </c>
      <c r="G92" s="2" t="s">
        <v>23</v>
      </c>
      <c r="H92" s="2" t="s">
        <v>23</v>
      </c>
      <c r="I92" s="2" t="s">
        <v>24</v>
      </c>
      <c r="J92" s="2" t="s">
        <v>74</v>
      </c>
      <c r="K92" s="2" t="s">
        <v>23</v>
      </c>
      <c r="L92" s="2" t="s">
        <v>23</v>
      </c>
      <c r="M92" s="2" t="s">
        <v>23</v>
      </c>
      <c r="N92" s="2" t="s">
        <v>23</v>
      </c>
      <c r="O92" s="2" t="s">
        <v>24</v>
      </c>
      <c r="P92" s="2" t="s">
        <v>23</v>
      </c>
      <c r="Q92" s="2" t="s">
        <v>56</v>
      </c>
      <c r="R92" s="2" t="s">
        <v>49</v>
      </c>
      <c r="S92" s="2" t="s">
        <v>75</v>
      </c>
      <c r="T92" s="2" t="s">
        <v>23</v>
      </c>
      <c r="U92" s="2" t="s">
        <v>23</v>
      </c>
      <c r="V92" s="2">
        <f>COUNTIF(matura3[[#This Row],[Biologia-R]:[WOS-R]],"100.00")</f>
        <v>2</v>
      </c>
    </row>
    <row r="93" spans="1:22" x14ac:dyDescent="0.25">
      <c r="A93" s="1" t="s">
        <v>92</v>
      </c>
      <c r="B93">
        <v>96010806327</v>
      </c>
      <c r="C93" s="1" t="s">
        <v>23</v>
      </c>
      <c r="D93" s="1" t="s">
        <v>23</v>
      </c>
      <c r="E93" s="1" t="s">
        <v>23</v>
      </c>
      <c r="F93" s="1" t="s">
        <v>74</v>
      </c>
      <c r="G93" s="1" t="s">
        <v>23</v>
      </c>
      <c r="H93" s="1" t="s">
        <v>23</v>
      </c>
      <c r="I93" s="1" t="s">
        <v>49</v>
      </c>
      <c r="J93" s="1" t="s">
        <v>37</v>
      </c>
      <c r="K93" s="1" t="s">
        <v>23</v>
      </c>
      <c r="L93" s="1" t="s">
        <v>23</v>
      </c>
      <c r="M93" s="1" t="s">
        <v>23</v>
      </c>
      <c r="N93" s="1" t="s">
        <v>23</v>
      </c>
      <c r="O93" s="1" t="s">
        <v>23</v>
      </c>
      <c r="P93" s="1" t="s">
        <v>23</v>
      </c>
      <c r="Q93" s="1" t="s">
        <v>41</v>
      </c>
      <c r="R93" s="1" t="s">
        <v>23</v>
      </c>
      <c r="S93" s="1" t="s">
        <v>94</v>
      </c>
      <c r="T93" s="1" t="s">
        <v>23</v>
      </c>
      <c r="U93" s="1" t="s">
        <v>23</v>
      </c>
      <c r="V93" s="1">
        <f>COUNTIF(matura3[[#This Row],[Biologia-R]:[WOS-R]],"100.00")</f>
        <v>0</v>
      </c>
    </row>
    <row r="94" spans="1:22" x14ac:dyDescent="0.25">
      <c r="A94" s="1" t="s">
        <v>96</v>
      </c>
      <c r="B94">
        <v>95010400678</v>
      </c>
      <c r="C94" s="1" t="s">
        <v>23</v>
      </c>
      <c r="D94" s="1" t="s">
        <v>23</v>
      </c>
      <c r="E94" s="1" t="s">
        <v>33</v>
      </c>
      <c r="F94" s="1" t="s">
        <v>23</v>
      </c>
      <c r="G94" s="1" t="s">
        <v>23</v>
      </c>
      <c r="H94" s="1" t="s">
        <v>23</v>
      </c>
      <c r="I94" s="1" t="s">
        <v>49</v>
      </c>
      <c r="J94" s="1" t="s">
        <v>30</v>
      </c>
      <c r="K94" s="1" t="s">
        <v>23</v>
      </c>
      <c r="L94" s="1" t="s">
        <v>23</v>
      </c>
      <c r="M94" s="1" t="s">
        <v>23</v>
      </c>
      <c r="N94" s="1" t="s">
        <v>23</v>
      </c>
      <c r="O94" s="1" t="s">
        <v>23</v>
      </c>
      <c r="P94" s="1" t="s">
        <v>23</v>
      </c>
      <c r="Q94" s="1" t="s">
        <v>38</v>
      </c>
      <c r="R94" s="1" t="s">
        <v>33</v>
      </c>
      <c r="S94" s="1" t="s">
        <v>64</v>
      </c>
      <c r="T94" s="1" t="s">
        <v>23</v>
      </c>
      <c r="U94" s="1" t="s">
        <v>23</v>
      </c>
      <c r="V94" s="1">
        <f>COUNTIF(matura3[[#This Row],[Biologia-R]:[WOS-R]],"100.00")</f>
        <v>0</v>
      </c>
    </row>
    <row r="95" spans="1:22" x14ac:dyDescent="0.25">
      <c r="A95" s="1" t="s">
        <v>96</v>
      </c>
      <c r="B95">
        <v>95012402890</v>
      </c>
      <c r="C95" s="1" t="s">
        <v>23</v>
      </c>
      <c r="D95" s="1" t="s">
        <v>23</v>
      </c>
      <c r="E95" s="1" t="s">
        <v>82</v>
      </c>
      <c r="F95" s="1" t="s">
        <v>23</v>
      </c>
      <c r="G95" s="1" t="s">
        <v>23</v>
      </c>
      <c r="H95" s="1" t="s">
        <v>23</v>
      </c>
      <c r="I95" s="1" t="s">
        <v>48</v>
      </c>
      <c r="J95" s="1" t="s">
        <v>28</v>
      </c>
      <c r="K95" s="1" t="s">
        <v>23</v>
      </c>
      <c r="L95" s="1" t="s">
        <v>23</v>
      </c>
      <c r="M95" s="1" t="s">
        <v>23</v>
      </c>
      <c r="N95" s="1" t="s">
        <v>23</v>
      </c>
      <c r="O95" s="1" t="s">
        <v>23</v>
      </c>
      <c r="P95" s="1" t="s">
        <v>23</v>
      </c>
      <c r="Q95" s="1" t="s">
        <v>38</v>
      </c>
      <c r="R95" s="1" t="s">
        <v>32</v>
      </c>
      <c r="S95" s="1" t="s">
        <v>70</v>
      </c>
      <c r="T95" s="1" t="s">
        <v>23</v>
      </c>
      <c r="U95" s="1" t="s">
        <v>23</v>
      </c>
      <c r="V95" s="1">
        <f>COUNTIF(matura3[[#This Row],[Biologia-R]:[WOS-R]],"100.00")</f>
        <v>0</v>
      </c>
    </row>
    <row r="96" spans="1:22" x14ac:dyDescent="0.25">
      <c r="A96" s="1" t="s">
        <v>96</v>
      </c>
      <c r="B96">
        <v>95012801194</v>
      </c>
      <c r="C96" s="1" t="s">
        <v>23</v>
      </c>
      <c r="D96" s="1" t="s">
        <v>23</v>
      </c>
      <c r="E96" s="1" t="s">
        <v>46</v>
      </c>
      <c r="F96" s="1" t="s">
        <v>23</v>
      </c>
      <c r="G96" s="1" t="s">
        <v>23</v>
      </c>
      <c r="H96" s="1" t="s">
        <v>39</v>
      </c>
      <c r="I96" s="1" t="s">
        <v>40</v>
      </c>
      <c r="J96" s="1" t="s">
        <v>48</v>
      </c>
      <c r="K96" s="1" t="s">
        <v>23</v>
      </c>
      <c r="L96" s="1" t="s">
        <v>23</v>
      </c>
      <c r="M96" s="1" t="s">
        <v>23</v>
      </c>
      <c r="N96" s="1" t="s">
        <v>23</v>
      </c>
      <c r="O96" s="1" t="s">
        <v>23</v>
      </c>
      <c r="P96" s="1" t="s">
        <v>23</v>
      </c>
      <c r="Q96" s="1" t="s">
        <v>24</v>
      </c>
      <c r="R96" s="1" t="s">
        <v>38</v>
      </c>
      <c r="S96" s="1" t="s">
        <v>27</v>
      </c>
      <c r="T96" s="1" t="s">
        <v>23</v>
      </c>
      <c r="U96" s="1" t="s">
        <v>23</v>
      </c>
      <c r="V96" s="1">
        <f>COUNTIF(matura3[[#This Row],[Biologia-R]:[WOS-R]],"100.00")</f>
        <v>1</v>
      </c>
    </row>
    <row r="97" spans="1:22" x14ac:dyDescent="0.25">
      <c r="A97" s="1" t="s">
        <v>96</v>
      </c>
      <c r="B97">
        <v>95012904927</v>
      </c>
      <c r="C97" s="1" t="s">
        <v>23</v>
      </c>
      <c r="D97" s="1" t="s">
        <v>23</v>
      </c>
      <c r="E97" s="1" t="s">
        <v>74</v>
      </c>
      <c r="F97" s="1" t="s">
        <v>23</v>
      </c>
      <c r="G97" s="1" t="s">
        <v>23</v>
      </c>
      <c r="H97" s="1" t="s">
        <v>23</v>
      </c>
      <c r="I97" s="1" t="s">
        <v>24</v>
      </c>
      <c r="J97" s="1" t="s">
        <v>25</v>
      </c>
      <c r="K97" s="1" t="s">
        <v>23</v>
      </c>
      <c r="L97" s="1" t="s">
        <v>23</v>
      </c>
      <c r="M97" s="1" t="s">
        <v>23</v>
      </c>
      <c r="N97" s="1" t="s">
        <v>23</v>
      </c>
      <c r="O97" s="1" t="s">
        <v>23</v>
      </c>
      <c r="P97" s="1" t="s">
        <v>23</v>
      </c>
      <c r="Q97" s="1" t="s">
        <v>56</v>
      </c>
      <c r="R97" s="1" t="s">
        <v>27</v>
      </c>
      <c r="S97" s="1" t="s">
        <v>55</v>
      </c>
      <c r="T97" s="1" t="s">
        <v>23</v>
      </c>
      <c r="U97" s="1" t="s">
        <v>23</v>
      </c>
      <c r="V97" s="1">
        <f>COUNTIF(matura3[[#This Row],[Biologia-R]:[WOS-R]],"100.00")</f>
        <v>1</v>
      </c>
    </row>
    <row r="98" spans="1:22" x14ac:dyDescent="0.25">
      <c r="A98" s="1" t="s">
        <v>96</v>
      </c>
      <c r="B98">
        <v>95020904777</v>
      </c>
      <c r="C98" s="1" t="s">
        <v>23</v>
      </c>
      <c r="D98" s="1" t="s">
        <v>23</v>
      </c>
      <c r="E98" s="1" t="s">
        <v>88</v>
      </c>
      <c r="F98" s="1" t="s">
        <v>23</v>
      </c>
      <c r="G98" s="1" t="s">
        <v>23</v>
      </c>
      <c r="H98" s="1" t="s">
        <v>23</v>
      </c>
      <c r="I98" s="1" t="s">
        <v>48</v>
      </c>
      <c r="J98" s="1" t="s">
        <v>51</v>
      </c>
      <c r="K98" s="1" t="s">
        <v>23</v>
      </c>
      <c r="L98" s="1" t="s">
        <v>23</v>
      </c>
      <c r="M98" s="1" t="s">
        <v>23</v>
      </c>
      <c r="N98" s="1" t="s">
        <v>23</v>
      </c>
      <c r="O98" s="1" t="s">
        <v>23</v>
      </c>
      <c r="P98" s="1" t="s">
        <v>23</v>
      </c>
      <c r="Q98" s="1" t="s">
        <v>74</v>
      </c>
      <c r="R98" s="1" t="s">
        <v>23</v>
      </c>
      <c r="S98" s="1" t="s">
        <v>36</v>
      </c>
      <c r="T98" s="1" t="s">
        <v>97</v>
      </c>
      <c r="U98" s="1" t="s">
        <v>23</v>
      </c>
      <c r="V98" s="1">
        <f>COUNTIF(matura3[[#This Row],[Biologia-R]:[WOS-R]],"100.00")</f>
        <v>0</v>
      </c>
    </row>
    <row r="99" spans="1:22" x14ac:dyDescent="0.25">
      <c r="A99" s="1" t="s">
        <v>96</v>
      </c>
      <c r="B99">
        <v>95021601338</v>
      </c>
      <c r="C99" s="1" t="s">
        <v>23</v>
      </c>
      <c r="D99" s="1" t="s">
        <v>23</v>
      </c>
      <c r="E99" s="1" t="s">
        <v>52</v>
      </c>
      <c r="F99" s="1" t="s">
        <v>23</v>
      </c>
      <c r="G99" s="1" t="s">
        <v>23</v>
      </c>
      <c r="H99" s="1" t="s">
        <v>26</v>
      </c>
      <c r="I99" s="1" t="s">
        <v>40</v>
      </c>
      <c r="J99" s="1" t="s">
        <v>61</v>
      </c>
      <c r="K99" s="1" t="s">
        <v>23</v>
      </c>
      <c r="L99" s="1" t="s">
        <v>23</v>
      </c>
      <c r="M99" s="1" t="s">
        <v>23</v>
      </c>
      <c r="N99" s="1" t="s">
        <v>23</v>
      </c>
      <c r="O99" s="1" t="s">
        <v>23</v>
      </c>
      <c r="P99" s="1" t="s">
        <v>23</v>
      </c>
      <c r="Q99" s="1" t="s">
        <v>40</v>
      </c>
      <c r="R99" s="1" t="s">
        <v>41</v>
      </c>
      <c r="S99" s="1" t="s">
        <v>30</v>
      </c>
      <c r="T99" s="1" t="s">
        <v>23</v>
      </c>
      <c r="U99" s="1" t="s">
        <v>23</v>
      </c>
      <c r="V99" s="1">
        <f>COUNTIF(matura3[[#This Row],[Biologia-R]:[WOS-R]],"100.00")</f>
        <v>0</v>
      </c>
    </row>
    <row r="100" spans="1:22" x14ac:dyDescent="0.25">
      <c r="A100" s="1" t="s">
        <v>96</v>
      </c>
      <c r="B100">
        <v>95032801943</v>
      </c>
      <c r="C100" s="1" t="s">
        <v>23</v>
      </c>
      <c r="D100" s="1" t="s">
        <v>23</v>
      </c>
      <c r="E100" s="1" t="s">
        <v>33</v>
      </c>
      <c r="F100" s="1" t="s">
        <v>23</v>
      </c>
      <c r="G100" s="1" t="s">
        <v>23</v>
      </c>
      <c r="H100" s="1" t="s">
        <v>23</v>
      </c>
      <c r="I100" s="1" t="s">
        <v>86</v>
      </c>
      <c r="J100" s="1" t="s">
        <v>45</v>
      </c>
      <c r="K100" s="1" t="s">
        <v>23</v>
      </c>
      <c r="L100" s="1" t="s">
        <v>23</v>
      </c>
      <c r="M100" s="1" t="s">
        <v>23</v>
      </c>
      <c r="N100" s="1" t="s">
        <v>23</v>
      </c>
      <c r="O100" s="1" t="s">
        <v>23</v>
      </c>
      <c r="P100" s="1" t="s">
        <v>23</v>
      </c>
      <c r="Q100" s="1" t="s">
        <v>49</v>
      </c>
      <c r="R100" s="1" t="s">
        <v>39</v>
      </c>
      <c r="S100" s="1" t="s">
        <v>61</v>
      </c>
      <c r="T100" s="1" t="s">
        <v>23</v>
      </c>
      <c r="U100" s="1" t="s">
        <v>23</v>
      </c>
      <c r="V100" s="1">
        <f>COUNTIF(matura3[[#This Row],[Biologia-R]:[WOS-R]],"100.00")</f>
        <v>0</v>
      </c>
    </row>
    <row r="101" spans="1:22" x14ac:dyDescent="0.25">
      <c r="A101" s="1" t="s">
        <v>96</v>
      </c>
      <c r="B101">
        <v>95032801950</v>
      </c>
      <c r="C101" s="1" t="s">
        <v>23</v>
      </c>
      <c r="D101" s="1" t="s">
        <v>23</v>
      </c>
      <c r="E101" s="1" t="s">
        <v>88</v>
      </c>
      <c r="F101" s="1" t="s">
        <v>23</v>
      </c>
      <c r="G101" s="1" t="s">
        <v>23</v>
      </c>
      <c r="H101" s="1" t="s">
        <v>23</v>
      </c>
      <c r="I101" s="1" t="s">
        <v>62</v>
      </c>
      <c r="J101" s="1" t="s">
        <v>46</v>
      </c>
      <c r="K101" s="1" t="s">
        <v>23</v>
      </c>
      <c r="L101" s="1" t="s">
        <v>23</v>
      </c>
      <c r="M101" s="1" t="s">
        <v>23</v>
      </c>
      <c r="N101" s="1" t="s">
        <v>23</v>
      </c>
      <c r="O101" s="1" t="s">
        <v>23</v>
      </c>
      <c r="P101" s="1" t="s">
        <v>23</v>
      </c>
      <c r="Q101" s="1" t="s">
        <v>71</v>
      </c>
      <c r="R101" s="1" t="s">
        <v>34</v>
      </c>
      <c r="S101" s="1" t="s">
        <v>67</v>
      </c>
      <c r="T101" s="1" t="s">
        <v>23</v>
      </c>
      <c r="U101" s="1" t="s">
        <v>23</v>
      </c>
      <c r="V101" s="1">
        <f>COUNTIF(matura3[[#This Row],[Biologia-R]:[WOS-R]],"100.00")</f>
        <v>0</v>
      </c>
    </row>
    <row r="102" spans="1:22" x14ac:dyDescent="0.25">
      <c r="A102" s="1" t="s">
        <v>96</v>
      </c>
      <c r="B102">
        <v>95040804338</v>
      </c>
      <c r="C102" s="1" t="s">
        <v>98</v>
      </c>
      <c r="D102" s="1" t="s">
        <v>23</v>
      </c>
      <c r="E102" s="1" t="s">
        <v>98</v>
      </c>
      <c r="F102" s="1" t="s">
        <v>23</v>
      </c>
      <c r="G102" s="1" t="s">
        <v>23</v>
      </c>
      <c r="H102" s="1" t="s">
        <v>23</v>
      </c>
      <c r="I102" s="1" t="s">
        <v>48</v>
      </c>
      <c r="J102" s="1" t="s">
        <v>55</v>
      </c>
      <c r="K102" s="1" t="s">
        <v>23</v>
      </c>
      <c r="L102" s="1" t="s">
        <v>23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 t="s">
        <v>56</v>
      </c>
      <c r="R102" s="1" t="s">
        <v>23</v>
      </c>
      <c r="S102" s="1" t="s">
        <v>82</v>
      </c>
      <c r="T102" s="1" t="s">
        <v>23</v>
      </c>
      <c r="U102" s="1" t="s">
        <v>23</v>
      </c>
      <c r="V102" s="1">
        <f>COUNTIF(matura3[[#This Row],[Biologia-R]:[WOS-R]],"100.00")</f>
        <v>0</v>
      </c>
    </row>
    <row r="103" spans="1:22" x14ac:dyDescent="0.25">
      <c r="A103" s="1" t="s">
        <v>96</v>
      </c>
      <c r="B103">
        <v>95050803734</v>
      </c>
      <c r="C103" s="1" t="s">
        <v>23</v>
      </c>
      <c r="D103" s="1" t="s">
        <v>23</v>
      </c>
      <c r="E103" s="1" t="s">
        <v>46</v>
      </c>
      <c r="F103" s="1" t="s">
        <v>23</v>
      </c>
      <c r="G103" s="1" t="s">
        <v>23</v>
      </c>
      <c r="H103" s="1" t="s">
        <v>23</v>
      </c>
      <c r="I103" s="1" t="s">
        <v>40</v>
      </c>
      <c r="J103" s="1" t="s">
        <v>49</v>
      </c>
      <c r="K103" s="1" t="s">
        <v>23</v>
      </c>
      <c r="L103" s="1" t="s">
        <v>23</v>
      </c>
      <c r="M103" s="1" t="s">
        <v>23</v>
      </c>
      <c r="N103" s="1" t="s">
        <v>23</v>
      </c>
      <c r="O103" s="1" t="s">
        <v>23</v>
      </c>
      <c r="P103" s="1" t="s">
        <v>23</v>
      </c>
      <c r="Q103" s="1" t="s">
        <v>55</v>
      </c>
      <c r="R103" s="1" t="s">
        <v>74</v>
      </c>
      <c r="S103" s="1" t="s">
        <v>31</v>
      </c>
      <c r="T103" s="1" t="s">
        <v>23</v>
      </c>
      <c r="U103" s="1" t="s">
        <v>23</v>
      </c>
      <c r="V103" s="1">
        <f>COUNTIF(matura3[[#This Row],[Biologia-R]:[WOS-R]],"100.00")</f>
        <v>0</v>
      </c>
    </row>
    <row r="104" spans="1:22" x14ac:dyDescent="0.25">
      <c r="A104" s="1" t="s">
        <v>96</v>
      </c>
      <c r="B104">
        <v>95052200645</v>
      </c>
      <c r="C104" s="1" t="s">
        <v>23</v>
      </c>
      <c r="D104" s="1" t="s">
        <v>23</v>
      </c>
      <c r="E104" s="1" t="s">
        <v>35</v>
      </c>
      <c r="F104" s="1" t="s">
        <v>23</v>
      </c>
      <c r="G104" s="1" t="s">
        <v>23</v>
      </c>
      <c r="H104" s="1" t="s">
        <v>23</v>
      </c>
      <c r="I104" s="1" t="s">
        <v>40</v>
      </c>
      <c r="J104" s="1" t="s">
        <v>56</v>
      </c>
      <c r="K104" s="1" t="s">
        <v>23</v>
      </c>
      <c r="L104" s="1" t="s">
        <v>23</v>
      </c>
      <c r="M104" s="1" t="s">
        <v>23</v>
      </c>
      <c r="N104" s="1" t="s">
        <v>23</v>
      </c>
      <c r="O104" s="1" t="s">
        <v>23</v>
      </c>
      <c r="P104" s="1" t="s">
        <v>23</v>
      </c>
      <c r="Q104" s="1" t="s">
        <v>49</v>
      </c>
      <c r="R104" s="1" t="s">
        <v>26</v>
      </c>
      <c r="S104" s="1" t="s">
        <v>52</v>
      </c>
      <c r="T104" s="1" t="s">
        <v>23</v>
      </c>
      <c r="U104" s="1" t="s">
        <v>23</v>
      </c>
      <c r="V104" s="1">
        <f>COUNTIF(matura3[[#This Row],[Biologia-R]:[WOS-R]],"100.00")</f>
        <v>0</v>
      </c>
    </row>
    <row r="105" spans="1:22" x14ac:dyDescent="0.25">
      <c r="A105" s="1" t="s">
        <v>96</v>
      </c>
      <c r="B105">
        <v>95052901713</v>
      </c>
      <c r="C105" s="1" t="s">
        <v>23</v>
      </c>
      <c r="D105" s="1" t="s">
        <v>23</v>
      </c>
      <c r="E105" s="1" t="s">
        <v>23</v>
      </c>
      <c r="F105" s="1" t="s">
        <v>69</v>
      </c>
      <c r="G105" s="1" t="s">
        <v>23</v>
      </c>
      <c r="H105" s="1" t="s">
        <v>23</v>
      </c>
      <c r="I105" s="1" t="s">
        <v>24</v>
      </c>
      <c r="J105" s="1" t="s">
        <v>27</v>
      </c>
      <c r="K105" s="1" t="s">
        <v>23</v>
      </c>
      <c r="L105" s="1" t="s">
        <v>23</v>
      </c>
      <c r="M105" s="1" t="s">
        <v>23</v>
      </c>
      <c r="N105" s="1" t="s">
        <v>23</v>
      </c>
      <c r="O105" s="1" t="s">
        <v>23</v>
      </c>
      <c r="P105" s="1" t="s">
        <v>23</v>
      </c>
      <c r="Q105" s="1" t="s">
        <v>39</v>
      </c>
      <c r="R105" s="1" t="s">
        <v>81</v>
      </c>
      <c r="S105" s="1" t="s">
        <v>73</v>
      </c>
      <c r="T105" s="1" t="s">
        <v>23</v>
      </c>
      <c r="U105" s="1" t="s">
        <v>23</v>
      </c>
      <c r="V105" s="1">
        <f>COUNTIF(matura3[[#This Row],[Biologia-R]:[WOS-R]],"100.00")</f>
        <v>1</v>
      </c>
    </row>
    <row r="106" spans="1:22" x14ac:dyDescent="0.25">
      <c r="A106" s="1" t="s">
        <v>96</v>
      </c>
      <c r="B106">
        <v>95060303600</v>
      </c>
      <c r="C106" s="1" t="s">
        <v>23</v>
      </c>
      <c r="D106" s="1" t="s">
        <v>23</v>
      </c>
      <c r="E106" s="1" t="s">
        <v>23</v>
      </c>
      <c r="F106" s="1" t="s">
        <v>23</v>
      </c>
      <c r="G106" s="1" t="s">
        <v>23</v>
      </c>
      <c r="H106" s="1" t="s">
        <v>23</v>
      </c>
      <c r="I106" s="1" t="s">
        <v>24</v>
      </c>
      <c r="J106" s="1" t="s">
        <v>49</v>
      </c>
      <c r="K106" s="1" t="s">
        <v>66</v>
      </c>
      <c r="L106" s="1" t="s">
        <v>23</v>
      </c>
      <c r="M106" s="1" t="s">
        <v>23</v>
      </c>
      <c r="N106" s="1" t="s">
        <v>23</v>
      </c>
      <c r="O106" s="1" t="s">
        <v>23</v>
      </c>
      <c r="P106" s="1" t="s">
        <v>23</v>
      </c>
      <c r="Q106" s="1" t="s">
        <v>27</v>
      </c>
      <c r="R106" s="1" t="s">
        <v>51</v>
      </c>
      <c r="S106" s="1" t="s">
        <v>51</v>
      </c>
      <c r="T106" s="1" t="s">
        <v>23</v>
      </c>
      <c r="U106" s="1" t="s">
        <v>23</v>
      </c>
      <c r="V106" s="1">
        <f>COUNTIF(matura3[[#This Row],[Biologia-R]:[WOS-R]],"100.00")</f>
        <v>1</v>
      </c>
    </row>
    <row r="107" spans="1:22" x14ac:dyDescent="0.25">
      <c r="A107" s="1" t="s">
        <v>96</v>
      </c>
      <c r="B107">
        <v>95060705327</v>
      </c>
      <c r="C107" s="1" t="s">
        <v>23</v>
      </c>
      <c r="D107" s="1" t="s">
        <v>23</v>
      </c>
      <c r="E107" s="1" t="s">
        <v>23</v>
      </c>
      <c r="F107" s="1" t="s">
        <v>23</v>
      </c>
      <c r="G107" s="1" t="s">
        <v>23</v>
      </c>
      <c r="H107" s="1" t="s">
        <v>23</v>
      </c>
      <c r="I107" s="1" t="s">
        <v>40</v>
      </c>
      <c r="J107" s="1" t="s">
        <v>39</v>
      </c>
      <c r="K107" s="1" t="s">
        <v>23</v>
      </c>
      <c r="L107" s="1" t="s">
        <v>23</v>
      </c>
      <c r="M107" s="1" t="s">
        <v>23</v>
      </c>
      <c r="N107" s="1" t="s">
        <v>23</v>
      </c>
      <c r="O107" s="1" t="s">
        <v>23</v>
      </c>
      <c r="P107" s="1" t="s">
        <v>23</v>
      </c>
      <c r="Q107" s="1" t="s">
        <v>70</v>
      </c>
      <c r="R107" s="1" t="s">
        <v>23</v>
      </c>
      <c r="S107" s="1" t="s">
        <v>67</v>
      </c>
      <c r="T107" s="1" t="s">
        <v>23</v>
      </c>
      <c r="U107" s="1" t="s">
        <v>23</v>
      </c>
      <c r="V107" s="1">
        <f>COUNTIF(matura3[[#This Row],[Biologia-R]:[WOS-R]],"100.00")</f>
        <v>0</v>
      </c>
    </row>
    <row r="108" spans="1:22" x14ac:dyDescent="0.25">
      <c r="A108" s="1" t="s">
        <v>96</v>
      </c>
      <c r="B108">
        <v>95060913018</v>
      </c>
      <c r="C108" s="1" t="s">
        <v>23</v>
      </c>
      <c r="D108" s="1" t="s">
        <v>23</v>
      </c>
      <c r="E108" s="1" t="s">
        <v>71</v>
      </c>
      <c r="F108" s="1" t="s">
        <v>23</v>
      </c>
      <c r="G108" s="1" t="s">
        <v>23</v>
      </c>
      <c r="H108" s="1" t="s">
        <v>23</v>
      </c>
      <c r="I108" s="1" t="s">
        <v>40</v>
      </c>
      <c r="J108" s="1" t="s">
        <v>63</v>
      </c>
      <c r="K108" s="1" t="s">
        <v>23</v>
      </c>
      <c r="L108" s="1" t="s">
        <v>23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24</v>
      </c>
      <c r="R108" s="1" t="s">
        <v>39</v>
      </c>
      <c r="S108" s="1" t="s">
        <v>70</v>
      </c>
      <c r="T108" s="1" t="s">
        <v>23</v>
      </c>
      <c r="U108" s="1" t="s">
        <v>23</v>
      </c>
      <c r="V108" s="1">
        <f>COUNTIF(matura3[[#This Row],[Biologia-R]:[WOS-R]],"100.00")</f>
        <v>1</v>
      </c>
    </row>
    <row r="109" spans="1:22" x14ac:dyDescent="0.25">
      <c r="A109" s="1" t="s">
        <v>96</v>
      </c>
      <c r="B109">
        <v>95072510054</v>
      </c>
      <c r="C109" s="1" t="s">
        <v>23</v>
      </c>
      <c r="D109" s="1" t="s">
        <v>23</v>
      </c>
      <c r="E109" s="1" t="s">
        <v>42</v>
      </c>
      <c r="F109" s="1" t="s">
        <v>23</v>
      </c>
      <c r="G109" s="1" t="s">
        <v>23</v>
      </c>
      <c r="H109" s="1" t="s">
        <v>23</v>
      </c>
      <c r="I109" s="1" t="s">
        <v>24</v>
      </c>
      <c r="J109" s="1" t="s">
        <v>46</v>
      </c>
      <c r="K109" s="1" t="s">
        <v>23</v>
      </c>
      <c r="L109" s="1" t="s">
        <v>23</v>
      </c>
      <c r="M109" s="1" t="s">
        <v>23</v>
      </c>
      <c r="N109" s="1" t="s">
        <v>23</v>
      </c>
      <c r="O109" s="1" t="s">
        <v>23</v>
      </c>
      <c r="P109" s="1" t="s">
        <v>23</v>
      </c>
      <c r="Q109" s="1" t="s">
        <v>35</v>
      </c>
      <c r="R109" s="1" t="s">
        <v>84</v>
      </c>
      <c r="S109" s="1" t="s">
        <v>51</v>
      </c>
      <c r="T109" s="1" t="s">
        <v>23</v>
      </c>
      <c r="U109" s="1" t="s">
        <v>23</v>
      </c>
      <c r="V109" s="1">
        <f>COUNTIF(matura3[[#This Row],[Biologia-R]:[WOS-R]],"100.00")</f>
        <v>1</v>
      </c>
    </row>
    <row r="110" spans="1:22" x14ac:dyDescent="0.25">
      <c r="A110" s="1" t="s">
        <v>96</v>
      </c>
      <c r="B110">
        <v>95080407818</v>
      </c>
      <c r="C110" s="1" t="s">
        <v>23</v>
      </c>
      <c r="D110" s="1" t="s">
        <v>23</v>
      </c>
      <c r="E110" s="1" t="s">
        <v>23</v>
      </c>
      <c r="F110" s="1" t="s">
        <v>23</v>
      </c>
      <c r="G110" s="1" t="s">
        <v>23</v>
      </c>
      <c r="H110" s="1" t="s">
        <v>33</v>
      </c>
      <c r="I110" s="1" t="s">
        <v>40</v>
      </c>
      <c r="J110" s="1" t="s">
        <v>63</v>
      </c>
      <c r="K110" s="1" t="s">
        <v>23</v>
      </c>
      <c r="L110" s="1" t="s">
        <v>23</v>
      </c>
      <c r="M110" s="1" t="s">
        <v>23</v>
      </c>
      <c r="N110" s="1" t="s">
        <v>23</v>
      </c>
      <c r="O110" s="1" t="s">
        <v>23</v>
      </c>
      <c r="P110" s="1" t="s">
        <v>23</v>
      </c>
      <c r="Q110" s="1" t="s">
        <v>49</v>
      </c>
      <c r="R110" s="1" t="s">
        <v>42</v>
      </c>
      <c r="S110" s="1" t="s">
        <v>64</v>
      </c>
      <c r="T110" s="1" t="s">
        <v>23</v>
      </c>
      <c r="U110" s="1" t="s">
        <v>23</v>
      </c>
      <c r="V110" s="1">
        <f>COUNTIF(matura3[[#This Row],[Biologia-R]:[WOS-R]],"100.00")</f>
        <v>0</v>
      </c>
    </row>
    <row r="111" spans="1:22" x14ac:dyDescent="0.25">
      <c r="A111" s="1" t="s">
        <v>96</v>
      </c>
      <c r="B111">
        <v>95080805098</v>
      </c>
      <c r="C111" s="1" t="s">
        <v>23</v>
      </c>
      <c r="D111" s="1" t="s">
        <v>23</v>
      </c>
      <c r="E111" s="1" t="s">
        <v>47</v>
      </c>
      <c r="F111" s="1" t="s">
        <v>23</v>
      </c>
      <c r="G111" s="1" t="s">
        <v>23</v>
      </c>
      <c r="H111" s="1" t="s">
        <v>23</v>
      </c>
      <c r="I111" s="1" t="s">
        <v>55</v>
      </c>
      <c r="J111" s="1" t="s">
        <v>99</v>
      </c>
      <c r="K111" s="1" t="s">
        <v>23</v>
      </c>
      <c r="L111" s="1" t="s">
        <v>23</v>
      </c>
      <c r="M111" s="1" t="s">
        <v>23</v>
      </c>
      <c r="N111" s="1" t="s">
        <v>23</v>
      </c>
      <c r="O111" s="1" t="s">
        <v>23</v>
      </c>
      <c r="P111" s="1" t="s">
        <v>23</v>
      </c>
      <c r="Q111" s="1" t="s">
        <v>26</v>
      </c>
      <c r="R111" s="1" t="s">
        <v>41</v>
      </c>
      <c r="S111" s="1" t="s">
        <v>44</v>
      </c>
      <c r="T111" s="1" t="s">
        <v>23</v>
      </c>
      <c r="U111" s="1" t="s">
        <v>23</v>
      </c>
      <c r="V111" s="1">
        <f>COUNTIF(matura3[[#This Row],[Biologia-R]:[WOS-R]],"100.00")</f>
        <v>0</v>
      </c>
    </row>
    <row r="112" spans="1:22" x14ac:dyDescent="0.25">
      <c r="A112" s="1" t="s">
        <v>96</v>
      </c>
      <c r="B112">
        <v>95081600791</v>
      </c>
      <c r="C112" s="1" t="s">
        <v>23</v>
      </c>
      <c r="D112" s="1" t="s">
        <v>23</v>
      </c>
      <c r="E112" s="1" t="s">
        <v>42</v>
      </c>
      <c r="F112" s="1" t="s">
        <v>23</v>
      </c>
      <c r="G112" s="1" t="s">
        <v>23</v>
      </c>
      <c r="H112" s="1" t="s">
        <v>23</v>
      </c>
      <c r="I112" s="1" t="s">
        <v>40</v>
      </c>
      <c r="J112" s="1" t="s">
        <v>63</v>
      </c>
      <c r="K112" s="1" t="s">
        <v>23</v>
      </c>
      <c r="L112" s="1" t="s">
        <v>23</v>
      </c>
      <c r="M112" s="1" t="s">
        <v>23</v>
      </c>
      <c r="N112" s="1" t="s">
        <v>23</v>
      </c>
      <c r="O112" s="1" t="s">
        <v>23</v>
      </c>
      <c r="P112" s="1" t="s">
        <v>23</v>
      </c>
      <c r="Q112" s="1" t="s">
        <v>24</v>
      </c>
      <c r="R112" s="1" t="s">
        <v>76</v>
      </c>
      <c r="S112" s="1" t="s">
        <v>44</v>
      </c>
      <c r="T112" s="1" t="s">
        <v>23</v>
      </c>
      <c r="U112" s="1" t="s">
        <v>23</v>
      </c>
      <c r="V112" s="1">
        <f>COUNTIF(matura3[[#This Row],[Biologia-R]:[WOS-R]],"100.00")</f>
        <v>1</v>
      </c>
    </row>
    <row r="113" spans="1:22" x14ac:dyDescent="0.25">
      <c r="A113" s="1" t="s">
        <v>96</v>
      </c>
      <c r="B113">
        <v>95082906797</v>
      </c>
      <c r="C113" s="1" t="s">
        <v>23</v>
      </c>
      <c r="D113" s="1" t="s">
        <v>23</v>
      </c>
      <c r="E113" s="1" t="s">
        <v>28</v>
      </c>
      <c r="F113" s="1" t="s">
        <v>23</v>
      </c>
      <c r="G113" s="1" t="s">
        <v>23</v>
      </c>
      <c r="H113" s="1" t="s">
        <v>23</v>
      </c>
      <c r="I113" s="1" t="s">
        <v>24</v>
      </c>
      <c r="J113" s="1" t="s">
        <v>53</v>
      </c>
      <c r="K113" s="1" t="s">
        <v>23</v>
      </c>
      <c r="L113" s="1" t="s">
        <v>23</v>
      </c>
      <c r="M113" s="1" t="s">
        <v>23</v>
      </c>
      <c r="N113" s="1" t="s">
        <v>23</v>
      </c>
      <c r="O113" s="1" t="s">
        <v>23</v>
      </c>
      <c r="P113" s="1" t="s">
        <v>23</v>
      </c>
      <c r="Q113" s="1" t="s">
        <v>35</v>
      </c>
      <c r="R113" s="1" t="s">
        <v>33</v>
      </c>
      <c r="S113" s="1" t="s">
        <v>75</v>
      </c>
      <c r="T113" s="1" t="s">
        <v>23</v>
      </c>
      <c r="U113" s="1" t="s">
        <v>23</v>
      </c>
      <c r="V113" s="1">
        <f>COUNTIF(matura3[[#This Row],[Biologia-R]:[WOS-R]],"100.00")</f>
        <v>1</v>
      </c>
    </row>
    <row r="114" spans="1:22" x14ac:dyDescent="0.25">
      <c r="A114" s="1" t="s">
        <v>96</v>
      </c>
      <c r="B114">
        <v>95083100398</v>
      </c>
      <c r="C114" s="1" t="s">
        <v>23</v>
      </c>
      <c r="D114" s="1" t="s">
        <v>23</v>
      </c>
      <c r="E114" s="1" t="s">
        <v>28</v>
      </c>
      <c r="F114" s="1" t="s">
        <v>23</v>
      </c>
      <c r="G114" s="1" t="s">
        <v>23</v>
      </c>
      <c r="H114" s="1" t="s">
        <v>23</v>
      </c>
      <c r="I114" s="1" t="s">
        <v>24</v>
      </c>
      <c r="J114" s="1" t="s">
        <v>39</v>
      </c>
      <c r="K114" s="1" t="s">
        <v>23</v>
      </c>
      <c r="L114" s="1" t="s">
        <v>23</v>
      </c>
      <c r="M114" s="1" t="s">
        <v>23</v>
      </c>
      <c r="N114" s="1" t="s">
        <v>23</v>
      </c>
      <c r="O114" s="1" t="s">
        <v>23</v>
      </c>
      <c r="P114" s="1" t="s">
        <v>23</v>
      </c>
      <c r="Q114" s="1" t="s">
        <v>40</v>
      </c>
      <c r="R114" s="1" t="s">
        <v>41</v>
      </c>
      <c r="S114" s="1" t="s">
        <v>75</v>
      </c>
      <c r="T114" s="1" t="s">
        <v>23</v>
      </c>
      <c r="U114" s="1" t="s">
        <v>23</v>
      </c>
      <c r="V114" s="1">
        <f>COUNTIF(matura3[[#This Row],[Biologia-R]:[WOS-R]],"100.00")</f>
        <v>1</v>
      </c>
    </row>
    <row r="115" spans="1:22" x14ac:dyDescent="0.25">
      <c r="A115" s="1" t="s">
        <v>96</v>
      </c>
      <c r="B115">
        <v>95091803737</v>
      </c>
      <c r="C115" s="1" t="s">
        <v>23</v>
      </c>
      <c r="D115" s="1" t="s">
        <v>23</v>
      </c>
      <c r="E115" s="1" t="s">
        <v>23</v>
      </c>
      <c r="F115" s="1" t="s">
        <v>23</v>
      </c>
      <c r="G115" s="1" t="s">
        <v>23</v>
      </c>
      <c r="H115" s="1" t="s">
        <v>40</v>
      </c>
      <c r="I115" s="1" t="s">
        <v>66</v>
      </c>
      <c r="J115" s="1" t="s">
        <v>55</v>
      </c>
      <c r="K115" s="1" t="s">
        <v>23</v>
      </c>
      <c r="L115" s="1" t="s">
        <v>23</v>
      </c>
      <c r="M115" s="1" t="s">
        <v>23</v>
      </c>
      <c r="N115" s="1" t="s">
        <v>23</v>
      </c>
      <c r="O115" s="1" t="s">
        <v>23</v>
      </c>
      <c r="P115" s="1" t="s">
        <v>23</v>
      </c>
      <c r="Q115" s="1" t="s">
        <v>48</v>
      </c>
      <c r="R115" s="1" t="s">
        <v>35</v>
      </c>
      <c r="S115" s="1" t="s">
        <v>76</v>
      </c>
      <c r="T115" s="1" t="s">
        <v>23</v>
      </c>
      <c r="U115" s="1" t="s">
        <v>23</v>
      </c>
      <c r="V115" s="1">
        <f>COUNTIF(matura3[[#This Row],[Biologia-R]:[WOS-R]],"100.00")</f>
        <v>0</v>
      </c>
    </row>
    <row r="116" spans="1:22" x14ac:dyDescent="0.25">
      <c r="A116" s="1" t="s">
        <v>96</v>
      </c>
      <c r="B116">
        <v>95100400649</v>
      </c>
      <c r="C116" s="1" t="s">
        <v>23</v>
      </c>
      <c r="D116" s="1" t="s">
        <v>23</v>
      </c>
      <c r="E116" s="1" t="s">
        <v>23</v>
      </c>
      <c r="F116" s="1" t="s">
        <v>23</v>
      </c>
      <c r="G116" s="1" t="s">
        <v>23</v>
      </c>
      <c r="H116" s="1" t="s">
        <v>23</v>
      </c>
      <c r="I116" s="1" t="s">
        <v>48</v>
      </c>
      <c r="J116" s="1" t="s">
        <v>56</v>
      </c>
      <c r="K116" s="1" t="s">
        <v>23</v>
      </c>
      <c r="L116" s="1" t="s">
        <v>23</v>
      </c>
      <c r="M116" s="1" t="s">
        <v>23</v>
      </c>
      <c r="N116" s="1" t="s">
        <v>23</v>
      </c>
      <c r="O116" s="1" t="s">
        <v>23</v>
      </c>
      <c r="P116" s="1" t="s">
        <v>23</v>
      </c>
      <c r="Q116" s="1" t="s">
        <v>49</v>
      </c>
      <c r="R116" s="1" t="s">
        <v>36</v>
      </c>
      <c r="S116" s="1" t="s">
        <v>57</v>
      </c>
      <c r="T116" s="1" t="s">
        <v>23</v>
      </c>
      <c r="U116" s="1" t="s">
        <v>23</v>
      </c>
      <c r="V116" s="1">
        <f>COUNTIF(matura3[[#This Row],[Biologia-R]:[WOS-R]],"100.00")</f>
        <v>0</v>
      </c>
    </row>
    <row r="117" spans="1:22" x14ac:dyDescent="0.25">
      <c r="A117" s="1" t="s">
        <v>96</v>
      </c>
      <c r="B117">
        <v>95101104184</v>
      </c>
      <c r="C117" s="1" t="s">
        <v>23</v>
      </c>
      <c r="D117" s="1" t="s">
        <v>23</v>
      </c>
      <c r="E117" s="1" t="s">
        <v>68</v>
      </c>
      <c r="F117" s="1" t="s">
        <v>23</v>
      </c>
      <c r="G117" s="1" t="s">
        <v>23</v>
      </c>
      <c r="H117" s="1" t="s">
        <v>23</v>
      </c>
      <c r="I117" s="1" t="s">
        <v>86</v>
      </c>
      <c r="J117" s="1" t="s">
        <v>35</v>
      </c>
      <c r="K117" s="1" t="s">
        <v>23</v>
      </c>
      <c r="L117" s="1" t="s">
        <v>23</v>
      </c>
      <c r="M117" s="1" t="s">
        <v>23</v>
      </c>
      <c r="N117" s="1" t="s">
        <v>23</v>
      </c>
      <c r="O117" s="1" t="s">
        <v>23</v>
      </c>
      <c r="P117" s="1" t="s">
        <v>23</v>
      </c>
      <c r="Q117" s="1" t="s">
        <v>49</v>
      </c>
      <c r="R117" s="1" t="s">
        <v>39</v>
      </c>
      <c r="S117" s="1" t="s">
        <v>75</v>
      </c>
      <c r="T117" s="1" t="s">
        <v>23</v>
      </c>
      <c r="U117" s="1" t="s">
        <v>23</v>
      </c>
      <c r="V117" s="1">
        <f>COUNTIF(matura3[[#This Row],[Biologia-R]:[WOS-R]],"100.00")</f>
        <v>0</v>
      </c>
    </row>
    <row r="118" spans="1:22" x14ac:dyDescent="0.25">
      <c r="A118" s="1" t="s">
        <v>96</v>
      </c>
      <c r="B118">
        <v>95101303842</v>
      </c>
      <c r="C118" s="1" t="s">
        <v>23</v>
      </c>
      <c r="D118" s="1" t="s">
        <v>23</v>
      </c>
      <c r="E118" s="1" t="s">
        <v>39</v>
      </c>
      <c r="F118" s="1" t="s">
        <v>23</v>
      </c>
      <c r="G118" s="1" t="s">
        <v>23</v>
      </c>
      <c r="H118" s="1" t="s">
        <v>23</v>
      </c>
      <c r="I118" s="1" t="s">
        <v>40</v>
      </c>
      <c r="J118" s="1" t="s">
        <v>53</v>
      </c>
      <c r="K118" s="1" t="s">
        <v>23</v>
      </c>
      <c r="L118" s="1" t="s">
        <v>23</v>
      </c>
      <c r="M118" s="1" t="s">
        <v>23</v>
      </c>
      <c r="N118" s="1" t="s">
        <v>23</v>
      </c>
      <c r="O118" s="1" t="s">
        <v>23</v>
      </c>
      <c r="P118" s="1" t="s">
        <v>23</v>
      </c>
      <c r="Q118" s="1" t="s">
        <v>24</v>
      </c>
      <c r="R118" s="1" t="s">
        <v>35</v>
      </c>
      <c r="S118" s="1" t="s">
        <v>33</v>
      </c>
      <c r="T118" s="1" t="s">
        <v>23</v>
      </c>
      <c r="U118" s="1" t="s">
        <v>23</v>
      </c>
      <c r="V118" s="1">
        <f>COUNTIF(matura3[[#This Row],[Biologia-R]:[WOS-R]],"100.00")</f>
        <v>1</v>
      </c>
    </row>
    <row r="119" spans="1:22" x14ac:dyDescent="0.25">
      <c r="A119" s="1" t="s">
        <v>96</v>
      </c>
      <c r="B119">
        <v>95101902775</v>
      </c>
      <c r="C119" s="1" t="s">
        <v>23</v>
      </c>
      <c r="D119" s="1" t="s">
        <v>23</v>
      </c>
      <c r="E119" s="1" t="s">
        <v>23</v>
      </c>
      <c r="F119" s="1" t="s">
        <v>23</v>
      </c>
      <c r="G119" s="1" t="s">
        <v>23</v>
      </c>
      <c r="H119" s="1" t="s">
        <v>22</v>
      </c>
      <c r="I119" s="1" t="s">
        <v>48</v>
      </c>
      <c r="J119" s="1" t="s">
        <v>41</v>
      </c>
      <c r="K119" s="1" t="s">
        <v>23</v>
      </c>
      <c r="L119" s="1" t="s">
        <v>23</v>
      </c>
      <c r="M119" s="1" t="s">
        <v>23</v>
      </c>
      <c r="N119" s="1" t="s">
        <v>23</v>
      </c>
      <c r="O119" s="1" t="s">
        <v>23</v>
      </c>
      <c r="P119" s="1" t="s">
        <v>23</v>
      </c>
      <c r="Q119" s="1" t="s">
        <v>49</v>
      </c>
      <c r="R119" s="1" t="s">
        <v>31</v>
      </c>
      <c r="S119" s="1" t="s">
        <v>57</v>
      </c>
      <c r="T119" s="1" t="s">
        <v>23</v>
      </c>
      <c r="U119" s="1" t="s">
        <v>23</v>
      </c>
      <c r="V119" s="1">
        <f>COUNTIF(matura3[[#This Row],[Biologia-R]:[WOS-R]],"100.00")</f>
        <v>0</v>
      </c>
    </row>
    <row r="120" spans="1:22" x14ac:dyDescent="0.25">
      <c r="A120" s="1" t="s">
        <v>96</v>
      </c>
      <c r="B120">
        <v>95102002757</v>
      </c>
      <c r="C120" s="1" t="s">
        <v>23</v>
      </c>
      <c r="D120" s="1" t="s">
        <v>23</v>
      </c>
      <c r="E120" s="1" t="s">
        <v>33</v>
      </c>
      <c r="F120" s="1" t="s">
        <v>23</v>
      </c>
      <c r="G120" s="1" t="s">
        <v>23</v>
      </c>
      <c r="H120" s="1" t="s">
        <v>23</v>
      </c>
      <c r="I120" s="1" t="s">
        <v>24</v>
      </c>
      <c r="J120" s="1" t="s">
        <v>56</v>
      </c>
      <c r="K120" s="1" t="s">
        <v>23</v>
      </c>
      <c r="L120" s="1" t="s">
        <v>23</v>
      </c>
      <c r="M120" s="1" t="s">
        <v>23</v>
      </c>
      <c r="N120" s="1" t="s">
        <v>23</v>
      </c>
      <c r="O120" s="1" t="s">
        <v>23</v>
      </c>
      <c r="P120" s="1" t="s">
        <v>23</v>
      </c>
      <c r="Q120" s="1" t="s">
        <v>40</v>
      </c>
      <c r="R120" s="1" t="s">
        <v>39</v>
      </c>
      <c r="S120" s="1" t="s">
        <v>38</v>
      </c>
      <c r="T120" s="1" t="s">
        <v>23</v>
      </c>
      <c r="U120" s="1" t="s">
        <v>23</v>
      </c>
      <c r="V120" s="1">
        <f>COUNTIF(matura3[[#This Row],[Biologia-R]:[WOS-R]],"100.00")</f>
        <v>1</v>
      </c>
    </row>
    <row r="121" spans="1:22" x14ac:dyDescent="0.25">
      <c r="A121" s="1" t="s">
        <v>96</v>
      </c>
      <c r="B121">
        <v>95102301894</v>
      </c>
      <c r="C121" s="1" t="s">
        <v>23</v>
      </c>
      <c r="D121" s="1" t="s">
        <v>23</v>
      </c>
      <c r="E121" s="1" t="s">
        <v>88</v>
      </c>
      <c r="F121" s="1" t="s">
        <v>23</v>
      </c>
      <c r="G121" s="1" t="s">
        <v>23</v>
      </c>
      <c r="H121" s="1" t="s">
        <v>23</v>
      </c>
      <c r="I121" s="1" t="s">
        <v>48</v>
      </c>
      <c r="J121" s="1" t="s">
        <v>39</v>
      </c>
      <c r="K121" s="1" t="s">
        <v>23</v>
      </c>
      <c r="L121" s="1" t="s">
        <v>23</v>
      </c>
      <c r="M121" s="1" t="s">
        <v>23</v>
      </c>
      <c r="N121" s="1" t="s">
        <v>23</v>
      </c>
      <c r="O121" s="1" t="s">
        <v>23</v>
      </c>
      <c r="P121" s="1" t="s">
        <v>23</v>
      </c>
      <c r="Q121" s="1" t="s">
        <v>38</v>
      </c>
      <c r="R121" s="1" t="s">
        <v>51</v>
      </c>
      <c r="S121" s="1" t="s">
        <v>51</v>
      </c>
      <c r="T121" s="1" t="s">
        <v>23</v>
      </c>
      <c r="U121" s="1" t="s">
        <v>23</v>
      </c>
      <c r="V121" s="1">
        <f>COUNTIF(matura3[[#This Row],[Biologia-R]:[WOS-R]],"100.00")</f>
        <v>0</v>
      </c>
    </row>
    <row r="122" spans="1:22" x14ac:dyDescent="0.25">
      <c r="A122" s="1" t="s">
        <v>96</v>
      </c>
      <c r="B122">
        <v>95112306692</v>
      </c>
      <c r="C122" s="1" t="s">
        <v>23</v>
      </c>
      <c r="D122" s="1" t="s">
        <v>23</v>
      </c>
      <c r="E122" s="1" t="s">
        <v>46</v>
      </c>
      <c r="F122" s="1" t="s">
        <v>23</v>
      </c>
      <c r="G122" s="1" t="s">
        <v>23</v>
      </c>
      <c r="H122" s="1" t="s">
        <v>23</v>
      </c>
      <c r="I122" s="1" t="s">
        <v>24</v>
      </c>
      <c r="J122" s="1" t="s">
        <v>70</v>
      </c>
      <c r="K122" s="1" t="s">
        <v>23</v>
      </c>
      <c r="L122" s="1" t="s">
        <v>23</v>
      </c>
      <c r="M122" s="1" t="s">
        <v>23</v>
      </c>
      <c r="N122" s="1" t="s">
        <v>23</v>
      </c>
      <c r="O122" s="1" t="s">
        <v>23</v>
      </c>
      <c r="P122" s="1" t="s">
        <v>23</v>
      </c>
      <c r="Q122" s="1" t="s">
        <v>35</v>
      </c>
      <c r="R122" s="1" t="s">
        <v>51</v>
      </c>
      <c r="S122" s="1" t="s">
        <v>33</v>
      </c>
      <c r="T122" s="1" t="s">
        <v>23</v>
      </c>
      <c r="U122" s="1" t="s">
        <v>23</v>
      </c>
      <c r="V122" s="1">
        <f>COUNTIF(matura3[[#This Row],[Biologia-R]:[WOS-R]],"100.00")</f>
        <v>1</v>
      </c>
    </row>
    <row r="123" spans="1:22" x14ac:dyDescent="0.25">
      <c r="A123" s="1" t="s">
        <v>96</v>
      </c>
      <c r="B123">
        <v>95112702337</v>
      </c>
      <c r="C123" s="1" t="s">
        <v>23</v>
      </c>
      <c r="D123" s="1" t="s">
        <v>23</v>
      </c>
      <c r="E123" s="1" t="s">
        <v>75</v>
      </c>
      <c r="F123" s="1" t="s">
        <v>23</v>
      </c>
      <c r="G123" s="1" t="s">
        <v>23</v>
      </c>
      <c r="H123" s="1" t="s">
        <v>23</v>
      </c>
      <c r="I123" s="1" t="s">
        <v>48</v>
      </c>
      <c r="J123" s="1" t="s">
        <v>23</v>
      </c>
      <c r="K123" s="1" t="s">
        <v>23</v>
      </c>
      <c r="L123" s="1" t="s">
        <v>23</v>
      </c>
      <c r="M123" s="1" t="s">
        <v>23</v>
      </c>
      <c r="N123" s="1" t="s">
        <v>23</v>
      </c>
      <c r="O123" s="1" t="s">
        <v>23</v>
      </c>
      <c r="P123" s="1" t="s">
        <v>23</v>
      </c>
      <c r="Q123" s="1" t="s">
        <v>48</v>
      </c>
      <c r="R123" s="1" t="s">
        <v>35</v>
      </c>
      <c r="S123" s="1" t="s">
        <v>28</v>
      </c>
      <c r="T123" s="1" t="s">
        <v>23</v>
      </c>
      <c r="U123" s="1" t="s">
        <v>23</v>
      </c>
      <c r="V123" s="1">
        <f>COUNTIF(matura3[[#This Row],[Biologia-R]:[WOS-R]],"100.00")</f>
        <v>0</v>
      </c>
    </row>
    <row r="124" spans="1:22" x14ac:dyDescent="0.25">
      <c r="A124" s="1" t="s">
        <v>96</v>
      </c>
      <c r="B124">
        <v>95122110962</v>
      </c>
      <c r="C124" s="1" t="s">
        <v>23</v>
      </c>
      <c r="D124" s="1" t="s">
        <v>23</v>
      </c>
      <c r="E124" s="1" t="s">
        <v>23</v>
      </c>
      <c r="F124" s="1" t="s">
        <v>23</v>
      </c>
      <c r="G124" s="1" t="s">
        <v>23</v>
      </c>
      <c r="H124" s="1" t="s">
        <v>23</v>
      </c>
      <c r="I124" s="1" t="s">
        <v>40</v>
      </c>
      <c r="J124" s="1" t="s">
        <v>45</v>
      </c>
      <c r="K124" s="1" t="s">
        <v>23</v>
      </c>
      <c r="L124" s="1" t="s">
        <v>23</v>
      </c>
      <c r="M124" s="1" t="s">
        <v>23</v>
      </c>
      <c r="N124" s="1" t="s">
        <v>23</v>
      </c>
      <c r="O124" s="1" t="s">
        <v>23</v>
      </c>
      <c r="P124" s="1" t="s">
        <v>23</v>
      </c>
      <c r="Q124" s="1" t="s">
        <v>49</v>
      </c>
      <c r="R124" s="1" t="s">
        <v>41</v>
      </c>
      <c r="S124" s="1" t="s">
        <v>80</v>
      </c>
      <c r="T124" s="1" t="s">
        <v>23</v>
      </c>
      <c r="U124" s="1" t="s">
        <v>23</v>
      </c>
      <c r="V124" s="1">
        <f>COUNTIF(matura3[[#This Row],[Biologia-R]:[WOS-R]],"100.00")</f>
        <v>0</v>
      </c>
    </row>
    <row r="125" spans="1:22" x14ac:dyDescent="0.25">
      <c r="A125" s="1" t="s">
        <v>96</v>
      </c>
      <c r="B125">
        <v>95123001771</v>
      </c>
      <c r="C125" s="1" t="s">
        <v>23</v>
      </c>
      <c r="D125" s="1" t="s">
        <v>23</v>
      </c>
      <c r="E125" s="1" t="s">
        <v>23</v>
      </c>
      <c r="F125" s="1" t="s">
        <v>23</v>
      </c>
      <c r="G125" s="1" t="s">
        <v>23</v>
      </c>
      <c r="H125" s="1" t="s">
        <v>23</v>
      </c>
      <c r="I125" s="1" t="s">
        <v>40</v>
      </c>
      <c r="J125" s="1" t="s">
        <v>55</v>
      </c>
      <c r="K125" s="1" t="s">
        <v>23</v>
      </c>
      <c r="L125" s="1" t="s">
        <v>23</v>
      </c>
      <c r="M125" s="1" t="s">
        <v>23</v>
      </c>
      <c r="N125" s="1" t="s">
        <v>23</v>
      </c>
      <c r="O125" s="1" t="s">
        <v>23</v>
      </c>
      <c r="P125" s="1" t="s">
        <v>23</v>
      </c>
      <c r="Q125" s="1" t="s">
        <v>74</v>
      </c>
      <c r="R125" s="1" t="s">
        <v>67</v>
      </c>
      <c r="S125" s="1" t="s">
        <v>30</v>
      </c>
      <c r="T125" s="1" t="s">
        <v>23</v>
      </c>
      <c r="U125" s="1" t="s">
        <v>23</v>
      </c>
      <c r="V125" s="1">
        <f>COUNTIF(matura3[[#This Row],[Biologia-R]:[WOS-R]],"100.00")</f>
        <v>0</v>
      </c>
    </row>
    <row r="126" spans="1:22" x14ac:dyDescent="0.25">
      <c r="A126" s="1" t="s">
        <v>96</v>
      </c>
      <c r="B126">
        <v>96011200502</v>
      </c>
      <c r="C126" s="1" t="s">
        <v>23</v>
      </c>
      <c r="D126" s="1" t="s">
        <v>23</v>
      </c>
      <c r="E126" s="1" t="s">
        <v>52</v>
      </c>
      <c r="F126" s="1" t="s">
        <v>23</v>
      </c>
      <c r="G126" s="1" t="s">
        <v>23</v>
      </c>
      <c r="H126" s="1" t="s">
        <v>23</v>
      </c>
      <c r="I126" s="1" t="s">
        <v>49</v>
      </c>
      <c r="J126" s="1" t="s">
        <v>56</v>
      </c>
      <c r="K126" s="1" t="s">
        <v>23</v>
      </c>
      <c r="L126" s="1" t="s">
        <v>23</v>
      </c>
      <c r="M126" s="1" t="s">
        <v>23</v>
      </c>
      <c r="N126" s="1" t="s">
        <v>23</v>
      </c>
      <c r="O126" s="1" t="s">
        <v>23</v>
      </c>
      <c r="P126" s="1" t="s">
        <v>23</v>
      </c>
      <c r="Q126" s="1" t="s">
        <v>40</v>
      </c>
      <c r="R126" s="1" t="s">
        <v>70</v>
      </c>
      <c r="S126" s="1" t="s">
        <v>64</v>
      </c>
      <c r="T126" s="1" t="s">
        <v>23</v>
      </c>
      <c r="U126" s="1" t="s">
        <v>23</v>
      </c>
      <c r="V126" s="1">
        <f>COUNTIF(matura3[[#This Row],[Biologia-R]:[WOS-R]],"100.00")</f>
        <v>0</v>
      </c>
    </row>
    <row r="127" spans="1:22" x14ac:dyDescent="0.25">
      <c r="A127" s="1" t="s">
        <v>100</v>
      </c>
      <c r="B127">
        <v>94011110436</v>
      </c>
      <c r="C127" s="1" t="s">
        <v>23</v>
      </c>
      <c r="D127" s="1" t="s">
        <v>23</v>
      </c>
      <c r="E127" s="1" t="s">
        <v>23</v>
      </c>
      <c r="F127" s="1" t="s">
        <v>23</v>
      </c>
      <c r="G127" s="1" t="s">
        <v>23</v>
      </c>
      <c r="H127" s="1" t="s">
        <v>23</v>
      </c>
      <c r="I127" s="1" t="s">
        <v>48</v>
      </c>
      <c r="J127" s="1" t="s">
        <v>23</v>
      </c>
      <c r="K127" s="1" t="s">
        <v>23</v>
      </c>
      <c r="L127" s="1" t="s">
        <v>23</v>
      </c>
      <c r="M127" s="1" t="s">
        <v>86</v>
      </c>
      <c r="N127" s="1" t="s">
        <v>30</v>
      </c>
      <c r="O127" s="1" t="s">
        <v>23</v>
      </c>
      <c r="P127" s="1" t="s">
        <v>23</v>
      </c>
      <c r="Q127" s="1" t="s">
        <v>34</v>
      </c>
      <c r="R127" s="1" t="s">
        <v>23</v>
      </c>
      <c r="S127" s="1" t="s">
        <v>83</v>
      </c>
      <c r="T127" s="1" t="s">
        <v>45</v>
      </c>
      <c r="U127" s="1" t="s">
        <v>23</v>
      </c>
      <c r="V127" s="1">
        <f>COUNTIF(matura3[[#This Row],[Biologia-R]:[WOS-R]],"100.00")</f>
        <v>0</v>
      </c>
    </row>
    <row r="128" spans="1:22" x14ac:dyDescent="0.25">
      <c r="A128" s="1" t="s">
        <v>100</v>
      </c>
      <c r="B128">
        <v>94013113642</v>
      </c>
      <c r="C128" s="1" t="s">
        <v>23</v>
      </c>
      <c r="D128" s="1" t="s">
        <v>23</v>
      </c>
      <c r="E128" s="1" t="s">
        <v>23</v>
      </c>
      <c r="F128" s="1" t="s">
        <v>23</v>
      </c>
      <c r="G128" s="1" t="s">
        <v>23</v>
      </c>
      <c r="H128" s="1" t="s">
        <v>23</v>
      </c>
      <c r="I128" s="1" t="s">
        <v>48</v>
      </c>
      <c r="J128" s="1" t="s">
        <v>23</v>
      </c>
      <c r="K128" s="1" t="s">
        <v>23</v>
      </c>
      <c r="L128" s="1" t="s">
        <v>23</v>
      </c>
      <c r="M128" s="1" t="s">
        <v>65</v>
      </c>
      <c r="N128" s="1" t="s">
        <v>37</v>
      </c>
      <c r="O128" s="1" t="s">
        <v>23</v>
      </c>
      <c r="P128" s="1" t="s">
        <v>23</v>
      </c>
      <c r="Q128" s="1" t="s">
        <v>41</v>
      </c>
      <c r="R128" s="1" t="s">
        <v>23</v>
      </c>
      <c r="S128" s="1" t="s">
        <v>83</v>
      </c>
      <c r="T128" s="1" t="s">
        <v>34</v>
      </c>
      <c r="U128" s="1" t="s">
        <v>23</v>
      </c>
      <c r="V128" s="1">
        <f>COUNTIF(matura3[[#This Row],[Biologia-R]:[WOS-R]],"100.00")</f>
        <v>0</v>
      </c>
    </row>
    <row r="129" spans="1:22" x14ac:dyDescent="0.25">
      <c r="A129" s="1" t="s">
        <v>100</v>
      </c>
      <c r="B129">
        <v>94020211283</v>
      </c>
      <c r="C129" s="1" t="s">
        <v>23</v>
      </c>
      <c r="D129" s="1" t="s">
        <v>23</v>
      </c>
      <c r="E129" s="1" t="s">
        <v>23</v>
      </c>
      <c r="F129" s="1" t="s">
        <v>23</v>
      </c>
      <c r="G129" s="1" t="s">
        <v>23</v>
      </c>
      <c r="H129" s="1" t="s">
        <v>23</v>
      </c>
      <c r="I129" s="1" t="s">
        <v>26</v>
      </c>
      <c r="J129" s="1" t="s">
        <v>23</v>
      </c>
      <c r="K129" s="1" t="s">
        <v>23</v>
      </c>
      <c r="L129" s="1" t="s">
        <v>23</v>
      </c>
      <c r="M129" s="1" t="s">
        <v>38</v>
      </c>
      <c r="N129" s="1" t="s">
        <v>45</v>
      </c>
      <c r="O129" s="1" t="s">
        <v>23</v>
      </c>
      <c r="P129" s="1" t="s">
        <v>23</v>
      </c>
      <c r="Q129" s="1" t="s">
        <v>72</v>
      </c>
      <c r="R129" s="1" t="s">
        <v>23</v>
      </c>
      <c r="S129" s="1" t="s">
        <v>80</v>
      </c>
      <c r="T129" s="1" t="s">
        <v>34</v>
      </c>
      <c r="U129" s="1" t="s">
        <v>23</v>
      </c>
      <c r="V129" s="1">
        <f>COUNTIF(matura3[[#This Row],[Biologia-R]:[WOS-R]],"100.00")</f>
        <v>0</v>
      </c>
    </row>
    <row r="130" spans="1:22" x14ac:dyDescent="0.25">
      <c r="A130" s="1" t="s">
        <v>100</v>
      </c>
      <c r="B130">
        <v>94021306625</v>
      </c>
      <c r="C130" s="1" t="s">
        <v>23</v>
      </c>
      <c r="D130" s="1" t="s">
        <v>23</v>
      </c>
      <c r="E130" s="1" t="s">
        <v>23</v>
      </c>
      <c r="F130" s="1" t="s">
        <v>23</v>
      </c>
      <c r="G130" s="1" t="s">
        <v>23</v>
      </c>
      <c r="H130" s="1" t="s">
        <v>23</v>
      </c>
      <c r="I130" s="1" t="s">
        <v>38</v>
      </c>
      <c r="J130" s="1" t="s">
        <v>23</v>
      </c>
      <c r="K130" s="1" t="s">
        <v>23</v>
      </c>
      <c r="L130" s="1" t="s">
        <v>23</v>
      </c>
      <c r="M130" s="1" t="s">
        <v>55</v>
      </c>
      <c r="N130" s="1" t="s">
        <v>41</v>
      </c>
      <c r="O130" s="1" t="s">
        <v>23</v>
      </c>
      <c r="P130" s="1" t="s">
        <v>23</v>
      </c>
      <c r="Q130" s="1" t="s">
        <v>34</v>
      </c>
      <c r="R130" s="1" t="s">
        <v>23</v>
      </c>
      <c r="S130" s="1" t="s">
        <v>61</v>
      </c>
      <c r="T130" s="1" t="s">
        <v>26</v>
      </c>
      <c r="U130" s="1" t="s">
        <v>23</v>
      </c>
      <c r="V130" s="1">
        <f>COUNTIF(matura3[[#This Row],[Biologia-R]:[WOS-R]],"100.00")</f>
        <v>0</v>
      </c>
    </row>
    <row r="131" spans="1:22" x14ac:dyDescent="0.25">
      <c r="A131" s="1" t="s">
        <v>100</v>
      </c>
      <c r="B131">
        <v>94030804224</v>
      </c>
      <c r="C131" s="1" t="s">
        <v>23</v>
      </c>
      <c r="D131" s="1" t="s">
        <v>23</v>
      </c>
      <c r="E131" s="1" t="s">
        <v>23</v>
      </c>
      <c r="F131" s="1" t="s">
        <v>53</v>
      </c>
      <c r="G131" s="1" t="s">
        <v>23</v>
      </c>
      <c r="H131" s="1" t="s">
        <v>23</v>
      </c>
      <c r="I131" s="1" t="s">
        <v>23</v>
      </c>
      <c r="J131" s="1" t="s">
        <v>62</v>
      </c>
      <c r="K131" s="1" t="s">
        <v>23</v>
      </c>
      <c r="L131" s="1" t="s">
        <v>23</v>
      </c>
      <c r="M131" s="1" t="s">
        <v>24</v>
      </c>
      <c r="N131" s="1" t="s">
        <v>23</v>
      </c>
      <c r="O131" s="1" t="s">
        <v>23</v>
      </c>
      <c r="P131" s="1" t="s">
        <v>23</v>
      </c>
      <c r="Q131" s="1" t="s">
        <v>74</v>
      </c>
      <c r="R131" s="1" t="s">
        <v>23</v>
      </c>
      <c r="S131" s="1" t="s">
        <v>30</v>
      </c>
      <c r="T131" s="1" t="s">
        <v>26</v>
      </c>
      <c r="U131" s="1" t="s">
        <v>23</v>
      </c>
      <c r="V131" s="1">
        <f>COUNTIF(matura3[[#This Row],[Biologia-R]:[WOS-R]],"100.00")</f>
        <v>1</v>
      </c>
    </row>
    <row r="132" spans="1:22" x14ac:dyDescent="0.25">
      <c r="A132" s="1" t="s">
        <v>100</v>
      </c>
      <c r="B132">
        <v>94031410644</v>
      </c>
      <c r="C132" s="1" t="s">
        <v>23</v>
      </c>
      <c r="D132" s="1" t="s">
        <v>23</v>
      </c>
      <c r="E132" s="1" t="s">
        <v>23</v>
      </c>
      <c r="F132" s="1" t="s">
        <v>23</v>
      </c>
      <c r="G132" s="1" t="s">
        <v>23</v>
      </c>
      <c r="H132" s="1" t="s">
        <v>23</v>
      </c>
      <c r="I132" s="1" t="s">
        <v>48</v>
      </c>
      <c r="J132" s="1" t="s">
        <v>23</v>
      </c>
      <c r="K132" s="1" t="s">
        <v>23</v>
      </c>
      <c r="L132" s="1" t="s">
        <v>23</v>
      </c>
      <c r="M132" s="1" t="s">
        <v>23</v>
      </c>
      <c r="N132" s="1" t="s">
        <v>69</v>
      </c>
      <c r="O132" s="1" t="s">
        <v>23</v>
      </c>
      <c r="P132" s="1" t="s">
        <v>23</v>
      </c>
      <c r="Q132" s="1" t="s">
        <v>51</v>
      </c>
      <c r="R132" s="1" t="s">
        <v>23</v>
      </c>
      <c r="S132" s="1" t="s">
        <v>37</v>
      </c>
      <c r="T132" s="1" t="s">
        <v>65</v>
      </c>
      <c r="U132" s="1" t="s">
        <v>23</v>
      </c>
      <c r="V132" s="1">
        <f>COUNTIF(matura3[[#This Row],[Biologia-R]:[WOS-R]],"100.00")</f>
        <v>0</v>
      </c>
    </row>
    <row r="133" spans="1:22" x14ac:dyDescent="0.25">
      <c r="A133" s="1" t="s">
        <v>100</v>
      </c>
      <c r="B133">
        <v>94040607118</v>
      </c>
      <c r="C133" s="1" t="s">
        <v>23</v>
      </c>
      <c r="D133" s="1" t="s">
        <v>23</v>
      </c>
      <c r="E133" s="1" t="s">
        <v>23</v>
      </c>
      <c r="F133" s="1" t="s">
        <v>23</v>
      </c>
      <c r="G133" s="1" t="s">
        <v>23</v>
      </c>
      <c r="H133" s="1" t="s">
        <v>23</v>
      </c>
      <c r="I133" s="1" t="s">
        <v>49</v>
      </c>
      <c r="J133" s="1" t="s">
        <v>63</v>
      </c>
      <c r="K133" s="1" t="s">
        <v>23</v>
      </c>
      <c r="L133" s="1" t="s">
        <v>23</v>
      </c>
      <c r="M133" s="1" t="s">
        <v>23</v>
      </c>
      <c r="N133" s="1" t="s">
        <v>63</v>
      </c>
      <c r="O133" s="1" t="s">
        <v>23</v>
      </c>
      <c r="P133" s="1" t="s">
        <v>23</v>
      </c>
      <c r="Q133" s="1" t="s">
        <v>70</v>
      </c>
      <c r="R133" s="1" t="s">
        <v>23</v>
      </c>
      <c r="S133" s="1" t="s">
        <v>51</v>
      </c>
      <c r="T133" s="1" t="s">
        <v>82</v>
      </c>
      <c r="U133" s="1" t="s">
        <v>23</v>
      </c>
      <c r="V133" s="1">
        <f>COUNTIF(matura3[[#This Row],[Biologia-R]:[WOS-R]],"100.00")</f>
        <v>0</v>
      </c>
    </row>
    <row r="134" spans="1:22" x14ac:dyDescent="0.25">
      <c r="A134" s="1" t="s">
        <v>100</v>
      </c>
      <c r="B134">
        <v>94042912726</v>
      </c>
      <c r="C134" s="1" t="s">
        <v>23</v>
      </c>
      <c r="D134" s="1" t="s">
        <v>23</v>
      </c>
      <c r="E134" s="1" t="s">
        <v>23</v>
      </c>
      <c r="F134" s="1" t="s">
        <v>84</v>
      </c>
      <c r="G134" s="1" t="s">
        <v>23</v>
      </c>
      <c r="H134" s="1" t="s">
        <v>23</v>
      </c>
      <c r="I134" s="1" t="s">
        <v>43</v>
      </c>
      <c r="J134" s="1" t="s">
        <v>83</v>
      </c>
      <c r="K134" s="1" t="s">
        <v>23</v>
      </c>
      <c r="L134" s="1" t="s">
        <v>23</v>
      </c>
      <c r="M134" s="1" t="s">
        <v>23</v>
      </c>
      <c r="N134" s="1" t="s">
        <v>71</v>
      </c>
      <c r="O134" s="1" t="s">
        <v>23</v>
      </c>
      <c r="P134" s="1" t="s">
        <v>23</v>
      </c>
      <c r="Q134" s="1" t="s">
        <v>31</v>
      </c>
      <c r="R134" s="1" t="s">
        <v>23</v>
      </c>
      <c r="S134" s="1" t="s">
        <v>67</v>
      </c>
      <c r="T134" s="1" t="s">
        <v>36</v>
      </c>
      <c r="U134" s="1" t="s">
        <v>23</v>
      </c>
      <c r="V134" s="1">
        <f>COUNTIF(matura3[[#This Row],[Biologia-R]:[WOS-R]],"100.00")</f>
        <v>0</v>
      </c>
    </row>
    <row r="135" spans="1:22" x14ac:dyDescent="0.25">
      <c r="A135" s="1" t="s">
        <v>100</v>
      </c>
      <c r="B135">
        <v>94060604247</v>
      </c>
      <c r="C135" s="1" t="s">
        <v>42</v>
      </c>
      <c r="D135" s="1" t="s">
        <v>87</v>
      </c>
      <c r="E135" s="1" t="s">
        <v>23</v>
      </c>
      <c r="F135" s="1" t="s">
        <v>23</v>
      </c>
      <c r="G135" s="1" t="s">
        <v>23</v>
      </c>
      <c r="H135" s="1" t="s">
        <v>23</v>
      </c>
      <c r="I135" s="1" t="s">
        <v>86</v>
      </c>
      <c r="J135" s="1" t="s">
        <v>23</v>
      </c>
      <c r="K135" s="1" t="s">
        <v>23</v>
      </c>
      <c r="L135" s="1" t="s">
        <v>23</v>
      </c>
      <c r="M135" s="1" t="s">
        <v>35</v>
      </c>
      <c r="N135" s="1" t="s">
        <v>22</v>
      </c>
      <c r="O135" s="1" t="s">
        <v>23</v>
      </c>
      <c r="P135" s="1" t="s">
        <v>23</v>
      </c>
      <c r="Q135" s="1" t="s">
        <v>31</v>
      </c>
      <c r="R135" s="1" t="s">
        <v>23</v>
      </c>
      <c r="S135" s="1" t="s">
        <v>28</v>
      </c>
      <c r="T135" s="1" t="s">
        <v>23</v>
      </c>
      <c r="U135" s="1" t="s">
        <v>23</v>
      </c>
      <c r="V135" s="1">
        <f>COUNTIF(matura3[[#This Row],[Biologia-R]:[WOS-R]],"100.00")</f>
        <v>0</v>
      </c>
    </row>
    <row r="136" spans="1:22" x14ac:dyDescent="0.25">
      <c r="A136" s="1" t="s">
        <v>100</v>
      </c>
      <c r="B136">
        <v>94062703166</v>
      </c>
      <c r="C136" s="1" t="s">
        <v>23</v>
      </c>
      <c r="D136" s="1" t="s">
        <v>23</v>
      </c>
      <c r="E136" s="1" t="s">
        <v>23</v>
      </c>
      <c r="F136" s="1" t="s">
        <v>72</v>
      </c>
      <c r="G136" s="1" t="s">
        <v>23</v>
      </c>
      <c r="H136" s="1" t="s">
        <v>23</v>
      </c>
      <c r="I136" s="1" t="s">
        <v>35</v>
      </c>
      <c r="J136" s="1" t="s">
        <v>23</v>
      </c>
      <c r="K136" s="1" t="s">
        <v>23</v>
      </c>
      <c r="L136" s="1" t="s">
        <v>23</v>
      </c>
      <c r="M136" s="1" t="s">
        <v>55</v>
      </c>
      <c r="N136" s="1" t="s">
        <v>75</v>
      </c>
      <c r="O136" s="1" t="s">
        <v>23</v>
      </c>
      <c r="P136" s="1" t="s">
        <v>23</v>
      </c>
      <c r="Q136" s="1" t="s">
        <v>67</v>
      </c>
      <c r="R136" s="1" t="s">
        <v>23</v>
      </c>
      <c r="S136" s="1" t="s">
        <v>36</v>
      </c>
      <c r="T136" s="1" t="s">
        <v>23</v>
      </c>
      <c r="U136" s="1" t="s">
        <v>23</v>
      </c>
      <c r="V136" s="1">
        <f>COUNTIF(matura3[[#This Row],[Biologia-R]:[WOS-R]],"100.00")</f>
        <v>0</v>
      </c>
    </row>
    <row r="137" spans="1:22" x14ac:dyDescent="0.25">
      <c r="A137" s="2" t="s">
        <v>100</v>
      </c>
      <c r="B137" s="3">
        <v>94063002080</v>
      </c>
      <c r="C137" s="2" t="s">
        <v>23</v>
      </c>
      <c r="D137" s="2" t="s">
        <v>23</v>
      </c>
      <c r="E137" s="2" t="s">
        <v>23</v>
      </c>
      <c r="F137" s="2" t="s">
        <v>74</v>
      </c>
      <c r="G137" s="2" t="s">
        <v>23</v>
      </c>
      <c r="H137" s="2" t="s">
        <v>23</v>
      </c>
      <c r="I137" s="2" t="s">
        <v>24</v>
      </c>
      <c r="J137" s="2" t="s">
        <v>23</v>
      </c>
      <c r="K137" s="2" t="s">
        <v>23</v>
      </c>
      <c r="L137" s="2" t="s">
        <v>23</v>
      </c>
      <c r="M137" s="2" t="s">
        <v>24</v>
      </c>
      <c r="N137" s="2" t="s">
        <v>23</v>
      </c>
      <c r="O137" s="2" t="s">
        <v>23</v>
      </c>
      <c r="P137" s="2" t="s">
        <v>23</v>
      </c>
      <c r="Q137" s="2" t="s">
        <v>24</v>
      </c>
      <c r="R137" s="2" t="s">
        <v>76</v>
      </c>
      <c r="S137" s="2" t="s">
        <v>30</v>
      </c>
      <c r="T137" s="2" t="s">
        <v>53</v>
      </c>
      <c r="U137" s="2" t="s">
        <v>23</v>
      </c>
      <c r="V137" s="2">
        <f>COUNTIF(matura3[[#This Row],[Biologia-R]:[WOS-R]],"100.00")</f>
        <v>3</v>
      </c>
    </row>
    <row r="138" spans="1:22" x14ac:dyDescent="0.25">
      <c r="A138" s="1" t="s">
        <v>100</v>
      </c>
      <c r="B138">
        <v>94081102166</v>
      </c>
      <c r="C138" s="1" t="s">
        <v>23</v>
      </c>
      <c r="D138" s="1" t="s">
        <v>23</v>
      </c>
      <c r="E138" s="1" t="s">
        <v>23</v>
      </c>
      <c r="F138" s="1" t="s">
        <v>23</v>
      </c>
      <c r="G138" s="1" t="s">
        <v>23</v>
      </c>
      <c r="H138" s="1" t="s">
        <v>23</v>
      </c>
      <c r="I138" s="1" t="s">
        <v>48</v>
      </c>
      <c r="J138" s="1" t="s">
        <v>23</v>
      </c>
      <c r="K138" s="1" t="s">
        <v>23</v>
      </c>
      <c r="L138" s="1" t="s">
        <v>23</v>
      </c>
      <c r="M138" s="1" t="s">
        <v>23</v>
      </c>
      <c r="N138" s="1" t="s">
        <v>63</v>
      </c>
      <c r="O138" s="1" t="s">
        <v>23</v>
      </c>
      <c r="P138" s="1" t="s">
        <v>23</v>
      </c>
      <c r="Q138" s="1" t="s">
        <v>31</v>
      </c>
      <c r="R138" s="1" t="s">
        <v>23</v>
      </c>
      <c r="S138" s="1" t="s">
        <v>80</v>
      </c>
      <c r="T138" s="1" t="s">
        <v>65</v>
      </c>
      <c r="U138" s="1" t="s">
        <v>23</v>
      </c>
      <c r="V138" s="1">
        <f>COUNTIF(matura3[[#This Row],[Biologia-R]:[WOS-R]],"100.00")</f>
        <v>0</v>
      </c>
    </row>
    <row r="139" spans="1:22" x14ac:dyDescent="0.25">
      <c r="A139" s="1" t="s">
        <v>100</v>
      </c>
      <c r="B139">
        <v>94082703588</v>
      </c>
      <c r="C139" s="1" t="s">
        <v>23</v>
      </c>
      <c r="D139" s="1" t="s">
        <v>23</v>
      </c>
      <c r="E139" s="1" t="s">
        <v>23</v>
      </c>
      <c r="F139" s="1" t="s">
        <v>23</v>
      </c>
      <c r="G139" s="1" t="s">
        <v>76</v>
      </c>
      <c r="H139" s="1" t="s">
        <v>23</v>
      </c>
      <c r="I139" s="1" t="s">
        <v>49</v>
      </c>
      <c r="J139" s="1" t="s">
        <v>54</v>
      </c>
      <c r="K139" s="1" t="s">
        <v>23</v>
      </c>
      <c r="L139" s="1" t="s">
        <v>23</v>
      </c>
      <c r="M139" s="1" t="s">
        <v>23</v>
      </c>
      <c r="N139" s="1" t="s">
        <v>65</v>
      </c>
      <c r="O139" s="1" t="s">
        <v>23</v>
      </c>
      <c r="P139" s="1" t="s">
        <v>23</v>
      </c>
      <c r="Q139" s="1" t="s">
        <v>39</v>
      </c>
      <c r="R139" s="1" t="s">
        <v>23</v>
      </c>
      <c r="S139" s="1" t="s">
        <v>38</v>
      </c>
      <c r="T139" s="1" t="s">
        <v>24</v>
      </c>
      <c r="U139" s="1" t="s">
        <v>23</v>
      </c>
      <c r="V139" s="1">
        <f>COUNTIF(matura3[[#This Row],[Biologia-R]:[WOS-R]],"100.00")</f>
        <v>1</v>
      </c>
    </row>
    <row r="140" spans="1:22" x14ac:dyDescent="0.25">
      <c r="A140" s="1" t="s">
        <v>100</v>
      </c>
      <c r="B140">
        <v>94082901146</v>
      </c>
      <c r="C140" s="1" t="s">
        <v>23</v>
      </c>
      <c r="D140" s="1" t="s">
        <v>23</v>
      </c>
      <c r="E140" s="1" t="s">
        <v>23</v>
      </c>
      <c r="F140" s="1" t="s">
        <v>46</v>
      </c>
      <c r="G140" s="1" t="s">
        <v>23</v>
      </c>
      <c r="H140" s="1" t="s">
        <v>23</v>
      </c>
      <c r="I140" s="1" t="s">
        <v>66</v>
      </c>
      <c r="J140" s="1" t="s">
        <v>65</v>
      </c>
      <c r="K140" s="1" t="s">
        <v>23</v>
      </c>
      <c r="L140" s="1" t="s">
        <v>23</v>
      </c>
      <c r="M140" s="1" t="s">
        <v>24</v>
      </c>
      <c r="N140" s="1" t="s">
        <v>23</v>
      </c>
      <c r="O140" s="1" t="s">
        <v>23</v>
      </c>
      <c r="P140" s="1" t="s">
        <v>23</v>
      </c>
      <c r="Q140" s="1" t="s">
        <v>39</v>
      </c>
      <c r="R140" s="1" t="s">
        <v>73</v>
      </c>
      <c r="S140" s="1" t="s">
        <v>63</v>
      </c>
      <c r="T140" s="1" t="s">
        <v>27</v>
      </c>
      <c r="U140" s="1" t="s">
        <v>23</v>
      </c>
      <c r="V140" s="1">
        <f>COUNTIF(matura3[[#This Row],[Biologia-R]:[WOS-R]],"100.00")</f>
        <v>1</v>
      </c>
    </row>
    <row r="141" spans="1:22" x14ac:dyDescent="0.25">
      <c r="A141" s="1" t="s">
        <v>100</v>
      </c>
      <c r="B141">
        <v>94082905447</v>
      </c>
      <c r="C141" s="1" t="s">
        <v>23</v>
      </c>
      <c r="D141" s="1" t="s">
        <v>23</v>
      </c>
      <c r="E141" s="1" t="s">
        <v>23</v>
      </c>
      <c r="F141" s="1" t="s">
        <v>23</v>
      </c>
      <c r="G141" s="1" t="s">
        <v>23</v>
      </c>
      <c r="H141" s="1" t="s">
        <v>23</v>
      </c>
      <c r="I141" s="1" t="s">
        <v>48</v>
      </c>
      <c r="J141" s="1" t="s">
        <v>23</v>
      </c>
      <c r="K141" s="1" t="s">
        <v>23</v>
      </c>
      <c r="L141" s="1" t="s">
        <v>23</v>
      </c>
      <c r="M141" s="1" t="s">
        <v>40</v>
      </c>
      <c r="N141" s="1" t="s">
        <v>48</v>
      </c>
      <c r="O141" s="1" t="s">
        <v>23</v>
      </c>
      <c r="P141" s="1" t="s">
        <v>23</v>
      </c>
      <c r="Q141" s="1" t="s">
        <v>79</v>
      </c>
      <c r="R141" s="1" t="s">
        <v>23</v>
      </c>
      <c r="S141" s="1" t="s">
        <v>83</v>
      </c>
      <c r="T141" s="1" t="s">
        <v>23</v>
      </c>
      <c r="U141" s="1" t="s">
        <v>23</v>
      </c>
      <c r="V141" s="1">
        <f>COUNTIF(matura3[[#This Row],[Biologia-R]:[WOS-R]],"100.00")</f>
        <v>0</v>
      </c>
    </row>
    <row r="142" spans="1:22" x14ac:dyDescent="0.25">
      <c r="A142" s="1" t="s">
        <v>100</v>
      </c>
      <c r="B142">
        <v>94083000868</v>
      </c>
      <c r="C142" s="1" t="s">
        <v>23</v>
      </c>
      <c r="D142" s="1" t="s">
        <v>23</v>
      </c>
      <c r="E142" s="1" t="s">
        <v>23</v>
      </c>
      <c r="F142" s="1" t="s">
        <v>23</v>
      </c>
      <c r="G142" s="1" t="s">
        <v>90</v>
      </c>
      <c r="H142" s="1" t="s">
        <v>23</v>
      </c>
      <c r="I142" s="1" t="s">
        <v>24</v>
      </c>
      <c r="J142" s="1" t="s">
        <v>75</v>
      </c>
      <c r="K142" s="1" t="s">
        <v>23</v>
      </c>
      <c r="L142" s="1" t="s">
        <v>23</v>
      </c>
      <c r="M142" s="1" t="s">
        <v>23</v>
      </c>
      <c r="N142" s="1" t="s">
        <v>37</v>
      </c>
      <c r="O142" s="1" t="s">
        <v>23</v>
      </c>
      <c r="P142" s="1" t="s">
        <v>23</v>
      </c>
      <c r="Q142" s="1" t="s">
        <v>32</v>
      </c>
      <c r="R142" s="1" t="s">
        <v>23</v>
      </c>
      <c r="S142" s="1" t="s">
        <v>61</v>
      </c>
      <c r="T142" s="1" t="s">
        <v>34</v>
      </c>
      <c r="U142" s="1" t="s">
        <v>101</v>
      </c>
      <c r="V142" s="1">
        <f>COUNTIF(matura3[[#This Row],[Biologia-R]:[WOS-R]],"100.00")</f>
        <v>1</v>
      </c>
    </row>
    <row r="143" spans="1:22" x14ac:dyDescent="0.25">
      <c r="A143" s="1" t="s">
        <v>100</v>
      </c>
      <c r="B143">
        <v>94090909307</v>
      </c>
      <c r="C143" s="1" t="s">
        <v>23</v>
      </c>
      <c r="D143" s="1" t="s">
        <v>23</v>
      </c>
      <c r="E143" s="1" t="s">
        <v>23</v>
      </c>
      <c r="F143" s="1" t="s">
        <v>23</v>
      </c>
      <c r="G143" s="1" t="s">
        <v>71</v>
      </c>
      <c r="H143" s="1" t="s">
        <v>23</v>
      </c>
      <c r="I143" s="1" t="s">
        <v>40</v>
      </c>
      <c r="J143" s="1" t="s">
        <v>61</v>
      </c>
      <c r="K143" s="1" t="s">
        <v>23</v>
      </c>
      <c r="L143" s="1" t="s">
        <v>23</v>
      </c>
      <c r="M143" s="1" t="s">
        <v>23</v>
      </c>
      <c r="N143" s="1" t="s">
        <v>52</v>
      </c>
      <c r="O143" s="1" t="s">
        <v>23</v>
      </c>
      <c r="P143" s="1" t="s">
        <v>23</v>
      </c>
      <c r="Q143" s="1" t="s">
        <v>70</v>
      </c>
      <c r="R143" s="1" t="s">
        <v>23</v>
      </c>
      <c r="S143" s="1" t="s">
        <v>63</v>
      </c>
      <c r="T143" s="1" t="s">
        <v>46</v>
      </c>
      <c r="U143" s="1" t="s">
        <v>78</v>
      </c>
      <c r="V143" s="1">
        <f>COUNTIF(matura3[[#This Row],[Biologia-R]:[WOS-R]],"100.00")</f>
        <v>0</v>
      </c>
    </row>
    <row r="144" spans="1:22" x14ac:dyDescent="0.25">
      <c r="A144" s="1" t="s">
        <v>100</v>
      </c>
      <c r="B144">
        <v>94091301085</v>
      </c>
      <c r="C144" s="1" t="s">
        <v>23</v>
      </c>
      <c r="D144" s="1" t="s">
        <v>23</v>
      </c>
      <c r="E144" s="1" t="s">
        <v>23</v>
      </c>
      <c r="F144" s="1" t="s">
        <v>23</v>
      </c>
      <c r="G144" s="1" t="s">
        <v>23</v>
      </c>
      <c r="H144" s="1" t="s">
        <v>23</v>
      </c>
      <c r="I144" s="1" t="s">
        <v>48</v>
      </c>
      <c r="J144" s="1" t="s">
        <v>94</v>
      </c>
      <c r="K144" s="1" t="s">
        <v>23</v>
      </c>
      <c r="L144" s="1" t="s">
        <v>23</v>
      </c>
      <c r="M144" s="1" t="s">
        <v>23</v>
      </c>
      <c r="N144" s="1" t="s">
        <v>33</v>
      </c>
      <c r="O144" s="1" t="s">
        <v>23</v>
      </c>
      <c r="P144" s="1" t="s">
        <v>23</v>
      </c>
      <c r="Q144" s="1" t="s">
        <v>32</v>
      </c>
      <c r="R144" s="1" t="s">
        <v>23</v>
      </c>
      <c r="S144" s="1" t="s">
        <v>98</v>
      </c>
      <c r="T144" s="1" t="s">
        <v>68</v>
      </c>
      <c r="U144" s="1" t="s">
        <v>23</v>
      </c>
      <c r="V144" s="1">
        <f>COUNTIF(matura3[[#This Row],[Biologia-R]:[WOS-R]],"100.00")</f>
        <v>0</v>
      </c>
    </row>
    <row r="145" spans="1:22" x14ac:dyDescent="0.25">
      <c r="A145" s="1" t="s">
        <v>100</v>
      </c>
      <c r="B145">
        <v>94092207960</v>
      </c>
      <c r="C145" s="1" t="s">
        <v>23</v>
      </c>
      <c r="D145" s="1" t="s">
        <v>23</v>
      </c>
      <c r="E145" s="1" t="s">
        <v>23</v>
      </c>
      <c r="F145" s="1" t="s">
        <v>23</v>
      </c>
      <c r="G145" s="1" t="s">
        <v>23</v>
      </c>
      <c r="H145" s="1" t="s">
        <v>23</v>
      </c>
      <c r="I145" s="1" t="s">
        <v>23</v>
      </c>
      <c r="J145" s="1" t="s">
        <v>60</v>
      </c>
      <c r="K145" s="1" t="s">
        <v>23</v>
      </c>
      <c r="L145" s="1" t="s">
        <v>23</v>
      </c>
      <c r="M145" s="1" t="s">
        <v>48</v>
      </c>
      <c r="N145" s="1" t="s">
        <v>23</v>
      </c>
      <c r="O145" s="1" t="s">
        <v>23</v>
      </c>
      <c r="P145" s="1" t="s">
        <v>23</v>
      </c>
      <c r="Q145" s="1" t="s">
        <v>31</v>
      </c>
      <c r="R145" s="1" t="s">
        <v>23</v>
      </c>
      <c r="S145" s="1" t="s">
        <v>57</v>
      </c>
      <c r="T145" s="1" t="s">
        <v>75</v>
      </c>
      <c r="U145" s="1" t="s">
        <v>23</v>
      </c>
      <c r="V145" s="1">
        <f>COUNTIF(matura3[[#This Row],[Biologia-R]:[WOS-R]],"100.00")</f>
        <v>0</v>
      </c>
    </row>
    <row r="146" spans="1:22" x14ac:dyDescent="0.25">
      <c r="A146" s="1" t="s">
        <v>100</v>
      </c>
      <c r="B146">
        <v>94100706007</v>
      </c>
      <c r="C146" s="1" t="s">
        <v>23</v>
      </c>
      <c r="D146" s="1" t="s">
        <v>23</v>
      </c>
      <c r="E146" s="1" t="s">
        <v>23</v>
      </c>
      <c r="F146" s="1" t="s">
        <v>23</v>
      </c>
      <c r="G146" s="1" t="s">
        <v>23</v>
      </c>
      <c r="H146" s="1" t="s">
        <v>23</v>
      </c>
      <c r="I146" s="1" t="s">
        <v>23</v>
      </c>
      <c r="J146" s="1" t="s">
        <v>51</v>
      </c>
      <c r="K146" s="1" t="s">
        <v>23</v>
      </c>
      <c r="L146" s="1" t="s">
        <v>23</v>
      </c>
      <c r="M146" s="1" t="s">
        <v>40</v>
      </c>
      <c r="N146" s="1" t="s">
        <v>23</v>
      </c>
      <c r="O146" s="1" t="s">
        <v>23</v>
      </c>
      <c r="P146" s="1" t="s">
        <v>23</v>
      </c>
      <c r="Q146" s="1" t="s">
        <v>76</v>
      </c>
      <c r="R146" s="1" t="s">
        <v>23</v>
      </c>
      <c r="S146" s="1" t="s">
        <v>31</v>
      </c>
      <c r="T146" s="1" t="s">
        <v>23</v>
      </c>
      <c r="U146" s="1" t="s">
        <v>23</v>
      </c>
      <c r="V146" s="1">
        <f>COUNTIF(matura3[[#This Row],[Biologia-R]:[WOS-R]],"100.00")</f>
        <v>0</v>
      </c>
    </row>
    <row r="147" spans="1:22" x14ac:dyDescent="0.25">
      <c r="A147" s="1" t="s">
        <v>100</v>
      </c>
      <c r="B147">
        <v>94102604723</v>
      </c>
      <c r="C147" s="1" t="s">
        <v>23</v>
      </c>
      <c r="D147" s="1" t="s">
        <v>23</v>
      </c>
      <c r="E147" s="1" t="s">
        <v>23</v>
      </c>
      <c r="F147" s="1" t="s">
        <v>23</v>
      </c>
      <c r="G147" s="1" t="s">
        <v>23</v>
      </c>
      <c r="H147" s="1" t="s">
        <v>23</v>
      </c>
      <c r="I147" s="1" t="s">
        <v>23</v>
      </c>
      <c r="J147" s="1" t="s">
        <v>23</v>
      </c>
      <c r="K147" s="1" t="s">
        <v>23</v>
      </c>
      <c r="L147" s="1" t="s">
        <v>30</v>
      </c>
      <c r="M147" s="1" t="s">
        <v>40</v>
      </c>
      <c r="N147" s="1" t="s">
        <v>74</v>
      </c>
      <c r="O147" s="1" t="s">
        <v>23</v>
      </c>
      <c r="P147" s="1" t="s">
        <v>23</v>
      </c>
      <c r="Q147" s="1" t="s">
        <v>41</v>
      </c>
      <c r="R147" s="1" t="s">
        <v>23</v>
      </c>
      <c r="S147" s="1" t="s">
        <v>72</v>
      </c>
      <c r="T147" s="1" t="s">
        <v>33</v>
      </c>
      <c r="U147" s="1" t="s">
        <v>23</v>
      </c>
      <c r="V147" s="1">
        <f>COUNTIF(matura3[[#This Row],[Biologia-R]:[WOS-R]],"100.00")</f>
        <v>0</v>
      </c>
    </row>
    <row r="148" spans="1:22" x14ac:dyDescent="0.25">
      <c r="A148" s="1" t="s">
        <v>100</v>
      </c>
      <c r="B148">
        <v>94103100907</v>
      </c>
      <c r="C148" s="1" t="s">
        <v>102</v>
      </c>
      <c r="D148" s="1" t="s">
        <v>103</v>
      </c>
      <c r="E148" s="1" t="s">
        <v>23</v>
      </c>
      <c r="F148" s="1" t="s">
        <v>23</v>
      </c>
      <c r="G148" s="1" t="s">
        <v>23</v>
      </c>
      <c r="H148" s="1" t="s">
        <v>23</v>
      </c>
      <c r="I148" s="1" t="s">
        <v>33</v>
      </c>
      <c r="J148" s="1" t="s">
        <v>23</v>
      </c>
      <c r="K148" s="1" t="s">
        <v>23</v>
      </c>
      <c r="L148" s="1" t="s">
        <v>23</v>
      </c>
      <c r="M148" s="1" t="s">
        <v>34</v>
      </c>
      <c r="N148" s="1" t="s">
        <v>23</v>
      </c>
      <c r="O148" s="1" t="s">
        <v>23</v>
      </c>
      <c r="P148" s="1" t="s">
        <v>23</v>
      </c>
      <c r="Q148" s="1" t="s">
        <v>34</v>
      </c>
      <c r="R148" s="1" t="s">
        <v>23</v>
      </c>
      <c r="S148" s="1" t="s">
        <v>59</v>
      </c>
      <c r="T148" s="1" t="s">
        <v>23</v>
      </c>
      <c r="U148" s="1" t="s">
        <v>23</v>
      </c>
      <c r="V148" s="1">
        <f>COUNTIF(matura3[[#This Row],[Biologia-R]:[WOS-R]],"100.00")</f>
        <v>0</v>
      </c>
    </row>
    <row r="149" spans="1:22" x14ac:dyDescent="0.25">
      <c r="A149" s="1" t="s">
        <v>100</v>
      </c>
      <c r="B149">
        <v>94110205866</v>
      </c>
      <c r="C149" s="1" t="s">
        <v>23</v>
      </c>
      <c r="D149" s="1" t="s">
        <v>23</v>
      </c>
      <c r="E149" s="1" t="s">
        <v>23</v>
      </c>
      <c r="F149" s="1" t="s">
        <v>23</v>
      </c>
      <c r="G149" s="1" t="s">
        <v>23</v>
      </c>
      <c r="H149" s="1" t="s">
        <v>23</v>
      </c>
      <c r="I149" s="1" t="s">
        <v>23</v>
      </c>
      <c r="J149" s="1" t="s">
        <v>39</v>
      </c>
      <c r="K149" s="1" t="s">
        <v>23</v>
      </c>
      <c r="L149" s="1" t="s">
        <v>23</v>
      </c>
      <c r="M149" s="1" t="s">
        <v>24</v>
      </c>
      <c r="N149" s="1" t="s">
        <v>23</v>
      </c>
      <c r="O149" s="1" t="s">
        <v>23</v>
      </c>
      <c r="P149" s="1" t="s">
        <v>23</v>
      </c>
      <c r="Q149" s="1" t="s">
        <v>48</v>
      </c>
      <c r="R149" s="1" t="s">
        <v>32</v>
      </c>
      <c r="S149" s="1" t="s">
        <v>27</v>
      </c>
      <c r="T149" s="1" t="s">
        <v>23</v>
      </c>
      <c r="U149" s="1" t="s">
        <v>23</v>
      </c>
      <c r="V149" s="1">
        <f>COUNTIF(matura3[[#This Row],[Biologia-R]:[WOS-R]],"100.00")</f>
        <v>1</v>
      </c>
    </row>
    <row r="150" spans="1:22" x14ac:dyDescent="0.25">
      <c r="A150" s="1" t="s">
        <v>100</v>
      </c>
      <c r="B150">
        <v>94121203482</v>
      </c>
      <c r="C150" s="1" t="s">
        <v>23</v>
      </c>
      <c r="D150" s="1" t="s">
        <v>23</v>
      </c>
      <c r="E150" s="1" t="s">
        <v>23</v>
      </c>
      <c r="F150" s="1" t="s">
        <v>23</v>
      </c>
      <c r="G150" s="1" t="s">
        <v>23</v>
      </c>
      <c r="H150" s="1" t="s">
        <v>23</v>
      </c>
      <c r="I150" s="1" t="s">
        <v>38</v>
      </c>
      <c r="J150" s="1" t="s">
        <v>23</v>
      </c>
      <c r="K150" s="1" t="s">
        <v>23</v>
      </c>
      <c r="L150" s="1" t="s">
        <v>23</v>
      </c>
      <c r="M150" s="1" t="s">
        <v>35</v>
      </c>
      <c r="N150" s="1" t="s">
        <v>94</v>
      </c>
      <c r="O150" s="1" t="s">
        <v>23</v>
      </c>
      <c r="P150" s="1" t="s">
        <v>23</v>
      </c>
      <c r="Q150" s="1" t="s">
        <v>84</v>
      </c>
      <c r="R150" s="1" t="s">
        <v>23</v>
      </c>
      <c r="S150" s="1" t="s">
        <v>58</v>
      </c>
      <c r="T150" s="1" t="s">
        <v>34</v>
      </c>
      <c r="U150" s="1" t="s">
        <v>23</v>
      </c>
      <c r="V150" s="1">
        <f>COUNTIF(matura3[[#This Row],[Biologia-R]:[WOS-R]],"100.00")</f>
        <v>0</v>
      </c>
    </row>
    <row r="151" spans="1:22" x14ac:dyDescent="0.25">
      <c r="A151" s="1" t="s">
        <v>100</v>
      </c>
      <c r="B151">
        <v>94121709025</v>
      </c>
      <c r="C151" s="1" t="s">
        <v>23</v>
      </c>
      <c r="D151" s="1" t="s">
        <v>23</v>
      </c>
      <c r="E151" s="1" t="s">
        <v>23</v>
      </c>
      <c r="F151" s="1" t="s">
        <v>82</v>
      </c>
      <c r="G151" s="1" t="s">
        <v>23</v>
      </c>
      <c r="H151" s="1" t="s">
        <v>23</v>
      </c>
      <c r="I151" s="1" t="s">
        <v>40</v>
      </c>
      <c r="J151" s="1" t="s">
        <v>76</v>
      </c>
      <c r="K151" s="1" t="s">
        <v>23</v>
      </c>
      <c r="L151" s="1" t="s">
        <v>23</v>
      </c>
      <c r="M151" s="1" t="s">
        <v>23</v>
      </c>
      <c r="N151" s="1" t="s">
        <v>28</v>
      </c>
      <c r="O151" s="1" t="s">
        <v>23</v>
      </c>
      <c r="P151" s="1" t="s">
        <v>23</v>
      </c>
      <c r="Q151" s="1" t="s">
        <v>42</v>
      </c>
      <c r="R151" s="1" t="s">
        <v>23</v>
      </c>
      <c r="S151" s="1" t="s">
        <v>94</v>
      </c>
      <c r="T151" s="1" t="s">
        <v>75</v>
      </c>
      <c r="U151" s="1" t="s">
        <v>23</v>
      </c>
      <c r="V151" s="1">
        <f>COUNTIF(matura3[[#This Row],[Biologia-R]:[WOS-R]],"100.00")</f>
        <v>0</v>
      </c>
    </row>
    <row r="152" spans="1:22" x14ac:dyDescent="0.25">
      <c r="A152" s="1" t="s">
        <v>100</v>
      </c>
      <c r="B152">
        <v>95011300625</v>
      </c>
      <c r="C152" s="1" t="s">
        <v>23</v>
      </c>
      <c r="D152" s="1" t="s">
        <v>23</v>
      </c>
      <c r="E152" s="1" t="s">
        <v>23</v>
      </c>
      <c r="F152" s="1" t="s">
        <v>22</v>
      </c>
      <c r="G152" s="1" t="s">
        <v>23</v>
      </c>
      <c r="H152" s="1" t="s">
        <v>23</v>
      </c>
      <c r="I152" s="1" t="s">
        <v>40</v>
      </c>
      <c r="J152" s="1" t="s">
        <v>23</v>
      </c>
      <c r="K152" s="1" t="s">
        <v>23</v>
      </c>
      <c r="L152" s="1" t="s">
        <v>23</v>
      </c>
      <c r="M152" s="1" t="s">
        <v>54</v>
      </c>
      <c r="N152" s="1" t="s">
        <v>33</v>
      </c>
      <c r="O152" s="1" t="s">
        <v>23</v>
      </c>
      <c r="P152" s="1" t="s">
        <v>23</v>
      </c>
      <c r="Q152" s="1" t="s">
        <v>34</v>
      </c>
      <c r="R152" s="1" t="s">
        <v>81</v>
      </c>
      <c r="S152" s="1" t="s">
        <v>85</v>
      </c>
      <c r="T152" s="1" t="s">
        <v>23</v>
      </c>
      <c r="U152" s="1" t="s">
        <v>23</v>
      </c>
      <c r="V152" s="1">
        <f>COUNTIF(matura3[[#This Row],[Biologia-R]:[WOS-R]],"100.00")</f>
        <v>0</v>
      </c>
    </row>
    <row r="153" spans="1:22" x14ac:dyDescent="0.25">
      <c r="A153" s="1" t="s">
        <v>100</v>
      </c>
      <c r="B153">
        <v>95032804489</v>
      </c>
      <c r="C153" s="1" t="s">
        <v>59</v>
      </c>
      <c r="D153" s="1" t="s">
        <v>59</v>
      </c>
      <c r="E153" s="1" t="s">
        <v>23</v>
      </c>
      <c r="F153" s="1" t="s">
        <v>23</v>
      </c>
      <c r="G153" s="1" t="s">
        <v>23</v>
      </c>
      <c r="H153" s="1" t="s">
        <v>23</v>
      </c>
      <c r="I153" s="1" t="s">
        <v>62</v>
      </c>
      <c r="J153" s="1" t="s">
        <v>23</v>
      </c>
      <c r="K153" s="1" t="s">
        <v>23</v>
      </c>
      <c r="L153" s="1" t="s">
        <v>23</v>
      </c>
      <c r="M153" s="1" t="s">
        <v>23</v>
      </c>
      <c r="N153" s="1" t="s">
        <v>33</v>
      </c>
      <c r="O153" s="1" t="s">
        <v>23</v>
      </c>
      <c r="P153" s="1" t="s">
        <v>23</v>
      </c>
      <c r="Q153" s="1" t="s">
        <v>42</v>
      </c>
      <c r="R153" s="1" t="s">
        <v>23</v>
      </c>
      <c r="S153" s="1" t="s">
        <v>64</v>
      </c>
      <c r="T153" s="1" t="s">
        <v>23</v>
      </c>
      <c r="U153" s="1" t="s">
        <v>23</v>
      </c>
      <c r="V153" s="1">
        <f>COUNTIF(matura3[[#This Row],[Biologia-R]:[WOS-R]],"100.00")</f>
        <v>0</v>
      </c>
    </row>
    <row r="154" spans="1:22" x14ac:dyDescent="0.25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>
        <f>COUNTIF(V1:V152,"&gt;1")</f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37F9-932F-45DB-A2FD-A06596E74B10}">
  <dimension ref="A1:U162"/>
  <sheetViews>
    <sheetView topLeftCell="A145" workbookViewId="0">
      <selection activeCell="R171" sqref="R17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 t="s">
        <v>21</v>
      </c>
      <c r="B2">
        <v>95010405222</v>
      </c>
      <c r="C2" s="6">
        <v>52</v>
      </c>
      <c r="D2" s="6" t="s">
        <v>23</v>
      </c>
      <c r="E2" s="6" t="s">
        <v>23</v>
      </c>
      <c r="F2" s="6" t="s">
        <v>23</v>
      </c>
      <c r="G2" s="6" t="s">
        <v>23</v>
      </c>
      <c r="H2" s="6" t="s">
        <v>23</v>
      </c>
      <c r="I2" s="6">
        <v>100</v>
      </c>
      <c r="J2" s="6">
        <v>91</v>
      </c>
      <c r="K2" s="6" t="s">
        <v>23</v>
      </c>
      <c r="L2" s="6">
        <v>88</v>
      </c>
      <c r="M2" s="6" t="s">
        <v>23</v>
      </c>
      <c r="N2" s="6" t="s">
        <v>23</v>
      </c>
      <c r="O2" s="6" t="s">
        <v>23</v>
      </c>
      <c r="P2" s="6" t="s">
        <v>23</v>
      </c>
      <c r="Q2" s="6">
        <v>80</v>
      </c>
      <c r="R2" s="6" t="s">
        <v>23</v>
      </c>
      <c r="S2" s="6">
        <v>67</v>
      </c>
      <c r="T2" s="6" t="s">
        <v>23</v>
      </c>
      <c r="U2" s="6" t="s">
        <v>23</v>
      </c>
    </row>
    <row r="3" spans="1:21" x14ac:dyDescent="0.25">
      <c r="A3" s="1" t="s">
        <v>21</v>
      </c>
      <c r="B3">
        <v>95011310048</v>
      </c>
      <c r="C3" s="6">
        <v>33</v>
      </c>
      <c r="D3" s="6">
        <v>52</v>
      </c>
      <c r="E3" s="6" t="s">
        <v>23</v>
      </c>
      <c r="F3" s="6" t="s">
        <v>23</v>
      </c>
      <c r="G3" s="6" t="s">
        <v>23</v>
      </c>
      <c r="H3" s="6" t="s">
        <v>23</v>
      </c>
      <c r="I3" s="6">
        <v>73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>
        <v>56</v>
      </c>
      <c r="R3" s="6" t="s">
        <v>23</v>
      </c>
      <c r="S3" s="6">
        <v>40</v>
      </c>
      <c r="T3" s="6" t="s">
        <v>23</v>
      </c>
      <c r="U3" s="6" t="s">
        <v>23</v>
      </c>
    </row>
    <row r="4" spans="1:21" x14ac:dyDescent="0.25">
      <c r="A4" s="1" t="s">
        <v>21</v>
      </c>
      <c r="B4">
        <v>95012311345</v>
      </c>
      <c r="C4" s="6">
        <v>70</v>
      </c>
      <c r="D4" s="6">
        <v>58</v>
      </c>
      <c r="E4" s="6" t="s">
        <v>23</v>
      </c>
      <c r="F4" s="6" t="s">
        <v>23</v>
      </c>
      <c r="G4" s="6" t="s">
        <v>23</v>
      </c>
      <c r="H4" s="6" t="s">
        <v>23</v>
      </c>
      <c r="I4" s="6">
        <v>92</v>
      </c>
      <c r="J4" s="6" t="s">
        <v>23</v>
      </c>
      <c r="K4" s="6" t="s">
        <v>23</v>
      </c>
      <c r="L4" s="6" t="s">
        <v>23</v>
      </c>
      <c r="M4" s="6" t="s">
        <v>23</v>
      </c>
      <c r="N4" s="6" t="s">
        <v>23</v>
      </c>
      <c r="O4" s="6" t="s">
        <v>23</v>
      </c>
      <c r="P4" s="6" t="s">
        <v>23</v>
      </c>
      <c r="Q4" s="6">
        <v>60</v>
      </c>
      <c r="R4" s="6" t="s">
        <v>23</v>
      </c>
      <c r="S4" s="6">
        <v>61</v>
      </c>
      <c r="T4" s="6" t="s">
        <v>23</v>
      </c>
      <c r="U4" s="6" t="s">
        <v>23</v>
      </c>
    </row>
    <row r="5" spans="1:21" x14ac:dyDescent="0.25">
      <c r="A5" s="1" t="s">
        <v>21</v>
      </c>
      <c r="B5">
        <v>95030607404</v>
      </c>
      <c r="C5" s="6">
        <v>90</v>
      </c>
      <c r="D5" s="6">
        <v>78</v>
      </c>
      <c r="E5" s="6" t="s">
        <v>23</v>
      </c>
      <c r="F5" s="6" t="s">
        <v>23</v>
      </c>
      <c r="G5" s="6" t="s">
        <v>23</v>
      </c>
      <c r="H5" s="6" t="s">
        <v>23</v>
      </c>
      <c r="I5" s="6">
        <v>98</v>
      </c>
      <c r="J5" s="6">
        <v>68</v>
      </c>
      <c r="K5" s="6" t="s">
        <v>23</v>
      </c>
      <c r="L5" s="6" t="s">
        <v>23</v>
      </c>
      <c r="M5" s="6" t="s">
        <v>23</v>
      </c>
      <c r="N5" s="6" t="s">
        <v>23</v>
      </c>
      <c r="O5" s="6" t="s">
        <v>23</v>
      </c>
      <c r="P5" s="6" t="s">
        <v>23</v>
      </c>
      <c r="Q5" s="6">
        <v>70</v>
      </c>
      <c r="R5" s="6" t="s">
        <v>23</v>
      </c>
      <c r="S5" s="6">
        <v>73</v>
      </c>
      <c r="T5" s="6" t="s">
        <v>23</v>
      </c>
      <c r="U5" s="6" t="s">
        <v>23</v>
      </c>
    </row>
    <row r="6" spans="1:21" x14ac:dyDescent="0.25">
      <c r="A6" s="1" t="s">
        <v>21</v>
      </c>
      <c r="B6">
        <v>95031506511</v>
      </c>
      <c r="C6" s="6">
        <v>62</v>
      </c>
      <c r="D6" s="6">
        <v>62</v>
      </c>
      <c r="E6" s="6" t="s">
        <v>23</v>
      </c>
      <c r="F6" s="6" t="s">
        <v>23</v>
      </c>
      <c r="G6" s="6" t="s">
        <v>23</v>
      </c>
      <c r="H6" s="6" t="s">
        <v>23</v>
      </c>
      <c r="I6" s="6">
        <v>87</v>
      </c>
      <c r="J6" s="6" t="s">
        <v>23</v>
      </c>
      <c r="K6" s="6" t="s">
        <v>23</v>
      </c>
      <c r="L6" s="6" t="s">
        <v>23</v>
      </c>
      <c r="M6" s="6" t="s">
        <v>23</v>
      </c>
      <c r="N6" s="6" t="s">
        <v>23</v>
      </c>
      <c r="O6" s="6" t="s">
        <v>23</v>
      </c>
      <c r="P6" s="6" t="s">
        <v>23</v>
      </c>
      <c r="Q6" s="6">
        <v>70</v>
      </c>
      <c r="R6" s="6" t="s">
        <v>23</v>
      </c>
      <c r="S6" s="6">
        <v>51</v>
      </c>
      <c r="T6" s="6" t="s">
        <v>23</v>
      </c>
      <c r="U6" s="6" t="s">
        <v>23</v>
      </c>
    </row>
    <row r="7" spans="1:21" x14ac:dyDescent="0.25">
      <c r="A7" s="1" t="s">
        <v>21</v>
      </c>
      <c r="B7">
        <v>95031714219</v>
      </c>
      <c r="C7" s="6">
        <v>65</v>
      </c>
      <c r="D7" s="6">
        <v>65</v>
      </c>
      <c r="E7" s="6" t="s">
        <v>23</v>
      </c>
      <c r="F7" s="6" t="s">
        <v>23</v>
      </c>
      <c r="G7" s="6" t="s">
        <v>23</v>
      </c>
      <c r="H7" s="6" t="s">
        <v>23</v>
      </c>
      <c r="I7" s="6">
        <v>75</v>
      </c>
      <c r="J7" s="6" t="s">
        <v>23</v>
      </c>
      <c r="K7" s="6" t="s">
        <v>23</v>
      </c>
      <c r="L7" s="6" t="s">
        <v>23</v>
      </c>
      <c r="M7" s="6" t="s">
        <v>23</v>
      </c>
      <c r="N7" s="6" t="s">
        <v>23</v>
      </c>
      <c r="O7" s="6" t="s">
        <v>23</v>
      </c>
      <c r="P7" s="6" t="s">
        <v>23</v>
      </c>
      <c r="Q7" s="6">
        <v>48</v>
      </c>
      <c r="R7" s="6" t="s">
        <v>23</v>
      </c>
      <c r="S7" s="6">
        <v>40</v>
      </c>
      <c r="T7" s="6" t="s">
        <v>23</v>
      </c>
      <c r="U7" s="6" t="s">
        <v>23</v>
      </c>
    </row>
    <row r="8" spans="1:21" x14ac:dyDescent="0.25">
      <c r="A8" s="1" t="s">
        <v>21</v>
      </c>
      <c r="B8">
        <v>95032402083</v>
      </c>
      <c r="C8" s="6" t="s">
        <v>23</v>
      </c>
      <c r="D8" s="6">
        <v>58</v>
      </c>
      <c r="E8" s="6" t="s">
        <v>23</v>
      </c>
      <c r="F8" s="6" t="s">
        <v>23</v>
      </c>
      <c r="G8" s="6" t="s">
        <v>23</v>
      </c>
      <c r="H8" s="6" t="s">
        <v>23</v>
      </c>
      <c r="I8" s="6">
        <v>96</v>
      </c>
      <c r="J8" s="6">
        <v>61</v>
      </c>
      <c r="K8" s="6" t="s">
        <v>23</v>
      </c>
      <c r="L8" s="6" t="s">
        <v>23</v>
      </c>
      <c r="M8" s="6" t="s">
        <v>23</v>
      </c>
      <c r="N8" s="6" t="s">
        <v>23</v>
      </c>
      <c r="O8" s="6" t="s">
        <v>23</v>
      </c>
      <c r="P8" s="6" t="s">
        <v>23</v>
      </c>
      <c r="Q8" s="6">
        <v>94</v>
      </c>
      <c r="R8" s="6">
        <v>34</v>
      </c>
      <c r="S8" s="6">
        <v>74</v>
      </c>
      <c r="T8" s="6" t="s">
        <v>23</v>
      </c>
      <c r="U8" s="6" t="s">
        <v>23</v>
      </c>
    </row>
    <row r="9" spans="1:21" x14ac:dyDescent="0.25">
      <c r="A9" s="1" t="s">
        <v>21</v>
      </c>
      <c r="B9">
        <v>95032701960</v>
      </c>
      <c r="C9" s="6">
        <v>77</v>
      </c>
      <c r="D9" s="6">
        <v>85</v>
      </c>
      <c r="E9" s="6" t="s">
        <v>23</v>
      </c>
      <c r="F9" s="6" t="s">
        <v>23</v>
      </c>
      <c r="G9" s="6" t="s">
        <v>23</v>
      </c>
      <c r="H9" s="6" t="s">
        <v>23</v>
      </c>
      <c r="I9" s="6">
        <v>96</v>
      </c>
      <c r="J9" s="6" t="s">
        <v>23</v>
      </c>
      <c r="K9" s="6" t="s">
        <v>23</v>
      </c>
      <c r="L9" s="6" t="s">
        <v>23</v>
      </c>
      <c r="M9" s="6" t="s">
        <v>23</v>
      </c>
      <c r="N9" s="6" t="s">
        <v>23</v>
      </c>
      <c r="O9" s="6" t="s">
        <v>23</v>
      </c>
      <c r="P9" s="6" t="s">
        <v>23</v>
      </c>
      <c r="Q9" s="6">
        <v>96</v>
      </c>
      <c r="R9" s="6" t="s">
        <v>23</v>
      </c>
      <c r="S9" s="6">
        <v>77</v>
      </c>
      <c r="T9" s="6" t="s">
        <v>23</v>
      </c>
      <c r="U9" s="6" t="s">
        <v>23</v>
      </c>
    </row>
    <row r="10" spans="1:21" x14ac:dyDescent="0.25">
      <c r="A10" s="1" t="s">
        <v>21</v>
      </c>
      <c r="B10">
        <v>95040412034</v>
      </c>
      <c r="C10" s="6">
        <v>93</v>
      </c>
      <c r="D10" s="6">
        <v>67</v>
      </c>
      <c r="E10" s="6" t="s">
        <v>23</v>
      </c>
      <c r="F10" s="6" t="s">
        <v>23</v>
      </c>
      <c r="G10" s="6" t="s">
        <v>23</v>
      </c>
      <c r="H10" s="6" t="s">
        <v>23</v>
      </c>
      <c r="I10" s="6">
        <v>84</v>
      </c>
      <c r="J10" s="6" t="s">
        <v>23</v>
      </c>
      <c r="K10" s="6" t="s">
        <v>23</v>
      </c>
      <c r="L10" s="6" t="s">
        <v>23</v>
      </c>
      <c r="M10" s="6" t="s">
        <v>23</v>
      </c>
      <c r="N10" s="6" t="s">
        <v>23</v>
      </c>
      <c r="O10" s="6" t="s">
        <v>23</v>
      </c>
      <c r="P10" s="6" t="s">
        <v>23</v>
      </c>
      <c r="Q10" s="6">
        <v>86</v>
      </c>
      <c r="R10" s="6" t="s">
        <v>23</v>
      </c>
      <c r="S10" s="6">
        <v>73</v>
      </c>
      <c r="T10" s="6" t="s">
        <v>23</v>
      </c>
      <c r="U10" s="6" t="s">
        <v>23</v>
      </c>
    </row>
    <row r="11" spans="1:21" x14ac:dyDescent="0.25">
      <c r="A11" s="1" t="s">
        <v>21</v>
      </c>
      <c r="B11">
        <v>95040908766</v>
      </c>
      <c r="C11" s="6">
        <v>57</v>
      </c>
      <c r="D11" s="6">
        <v>47</v>
      </c>
      <c r="E11" s="6" t="s">
        <v>23</v>
      </c>
      <c r="F11" s="6" t="s">
        <v>23</v>
      </c>
      <c r="G11" s="6" t="s">
        <v>23</v>
      </c>
      <c r="H11" s="6" t="s">
        <v>23</v>
      </c>
      <c r="I11" s="6">
        <v>87</v>
      </c>
      <c r="J11" s="6" t="s">
        <v>23</v>
      </c>
      <c r="K11" s="6" t="s">
        <v>23</v>
      </c>
      <c r="L11" s="6" t="s">
        <v>23</v>
      </c>
      <c r="M11" s="6" t="s">
        <v>23</v>
      </c>
      <c r="N11" s="6" t="s">
        <v>23</v>
      </c>
      <c r="O11" s="6" t="s">
        <v>23</v>
      </c>
      <c r="P11" s="6" t="s">
        <v>23</v>
      </c>
      <c r="Q11" s="6">
        <v>40</v>
      </c>
      <c r="R11" s="6" t="s">
        <v>23</v>
      </c>
      <c r="S11" s="6">
        <v>43</v>
      </c>
      <c r="T11" s="6" t="s">
        <v>23</v>
      </c>
      <c r="U11" s="6" t="s">
        <v>23</v>
      </c>
    </row>
    <row r="12" spans="1:21" x14ac:dyDescent="0.25">
      <c r="A12" s="1" t="s">
        <v>21</v>
      </c>
      <c r="B12">
        <v>95041309368</v>
      </c>
      <c r="C12" s="6">
        <v>60</v>
      </c>
      <c r="D12" s="6" t="s">
        <v>23</v>
      </c>
      <c r="E12" s="6" t="s">
        <v>23</v>
      </c>
      <c r="F12" s="6" t="s">
        <v>23</v>
      </c>
      <c r="G12" s="6" t="s">
        <v>23</v>
      </c>
      <c r="H12" s="6" t="s">
        <v>23</v>
      </c>
      <c r="I12" s="6">
        <v>96</v>
      </c>
      <c r="J12" s="6">
        <v>89</v>
      </c>
      <c r="K12" s="6" t="s">
        <v>23</v>
      </c>
      <c r="L12" s="6" t="s">
        <v>23</v>
      </c>
      <c r="M12" s="6" t="s">
        <v>23</v>
      </c>
      <c r="N12" s="6" t="s">
        <v>23</v>
      </c>
      <c r="O12" s="6" t="s">
        <v>23</v>
      </c>
      <c r="P12" s="6" t="s">
        <v>23</v>
      </c>
      <c r="Q12" s="6">
        <v>70</v>
      </c>
      <c r="R12" s="6" t="s">
        <v>23</v>
      </c>
      <c r="S12" s="6">
        <v>76</v>
      </c>
      <c r="T12" s="6" t="s">
        <v>23</v>
      </c>
      <c r="U12" s="6" t="s">
        <v>23</v>
      </c>
    </row>
    <row r="13" spans="1:21" x14ac:dyDescent="0.25">
      <c r="A13" s="1" t="s">
        <v>21</v>
      </c>
      <c r="B13">
        <v>95052600643</v>
      </c>
      <c r="C13" s="6" t="s">
        <v>23</v>
      </c>
      <c r="D13" s="6" t="s">
        <v>23</v>
      </c>
      <c r="E13" s="6" t="s">
        <v>23</v>
      </c>
      <c r="F13" s="6">
        <v>90</v>
      </c>
      <c r="G13" s="6" t="s">
        <v>23</v>
      </c>
      <c r="H13" s="6" t="s">
        <v>23</v>
      </c>
      <c r="I13" s="6">
        <v>100</v>
      </c>
      <c r="J13" s="6">
        <v>100</v>
      </c>
      <c r="K13" s="6" t="s">
        <v>23</v>
      </c>
      <c r="L13" s="6" t="s">
        <v>23</v>
      </c>
      <c r="M13" s="6" t="s">
        <v>23</v>
      </c>
      <c r="N13" s="6" t="s">
        <v>23</v>
      </c>
      <c r="O13" s="6">
        <v>100</v>
      </c>
      <c r="P13" s="6" t="s">
        <v>23</v>
      </c>
      <c r="Q13" s="6">
        <v>98</v>
      </c>
      <c r="R13" s="6">
        <v>86</v>
      </c>
      <c r="S13" s="6">
        <v>80</v>
      </c>
      <c r="T13" s="6" t="s">
        <v>23</v>
      </c>
      <c r="U13" s="6" t="s">
        <v>23</v>
      </c>
    </row>
    <row r="14" spans="1:21" x14ac:dyDescent="0.25">
      <c r="A14" s="1" t="s">
        <v>21</v>
      </c>
      <c r="B14">
        <v>95061500402</v>
      </c>
      <c r="C14" s="6">
        <v>95</v>
      </c>
      <c r="D14" s="6">
        <v>88</v>
      </c>
      <c r="E14" s="6" t="s">
        <v>23</v>
      </c>
      <c r="F14" s="6" t="s">
        <v>23</v>
      </c>
      <c r="G14" s="6" t="s">
        <v>23</v>
      </c>
      <c r="H14" s="6" t="s">
        <v>23</v>
      </c>
      <c r="I14" s="6">
        <v>92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>
        <v>92</v>
      </c>
      <c r="R14" s="6" t="s">
        <v>23</v>
      </c>
      <c r="S14" s="6">
        <v>79</v>
      </c>
      <c r="T14" s="6" t="s">
        <v>23</v>
      </c>
      <c r="U14" s="6" t="s">
        <v>23</v>
      </c>
    </row>
    <row r="15" spans="1:21" x14ac:dyDescent="0.25">
      <c r="A15" s="1" t="s">
        <v>21</v>
      </c>
      <c r="B15">
        <v>95061702842</v>
      </c>
      <c r="C15" s="6">
        <v>75</v>
      </c>
      <c r="D15" s="6">
        <v>67</v>
      </c>
      <c r="E15" s="6" t="s">
        <v>23</v>
      </c>
      <c r="F15" s="6" t="s">
        <v>23</v>
      </c>
      <c r="G15" s="6" t="s">
        <v>23</v>
      </c>
      <c r="H15" s="6" t="s">
        <v>23</v>
      </c>
      <c r="I15" s="6">
        <v>91</v>
      </c>
      <c r="J15" s="6" t="s">
        <v>23</v>
      </c>
      <c r="K15" s="6" t="s">
        <v>23</v>
      </c>
      <c r="L15" s="6" t="s">
        <v>23</v>
      </c>
      <c r="M15" s="6" t="s">
        <v>23</v>
      </c>
      <c r="N15" s="6" t="s">
        <v>23</v>
      </c>
      <c r="O15" s="6" t="s">
        <v>23</v>
      </c>
      <c r="P15" s="6" t="s">
        <v>23</v>
      </c>
      <c r="Q15" s="6">
        <v>88</v>
      </c>
      <c r="R15" s="6" t="s">
        <v>23</v>
      </c>
      <c r="S15" s="6">
        <v>59</v>
      </c>
      <c r="T15" s="6" t="s">
        <v>23</v>
      </c>
      <c r="U15" s="6" t="s">
        <v>23</v>
      </c>
    </row>
    <row r="16" spans="1:21" x14ac:dyDescent="0.25">
      <c r="A16" s="1" t="s">
        <v>21</v>
      </c>
      <c r="B16">
        <v>95062301712</v>
      </c>
      <c r="C16" s="6">
        <v>85</v>
      </c>
      <c r="D16" s="6">
        <v>83</v>
      </c>
      <c r="E16" s="6">
        <v>48</v>
      </c>
      <c r="F16" s="6" t="s">
        <v>23</v>
      </c>
      <c r="G16" s="6" t="s">
        <v>23</v>
      </c>
      <c r="H16" s="6" t="s">
        <v>23</v>
      </c>
      <c r="I16" s="6">
        <v>94</v>
      </c>
      <c r="J16" s="6" t="s">
        <v>23</v>
      </c>
      <c r="K16" s="6" t="s">
        <v>23</v>
      </c>
      <c r="L16" s="6" t="s">
        <v>23</v>
      </c>
      <c r="M16" s="6" t="s">
        <v>23</v>
      </c>
      <c r="N16" s="6" t="s">
        <v>23</v>
      </c>
      <c r="O16" s="6" t="s">
        <v>23</v>
      </c>
      <c r="P16" s="6" t="s">
        <v>23</v>
      </c>
      <c r="Q16" s="6">
        <v>92</v>
      </c>
      <c r="R16" s="6" t="s">
        <v>23</v>
      </c>
      <c r="S16" s="6">
        <v>56</v>
      </c>
      <c r="T16" s="6" t="s">
        <v>23</v>
      </c>
      <c r="U16" s="6" t="s">
        <v>23</v>
      </c>
    </row>
    <row r="17" spans="1:21" x14ac:dyDescent="0.25">
      <c r="A17" s="1" t="s">
        <v>21</v>
      </c>
      <c r="B17">
        <v>95071508265</v>
      </c>
      <c r="C17" s="6">
        <v>62</v>
      </c>
      <c r="D17" s="6">
        <v>48</v>
      </c>
      <c r="E17" s="6" t="s">
        <v>23</v>
      </c>
      <c r="F17" s="6" t="s">
        <v>23</v>
      </c>
      <c r="G17" s="6" t="s">
        <v>23</v>
      </c>
      <c r="H17" s="6" t="s">
        <v>23</v>
      </c>
      <c r="I17" s="6">
        <v>85</v>
      </c>
      <c r="J17" s="6" t="s">
        <v>23</v>
      </c>
      <c r="K17" s="6" t="s">
        <v>23</v>
      </c>
      <c r="L17" s="6" t="s">
        <v>23</v>
      </c>
      <c r="M17" s="6" t="s">
        <v>23</v>
      </c>
      <c r="N17" s="6" t="s">
        <v>23</v>
      </c>
      <c r="O17" s="6" t="s">
        <v>23</v>
      </c>
      <c r="P17" s="6" t="s">
        <v>23</v>
      </c>
      <c r="Q17" s="6">
        <v>58</v>
      </c>
      <c r="R17" s="6" t="s">
        <v>23</v>
      </c>
      <c r="S17" s="6">
        <v>59</v>
      </c>
      <c r="T17" s="6" t="s">
        <v>23</v>
      </c>
      <c r="U17" s="6" t="s">
        <v>23</v>
      </c>
    </row>
    <row r="18" spans="1:21" x14ac:dyDescent="0.25">
      <c r="A18" s="1" t="s">
        <v>21</v>
      </c>
      <c r="B18">
        <v>95071807500</v>
      </c>
      <c r="C18" s="6">
        <v>68</v>
      </c>
      <c r="D18" s="6">
        <v>62</v>
      </c>
      <c r="E18" s="6" t="s">
        <v>23</v>
      </c>
      <c r="F18" s="6" t="s">
        <v>23</v>
      </c>
      <c r="G18" s="6" t="s">
        <v>23</v>
      </c>
      <c r="H18" s="6" t="s">
        <v>23</v>
      </c>
      <c r="I18" s="6">
        <v>99</v>
      </c>
      <c r="J18" s="6">
        <v>93</v>
      </c>
      <c r="K18" s="6" t="s">
        <v>23</v>
      </c>
      <c r="L18" s="6" t="s">
        <v>23</v>
      </c>
      <c r="M18" s="6" t="s">
        <v>23</v>
      </c>
      <c r="N18" s="6" t="s">
        <v>23</v>
      </c>
      <c r="O18" s="6" t="s">
        <v>23</v>
      </c>
      <c r="P18" s="6" t="s">
        <v>23</v>
      </c>
      <c r="Q18" s="6">
        <v>78</v>
      </c>
      <c r="R18" s="6" t="s">
        <v>23</v>
      </c>
      <c r="S18" s="6">
        <v>54</v>
      </c>
      <c r="T18" s="6" t="s">
        <v>23</v>
      </c>
      <c r="U18" s="6" t="s">
        <v>23</v>
      </c>
    </row>
    <row r="19" spans="1:21" x14ac:dyDescent="0.25">
      <c r="A19" s="1" t="s">
        <v>21</v>
      </c>
      <c r="B19">
        <v>95072900844</v>
      </c>
      <c r="C19" s="6">
        <v>55</v>
      </c>
      <c r="D19" s="6">
        <v>62</v>
      </c>
      <c r="E19" s="6" t="s">
        <v>23</v>
      </c>
      <c r="F19" s="6" t="s">
        <v>23</v>
      </c>
      <c r="G19" s="6" t="s">
        <v>23</v>
      </c>
      <c r="H19" s="6" t="s">
        <v>23</v>
      </c>
      <c r="I19" s="6">
        <v>96</v>
      </c>
      <c r="J19" s="6">
        <v>86</v>
      </c>
      <c r="K19" s="6" t="s">
        <v>23</v>
      </c>
      <c r="L19" s="6" t="s">
        <v>23</v>
      </c>
      <c r="M19" s="6" t="s">
        <v>23</v>
      </c>
      <c r="N19" s="6" t="s">
        <v>23</v>
      </c>
      <c r="O19" s="6" t="s">
        <v>23</v>
      </c>
      <c r="P19" s="6" t="s">
        <v>23</v>
      </c>
      <c r="Q19" s="6">
        <v>92</v>
      </c>
      <c r="R19" s="6" t="s">
        <v>23</v>
      </c>
      <c r="S19" s="6">
        <v>73</v>
      </c>
      <c r="T19" s="6" t="s">
        <v>23</v>
      </c>
      <c r="U19" s="6" t="s">
        <v>23</v>
      </c>
    </row>
    <row r="20" spans="1:21" x14ac:dyDescent="0.25">
      <c r="A20" s="1" t="s">
        <v>21</v>
      </c>
      <c r="B20">
        <v>95073111506</v>
      </c>
      <c r="C20" s="6">
        <v>68</v>
      </c>
      <c r="D20" s="6">
        <v>45</v>
      </c>
      <c r="E20" s="6" t="s">
        <v>23</v>
      </c>
      <c r="F20" s="6" t="s">
        <v>23</v>
      </c>
      <c r="G20" s="6" t="s">
        <v>23</v>
      </c>
      <c r="H20" s="6" t="s">
        <v>23</v>
      </c>
      <c r="I20" s="6">
        <v>92</v>
      </c>
      <c r="J20" s="6" t="s">
        <v>23</v>
      </c>
      <c r="K20" s="6" t="s">
        <v>23</v>
      </c>
      <c r="L20" s="6" t="s">
        <v>23</v>
      </c>
      <c r="M20" s="6" t="s">
        <v>23</v>
      </c>
      <c r="N20" s="6" t="s">
        <v>23</v>
      </c>
      <c r="O20" s="6" t="s">
        <v>23</v>
      </c>
      <c r="P20" s="6" t="s">
        <v>23</v>
      </c>
      <c r="Q20" s="6">
        <v>78</v>
      </c>
      <c r="R20" s="6" t="s">
        <v>23</v>
      </c>
      <c r="S20" s="6">
        <v>56</v>
      </c>
      <c r="T20" s="6" t="s">
        <v>23</v>
      </c>
      <c r="U20" s="6" t="s">
        <v>23</v>
      </c>
    </row>
    <row r="21" spans="1:21" x14ac:dyDescent="0.25">
      <c r="A21" s="1" t="s">
        <v>21</v>
      </c>
      <c r="B21">
        <v>95080409087</v>
      </c>
      <c r="C21" s="6">
        <v>78</v>
      </c>
      <c r="D21" s="6" t="s">
        <v>23</v>
      </c>
      <c r="E21" s="6" t="s">
        <v>23</v>
      </c>
      <c r="F21" s="6" t="s">
        <v>23</v>
      </c>
      <c r="G21" s="6" t="s">
        <v>23</v>
      </c>
      <c r="H21" s="6" t="s">
        <v>23</v>
      </c>
      <c r="I21" s="6">
        <v>95</v>
      </c>
      <c r="J21" s="6">
        <v>77</v>
      </c>
      <c r="K21" s="6" t="s">
        <v>23</v>
      </c>
      <c r="L21" s="6" t="s">
        <v>23</v>
      </c>
      <c r="M21" s="6" t="s">
        <v>23</v>
      </c>
      <c r="N21" s="6" t="s">
        <v>23</v>
      </c>
      <c r="O21" s="6" t="s">
        <v>23</v>
      </c>
      <c r="P21" s="6" t="s">
        <v>23</v>
      </c>
      <c r="Q21" s="6">
        <v>64</v>
      </c>
      <c r="R21" s="6" t="s">
        <v>23</v>
      </c>
      <c r="S21" s="6">
        <v>84</v>
      </c>
      <c r="T21" s="6" t="s">
        <v>23</v>
      </c>
      <c r="U21" s="6" t="s">
        <v>23</v>
      </c>
    </row>
    <row r="22" spans="1:21" x14ac:dyDescent="0.25">
      <c r="A22" s="1" t="s">
        <v>21</v>
      </c>
      <c r="B22">
        <v>95081008322</v>
      </c>
      <c r="C22" s="6">
        <v>72</v>
      </c>
      <c r="D22" s="6">
        <v>68</v>
      </c>
      <c r="E22" s="6" t="s">
        <v>23</v>
      </c>
      <c r="F22" s="6" t="s">
        <v>23</v>
      </c>
      <c r="G22" s="6" t="s">
        <v>23</v>
      </c>
      <c r="H22" s="6" t="s">
        <v>23</v>
      </c>
      <c r="I22" s="6">
        <v>92</v>
      </c>
      <c r="J22" s="6" t="s">
        <v>23</v>
      </c>
      <c r="K22" s="6" t="s">
        <v>23</v>
      </c>
      <c r="L22" s="6" t="s">
        <v>23</v>
      </c>
      <c r="M22" s="6" t="s">
        <v>23</v>
      </c>
      <c r="N22" s="6" t="s">
        <v>23</v>
      </c>
      <c r="O22" s="6" t="s">
        <v>23</v>
      </c>
      <c r="P22" s="6" t="s">
        <v>23</v>
      </c>
      <c r="Q22" s="6">
        <v>70</v>
      </c>
      <c r="R22" s="6" t="s">
        <v>23</v>
      </c>
      <c r="S22" s="6">
        <v>64</v>
      </c>
      <c r="T22" s="6" t="s">
        <v>23</v>
      </c>
      <c r="U22" s="6" t="s">
        <v>23</v>
      </c>
    </row>
    <row r="23" spans="1:21" x14ac:dyDescent="0.25">
      <c r="A23" s="1" t="s">
        <v>21</v>
      </c>
      <c r="B23">
        <v>95081802841</v>
      </c>
      <c r="C23" s="6">
        <v>55</v>
      </c>
      <c r="D23" s="6">
        <v>50</v>
      </c>
      <c r="E23" s="6" t="s">
        <v>23</v>
      </c>
      <c r="F23" s="6" t="s">
        <v>23</v>
      </c>
      <c r="G23" s="6" t="s">
        <v>23</v>
      </c>
      <c r="H23" s="6" t="s">
        <v>23</v>
      </c>
      <c r="I23" s="6">
        <v>84</v>
      </c>
      <c r="J23" s="6" t="s">
        <v>23</v>
      </c>
      <c r="K23" s="6" t="s">
        <v>23</v>
      </c>
      <c r="L23" s="6" t="s">
        <v>23</v>
      </c>
      <c r="M23" s="6" t="s">
        <v>23</v>
      </c>
      <c r="N23" s="6" t="s">
        <v>23</v>
      </c>
      <c r="O23" s="6" t="s">
        <v>23</v>
      </c>
      <c r="P23" s="6" t="s">
        <v>23</v>
      </c>
      <c r="Q23" s="6">
        <v>58</v>
      </c>
      <c r="R23" s="6" t="s">
        <v>23</v>
      </c>
      <c r="S23" s="6">
        <v>54</v>
      </c>
      <c r="T23" s="6" t="s">
        <v>23</v>
      </c>
      <c r="U23" s="6" t="s">
        <v>23</v>
      </c>
    </row>
    <row r="24" spans="1:21" x14ac:dyDescent="0.25">
      <c r="A24" s="1" t="s">
        <v>21</v>
      </c>
      <c r="B24">
        <v>95082400949</v>
      </c>
      <c r="C24" s="6">
        <v>67</v>
      </c>
      <c r="D24" s="6">
        <v>60</v>
      </c>
      <c r="E24" s="6" t="s">
        <v>23</v>
      </c>
      <c r="F24" s="6" t="s">
        <v>23</v>
      </c>
      <c r="G24" s="6" t="s">
        <v>23</v>
      </c>
      <c r="H24" s="6" t="s">
        <v>23</v>
      </c>
      <c r="I24" s="6">
        <v>92</v>
      </c>
      <c r="J24" s="6" t="s">
        <v>23</v>
      </c>
      <c r="K24" s="6" t="s">
        <v>23</v>
      </c>
      <c r="L24" s="6" t="s">
        <v>23</v>
      </c>
      <c r="M24" s="6" t="s">
        <v>23</v>
      </c>
      <c r="N24" s="6" t="s">
        <v>23</v>
      </c>
      <c r="O24" s="6" t="s">
        <v>23</v>
      </c>
      <c r="P24" s="6" t="s">
        <v>23</v>
      </c>
      <c r="Q24" s="6">
        <v>76</v>
      </c>
      <c r="R24" s="6" t="s">
        <v>23</v>
      </c>
      <c r="S24" s="6">
        <v>50</v>
      </c>
      <c r="T24" s="6" t="s">
        <v>23</v>
      </c>
      <c r="U24" s="6" t="s">
        <v>23</v>
      </c>
    </row>
    <row r="25" spans="1:21" x14ac:dyDescent="0.25">
      <c r="A25" s="1" t="s">
        <v>21</v>
      </c>
      <c r="B25">
        <v>95082502641</v>
      </c>
      <c r="C25" s="6">
        <v>45</v>
      </c>
      <c r="D25" s="6">
        <v>30</v>
      </c>
      <c r="E25" s="6" t="s">
        <v>23</v>
      </c>
      <c r="F25" s="6" t="s">
        <v>23</v>
      </c>
      <c r="G25" s="6" t="s">
        <v>23</v>
      </c>
      <c r="H25" s="6" t="s">
        <v>23</v>
      </c>
      <c r="I25" s="6">
        <v>61</v>
      </c>
      <c r="J25" s="6" t="s">
        <v>23</v>
      </c>
      <c r="K25" s="6" t="s">
        <v>23</v>
      </c>
      <c r="L25" s="6" t="s">
        <v>23</v>
      </c>
      <c r="M25" s="6" t="s">
        <v>23</v>
      </c>
      <c r="N25" s="6" t="s">
        <v>23</v>
      </c>
      <c r="O25" s="6" t="s">
        <v>23</v>
      </c>
      <c r="P25" s="6" t="s">
        <v>23</v>
      </c>
      <c r="Q25" s="6">
        <v>50</v>
      </c>
      <c r="R25" s="6" t="s">
        <v>23</v>
      </c>
      <c r="S25" s="6">
        <v>33</v>
      </c>
      <c r="T25" s="6" t="s">
        <v>23</v>
      </c>
      <c r="U25" s="6" t="s">
        <v>23</v>
      </c>
    </row>
    <row r="26" spans="1:21" x14ac:dyDescent="0.25">
      <c r="A26" s="1" t="s">
        <v>21</v>
      </c>
      <c r="B26">
        <v>95090501360</v>
      </c>
      <c r="C26" s="6">
        <v>83</v>
      </c>
      <c r="D26" s="6">
        <v>50</v>
      </c>
      <c r="E26" s="6" t="s">
        <v>23</v>
      </c>
      <c r="F26" s="6" t="s">
        <v>23</v>
      </c>
      <c r="G26" s="6" t="s">
        <v>23</v>
      </c>
      <c r="H26" s="6" t="s">
        <v>23</v>
      </c>
      <c r="I26" s="6">
        <v>100</v>
      </c>
      <c r="J26" s="6">
        <v>83</v>
      </c>
      <c r="K26" s="6" t="s">
        <v>23</v>
      </c>
      <c r="L26" s="6" t="s">
        <v>23</v>
      </c>
      <c r="M26" s="6" t="s">
        <v>23</v>
      </c>
      <c r="N26" s="6" t="s">
        <v>23</v>
      </c>
      <c r="O26" s="6" t="s">
        <v>23</v>
      </c>
      <c r="P26" s="6" t="s">
        <v>23</v>
      </c>
      <c r="Q26" s="6">
        <v>62</v>
      </c>
      <c r="R26" s="6" t="s">
        <v>23</v>
      </c>
      <c r="S26" s="6">
        <v>76</v>
      </c>
      <c r="T26" s="6" t="s">
        <v>23</v>
      </c>
      <c r="U26" s="6" t="s">
        <v>23</v>
      </c>
    </row>
    <row r="27" spans="1:21" x14ac:dyDescent="0.25">
      <c r="A27" s="1" t="s">
        <v>21</v>
      </c>
      <c r="B27">
        <v>95091604864</v>
      </c>
      <c r="C27" s="6">
        <v>80</v>
      </c>
      <c r="D27" s="6" t="s">
        <v>23</v>
      </c>
      <c r="E27" s="6" t="s">
        <v>23</v>
      </c>
      <c r="F27" s="6" t="s">
        <v>23</v>
      </c>
      <c r="G27" s="6" t="s">
        <v>23</v>
      </c>
      <c r="H27" s="6" t="s">
        <v>23</v>
      </c>
      <c r="I27" s="6">
        <v>99</v>
      </c>
      <c r="J27" s="6">
        <v>83</v>
      </c>
      <c r="K27" s="6" t="s">
        <v>23</v>
      </c>
      <c r="L27" s="6" t="s">
        <v>23</v>
      </c>
      <c r="M27" s="6" t="s">
        <v>23</v>
      </c>
      <c r="N27" s="6" t="s">
        <v>23</v>
      </c>
      <c r="O27" s="6" t="s">
        <v>23</v>
      </c>
      <c r="P27" s="6" t="s">
        <v>23</v>
      </c>
      <c r="Q27" s="6">
        <v>72</v>
      </c>
      <c r="R27" s="6" t="s">
        <v>23</v>
      </c>
      <c r="S27" s="6">
        <v>84</v>
      </c>
      <c r="T27" s="6" t="s">
        <v>23</v>
      </c>
      <c r="U27" s="6" t="s">
        <v>23</v>
      </c>
    </row>
    <row r="28" spans="1:21" x14ac:dyDescent="0.25">
      <c r="A28" s="1" t="s">
        <v>21</v>
      </c>
      <c r="B28">
        <v>95110304166</v>
      </c>
      <c r="C28" s="6">
        <v>70</v>
      </c>
      <c r="D28" s="6">
        <v>60</v>
      </c>
      <c r="E28" s="6" t="s">
        <v>23</v>
      </c>
      <c r="F28" s="6" t="s">
        <v>23</v>
      </c>
      <c r="G28" s="6" t="s">
        <v>23</v>
      </c>
      <c r="H28" s="6" t="s">
        <v>23</v>
      </c>
      <c r="I28" s="6">
        <v>91</v>
      </c>
      <c r="J28" s="6" t="s">
        <v>23</v>
      </c>
      <c r="K28" s="6" t="s">
        <v>23</v>
      </c>
      <c r="L28" s="6" t="s">
        <v>23</v>
      </c>
      <c r="M28" s="6" t="s">
        <v>23</v>
      </c>
      <c r="N28" s="6" t="s">
        <v>23</v>
      </c>
      <c r="O28" s="6" t="s">
        <v>23</v>
      </c>
      <c r="P28" s="6" t="s">
        <v>23</v>
      </c>
      <c r="Q28" s="6">
        <v>80</v>
      </c>
      <c r="R28" s="6" t="s">
        <v>23</v>
      </c>
      <c r="S28" s="6">
        <v>74</v>
      </c>
      <c r="T28" s="6" t="s">
        <v>23</v>
      </c>
      <c r="U28" s="6" t="s">
        <v>23</v>
      </c>
    </row>
    <row r="29" spans="1:21" x14ac:dyDescent="0.25">
      <c r="A29" s="1" t="s">
        <v>21</v>
      </c>
      <c r="B29">
        <v>95110400947</v>
      </c>
      <c r="C29" s="6" t="s">
        <v>23</v>
      </c>
      <c r="D29" s="6" t="s">
        <v>23</v>
      </c>
      <c r="E29" s="6">
        <v>55</v>
      </c>
      <c r="F29" s="6" t="s">
        <v>23</v>
      </c>
      <c r="G29" s="6" t="s">
        <v>23</v>
      </c>
      <c r="H29" s="6" t="s">
        <v>23</v>
      </c>
      <c r="I29" s="6">
        <v>96</v>
      </c>
      <c r="J29" s="6">
        <v>86</v>
      </c>
      <c r="K29" s="6" t="s">
        <v>23</v>
      </c>
      <c r="L29" s="6" t="s">
        <v>23</v>
      </c>
      <c r="M29" s="6" t="s">
        <v>23</v>
      </c>
      <c r="N29" s="6" t="s">
        <v>23</v>
      </c>
      <c r="O29" s="6" t="s">
        <v>23</v>
      </c>
      <c r="P29" s="6" t="s">
        <v>23</v>
      </c>
      <c r="Q29" s="6">
        <v>86</v>
      </c>
      <c r="R29" s="6" t="s">
        <v>23</v>
      </c>
      <c r="S29" s="6">
        <v>64</v>
      </c>
      <c r="T29" s="6" t="s">
        <v>23</v>
      </c>
      <c r="U29" s="6" t="s">
        <v>23</v>
      </c>
    </row>
    <row r="30" spans="1:21" x14ac:dyDescent="0.25">
      <c r="A30" s="1" t="s">
        <v>21</v>
      </c>
      <c r="B30">
        <v>95111004447</v>
      </c>
      <c r="C30" s="6">
        <v>73</v>
      </c>
      <c r="D30" s="6">
        <v>78</v>
      </c>
      <c r="E30" s="6" t="s">
        <v>23</v>
      </c>
      <c r="F30" s="6" t="s">
        <v>23</v>
      </c>
      <c r="G30" s="6" t="s">
        <v>23</v>
      </c>
      <c r="H30" s="6" t="s">
        <v>23</v>
      </c>
      <c r="I30" s="6">
        <v>96</v>
      </c>
      <c r="J30" s="6" t="s">
        <v>23</v>
      </c>
      <c r="K30" s="6" t="s">
        <v>23</v>
      </c>
      <c r="L30" s="6" t="s">
        <v>23</v>
      </c>
      <c r="M30" s="6" t="s">
        <v>23</v>
      </c>
      <c r="N30" s="6" t="s">
        <v>23</v>
      </c>
      <c r="O30" s="6" t="s">
        <v>23</v>
      </c>
      <c r="P30" s="6" t="s">
        <v>23</v>
      </c>
      <c r="Q30" s="6">
        <v>82</v>
      </c>
      <c r="R30" s="6" t="s">
        <v>23</v>
      </c>
      <c r="S30" s="6">
        <v>60</v>
      </c>
      <c r="T30" s="6" t="s">
        <v>23</v>
      </c>
      <c r="U30" s="6" t="s">
        <v>23</v>
      </c>
    </row>
    <row r="31" spans="1:21" x14ac:dyDescent="0.25">
      <c r="A31" s="1" t="s">
        <v>21</v>
      </c>
      <c r="B31">
        <v>95112301543</v>
      </c>
      <c r="C31" s="6">
        <v>80</v>
      </c>
      <c r="D31" s="6">
        <v>60</v>
      </c>
      <c r="E31" s="6" t="s">
        <v>23</v>
      </c>
      <c r="F31" s="6" t="s">
        <v>23</v>
      </c>
      <c r="G31" s="6" t="s">
        <v>23</v>
      </c>
      <c r="H31" s="6" t="s">
        <v>23</v>
      </c>
      <c r="I31" s="6">
        <v>88</v>
      </c>
      <c r="J31" s="6">
        <v>67</v>
      </c>
      <c r="K31" s="6" t="s">
        <v>23</v>
      </c>
      <c r="L31" s="6" t="s">
        <v>23</v>
      </c>
      <c r="M31" s="6" t="s">
        <v>23</v>
      </c>
      <c r="N31" s="6" t="s">
        <v>23</v>
      </c>
      <c r="O31" s="6" t="s">
        <v>23</v>
      </c>
      <c r="P31" s="6" t="s">
        <v>23</v>
      </c>
      <c r="Q31" s="6">
        <v>80</v>
      </c>
      <c r="R31" s="6" t="s">
        <v>23</v>
      </c>
      <c r="S31" s="6">
        <v>63</v>
      </c>
      <c r="T31" s="6" t="s">
        <v>23</v>
      </c>
      <c r="U31" s="6" t="s">
        <v>23</v>
      </c>
    </row>
    <row r="32" spans="1:21" x14ac:dyDescent="0.25">
      <c r="A32" s="1" t="s">
        <v>21</v>
      </c>
      <c r="B32">
        <v>95120101108</v>
      </c>
      <c r="C32" s="6">
        <v>93</v>
      </c>
      <c r="D32" s="6">
        <v>88</v>
      </c>
      <c r="E32" s="6" t="s">
        <v>23</v>
      </c>
      <c r="F32" s="6" t="s">
        <v>23</v>
      </c>
      <c r="G32" s="6" t="s">
        <v>23</v>
      </c>
      <c r="H32" s="6" t="s">
        <v>23</v>
      </c>
      <c r="I32" s="6">
        <v>100</v>
      </c>
      <c r="J32" s="6">
        <v>76</v>
      </c>
      <c r="K32" s="6" t="s">
        <v>23</v>
      </c>
      <c r="L32" s="6" t="s">
        <v>23</v>
      </c>
      <c r="M32" s="6" t="s">
        <v>23</v>
      </c>
      <c r="N32" s="6" t="s">
        <v>23</v>
      </c>
      <c r="O32" s="6" t="s">
        <v>23</v>
      </c>
      <c r="P32" s="6" t="s">
        <v>23</v>
      </c>
      <c r="Q32" s="6">
        <v>92</v>
      </c>
      <c r="R32" s="6" t="s">
        <v>23</v>
      </c>
      <c r="S32" s="6">
        <v>76</v>
      </c>
      <c r="T32" s="6" t="s">
        <v>23</v>
      </c>
      <c r="U32" s="6" t="s">
        <v>23</v>
      </c>
    </row>
    <row r="33" spans="1:21" x14ac:dyDescent="0.25">
      <c r="A33" s="1" t="s">
        <v>21</v>
      </c>
      <c r="B33">
        <v>95120600768</v>
      </c>
      <c r="C33" s="6">
        <v>85</v>
      </c>
      <c r="D33" s="6">
        <v>93</v>
      </c>
      <c r="E33" s="6">
        <v>82</v>
      </c>
      <c r="F33" s="6" t="s">
        <v>23</v>
      </c>
      <c r="G33" s="6" t="s">
        <v>23</v>
      </c>
      <c r="H33" s="6" t="s">
        <v>23</v>
      </c>
      <c r="I33" s="6">
        <v>96</v>
      </c>
      <c r="J33" s="6" t="s">
        <v>23</v>
      </c>
      <c r="K33" s="6" t="s">
        <v>23</v>
      </c>
      <c r="L33" s="6" t="s">
        <v>23</v>
      </c>
      <c r="M33" s="6" t="s">
        <v>23</v>
      </c>
      <c r="N33" s="6" t="s">
        <v>23</v>
      </c>
      <c r="O33" s="6" t="s">
        <v>23</v>
      </c>
      <c r="P33" s="6" t="s">
        <v>23</v>
      </c>
      <c r="Q33" s="6">
        <v>94</v>
      </c>
      <c r="R33" s="6">
        <v>74</v>
      </c>
      <c r="S33" s="6">
        <v>66</v>
      </c>
      <c r="T33" s="6" t="s">
        <v>23</v>
      </c>
      <c r="U33" s="6" t="s">
        <v>23</v>
      </c>
    </row>
    <row r="34" spans="1:21" x14ac:dyDescent="0.25">
      <c r="A34" s="1" t="s">
        <v>21</v>
      </c>
      <c r="B34">
        <v>95120903939</v>
      </c>
      <c r="C34" s="6">
        <v>90</v>
      </c>
      <c r="D34" s="6">
        <v>82</v>
      </c>
      <c r="E34" s="6" t="s">
        <v>23</v>
      </c>
      <c r="F34" s="6" t="s">
        <v>23</v>
      </c>
      <c r="G34" s="6" t="s">
        <v>23</v>
      </c>
      <c r="H34" s="6" t="s">
        <v>23</v>
      </c>
      <c r="I34" s="6">
        <v>92</v>
      </c>
      <c r="J34" s="6" t="s">
        <v>23</v>
      </c>
      <c r="K34" s="6" t="s">
        <v>23</v>
      </c>
      <c r="L34" s="6" t="s">
        <v>23</v>
      </c>
      <c r="M34" s="6" t="s">
        <v>23</v>
      </c>
      <c r="N34" s="6" t="s">
        <v>23</v>
      </c>
      <c r="O34" s="6" t="s">
        <v>23</v>
      </c>
      <c r="P34" s="6" t="s">
        <v>23</v>
      </c>
      <c r="Q34" s="6">
        <v>86</v>
      </c>
      <c r="R34" s="6" t="s">
        <v>23</v>
      </c>
      <c r="S34" s="6">
        <v>63</v>
      </c>
      <c r="T34" s="6" t="s">
        <v>23</v>
      </c>
      <c r="U34" s="6" t="s">
        <v>23</v>
      </c>
    </row>
    <row r="35" spans="1:21" x14ac:dyDescent="0.25">
      <c r="A35" s="1" t="s">
        <v>21</v>
      </c>
      <c r="B35">
        <v>95122401008</v>
      </c>
      <c r="C35" s="6">
        <v>87</v>
      </c>
      <c r="D35" s="6" t="s">
        <v>23</v>
      </c>
      <c r="E35" s="6" t="s">
        <v>23</v>
      </c>
      <c r="F35" s="6" t="s">
        <v>23</v>
      </c>
      <c r="G35" s="6" t="s">
        <v>23</v>
      </c>
      <c r="H35" s="6" t="s">
        <v>23</v>
      </c>
      <c r="I35" s="6">
        <v>100</v>
      </c>
      <c r="J35" s="6" t="s">
        <v>23</v>
      </c>
      <c r="K35" s="6" t="s">
        <v>23</v>
      </c>
      <c r="L35" s="6" t="s">
        <v>23</v>
      </c>
      <c r="M35" s="6" t="s">
        <v>23</v>
      </c>
      <c r="N35" s="6" t="s">
        <v>23</v>
      </c>
      <c r="O35" s="6" t="s">
        <v>23</v>
      </c>
      <c r="P35" s="6" t="s">
        <v>23</v>
      </c>
      <c r="Q35" s="6">
        <v>82</v>
      </c>
      <c r="R35" s="6" t="s">
        <v>23</v>
      </c>
      <c r="S35" s="6">
        <v>79</v>
      </c>
      <c r="T35" s="6">
        <v>73</v>
      </c>
      <c r="U35" s="6">
        <v>64</v>
      </c>
    </row>
    <row r="36" spans="1:21" x14ac:dyDescent="0.25">
      <c r="A36" s="1" t="s">
        <v>77</v>
      </c>
      <c r="B36">
        <v>95011505013</v>
      </c>
      <c r="C36" s="6" t="s">
        <v>23</v>
      </c>
      <c r="D36" s="6" t="s">
        <v>23</v>
      </c>
      <c r="E36" s="6" t="s">
        <v>23</v>
      </c>
      <c r="F36" s="6" t="s">
        <v>23</v>
      </c>
      <c r="G36" s="6" t="s">
        <v>23</v>
      </c>
      <c r="H36" s="6" t="s">
        <v>23</v>
      </c>
      <c r="I36" s="6">
        <v>93</v>
      </c>
      <c r="J36" s="6">
        <v>60</v>
      </c>
      <c r="K36" s="6" t="s">
        <v>23</v>
      </c>
      <c r="L36" s="6" t="s">
        <v>23</v>
      </c>
      <c r="M36" s="6" t="s">
        <v>23</v>
      </c>
      <c r="N36" s="6" t="s">
        <v>23</v>
      </c>
      <c r="O36" s="6" t="s">
        <v>23</v>
      </c>
      <c r="P36" s="6" t="s">
        <v>23</v>
      </c>
      <c r="Q36" s="6">
        <v>46</v>
      </c>
      <c r="R36" s="6" t="s">
        <v>23</v>
      </c>
      <c r="S36" s="6">
        <v>60</v>
      </c>
      <c r="T36" s="6">
        <v>75</v>
      </c>
      <c r="U36" s="6" t="s">
        <v>23</v>
      </c>
    </row>
    <row r="37" spans="1:21" x14ac:dyDescent="0.25">
      <c r="A37" s="1" t="s">
        <v>77</v>
      </c>
      <c r="B37">
        <v>95012403389</v>
      </c>
      <c r="C37" s="6" t="s">
        <v>23</v>
      </c>
      <c r="D37" s="6" t="s">
        <v>23</v>
      </c>
      <c r="E37" s="6" t="s">
        <v>23</v>
      </c>
      <c r="F37" s="6" t="s">
        <v>23</v>
      </c>
      <c r="G37" s="6" t="s">
        <v>23</v>
      </c>
      <c r="H37" s="6" t="s">
        <v>23</v>
      </c>
      <c r="I37" s="6">
        <v>96</v>
      </c>
      <c r="J37" s="6">
        <v>87</v>
      </c>
      <c r="K37" s="6" t="s">
        <v>23</v>
      </c>
      <c r="L37" s="6" t="s">
        <v>23</v>
      </c>
      <c r="M37" s="6" t="s">
        <v>23</v>
      </c>
      <c r="N37" s="6" t="s">
        <v>23</v>
      </c>
      <c r="O37" s="6" t="s">
        <v>23</v>
      </c>
      <c r="P37" s="6" t="s">
        <v>23</v>
      </c>
      <c r="Q37" s="6">
        <v>50</v>
      </c>
      <c r="R37" s="6" t="s">
        <v>23</v>
      </c>
      <c r="S37" s="6">
        <v>40</v>
      </c>
      <c r="T37" s="6">
        <v>70</v>
      </c>
      <c r="U37" s="6">
        <v>44</v>
      </c>
    </row>
    <row r="38" spans="1:21" x14ac:dyDescent="0.25">
      <c r="A38" s="1" t="s">
        <v>77</v>
      </c>
      <c r="B38">
        <v>95020804428</v>
      </c>
      <c r="C38" s="6" t="s">
        <v>23</v>
      </c>
      <c r="D38" s="6" t="s">
        <v>23</v>
      </c>
      <c r="E38" s="6" t="s">
        <v>23</v>
      </c>
      <c r="F38" s="6" t="s">
        <v>23</v>
      </c>
      <c r="G38" s="6">
        <v>92</v>
      </c>
      <c r="H38" s="6" t="s">
        <v>23</v>
      </c>
      <c r="I38" s="6">
        <v>100</v>
      </c>
      <c r="J38" s="6">
        <v>81</v>
      </c>
      <c r="K38" s="6" t="s">
        <v>23</v>
      </c>
      <c r="L38" s="6" t="s">
        <v>23</v>
      </c>
      <c r="M38" s="6" t="s">
        <v>23</v>
      </c>
      <c r="N38" s="6" t="s">
        <v>23</v>
      </c>
      <c r="O38" s="6" t="s">
        <v>23</v>
      </c>
      <c r="P38" s="6" t="s">
        <v>23</v>
      </c>
      <c r="Q38" s="6">
        <v>88</v>
      </c>
      <c r="R38" s="6" t="s">
        <v>23</v>
      </c>
      <c r="S38" s="6">
        <v>57</v>
      </c>
      <c r="T38" s="6">
        <v>70</v>
      </c>
      <c r="U38" s="6" t="s">
        <v>23</v>
      </c>
    </row>
    <row r="39" spans="1:21" x14ac:dyDescent="0.25">
      <c r="A39" s="1" t="s">
        <v>77</v>
      </c>
      <c r="B39">
        <v>95021807901</v>
      </c>
      <c r="C39" s="6" t="s">
        <v>23</v>
      </c>
      <c r="D39" s="6" t="s">
        <v>23</v>
      </c>
      <c r="E39" s="6" t="s">
        <v>23</v>
      </c>
      <c r="F39" s="6" t="s">
        <v>23</v>
      </c>
      <c r="G39" s="6">
        <v>86</v>
      </c>
      <c r="H39" s="6" t="s">
        <v>23</v>
      </c>
      <c r="I39" s="6">
        <v>100</v>
      </c>
      <c r="J39" s="6">
        <v>90</v>
      </c>
      <c r="K39" s="6" t="s">
        <v>23</v>
      </c>
      <c r="L39" s="6" t="s">
        <v>23</v>
      </c>
      <c r="M39" s="6" t="s">
        <v>23</v>
      </c>
      <c r="N39" s="6" t="s">
        <v>23</v>
      </c>
      <c r="O39" s="6" t="s">
        <v>23</v>
      </c>
      <c r="P39" s="6" t="s">
        <v>23</v>
      </c>
      <c r="Q39" s="6">
        <v>70</v>
      </c>
      <c r="R39" s="6" t="s">
        <v>23</v>
      </c>
      <c r="S39" s="6">
        <v>56</v>
      </c>
      <c r="T39" s="6">
        <v>68</v>
      </c>
      <c r="U39" s="6">
        <v>78</v>
      </c>
    </row>
    <row r="40" spans="1:21" x14ac:dyDescent="0.25">
      <c r="A40" s="1" t="s">
        <v>77</v>
      </c>
      <c r="B40">
        <v>95022105039</v>
      </c>
      <c r="C40" s="6" t="s">
        <v>23</v>
      </c>
      <c r="D40" s="6" t="s">
        <v>23</v>
      </c>
      <c r="E40" s="6" t="s">
        <v>23</v>
      </c>
      <c r="F40" s="6" t="s">
        <v>23</v>
      </c>
      <c r="G40" s="6">
        <v>90</v>
      </c>
      <c r="H40" s="6" t="s">
        <v>23</v>
      </c>
      <c r="I40" s="6">
        <v>96</v>
      </c>
      <c r="J40" s="6">
        <v>93</v>
      </c>
      <c r="K40" s="6" t="s">
        <v>23</v>
      </c>
      <c r="L40" s="6" t="s">
        <v>23</v>
      </c>
      <c r="M40" s="6" t="s">
        <v>23</v>
      </c>
      <c r="N40" s="6" t="s">
        <v>23</v>
      </c>
      <c r="O40" s="6" t="s">
        <v>23</v>
      </c>
      <c r="P40" s="6" t="s">
        <v>23</v>
      </c>
      <c r="Q40" s="6">
        <v>86</v>
      </c>
      <c r="R40" s="6">
        <v>36</v>
      </c>
      <c r="S40" s="6">
        <v>53</v>
      </c>
      <c r="T40" s="6">
        <v>73</v>
      </c>
      <c r="U40" s="6">
        <v>100</v>
      </c>
    </row>
    <row r="41" spans="1:21" x14ac:dyDescent="0.25">
      <c r="A41" s="1" t="s">
        <v>77</v>
      </c>
      <c r="B41">
        <v>95031012300</v>
      </c>
      <c r="C41" s="6" t="s">
        <v>23</v>
      </c>
      <c r="D41" s="6" t="s">
        <v>23</v>
      </c>
      <c r="E41" s="6" t="s">
        <v>23</v>
      </c>
      <c r="F41" s="6" t="s">
        <v>23</v>
      </c>
      <c r="G41" s="6" t="s">
        <v>23</v>
      </c>
      <c r="H41" s="6" t="s">
        <v>23</v>
      </c>
      <c r="I41" s="6">
        <v>59</v>
      </c>
      <c r="J41" s="6">
        <v>44</v>
      </c>
      <c r="K41" s="6" t="s">
        <v>23</v>
      </c>
      <c r="L41" s="6" t="s">
        <v>23</v>
      </c>
      <c r="M41" s="6" t="s">
        <v>23</v>
      </c>
      <c r="N41" s="6" t="s">
        <v>23</v>
      </c>
      <c r="O41" s="6" t="s">
        <v>23</v>
      </c>
      <c r="P41" s="6" t="s">
        <v>23</v>
      </c>
      <c r="Q41" s="6">
        <v>34</v>
      </c>
      <c r="R41" s="6" t="s">
        <v>23</v>
      </c>
      <c r="S41" s="6">
        <v>30</v>
      </c>
      <c r="T41" s="6">
        <v>53</v>
      </c>
      <c r="U41" s="6">
        <v>34</v>
      </c>
    </row>
    <row r="42" spans="1:21" x14ac:dyDescent="0.25">
      <c r="A42" s="1" t="s">
        <v>77</v>
      </c>
      <c r="B42">
        <v>95032101746</v>
      </c>
      <c r="C42" s="6" t="s">
        <v>23</v>
      </c>
      <c r="D42" s="6" t="s">
        <v>23</v>
      </c>
      <c r="E42" s="6" t="s">
        <v>23</v>
      </c>
      <c r="F42" s="6" t="s">
        <v>23</v>
      </c>
      <c r="G42" s="6">
        <v>88</v>
      </c>
      <c r="H42" s="6" t="s">
        <v>23</v>
      </c>
      <c r="I42" s="6">
        <v>98</v>
      </c>
      <c r="J42" s="6">
        <v>95</v>
      </c>
      <c r="K42" s="6" t="s">
        <v>23</v>
      </c>
      <c r="L42" s="6" t="s">
        <v>23</v>
      </c>
      <c r="M42" s="6" t="s">
        <v>23</v>
      </c>
      <c r="N42" s="6" t="s">
        <v>23</v>
      </c>
      <c r="O42" s="6" t="s">
        <v>23</v>
      </c>
      <c r="P42" s="6">
        <v>69</v>
      </c>
      <c r="Q42" s="6">
        <v>68</v>
      </c>
      <c r="R42" s="6" t="s">
        <v>23</v>
      </c>
      <c r="S42" s="6">
        <v>70</v>
      </c>
      <c r="T42" s="6">
        <v>80</v>
      </c>
      <c r="U42" s="6">
        <v>72</v>
      </c>
    </row>
    <row r="43" spans="1:21" x14ac:dyDescent="0.25">
      <c r="A43" s="1" t="s">
        <v>77</v>
      </c>
      <c r="B43">
        <v>95032204296</v>
      </c>
      <c r="C43" s="6" t="s">
        <v>23</v>
      </c>
      <c r="D43" s="6" t="s">
        <v>23</v>
      </c>
      <c r="E43" s="6" t="s">
        <v>23</v>
      </c>
      <c r="F43" s="6" t="s">
        <v>23</v>
      </c>
      <c r="G43" s="6">
        <v>92</v>
      </c>
      <c r="H43" s="6" t="s">
        <v>23</v>
      </c>
      <c r="I43" s="6">
        <v>93</v>
      </c>
      <c r="J43" s="6">
        <v>95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6">
        <v>56</v>
      </c>
      <c r="R43" s="6" t="s">
        <v>23</v>
      </c>
      <c r="S43" s="6">
        <v>79</v>
      </c>
      <c r="T43" s="6">
        <v>55</v>
      </c>
      <c r="U43" s="6">
        <v>72</v>
      </c>
    </row>
    <row r="44" spans="1:21" x14ac:dyDescent="0.25">
      <c r="A44" s="1" t="s">
        <v>77</v>
      </c>
      <c r="B44">
        <v>95042205755</v>
      </c>
      <c r="C44" s="6" t="s">
        <v>23</v>
      </c>
      <c r="D44" s="6" t="s">
        <v>23</v>
      </c>
      <c r="E44" s="6" t="s">
        <v>23</v>
      </c>
      <c r="F44" s="6" t="s">
        <v>23</v>
      </c>
      <c r="G44" s="6">
        <v>94</v>
      </c>
      <c r="H44" s="6" t="s">
        <v>23</v>
      </c>
      <c r="I44" s="6">
        <v>90</v>
      </c>
      <c r="J44" s="6">
        <v>67</v>
      </c>
      <c r="K44" s="6" t="s">
        <v>23</v>
      </c>
      <c r="L44" s="6" t="s">
        <v>23</v>
      </c>
      <c r="M44" s="6" t="s">
        <v>23</v>
      </c>
      <c r="N44" s="6" t="s">
        <v>23</v>
      </c>
      <c r="O44" s="6" t="s">
        <v>23</v>
      </c>
      <c r="P44" s="6" t="s">
        <v>23</v>
      </c>
      <c r="Q44" s="6">
        <v>40</v>
      </c>
      <c r="R44" s="6" t="s">
        <v>23</v>
      </c>
      <c r="S44" s="6">
        <v>80</v>
      </c>
      <c r="T44" s="6">
        <v>60</v>
      </c>
      <c r="U44" s="6" t="s">
        <v>23</v>
      </c>
    </row>
    <row r="45" spans="1:21" x14ac:dyDescent="0.25">
      <c r="A45" s="1" t="s">
        <v>77</v>
      </c>
      <c r="B45">
        <v>95050205185</v>
      </c>
      <c r="C45" s="6" t="s">
        <v>23</v>
      </c>
      <c r="D45" s="6" t="s">
        <v>23</v>
      </c>
      <c r="E45" s="6" t="s">
        <v>23</v>
      </c>
      <c r="F45" s="6" t="s">
        <v>23</v>
      </c>
      <c r="G45" s="6">
        <v>66</v>
      </c>
      <c r="H45" s="6" t="s">
        <v>23</v>
      </c>
      <c r="I45" s="6">
        <v>98</v>
      </c>
      <c r="J45" s="6">
        <v>67</v>
      </c>
      <c r="K45" s="6" t="s">
        <v>23</v>
      </c>
      <c r="L45" s="6" t="s">
        <v>23</v>
      </c>
      <c r="M45" s="6" t="s">
        <v>23</v>
      </c>
      <c r="N45" s="6" t="s">
        <v>23</v>
      </c>
      <c r="O45" s="6" t="s">
        <v>23</v>
      </c>
      <c r="P45" s="6" t="s">
        <v>23</v>
      </c>
      <c r="Q45" s="6">
        <v>50</v>
      </c>
      <c r="R45" s="6" t="s">
        <v>23</v>
      </c>
      <c r="S45" s="6">
        <v>54</v>
      </c>
      <c r="T45" s="6">
        <v>80</v>
      </c>
      <c r="U45" s="6">
        <v>68</v>
      </c>
    </row>
    <row r="46" spans="1:21" x14ac:dyDescent="0.25">
      <c r="A46" s="1" t="s">
        <v>77</v>
      </c>
      <c r="B46">
        <v>95050904503</v>
      </c>
      <c r="C46" s="6" t="s">
        <v>23</v>
      </c>
      <c r="D46" s="6" t="s">
        <v>23</v>
      </c>
      <c r="E46" s="6" t="s">
        <v>23</v>
      </c>
      <c r="F46" s="6" t="s">
        <v>23</v>
      </c>
      <c r="G46" s="6" t="s">
        <v>23</v>
      </c>
      <c r="H46" s="6" t="s">
        <v>23</v>
      </c>
      <c r="I46" s="6">
        <v>100</v>
      </c>
      <c r="J46" s="6">
        <v>92</v>
      </c>
      <c r="K46" s="6" t="s">
        <v>23</v>
      </c>
      <c r="L46" s="6" t="s">
        <v>23</v>
      </c>
      <c r="M46" s="6" t="s">
        <v>23</v>
      </c>
      <c r="N46" s="6" t="s">
        <v>23</v>
      </c>
      <c r="O46" s="6" t="s">
        <v>23</v>
      </c>
      <c r="P46" s="6" t="s">
        <v>23</v>
      </c>
      <c r="Q46" s="6">
        <v>70</v>
      </c>
      <c r="R46" s="6" t="s">
        <v>23</v>
      </c>
      <c r="S46" s="6">
        <v>63</v>
      </c>
      <c r="T46" s="6">
        <v>45</v>
      </c>
      <c r="U46" s="6" t="s">
        <v>23</v>
      </c>
    </row>
    <row r="47" spans="1:21" x14ac:dyDescent="0.25">
      <c r="A47" s="1" t="s">
        <v>77</v>
      </c>
      <c r="B47">
        <v>95051201982</v>
      </c>
      <c r="C47" s="6" t="s">
        <v>23</v>
      </c>
      <c r="D47" s="6" t="s">
        <v>23</v>
      </c>
      <c r="E47" s="6" t="s">
        <v>23</v>
      </c>
      <c r="F47" s="6" t="s">
        <v>23</v>
      </c>
      <c r="G47" s="6" t="s">
        <v>23</v>
      </c>
      <c r="H47" s="6" t="s">
        <v>23</v>
      </c>
      <c r="I47" s="6">
        <v>96</v>
      </c>
      <c r="J47" s="6">
        <v>63</v>
      </c>
      <c r="K47" s="6" t="s">
        <v>23</v>
      </c>
      <c r="L47" s="6" t="s">
        <v>23</v>
      </c>
      <c r="M47" s="6" t="s">
        <v>23</v>
      </c>
      <c r="N47" s="6" t="s">
        <v>23</v>
      </c>
      <c r="O47" s="6" t="s">
        <v>23</v>
      </c>
      <c r="P47" s="6" t="s">
        <v>23</v>
      </c>
      <c r="Q47" s="6">
        <v>64</v>
      </c>
      <c r="R47" s="6" t="s">
        <v>23</v>
      </c>
      <c r="S47" s="6">
        <v>63</v>
      </c>
      <c r="T47" s="6">
        <v>58</v>
      </c>
      <c r="U47" s="6">
        <v>48</v>
      </c>
    </row>
    <row r="48" spans="1:21" x14ac:dyDescent="0.25">
      <c r="A48" s="1" t="s">
        <v>77</v>
      </c>
      <c r="B48">
        <v>95052501302</v>
      </c>
      <c r="C48" s="6" t="s">
        <v>23</v>
      </c>
      <c r="D48" s="6" t="s">
        <v>23</v>
      </c>
      <c r="E48" s="6" t="s">
        <v>23</v>
      </c>
      <c r="F48" s="6" t="s">
        <v>23</v>
      </c>
      <c r="G48" s="6" t="s">
        <v>23</v>
      </c>
      <c r="H48" s="6" t="s">
        <v>23</v>
      </c>
      <c r="I48" s="6">
        <v>96</v>
      </c>
      <c r="J48" s="6">
        <v>69</v>
      </c>
      <c r="K48" s="6" t="s">
        <v>23</v>
      </c>
      <c r="L48" s="6" t="s">
        <v>23</v>
      </c>
      <c r="M48" s="6" t="s">
        <v>23</v>
      </c>
      <c r="N48" s="6" t="s">
        <v>23</v>
      </c>
      <c r="O48" s="6" t="s">
        <v>23</v>
      </c>
      <c r="P48" s="6" t="s">
        <v>23</v>
      </c>
      <c r="Q48" s="6">
        <v>68</v>
      </c>
      <c r="R48" s="6" t="s">
        <v>23</v>
      </c>
      <c r="S48" s="6">
        <v>51</v>
      </c>
      <c r="T48" s="6">
        <v>70</v>
      </c>
      <c r="U48" s="6">
        <v>38</v>
      </c>
    </row>
    <row r="49" spans="1:21" x14ac:dyDescent="0.25">
      <c r="A49" s="1" t="s">
        <v>77</v>
      </c>
      <c r="B49">
        <v>95060201793</v>
      </c>
      <c r="C49" s="6">
        <v>73</v>
      </c>
      <c r="D49" s="6">
        <v>65</v>
      </c>
      <c r="E49" s="6" t="s">
        <v>23</v>
      </c>
      <c r="F49" s="6" t="s">
        <v>23</v>
      </c>
      <c r="G49" s="6" t="s">
        <v>23</v>
      </c>
      <c r="H49" s="6" t="s">
        <v>23</v>
      </c>
      <c r="I49" s="6">
        <v>80</v>
      </c>
      <c r="J49" s="6" t="s">
        <v>23</v>
      </c>
      <c r="K49" s="6" t="s">
        <v>23</v>
      </c>
      <c r="L49" s="6" t="s">
        <v>23</v>
      </c>
      <c r="M49" s="6" t="s">
        <v>23</v>
      </c>
      <c r="N49" s="6" t="s">
        <v>23</v>
      </c>
      <c r="O49" s="6" t="s">
        <v>23</v>
      </c>
      <c r="P49" s="6" t="s">
        <v>23</v>
      </c>
      <c r="Q49" s="6">
        <v>52</v>
      </c>
      <c r="R49" s="6" t="s">
        <v>23</v>
      </c>
      <c r="S49" s="6">
        <v>56</v>
      </c>
      <c r="T49" s="6" t="s">
        <v>23</v>
      </c>
      <c r="U49" s="6" t="s">
        <v>23</v>
      </c>
    </row>
    <row r="50" spans="1:21" x14ac:dyDescent="0.25">
      <c r="A50" s="1" t="s">
        <v>77</v>
      </c>
      <c r="B50">
        <v>95062400343</v>
      </c>
      <c r="C50" s="6">
        <v>50</v>
      </c>
      <c r="D50" s="6">
        <v>47</v>
      </c>
      <c r="E50" s="6" t="s">
        <v>23</v>
      </c>
      <c r="F50" s="6" t="s">
        <v>23</v>
      </c>
      <c r="G50" s="6" t="s">
        <v>23</v>
      </c>
      <c r="H50" s="6" t="s">
        <v>23</v>
      </c>
      <c r="I50" s="6">
        <v>92</v>
      </c>
      <c r="J50" s="6" t="s">
        <v>23</v>
      </c>
      <c r="K50" s="6" t="s">
        <v>23</v>
      </c>
      <c r="L50" s="6" t="s">
        <v>23</v>
      </c>
      <c r="M50" s="6" t="s">
        <v>23</v>
      </c>
      <c r="N50" s="6" t="s">
        <v>23</v>
      </c>
      <c r="O50" s="6" t="s">
        <v>23</v>
      </c>
      <c r="P50" s="6" t="s">
        <v>23</v>
      </c>
      <c r="Q50" s="6">
        <v>58</v>
      </c>
      <c r="R50" s="6" t="s">
        <v>23</v>
      </c>
      <c r="S50" s="6">
        <v>51</v>
      </c>
      <c r="T50" s="6" t="s">
        <v>23</v>
      </c>
      <c r="U50" s="6" t="s">
        <v>23</v>
      </c>
    </row>
    <row r="51" spans="1:21" x14ac:dyDescent="0.25">
      <c r="A51" s="1" t="s">
        <v>77</v>
      </c>
      <c r="B51">
        <v>95070400070</v>
      </c>
      <c r="C51" s="6" t="s">
        <v>23</v>
      </c>
      <c r="D51" s="6" t="s">
        <v>23</v>
      </c>
      <c r="E51" s="6" t="s">
        <v>23</v>
      </c>
      <c r="F51" s="6" t="s">
        <v>23</v>
      </c>
      <c r="G51" s="6">
        <v>92</v>
      </c>
      <c r="H51" s="6" t="s">
        <v>23</v>
      </c>
      <c r="I51" s="6">
        <v>92</v>
      </c>
      <c r="J51" s="6">
        <v>59</v>
      </c>
      <c r="K51" s="6" t="s">
        <v>23</v>
      </c>
      <c r="L51" s="6" t="s">
        <v>23</v>
      </c>
      <c r="M51" s="6" t="s">
        <v>23</v>
      </c>
      <c r="N51" s="6" t="s">
        <v>23</v>
      </c>
      <c r="O51" s="6" t="s">
        <v>23</v>
      </c>
      <c r="P51" s="6" t="s">
        <v>23</v>
      </c>
      <c r="Q51" s="6">
        <v>72</v>
      </c>
      <c r="R51" s="6" t="s">
        <v>23</v>
      </c>
      <c r="S51" s="6">
        <v>41</v>
      </c>
      <c r="T51" s="6">
        <v>60</v>
      </c>
      <c r="U51" s="6">
        <v>68</v>
      </c>
    </row>
    <row r="52" spans="1:21" x14ac:dyDescent="0.25">
      <c r="A52" s="1" t="s">
        <v>77</v>
      </c>
      <c r="B52">
        <v>95080101408</v>
      </c>
      <c r="C52" s="6">
        <v>73</v>
      </c>
      <c r="D52" s="6" t="s">
        <v>23</v>
      </c>
      <c r="E52" s="6" t="s">
        <v>23</v>
      </c>
      <c r="F52" s="6" t="s">
        <v>23</v>
      </c>
      <c r="G52" s="6" t="s">
        <v>23</v>
      </c>
      <c r="H52" s="6" t="s">
        <v>23</v>
      </c>
      <c r="I52" s="6">
        <v>97</v>
      </c>
      <c r="J52" s="6">
        <v>74</v>
      </c>
      <c r="K52" s="6" t="s">
        <v>23</v>
      </c>
      <c r="L52" s="6" t="s">
        <v>23</v>
      </c>
      <c r="M52" s="6" t="s">
        <v>23</v>
      </c>
      <c r="N52" s="6" t="s">
        <v>23</v>
      </c>
      <c r="O52" s="6" t="s">
        <v>23</v>
      </c>
      <c r="P52" s="6" t="s">
        <v>23</v>
      </c>
      <c r="Q52" s="6">
        <v>56</v>
      </c>
      <c r="R52" s="6" t="s">
        <v>23</v>
      </c>
      <c r="S52" s="6">
        <v>60</v>
      </c>
      <c r="T52" s="6">
        <v>73</v>
      </c>
      <c r="U52" s="6" t="s">
        <v>23</v>
      </c>
    </row>
    <row r="53" spans="1:21" x14ac:dyDescent="0.25">
      <c r="A53" s="1" t="s">
        <v>77</v>
      </c>
      <c r="B53">
        <v>95080902016</v>
      </c>
      <c r="C53" s="6" t="s">
        <v>23</v>
      </c>
      <c r="D53" s="6" t="s">
        <v>23</v>
      </c>
      <c r="E53" s="6" t="s">
        <v>23</v>
      </c>
      <c r="F53" s="6" t="s">
        <v>23</v>
      </c>
      <c r="G53" s="6">
        <v>80</v>
      </c>
      <c r="H53" s="6" t="s">
        <v>23</v>
      </c>
      <c r="I53" s="6">
        <v>97</v>
      </c>
      <c r="J53" s="6">
        <v>83</v>
      </c>
      <c r="K53" s="6" t="s">
        <v>23</v>
      </c>
      <c r="L53" s="6" t="s">
        <v>23</v>
      </c>
      <c r="M53" s="6" t="s">
        <v>23</v>
      </c>
      <c r="N53" s="6" t="s">
        <v>23</v>
      </c>
      <c r="O53" s="6" t="s">
        <v>23</v>
      </c>
      <c r="P53" s="6" t="s">
        <v>23</v>
      </c>
      <c r="Q53" s="6">
        <v>44</v>
      </c>
      <c r="R53" s="6" t="s">
        <v>23</v>
      </c>
      <c r="S53" s="6">
        <v>66</v>
      </c>
      <c r="T53" s="6">
        <v>63</v>
      </c>
      <c r="U53" s="6" t="s">
        <v>23</v>
      </c>
    </row>
    <row r="54" spans="1:21" x14ac:dyDescent="0.25">
      <c r="A54" s="1" t="s">
        <v>77</v>
      </c>
      <c r="B54">
        <v>95081001141</v>
      </c>
      <c r="C54" s="6">
        <v>35</v>
      </c>
      <c r="D54" s="6" t="s">
        <v>23</v>
      </c>
      <c r="E54" s="6" t="s">
        <v>23</v>
      </c>
      <c r="F54" s="6" t="s">
        <v>23</v>
      </c>
      <c r="G54" s="6" t="s">
        <v>23</v>
      </c>
      <c r="H54" s="6" t="s">
        <v>23</v>
      </c>
      <c r="I54" s="6">
        <v>96</v>
      </c>
      <c r="J54" s="6">
        <v>84</v>
      </c>
      <c r="K54" s="6" t="s">
        <v>23</v>
      </c>
      <c r="L54" s="6" t="s">
        <v>23</v>
      </c>
      <c r="M54" s="6" t="s">
        <v>23</v>
      </c>
      <c r="N54" s="6" t="s">
        <v>23</v>
      </c>
      <c r="O54" s="6" t="s">
        <v>23</v>
      </c>
      <c r="P54" s="6" t="s">
        <v>23</v>
      </c>
      <c r="Q54" s="6">
        <v>32</v>
      </c>
      <c r="R54" s="6" t="s">
        <v>23</v>
      </c>
      <c r="S54" s="6">
        <v>51</v>
      </c>
      <c r="T54" s="6">
        <v>63</v>
      </c>
      <c r="U54" s="6" t="s">
        <v>23</v>
      </c>
    </row>
    <row r="55" spans="1:21" x14ac:dyDescent="0.25">
      <c r="A55" s="1" t="s">
        <v>77</v>
      </c>
      <c r="B55">
        <v>95081600739</v>
      </c>
      <c r="C55" s="6" t="s">
        <v>23</v>
      </c>
      <c r="D55" s="6" t="s">
        <v>23</v>
      </c>
      <c r="E55" s="6" t="s">
        <v>23</v>
      </c>
      <c r="F55" s="6">
        <v>47</v>
      </c>
      <c r="G55" s="6" t="s">
        <v>23</v>
      </c>
      <c r="H55" s="6" t="s">
        <v>23</v>
      </c>
      <c r="I55" s="6">
        <v>86</v>
      </c>
      <c r="J55" s="6">
        <v>60</v>
      </c>
      <c r="K55" s="6" t="s">
        <v>23</v>
      </c>
      <c r="L55" s="6" t="s">
        <v>23</v>
      </c>
      <c r="M55" s="6" t="s">
        <v>23</v>
      </c>
      <c r="N55" s="6" t="s">
        <v>23</v>
      </c>
      <c r="O55" s="6" t="s">
        <v>23</v>
      </c>
      <c r="P55" s="6" t="s">
        <v>23</v>
      </c>
      <c r="Q55" s="6">
        <v>66</v>
      </c>
      <c r="R55" s="6" t="s">
        <v>23</v>
      </c>
      <c r="S55" s="6">
        <v>34</v>
      </c>
      <c r="T55" s="6">
        <v>58</v>
      </c>
      <c r="U55" s="6">
        <v>58</v>
      </c>
    </row>
    <row r="56" spans="1:21" x14ac:dyDescent="0.25">
      <c r="A56" s="1" t="s">
        <v>77</v>
      </c>
      <c r="B56">
        <v>95083106189</v>
      </c>
      <c r="C56" s="6" t="s">
        <v>23</v>
      </c>
      <c r="D56" s="6" t="s">
        <v>23</v>
      </c>
      <c r="E56" s="6" t="s">
        <v>23</v>
      </c>
      <c r="F56" s="6" t="s">
        <v>23</v>
      </c>
      <c r="G56" s="6">
        <v>42</v>
      </c>
      <c r="H56" s="6" t="s">
        <v>23</v>
      </c>
      <c r="I56" s="6">
        <v>66</v>
      </c>
      <c r="J56" s="6" t="s">
        <v>23</v>
      </c>
      <c r="K56" s="6" t="s">
        <v>23</v>
      </c>
      <c r="L56" s="6" t="s">
        <v>23</v>
      </c>
      <c r="M56" s="6" t="s">
        <v>23</v>
      </c>
      <c r="N56" s="6" t="s">
        <v>23</v>
      </c>
      <c r="O56" s="6" t="s">
        <v>23</v>
      </c>
      <c r="P56" s="6" t="s">
        <v>23</v>
      </c>
      <c r="Q56" s="6">
        <v>64</v>
      </c>
      <c r="R56" s="6" t="s">
        <v>23</v>
      </c>
      <c r="S56" s="6">
        <v>56</v>
      </c>
      <c r="T56" s="6">
        <v>75</v>
      </c>
      <c r="U56" s="6" t="s">
        <v>23</v>
      </c>
    </row>
    <row r="57" spans="1:21" x14ac:dyDescent="0.25">
      <c r="A57" s="1" t="s">
        <v>77</v>
      </c>
      <c r="B57">
        <v>95092111585</v>
      </c>
      <c r="C57" s="6" t="s">
        <v>23</v>
      </c>
      <c r="D57" s="6" t="s">
        <v>23</v>
      </c>
      <c r="E57" s="6" t="s">
        <v>23</v>
      </c>
      <c r="F57" s="6" t="s">
        <v>23</v>
      </c>
      <c r="G57" s="6">
        <v>76</v>
      </c>
      <c r="H57" s="6" t="s">
        <v>23</v>
      </c>
      <c r="I57" s="6">
        <v>97</v>
      </c>
      <c r="J57" s="6">
        <v>78</v>
      </c>
      <c r="K57" s="6" t="s">
        <v>23</v>
      </c>
      <c r="L57" s="6" t="s">
        <v>23</v>
      </c>
      <c r="M57" s="6" t="s">
        <v>23</v>
      </c>
      <c r="N57" s="6" t="s">
        <v>23</v>
      </c>
      <c r="O57" s="6" t="s">
        <v>23</v>
      </c>
      <c r="P57" s="6" t="s">
        <v>23</v>
      </c>
      <c r="Q57" s="6">
        <v>72</v>
      </c>
      <c r="R57" s="6" t="s">
        <v>23</v>
      </c>
      <c r="S57" s="6">
        <v>60</v>
      </c>
      <c r="T57" s="6">
        <v>80</v>
      </c>
      <c r="U57" s="6" t="s">
        <v>23</v>
      </c>
    </row>
    <row r="58" spans="1:21" x14ac:dyDescent="0.25">
      <c r="A58" s="1" t="s">
        <v>77</v>
      </c>
      <c r="B58">
        <v>95092712281</v>
      </c>
      <c r="C58" s="6" t="s">
        <v>23</v>
      </c>
      <c r="D58" s="6" t="s">
        <v>23</v>
      </c>
      <c r="E58" s="6" t="s">
        <v>23</v>
      </c>
      <c r="F58" s="6" t="s">
        <v>23</v>
      </c>
      <c r="G58" s="6">
        <v>80</v>
      </c>
      <c r="H58" s="6" t="s">
        <v>23</v>
      </c>
      <c r="I58" s="6">
        <v>78</v>
      </c>
      <c r="J58" s="6">
        <v>34</v>
      </c>
      <c r="K58" s="6" t="s">
        <v>23</v>
      </c>
      <c r="L58" s="6" t="s">
        <v>23</v>
      </c>
      <c r="M58" s="6" t="s">
        <v>23</v>
      </c>
      <c r="N58" s="6" t="s">
        <v>23</v>
      </c>
      <c r="O58" s="6" t="s">
        <v>23</v>
      </c>
      <c r="P58" s="6" t="s">
        <v>23</v>
      </c>
      <c r="Q58" s="6">
        <v>52</v>
      </c>
      <c r="R58" s="6" t="s">
        <v>23</v>
      </c>
      <c r="S58" s="6">
        <v>46</v>
      </c>
      <c r="T58" s="6">
        <v>80</v>
      </c>
      <c r="U58" s="6">
        <v>62</v>
      </c>
    </row>
    <row r="59" spans="1:21" x14ac:dyDescent="0.25">
      <c r="A59" s="1" t="s">
        <v>77</v>
      </c>
      <c r="B59">
        <v>95100600025</v>
      </c>
      <c r="C59" s="6" t="s">
        <v>23</v>
      </c>
      <c r="D59" s="6" t="s">
        <v>23</v>
      </c>
      <c r="E59" s="6" t="s">
        <v>23</v>
      </c>
      <c r="F59" s="6" t="s">
        <v>23</v>
      </c>
      <c r="G59" s="6" t="s">
        <v>23</v>
      </c>
      <c r="H59" s="6" t="s">
        <v>23</v>
      </c>
      <c r="I59" s="6">
        <v>65</v>
      </c>
      <c r="J59" s="6" t="s">
        <v>23</v>
      </c>
      <c r="K59" s="6" t="s">
        <v>23</v>
      </c>
      <c r="L59" s="6" t="s">
        <v>23</v>
      </c>
      <c r="M59" s="6" t="s">
        <v>23</v>
      </c>
      <c r="N59" s="6" t="s">
        <v>23</v>
      </c>
      <c r="O59" s="6" t="s">
        <v>23</v>
      </c>
      <c r="P59" s="6" t="s">
        <v>23</v>
      </c>
      <c r="Q59" s="6">
        <v>50</v>
      </c>
      <c r="R59" s="6" t="s">
        <v>23</v>
      </c>
      <c r="S59" s="6">
        <v>43</v>
      </c>
      <c r="T59" s="6">
        <v>78</v>
      </c>
      <c r="U59" s="6">
        <v>24</v>
      </c>
    </row>
    <row r="60" spans="1:21" x14ac:dyDescent="0.25">
      <c r="A60" s="1" t="s">
        <v>77</v>
      </c>
      <c r="B60">
        <v>95100606458</v>
      </c>
      <c r="C60" s="6" t="s">
        <v>23</v>
      </c>
      <c r="D60" s="6" t="s">
        <v>23</v>
      </c>
      <c r="E60" s="6" t="s">
        <v>23</v>
      </c>
      <c r="F60" s="6" t="s">
        <v>23</v>
      </c>
      <c r="G60" s="6">
        <v>88</v>
      </c>
      <c r="H60" s="6" t="s">
        <v>23</v>
      </c>
      <c r="I60" s="6">
        <v>96</v>
      </c>
      <c r="J60" s="6">
        <v>92</v>
      </c>
      <c r="K60" s="6" t="s">
        <v>23</v>
      </c>
      <c r="L60" s="6" t="s">
        <v>23</v>
      </c>
      <c r="M60" s="6" t="s">
        <v>23</v>
      </c>
      <c r="N60" s="6" t="s">
        <v>23</v>
      </c>
      <c r="O60" s="6" t="s">
        <v>23</v>
      </c>
      <c r="P60" s="6" t="s">
        <v>23</v>
      </c>
      <c r="Q60" s="6">
        <v>58</v>
      </c>
      <c r="R60" s="6" t="s">
        <v>23</v>
      </c>
      <c r="S60" s="6">
        <v>59</v>
      </c>
      <c r="T60" s="6">
        <v>53</v>
      </c>
      <c r="U60" s="6">
        <v>72</v>
      </c>
    </row>
    <row r="61" spans="1:21" x14ac:dyDescent="0.25">
      <c r="A61" s="1" t="s">
        <v>77</v>
      </c>
      <c r="B61">
        <v>95100700282</v>
      </c>
      <c r="C61" s="6" t="s">
        <v>23</v>
      </c>
      <c r="D61" s="6" t="s">
        <v>23</v>
      </c>
      <c r="E61" s="6" t="s">
        <v>23</v>
      </c>
      <c r="F61" s="6" t="s">
        <v>23</v>
      </c>
      <c r="G61" s="6">
        <v>76</v>
      </c>
      <c r="H61" s="6" t="s">
        <v>23</v>
      </c>
      <c r="I61" s="6">
        <v>100</v>
      </c>
      <c r="J61" s="6">
        <v>90</v>
      </c>
      <c r="K61" s="6" t="s">
        <v>23</v>
      </c>
      <c r="L61" s="6" t="s">
        <v>23</v>
      </c>
      <c r="M61" s="6" t="s">
        <v>23</v>
      </c>
      <c r="N61" s="6" t="s">
        <v>23</v>
      </c>
      <c r="O61" s="6">
        <v>100</v>
      </c>
      <c r="P61" s="6" t="s">
        <v>23</v>
      </c>
      <c r="Q61" s="6">
        <v>78</v>
      </c>
      <c r="R61" s="6" t="s">
        <v>23</v>
      </c>
      <c r="S61" s="6">
        <v>66</v>
      </c>
      <c r="T61" s="6">
        <v>75</v>
      </c>
      <c r="U61" s="6" t="s">
        <v>23</v>
      </c>
    </row>
    <row r="62" spans="1:21" x14ac:dyDescent="0.25">
      <c r="A62" s="1" t="s">
        <v>77</v>
      </c>
      <c r="B62">
        <v>95101000947</v>
      </c>
      <c r="C62" s="6" t="s">
        <v>23</v>
      </c>
      <c r="D62" s="6" t="s">
        <v>23</v>
      </c>
      <c r="E62" s="6" t="s">
        <v>23</v>
      </c>
      <c r="F62" s="6" t="s">
        <v>23</v>
      </c>
      <c r="G62" s="6">
        <v>96</v>
      </c>
      <c r="H62" s="6" t="s">
        <v>23</v>
      </c>
      <c r="I62" s="6">
        <v>98</v>
      </c>
      <c r="J62" s="6">
        <v>91</v>
      </c>
      <c r="K62" s="6" t="s">
        <v>23</v>
      </c>
      <c r="L62" s="6" t="s">
        <v>23</v>
      </c>
      <c r="M62" s="6" t="s">
        <v>23</v>
      </c>
      <c r="N62" s="6" t="s">
        <v>23</v>
      </c>
      <c r="O62" s="6" t="s">
        <v>23</v>
      </c>
      <c r="P62" s="6" t="s">
        <v>23</v>
      </c>
      <c r="Q62" s="6">
        <v>72</v>
      </c>
      <c r="R62" s="6" t="s">
        <v>23</v>
      </c>
      <c r="S62" s="6">
        <v>69</v>
      </c>
      <c r="T62" s="6">
        <v>85</v>
      </c>
      <c r="U62" s="6" t="s">
        <v>23</v>
      </c>
    </row>
    <row r="63" spans="1:21" x14ac:dyDescent="0.25">
      <c r="A63" s="1" t="s">
        <v>77</v>
      </c>
      <c r="B63">
        <v>95110605809</v>
      </c>
      <c r="C63" s="6" t="s">
        <v>23</v>
      </c>
      <c r="D63" s="6" t="s">
        <v>23</v>
      </c>
      <c r="E63" s="6" t="s">
        <v>23</v>
      </c>
      <c r="F63" s="6" t="s">
        <v>23</v>
      </c>
      <c r="G63" s="6">
        <v>76</v>
      </c>
      <c r="H63" s="6" t="s">
        <v>23</v>
      </c>
      <c r="I63" s="6">
        <v>99</v>
      </c>
      <c r="J63" s="6">
        <v>84</v>
      </c>
      <c r="K63" s="6">
        <v>78</v>
      </c>
      <c r="L63" s="6" t="s">
        <v>23</v>
      </c>
      <c r="M63" s="6" t="s">
        <v>23</v>
      </c>
      <c r="N63" s="6" t="s">
        <v>23</v>
      </c>
      <c r="O63" s="6" t="s">
        <v>23</v>
      </c>
      <c r="P63" s="6" t="s">
        <v>23</v>
      </c>
      <c r="Q63" s="6">
        <v>70</v>
      </c>
      <c r="R63" s="6" t="s">
        <v>23</v>
      </c>
      <c r="S63" s="6">
        <v>53</v>
      </c>
      <c r="T63" s="6">
        <v>73</v>
      </c>
      <c r="U63" s="6" t="s">
        <v>23</v>
      </c>
    </row>
    <row r="64" spans="1:21" x14ac:dyDescent="0.25">
      <c r="A64" s="1" t="s">
        <v>77</v>
      </c>
      <c r="B64">
        <v>95110704362</v>
      </c>
      <c r="C64" s="6">
        <v>48</v>
      </c>
      <c r="D64" s="6">
        <v>17</v>
      </c>
      <c r="E64" s="6" t="s">
        <v>23</v>
      </c>
      <c r="F64" s="6" t="s">
        <v>23</v>
      </c>
      <c r="G64" s="6" t="s">
        <v>23</v>
      </c>
      <c r="H64" s="6" t="s">
        <v>23</v>
      </c>
      <c r="I64" s="6">
        <v>100</v>
      </c>
      <c r="J64" s="6">
        <v>92</v>
      </c>
      <c r="K64" s="6" t="s">
        <v>23</v>
      </c>
      <c r="L64" s="6" t="s">
        <v>23</v>
      </c>
      <c r="M64" s="6" t="s">
        <v>23</v>
      </c>
      <c r="N64" s="6" t="s">
        <v>23</v>
      </c>
      <c r="O64" s="6" t="s">
        <v>23</v>
      </c>
      <c r="P64" s="6" t="s">
        <v>23</v>
      </c>
      <c r="Q64" s="6">
        <v>60</v>
      </c>
      <c r="R64" s="6" t="s">
        <v>23</v>
      </c>
      <c r="S64" s="6">
        <v>47</v>
      </c>
      <c r="T64" s="6" t="s">
        <v>23</v>
      </c>
      <c r="U64" s="6" t="s">
        <v>23</v>
      </c>
    </row>
    <row r="65" spans="1:21" x14ac:dyDescent="0.25">
      <c r="A65" s="1" t="s">
        <v>77</v>
      </c>
      <c r="B65">
        <v>95111800425</v>
      </c>
      <c r="C65" s="6" t="s">
        <v>23</v>
      </c>
      <c r="D65" s="6" t="s">
        <v>23</v>
      </c>
      <c r="E65" s="6" t="s">
        <v>23</v>
      </c>
      <c r="F65" s="6" t="s">
        <v>23</v>
      </c>
      <c r="G65" s="6">
        <v>80</v>
      </c>
      <c r="H65" s="6" t="s">
        <v>23</v>
      </c>
      <c r="I65" s="6">
        <v>98</v>
      </c>
      <c r="J65" s="6">
        <v>79</v>
      </c>
      <c r="K65" s="6" t="s">
        <v>23</v>
      </c>
      <c r="L65" s="6" t="s">
        <v>23</v>
      </c>
      <c r="M65" s="6" t="s">
        <v>23</v>
      </c>
      <c r="N65" s="6" t="s">
        <v>23</v>
      </c>
      <c r="O65" s="6" t="s">
        <v>23</v>
      </c>
      <c r="P65" s="6" t="s">
        <v>23</v>
      </c>
      <c r="Q65" s="6">
        <v>66</v>
      </c>
      <c r="R65" s="6" t="s">
        <v>23</v>
      </c>
      <c r="S65" s="6">
        <v>66</v>
      </c>
      <c r="T65" s="6">
        <v>63</v>
      </c>
      <c r="U65" s="6">
        <v>60</v>
      </c>
    </row>
    <row r="66" spans="1:21" x14ac:dyDescent="0.25">
      <c r="A66" s="1" t="s">
        <v>77</v>
      </c>
      <c r="B66">
        <v>95112902461</v>
      </c>
      <c r="C66" s="6" t="s">
        <v>23</v>
      </c>
      <c r="D66" s="6" t="s">
        <v>23</v>
      </c>
      <c r="E66" s="6" t="s">
        <v>23</v>
      </c>
      <c r="F66" s="6" t="s">
        <v>23</v>
      </c>
      <c r="G66" s="6" t="s">
        <v>23</v>
      </c>
      <c r="H66" s="6" t="s">
        <v>23</v>
      </c>
      <c r="I66" s="6">
        <v>94</v>
      </c>
      <c r="J66" s="6">
        <v>66</v>
      </c>
      <c r="K66" s="6" t="s">
        <v>23</v>
      </c>
      <c r="L66" s="6" t="s">
        <v>23</v>
      </c>
      <c r="M66" s="6" t="s">
        <v>23</v>
      </c>
      <c r="N66" s="6" t="s">
        <v>23</v>
      </c>
      <c r="O66" s="6" t="s">
        <v>23</v>
      </c>
      <c r="P66" s="6" t="s">
        <v>23</v>
      </c>
      <c r="Q66" s="6">
        <v>76</v>
      </c>
      <c r="R66" s="6">
        <v>24</v>
      </c>
      <c r="S66" s="6">
        <v>44</v>
      </c>
      <c r="T66" s="6">
        <v>40</v>
      </c>
      <c r="U66" s="6" t="s">
        <v>23</v>
      </c>
    </row>
    <row r="67" spans="1:21" x14ac:dyDescent="0.25">
      <c r="A67" s="1" t="s">
        <v>92</v>
      </c>
      <c r="B67">
        <v>94120209724</v>
      </c>
      <c r="C67" s="6" t="s">
        <v>23</v>
      </c>
      <c r="D67" s="6" t="s">
        <v>23</v>
      </c>
      <c r="E67" s="6" t="s">
        <v>23</v>
      </c>
      <c r="F67" s="6" t="s">
        <v>23</v>
      </c>
      <c r="G67" s="6" t="s">
        <v>23</v>
      </c>
      <c r="H67" s="6" t="s">
        <v>23</v>
      </c>
      <c r="I67" s="6">
        <v>95</v>
      </c>
      <c r="J67" s="6">
        <v>70</v>
      </c>
      <c r="K67" s="6" t="s">
        <v>23</v>
      </c>
      <c r="L67" s="6" t="s">
        <v>23</v>
      </c>
      <c r="M67" s="6">
        <v>51</v>
      </c>
      <c r="N67" s="6" t="s">
        <v>23</v>
      </c>
      <c r="O67" s="6" t="s">
        <v>23</v>
      </c>
      <c r="P67" s="6" t="s">
        <v>23</v>
      </c>
      <c r="Q67" s="6">
        <v>76</v>
      </c>
      <c r="R67" s="6">
        <v>52</v>
      </c>
      <c r="S67" s="6">
        <v>49</v>
      </c>
      <c r="T67" s="6" t="s">
        <v>23</v>
      </c>
      <c r="U67" s="6" t="s">
        <v>23</v>
      </c>
    </row>
    <row r="68" spans="1:21" x14ac:dyDescent="0.25">
      <c r="A68" s="1" t="s">
        <v>92</v>
      </c>
      <c r="B68">
        <v>95011303864</v>
      </c>
      <c r="C68" s="6" t="s">
        <v>23</v>
      </c>
      <c r="D68" s="6" t="s">
        <v>23</v>
      </c>
      <c r="E68" s="6" t="s">
        <v>23</v>
      </c>
      <c r="F68" s="6">
        <v>42</v>
      </c>
      <c r="G68" s="6" t="s">
        <v>23</v>
      </c>
      <c r="H68" s="6" t="s">
        <v>23</v>
      </c>
      <c r="I68" s="6">
        <v>52</v>
      </c>
      <c r="J68" s="6" t="s">
        <v>23</v>
      </c>
      <c r="K68" s="6" t="s">
        <v>23</v>
      </c>
      <c r="L68" s="6" t="s">
        <v>23</v>
      </c>
      <c r="M68" s="6" t="s">
        <v>23</v>
      </c>
      <c r="N68" s="6" t="s">
        <v>23</v>
      </c>
      <c r="O68" s="6" t="s">
        <v>23</v>
      </c>
      <c r="P68" s="6" t="s">
        <v>23</v>
      </c>
      <c r="Q68" s="6">
        <v>76</v>
      </c>
      <c r="R68" s="6">
        <v>40</v>
      </c>
      <c r="S68" s="6">
        <v>36</v>
      </c>
      <c r="T68" s="6" t="s">
        <v>23</v>
      </c>
      <c r="U68" s="6" t="s">
        <v>23</v>
      </c>
    </row>
    <row r="69" spans="1:21" x14ac:dyDescent="0.25">
      <c r="A69" s="1" t="s">
        <v>92</v>
      </c>
      <c r="B69">
        <v>95012701920</v>
      </c>
      <c r="C69" s="6" t="s">
        <v>23</v>
      </c>
      <c r="D69" s="6" t="s">
        <v>23</v>
      </c>
      <c r="E69" s="6" t="s">
        <v>23</v>
      </c>
      <c r="F69" s="6">
        <v>77</v>
      </c>
      <c r="G69" s="6" t="s">
        <v>23</v>
      </c>
      <c r="H69" s="6" t="s">
        <v>23</v>
      </c>
      <c r="I69" s="6">
        <v>92</v>
      </c>
      <c r="J69" s="6">
        <v>80</v>
      </c>
      <c r="K69" s="6">
        <v>68</v>
      </c>
      <c r="L69" s="6" t="s">
        <v>23</v>
      </c>
      <c r="M69" s="6" t="s">
        <v>23</v>
      </c>
      <c r="N69" s="6" t="s">
        <v>23</v>
      </c>
      <c r="O69" s="6" t="s">
        <v>23</v>
      </c>
      <c r="P69" s="6" t="s">
        <v>23</v>
      </c>
      <c r="Q69" s="6">
        <v>66</v>
      </c>
      <c r="R69" s="6">
        <v>44</v>
      </c>
      <c r="S69" s="6">
        <v>54</v>
      </c>
      <c r="T69" s="6" t="s">
        <v>23</v>
      </c>
      <c r="U69" s="6" t="s">
        <v>23</v>
      </c>
    </row>
    <row r="70" spans="1:21" x14ac:dyDescent="0.25">
      <c r="A70" s="1" t="s">
        <v>92</v>
      </c>
      <c r="B70">
        <v>95012707551</v>
      </c>
      <c r="C70" s="6" t="s">
        <v>23</v>
      </c>
      <c r="D70" s="6" t="s">
        <v>23</v>
      </c>
      <c r="E70" s="6" t="s">
        <v>23</v>
      </c>
      <c r="F70" s="6">
        <v>55</v>
      </c>
      <c r="G70" s="6" t="s">
        <v>23</v>
      </c>
      <c r="H70" s="6" t="s">
        <v>23</v>
      </c>
      <c r="I70" s="6">
        <v>88</v>
      </c>
      <c r="J70" s="6" t="s">
        <v>23</v>
      </c>
      <c r="K70" s="6" t="s">
        <v>23</v>
      </c>
      <c r="L70" s="6" t="s">
        <v>23</v>
      </c>
      <c r="M70" s="6" t="s">
        <v>23</v>
      </c>
      <c r="N70" s="6" t="s">
        <v>23</v>
      </c>
      <c r="O70" s="6" t="s">
        <v>23</v>
      </c>
      <c r="P70" s="6" t="s">
        <v>23</v>
      </c>
      <c r="Q70" s="6">
        <v>72</v>
      </c>
      <c r="R70" s="6">
        <v>42</v>
      </c>
      <c r="S70" s="6">
        <v>49</v>
      </c>
      <c r="T70" s="6" t="s">
        <v>23</v>
      </c>
      <c r="U70" s="6" t="s">
        <v>23</v>
      </c>
    </row>
    <row r="71" spans="1:21" x14ac:dyDescent="0.25">
      <c r="A71" s="1" t="s">
        <v>92</v>
      </c>
      <c r="B71">
        <v>95021105139</v>
      </c>
      <c r="C71" s="6" t="s">
        <v>23</v>
      </c>
      <c r="D71" s="6" t="s">
        <v>23</v>
      </c>
      <c r="E71" s="6" t="s">
        <v>23</v>
      </c>
      <c r="F71" s="6">
        <v>85</v>
      </c>
      <c r="G71" s="6" t="s">
        <v>23</v>
      </c>
      <c r="H71" s="6" t="s">
        <v>23</v>
      </c>
      <c r="I71" s="6">
        <v>100</v>
      </c>
      <c r="J71" s="6">
        <v>81</v>
      </c>
      <c r="K71" s="6" t="s">
        <v>23</v>
      </c>
      <c r="L71" s="6" t="s">
        <v>23</v>
      </c>
      <c r="M71" s="6">
        <v>94</v>
      </c>
      <c r="N71" s="6" t="s">
        <v>23</v>
      </c>
      <c r="O71" s="6" t="s">
        <v>23</v>
      </c>
      <c r="P71" s="6" t="s">
        <v>23</v>
      </c>
      <c r="Q71" s="6">
        <v>94</v>
      </c>
      <c r="R71" s="6">
        <v>52</v>
      </c>
      <c r="S71" s="6">
        <v>71</v>
      </c>
      <c r="T71" s="6" t="s">
        <v>23</v>
      </c>
      <c r="U71" s="6" t="s">
        <v>23</v>
      </c>
    </row>
    <row r="72" spans="1:21" x14ac:dyDescent="0.25">
      <c r="A72" s="1" t="s">
        <v>92</v>
      </c>
      <c r="B72">
        <v>95021201255</v>
      </c>
      <c r="C72" s="6" t="s">
        <v>23</v>
      </c>
      <c r="D72" s="6" t="s">
        <v>23</v>
      </c>
      <c r="E72" s="6" t="s">
        <v>23</v>
      </c>
      <c r="F72" s="6">
        <v>68</v>
      </c>
      <c r="G72" s="6" t="s">
        <v>23</v>
      </c>
      <c r="H72" s="6" t="s">
        <v>23</v>
      </c>
      <c r="I72" s="6">
        <v>84</v>
      </c>
      <c r="J72" s="6" t="s">
        <v>23</v>
      </c>
      <c r="K72" s="6" t="s">
        <v>23</v>
      </c>
      <c r="L72" s="6" t="s">
        <v>23</v>
      </c>
      <c r="M72" s="6" t="s">
        <v>23</v>
      </c>
      <c r="N72" s="6" t="s">
        <v>23</v>
      </c>
      <c r="O72" s="6" t="s">
        <v>23</v>
      </c>
      <c r="P72" s="6" t="s">
        <v>23</v>
      </c>
      <c r="Q72" s="6">
        <v>52</v>
      </c>
      <c r="R72" s="6">
        <v>14</v>
      </c>
      <c r="S72" s="6">
        <v>34</v>
      </c>
      <c r="T72" s="6" t="s">
        <v>23</v>
      </c>
      <c r="U72" s="6" t="s">
        <v>23</v>
      </c>
    </row>
    <row r="73" spans="1:21" x14ac:dyDescent="0.25">
      <c r="A73" s="1" t="s">
        <v>92</v>
      </c>
      <c r="B73">
        <v>95021303223</v>
      </c>
      <c r="C73" s="6" t="s">
        <v>23</v>
      </c>
      <c r="D73" s="6" t="s">
        <v>23</v>
      </c>
      <c r="E73" s="6" t="s">
        <v>23</v>
      </c>
      <c r="F73" s="6">
        <v>60</v>
      </c>
      <c r="G73" s="6" t="s">
        <v>23</v>
      </c>
      <c r="H73" s="6" t="s">
        <v>23</v>
      </c>
      <c r="I73" s="6">
        <v>92</v>
      </c>
      <c r="J73" s="6" t="s">
        <v>23</v>
      </c>
      <c r="K73" s="6" t="s">
        <v>23</v>
      </c>
      <c r="L73" s="6" t="s">
        <v>23</v>
      </c>
      <c r="M73" s="6" t="s">
        <v>23</v>
      </c>
      <c r="N73" s="6" t="s">
        <v>23</v>
      </c>
      <c r="O73" s="6" t="s">
        <v>23</v>
      </c>
      <c r="P73" s="6" t="s">
        <v>23</v>
      </c>
      <c r="Q73" s="6">
        <v>70</v>
      </c>
      <c r="R73" s="6">
        <v>32</v>
      </c>
      <c r="S73" s="6">
        <v>63</v>
      </c>
      <c r="T73" s="6" t="s">
        <v>23</v>
      </c>
      <c r="U73" s="6" t="s">
        <v>23</v>
      </c>
    </row>
    <row r="74" spans="1:21" x14ac:dyDescent="0.25">
      <c r="A74" s="1" t="s">
        <v>92</v>
      </c>
      <c r="B74">
        <v>95030407844</v>
      </c>
      <c r="C74" s="6" t="s">
        <v>23</v>
      </c>
      <c r="D74" s="6" t="s">
        <v>23</v>
      </c>
      <c r="E74" s="6" t="s">
        <v>23</v>
      </c>
      <c r="F74" s="6">
        <v>70</v>
      </c>
      <c r="G74" s="6" t="s">
        <v>23</v>
      </c>
      <c r="H74" s="6" t="s">
        <v>23</v>
      </c>
      <c r="I74" s="6">
        <v>94</v>
      </c>
      <c r="J74" s="6">
        <v>84</v>
      </c>
      <c r="K74" s="6" t="s">
        <v>23</v>
      </c>
      <c r="L74" s="6" t="s">
        <v>23</v>
      </c>
      <c r="M74" s="6" t="s">
        <v>23</v>
      </c>
      <c r="N74" s="6" t="s">
        <v>23</v>
      </c>
      <c r="O74" s="6" t="s">
        <v>23</v>
      </c>
      <c r="P74" s="6">
        <v>90</v>
      </c>
      <c r="Q74" s="6">
        <v>88</v>
      </c>
      <c r="R74" s="6">
        <v>56</v>
      </c>
      <c r="S74" s="6">
        <v>64</v>
      </c>
      <c r="T74" s="6" t="s">
        <v>23</v>
      </c>
      <c r="U74" s="6" t="s">
        <v>23</v>
      </c>
    </row>
    <row r="75" spans="1:21" x14ac:dyDescent="0.25">
      <c r="A75" s="1" t="s">
        <v>92</v>
      </c>
      <c r="B75">
        <v>95040309147</v>
      </c>
      <c r="C75" s="6" t="s">
        <v>23</v>
      </c>
      <c r="D75" s="6" t="s">
        <v>23</v>
      </c>
      <c r="E75" s="6" t="s">
        <v>23</v>
      </c>
      <c r="F75" s="6">
        <v>38</v>
      </c>
      <c r="G75" s="6" t="s">
        <v>23</v>
      </c>
      <c r="H75" s="6" t="s">
        <v>23</v>
      </c>
      <c r="I75" s="6">
        <v>51</v>
      </c>
      <c r="J75" s="6" t="s">
        <v>23</v>
      </c>
      <c r="K75" s="6" t="s">
        <v>23</v>
      </c>
      <c r="L75" s="6" t="s">
        <v>23</v>
      </c>
      <c r="M75" s="6" t="s">
        <v>23</v>
      </c>
      <c r="N75" s="6" t="s">
        <v>23</v>
      </c>
      <c r="O75" s="6" t="s">
        <v>23</v>
      </c>
      <c r="P75" s="6" t="s">
        <v>23</v>
      </c>
      <c r="Q75" s="6">
        <v>48</v>
      </c>
      <c r="R75" s="6" t="s">
        <v>23</v>
      </c>
      <c r="S75" s="6">
        <v>49</v>
      </c>
      <c r="T75" s="6" t="s">
        <v>23</v>
      </c>
      <c r="U75" s="6" t="s">
        <v>23</v>
      </c>
    </row>
    <row r="76" spans="1:21" x14ac:dyDescent="0.25">
      <c r="A76" s="1" t="s">
        <v>92</v>
      </c>
      <c r="B76">
        <v>95040502267</v>
      </c>
      <c r="C76" s="6" t="s">
        <v>23</v>
      </c>
      <c r="D76" s="6" t="s">
        <v>23</v>
      </c>
      <c r="E76" s="6" t="s">
        <v>23</v>
      </c>
      <c r="F76" s="6">
        <v>83</v>
      </c>
      <c r="G76" s="6" t="s">
        <v>23</v>
      </c>
      <c r="H76" s="6" t="s">
        <v>23</v>
      </c>
      <c r="I76" s="6" t="s">
        <v>23</v>
      </c>
      <c r="J76" s="6">
        <v>93</v>
      </c>
      <c r="K76" s="6" t="s">
        <v>23</v>
      </c>
      <c r="L76" s="6" t="s">
        <v>23</v>
      </c>
      <c r="M76" s="6" t="s">
        <v>23</v>
      </c>
      <c r="N76" s="6" t="s">
        <v>23</v>
      </c>
      <c r="O76" s="6">
        <v>96</v>
      </c>
      <c r="P76" s="6" t="s">
        <v>23</v>
      </c>
      <c r="Q76" s="6">
        <v>72</v>
      </c>
      <c r="R76" s="6">
        <v>64</v>
      </c>
      <c r="S76" s="6">
        <v>57</v>
      </c>
      <c r="T76" s="6" t="s">
        <v>23</v>
      </c>
      <c r="U76" s="6" t="s">
        <v>23</v>
      </c>
    </row>
    <row r="77" spans="1:21" x14ac:dyDescent="0.25">
      <c r="A77" s="1" t="s">
        <v>92</v>
      </c>
      <c r="B77">
        <v>95040601874</v>
      </c>
      <c r="C77" s="6" t="s">
        <v>23</v>
      </c>
      <c r="D77" s="6" t="s">
        <v>23</v>
      </c>
      <c r="E77" s="6" t="s">
        <v>23</v>
      </c>
      <c r="F77" s="6">
        <v>93</v>
      </c>
      <c r="G77" s="6" t="s">
        <v>23</v>
      </c>
      <c r="H77" s="6" t="s">
        <v>23</v>
      </c>
      <c r="I77" s="6">
        <v>98</v>
      </c>
      <c r="J77" s="6">
        <v>80</v>
      </c>
      <c r="K77" s="6">
        <v>80</v>
      </c>
      <c r="L77" s="6" t="s">
        <v>23</v>
      </c>
      <c r="M77" s="6" t="s">
        <v>23</v>
      </c>
      <c r="N77" s="6" t="s">
        <v>23</v>
      </c>
      <c r="O77" s="6" t="s">
        <v>23</v>
      </c>
      <c r="P77" s="6" t="s">
        <v>23</v>
      </c>
      <c r="Q77" s="6">
        <v>78</v>
      </c>
      <c r="R77" s="6">
        <v>64</v>
      </c>
      <c r="S77" s="6">
        <v>63</v>
      </c>
      <c r="T77" s="6" t="s">
        <v>23</v>
      </c>
      <c r="U77" s="6" t="s">
        <v>23</v>
      </c>
    </row>
    <row r="78" spans="1:21" x14ac:dyDescent="0.25">
      <c r="A78" s="1" t="s">
        <v>92</v>
      </c>
      <c r="B78">
        <v>95062703248</v>
      </c>
      <c r="C78" s="6" t="s">
        <v>23</v>
      </c>
      <c r="D78" s="6" t="s">
        <v>23</v>
      </c>
      <c r="E78" s="6" t="s">
        <v>23</v>
      </c>
      <c r="F78" s="6">
        <v>63</v>
      </c>
      <c r="G78" s="6" t="s">
        <v>23</v>
      </c>
      <c r="H78" s="6" t="s">
        <v>23</v>
      </c>
      <c r="I78" s="6">
        <v>88</v>
      </c>
      <c r="J78" s="6" t="s">
        <v>23</v>
      </c>
      <c r="K78" s="6" t="s">
        <v>23</v>
      </c>
      <c r="L78" s="6" t="s">
        <v>23</v>
      </c>
      <c r="M78" s="6" t="s">
        <v>23</v>
      </c>
      <c r="N78" s="6" t="s">
        <v>23</v>
      </c>
      <c r="O78" s="6" t="s">
        <v>23</v>
      </c>
      <c r="P78" s="6" t="s">
        <v>23</v>
      </c>
      <c r="Q78" s="6">
        <v>64</v>
      </c>
      <c r="R78" s="6" t="s">
        <v>23</v>
      </c>
      <c r="S78" s="6">
        <v>63</v>
      </c>
      <c r="T78" s="6">
        <v>43</v>
      </c>
      <c r="U78" s="6" t="s">
        <v>23</v>
      </c>
    </row>
    <row r="79" spans="1:21" x14ac:dyDescent="0.25">
      <c r="A79" s="1" t="s">
        <v>92</v>
      </c>
      <c r="B79">
        <v>95062704850</v>
      </c>
      <c r="C79" s="6" t="s">
        <v>23</v>
      </c>
      <c r="D79" s="6" t="s">
        <v>23</v>
      </c>
      <c r="E79" s="6" t="s">
        <v>23</v>
      </c>
      <c r="F79" s="6">
        <v>65</v>
      </c>
      <c r="G79" s="6" t="s">
        <v>23</v>
      </c>
      <c r="H79" s="6" t="s">
        <v>23</v>
      </c>
      <c r="I79" s="6">
        <v>69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6" t="s">
        <v>23</v>
      </c>
      <c r="Q79" s="6">
        <v>52</v>
      </c>
      <c r="R79" s="6" t="s">
        <v>23</v>
      </c>
      <c r="S79" s="6">
        <v>51</v>
      </c>
      <c r="T79" s="6" t="s">
        <v>23</v>
      </c>
      <c r="U79" s="6" t="s">
        <v>23</v>
      </c>
    </row>
    <row r="80" spans="1:21" x14ac:dyDescent="0.25">
      <c r="A80" s="1" t="s">
        <v>92</v>
      </c>
      <c r="B80">
        <v>95070400629</v>
      </c>
      <c r="C80" s="6" t="s">
        <v>23</v>
      </c>
      <c r="D80" s="6" t="s">
        <v>23</v>
      </c>
      <c r="E80" s="6" t="s">
        <v>23</v>
      </c>
      <c r="F80" s="6">
        <v>50</v>
      </c>
      <c r="G80" s="6" t="s">
        <v>23</v>
      </c>
      <c r="H80" s="6" t="s">
        <v>23</v>
      </c>
      <c r="I80" s="6">
        <v>82</v>
      </c>
      <c r="J80" s="6" t="s">
        <v>23</v>
      </c>
      <c r="K80" s="6" t="s">
        <v>23</v>
      </c>
      <c r="L80" s="6" t="s">
        <v>23</v>
      </c>
      <c r="M80" s="6" t="s">
        <v>23</v>
      </c>
      <c r="N80" s="6" t="s">
        <v>23</v>
      </c>
      <c r="O80" s="6" t="s">
        <v>23</v>
      </c>
      <c r="P80" s="6" t="s">
        <v>23</v>
      </c>
      <c r="Q80" s="6">
        <v>68</v>
      </c>
      <c r="R80" s="6">
        <v>36</v>
      </c>
      <c r="S80" s="6">
        <v>47</v>
      </c>
      <c r="T80" s="6" t="s">
        <v>23</v>
      </c>
      <c r="U80" s="6" t="s">
        <v>23</v>
      </c>
    </row>
    <row r="81" spans="1:21" x14ac:dyDescent="0.25">
      <c r="A81" s="1" t="s">
        <v>92</v>
      </c>
      <c r="B81">
        <v>95070600715</v>
      </c>
      <c r="C81" s="6" t="s">
        <v>23</v>
      </c>
      <c r="D81" s="6" t="s">
        <v>23</v>
      </c>
      <c r="E81" s="6" t="s">
        <v>23</v>
      </c>
      <c r="F81" s="6">
        <v>53</v>
      </c>
      <c r="G81" s="6" t="s">
        <v>23</v>
      </c>
      <c r="H81" s="6" t="s">
        <v>23</v>
      </c>
      <c r="I81" s="6">
        <v>100</v>
      </c>
      <c r="J81" s="6">
        <v>77</v>
      </c>
      <c r="K81" s="6" t="s">
        <v>23</v>
      </c>
      <c r="L81" s="6" t="s">
        <v>23</v>
      </c>
      <c r="M81" s="6" t="s">
        <v>23</v>
      </c>
      <c r="N81" s="6" t="s">
        <v>23</v>
      </c>
      <c r="O81" s="6" t="s">
        <v>23</v>
      </c>
      <c r="P81" s="6" t="s">
        <v>23</v>
      </c>
      <c r="Q81" s="6">
        <v>82</v>
      </c>
      <c r="R81" s="6">
        <v>38</v>
      </c>
      <c r="S81" s="6">
        <v>53</v>
      </c>
      <c r="T81" s="6" t="s">
        <v>23</v>
      </c>
      <c r="U81" s="6">
        <v>46</v>
      </c>
    </row>
    <row r="82" spans="1:21" x14ac:dyDescent="0.25">
      <c r="A82" s="1" t="s">
        <v>92</v>
      </c>
      <c r="B82">
        <v>95071306764</v>
      </c>
      <c r="C82" s="6" t="s">
        <v>23</v>
      </c>
      <c r="D82" s="6" t="s">
        <v>23</v>
      </c>
      <c r="E82" s="6" t="s">
        <v>23</v>
      </c>
      <c r="F82" s="6" t="s">
        <v>23</v>
      </c>
      <c r="G82" s="6" t="s">
        <v>23</v>
      </c>
      <c r="H82" s="6" t="s">
        <v>23</v>
      </c>
      <c r="I82" s="6">
        <v>98</v>
      </c>
      <c r="J82" s="6">
        <v>81</v>
      </c>
      <c r="K82" s="6" t="s">
        <v>23</v>
      </c>
      <c r="L82" s="6" t="s">
        <v>23</v>
      </c>
      <c r="M82" s="6" t="s">
        <v>23</v>
      </c>
      <c r="N82" s="6" t="s">
        <v>23</v>
      </c>
      <c r="O82" s="6" t="s">
        <v>23</v>
      </c>
      <c r="P82" s="6" t="s">
        <v>23</v>
      </c>
      <c r="Q82" s="6">
        <v>88</v>
      </c>
      <c r="R82" s="6">
        <v>40</v>
      </c>
      <c r="S82" s="6">
        <v>59</v>
      </c>
      <c r="T82" s="6" t="s">
        <v>23</v>
      </c>
      <c r="U82" s="6" t="s">
        <v>23</v>
      </c>
    </row>
    <row r="83" spans="1:21" x14ac:dyDescent="0.25">
      <c r="A83" s="1" t="s">
        <v>92</v>
      </c>
      <c r="B83">
        <v>95071307406</v>
      </c>
      <c r="C83" s="6" t="s">
        <v>23</v>
      </c>
      <c r="D83" s="6" t="s">
        <v>23</v>
      </c>
      <c r="E83" s="6" t="s">
        <v>23</v>
      </c>
      <c r="F83" s="6">
        <v>70</v>
      </c>
      <c r="G83" s="6" t="s">
        <v>23</v>
      </c>
      <c r="H83" s="6" t="s">
        <v>23</v>
      </c>
      <c r="I83" s="6">
        <v>96</v>
      </c>
      <c r="J83" s="6">
        <v>51</v>
      </c>
      <c r="K83" s="6" t="s">
        <v>23</v>
      </c>
      <c r="L83" s="6" t="s">
        <v>23</v>
      </c>
      <c r="M83" s="6" t="s">
        <v>23</v>
      </c>
      <c r="N83" s="6" t="s">
        <v>23</v>
      </c>
      <c r="O83" s="6" t="s">
        <v>23</v>
      </c>
      <c r="P83" s="6" t="s">
        <v>23</v>
      </c>
      <c r="Q83" s="6">
        <v>76</v>
      </c>
      <c r="R83" s="6" t="s">
        <v>23</v>
      </c>
      <c r="S83" s="6">
        <v>66</v>
      </c>
      <c r="T83" s="6">
        <v>95</v>
      </c>
      <c r="U83" s="6" t="s">
        <v>23</v>
      </c>
    </row>
    <row r="84" spans="1:21" x14ac:dyDescent="0.25">
      <c r="A84" s="1" t="s">
        <v>92</v>
      </c>
      <c r="B84">
        <v>95072805323</v>
      </c>
      <c r="C84" s="6" t="s">
        <v>23</v>
      </c>
      <c r="D84" s="6" t="s">
        <v>23</v>
      </c>
      <c r="E84" s="6" t="s">
        <v>23</v>
      </c>
      <c r="F84" s="6">
        <v>68</v>
      </c>
      <c r="G84" s="6" t="s">
        <v>23</v>
      </c>
      <c r="H84" s="6" t="s">
        <v>23</v>
      </c>
      <c r="I84" s="6">
        <v>87</v>
      </c>
      <c r="J84" s="6">
        <v>55</v>
      </c>
      <c r="K84" s="6" t="s">
        <v>23</v>
      </c>
      <c r="L84" s="6" t="s">
        <v>23</v>
      </c>
      <c r="M84" s="6" t="s">
        <v>23</v>
      </c>
      <c r="N84" s="6" t="s">
        <v>23</v>
      </c>
      <c r="O84" s="6" t="s">
        <v>23</v>
      </c>
      <c r="P84" s="6" t="s">
        <v>23</v>
      </c>
      <c r="Q84" s="6">
        <v>86</v>
      </c>
      <c r="R84" s="6">
        <v>48</v>
      </c>
      <c r="S84" s="6">
        <v>63</v>
      </c>
      <c r="T84" s="6">
        <v>55</v>
      </c>
      <c r="U84" s="6" t="s">
        <v>23</v>
      </c>
    </row>
    <row r="85" spans="1:21" x14ac:dyDescent="0.25">
      <c r="A85" s="1" t="s">
        <v>92</v>
      </c>
      <c r="B85">
        <v>95072901340</v>
      </c>
      <c r="C85" s="6" t="s">
        <v>23</v>
      </c>
      <c r="D85" s="6" t="s">
        <v>23</v>
      </c>
      <c r="E85" s="6" t="s">
        <v>23</v>
      </c>
      <c r="F85" s="6" t="s">
        <v>23</v>
      </c>
      <c r="G85" s="6" t="s">
        <v>23</v>
      </c>
      <c r="H85" s="6" t="s">
        <v>23</v>
      </c>
      <c r="I85" s="6">
        <v>91</v>
      </c>
      <c r="J85" s="6">
        <v>66</v>
      </c>
      <c r="K85" s="6" t="s">
        <v>23</v>
      </c>
      <c r="L85" s="6" t="s">
        <v>23</v>
      </c>
      <c r="M85" s="6" t="s">
        <v>23</v>
      </c>
      <c r="N85" s="6" t="s">
        <v>23</v>
      </c>
      <c r="O85" s="6" t="s">
        <v>23</v>
      </c>
      <c r="P85" s="6" t="s">
        <v>23</v>
      </c>
      <c r="Q85" s="6">
        <v>100</v>
      </c>
      <c r="R85" s="6">
        <v>66</v>
      </c>
      <c r="S85" s="6">
        <v>76</v>
      </c>
      <c r="T85" s="6">
        <v>70</v>
      </c>
      <c r="U85" s="6" t="s">
        <v>23</v>
      </c>
    </row>
    <row r="86" spans="1:21" x14ac:dyDescent="0.25">
      <c r="A86" s="1" t="s">
        <v>92</v>
      </c>
      <c r="B86">
        <v>95072901364</v>
      </c>
      <c r="C86" s="6" t="s">
        <v>23</v>
      </c>
      <c r="D86" s="6" t="s">
        <v>23</v>
      </c>
      <c r="E86" s="6" t="s">
        <v>23</v>
      </c>
      <c r="F86" s="6" t="s">
        <v>23</v>
      </c>
      <c r="G86" s="6" t="s">
        <v>23</v>
      </c>
      <c r="H86" s="6" t="s">
        <v>23</v>
      </c>
      <c r="I86" s="6">
        <v>100</v>
      </c>
      <c r="J86" s="6">
        <v>92</v>
      </c>
      <c r="K86" s="6">
        <v>72</v>
      </c>
      <c r="L86" s="6" t="s">
        <v>23</v>
      </c>
      <c r="M86" s="6" t="s">
        <v>23</v>
      </c>
      <c r="N86" s="6" t="s">
        <v>23</v>
      </c>
      <c r="O86" s="6" t="s">
        <v>23</v>
      </c>
      <c r="P86" s="6" t="s">
        <v>23</v>
      </c>
      <c r="Q86" s="6">
        <v>74</v>
      </c>
      <c r="R86" s="6">
        <v>52</v>
      </c>
      <c r="S86" s="6">
        <v>54</v>
      </c>
      <c r="T86" s="6" t="s">
        <v>23</v>
      </c>
      <c r="U86" s="6" t="s">
        <v>23</v>
      </c>
    </row>
    <row r="87" spans="1:21" x14ac:dyDescent="0.25">
      <c r="A87" s="1" t="s">
        <v>92</v>
      </c>
      <c r="B87">
        <v>95082206507</v>
      </c>
      <c r="C87" s="6" t="s">
        <v>23</v>
      </c>
      <c r="D87" s="6" t="s">
        <v>23</v>
      </c>
      <c r="E87" s="6" t="s">
        <v>23</v>
      </c>
      <c r="F87" s="6">
        <v>87</v>
      </c>
      <c r="G87" s="6" t="s">
        <v>23</v>
      </c>
      <c r="H87" s="6" t="s">
        <v>23</v>
      </c>
      <c r="I87" s="6">
        <v>98</v>
      </c>
      <c r="J87" s="6" t="s">
        <v>23</v>
      </c>
      <c r="K87" s="6" t="s">
        <v>23</v>
      </c>
      <c r="L87" s="6" t="s">
        <v>23</v>
      </c>
      <c r="M87" s="6" t="s">
        <v>23</v>
      </c>
      <c r="N87" s="6" t="s">
        <v>23</v>
      </c>
      <c r="O87" s="6" t="s">
        <v>23</v>
      </c>
      <c r="P87" s="6" t="s">
        <v>23</v>
      </c>
      <c r="Q87" s="6">
        <v>96</v>
      </c>
      <c r="R87" s="6">
        <v>90</v>
      </c>
      <c r="S87" s="6">
        <v>91</v>
      </c>
      <c r="T87" s="6" t="s">
        <v>23</v>
      </c>
      <c r="U87" s="6" t="s">
        <v>23</v>
      </c>
    </row>
    <row r="88" spans="1:21" x14ac:dyDescent="0.25">
      <c r="A88" s="1" t="s">
        <v>92</v>
      </c>
      <c r="B88">
        <v>95091103271</v>
      </c>
      <c r="C88" s="6" t="s">
        <v>23</v>
      </c>
      <c r="D88" s="6" t="s">
        <v>23</v>
      </c>
      <c r="E88" s="6" t="s">
        <v>23</v>
      </c>
      <c r="F88" s="6">
        <v>47</v>
      </c>
      <c r="G88" s="6" t="s">
        <v>23</v>
      </c>
      <c r="H88" s="6" t="s">
        <v>23</v>
      </c>
      <c r="I88" s="6">
        <v>89</v>
      </c>
      <c r="J88" s="6" t="s">
        <v>23</v>
      </c>
      <c r="K88" s="6" t="s">
        <v>23</v>
      </c>
      <c r="L88" s="6" t="s">
        <v>23</v>
      </c>
      <c r="M88" s="6" t="s">
        <v>23</v>
      </c>
      <c r="N88" s="6" t="s">
        <v>23</v>
      </c>
      <c r="O88" s="6" t="s">
        <v>23</v>
      </c>
      <c r="P88" s="6" t="s">
        <v>23</v>
      </c>
      <c r="Q88" s="6">
        <v>76</v>
      </c>
      <c r="R88" s="6">
        <v>40</v>
      </c>
      <c r="S88" s="6">
        <v>54</v>
      </c>
      <c r="T88" s="6" t="s">
        <v>23</v>
      </c>
      <c r="U88" s="6" t="s">
        <v>23</v>
      </c>
    </row>
    <row r="89" spans="1:21" x14ac:dyDescent="0.25">
      <c r="A89" s="1" t="s">
        <v>92</v>
      </c>
      <c r="B89">
        <v>95092301371</v>
      </c>
      <c r="C89" s="6" t="s">
        <v>23</v>
      </c>
      <c r="D89" s="6" t="s">
        <v>23</v>
      </c>
      <c r="E89" s="6" t="s">
        <v>23</v>
      </c>
      <c r="F89" s="6" t="s">
        <v>23</v>
      </c>
      <c r="G89" s="6" t="s">
        <v>23</v>
      </c>
      <c r="H89" s="6" t="s">
        <v>23</v>
      </c>
      <c r="I89" s="6">
        <v>94</v>
      </c>
      <c r="J89" s="6">
        <v>88</v>
      </c>
      <c r="K89" s="6" t="s">
        <v>23</v>
      </c>
      <c r="L89" s="6" t="s">
        <v>23</v>
      </c>
      <c r="M89" s="6" t="s">
        <v>23</v>
      </c>
      <c r="N89" s="6" t="s">
        <v>23</v>
      </c>
      <c r="O89" s="6" t="s">
        <v>23</v>
      </c>
      <c r="P89" s="6" t="s">
        <v>23</v>
      </c>
      <c r="Q89" s="6">
        <v>88</v>
      </c>
      <c r="R89" s="6">
        <v>46</v>
      </c>
      <c r="S89" s="6">
        <v>77</v>
      </c>
      <c r="T89" s="6" t="s">
        <v>23</v>
      </c>
      <c r="U89" s="6" t="s">
        <v>23</v>
      </c>
    </row>
    <row r="90" spans="1:21" x14ac:dyDescent="0.25">
      <c r="A90" s="1" t="s">
        <v>92</v>
      </c>
      <c r="B90">
        <v>95100703063</v>
      </c>
      <c r="C90" s="6" t="s">
        <v>23</v>
      </c>
      <c r="D90" s="6" t="s">
        <v>23</v>
      </c>
      <c r="E90" s="6" t="s">
        <v>23</v>
      </c>
      <c r="F90" s="6">
        <v>68</v>
      </c>
      <c r="G90" s="6" t="s">
        <v>23</v>
      </c>
      <c r="H90" s="6" t="s">
        <v>23</v>
      </c>
      <c r="I90" s="6">
        <v>94</v>
      </c>
      <c r="J90" s="6">
        <v>78</v>
      </c>
      <c r="K90" s="6" t="s">
        <v>23</v>
      </c>
      <c r="L90" s="6" t="s">
        <v>23</v>
      </c>
      <c r="M90" s="6" t="s">
        <v>23</v>
      </c>
      <c r="N90" s="6" t="s">
        <v>23</v>
      </c>
      <c r="O90" s="6">
        <v>96</v>
      </c>
      <c r="P90" s="6" t="s">
        <v>23</v>
      </c>
      <c r="Q90" s="6">
        <v>100</v>
      </c>
      <c r="R90" s="6">
        <v>54</v>
      </c>
      <c r="S90" s="6">
        <v>50</v>
      </c>
      <c r="T90" s="6" t="s">
        <v>23</v>
      </c>
      <c r="U90" s="6" t="s">
        <v>23</v>
      </c>
    </row>
    <row r="91" spans="1:21" x14ac:dyDescent="0.25">
      <c r="A91" s="1" t="s">
        <v>92</v>
      </c>
      <c r="B91">
        <v>95102509322</v>
      </c>
      <c r="C91" s="6" t="s">
        <v>23</v>
      </c>
      <c r="D91" s="6" t="s">
        <v>23</v>
      </c>
      <c r="E91" s="6" t="s">
        <v>23</v>
      </c>
      <c r="F91" s="6">
        <v>77</v>
      </c>
      <c r="G91" s="6" t="s">
        <v>23</v>
      </c>
      <c r="H91" s="6" t="s">
        <v>23</v>
      </c>
      <c r="I91" s="6">
        <v>72</v>
      </c>
      <c r="J91" s="6">
        <v>44</v>
      </c>
      <c r="K91" s="6" t="s">
        <v>23</v>
      </c>
      <c r="L91" s="6" t="s">
        <v>23</v>
      </c>
      <c r="M91" s="6" t="s">
        <v>23</v>
      </c>
      <c r="N91" s="6" t="s">
        <v>23</v>
      </c>
      <c r="O91" s="6" t="s">
        <v>23</v>
      </c>
      <c r="P91" s="6" t="s">
        <v>23</v>
      </c>
      <c r="Q91" s="6">
        <v>78</v>
      </c>
      <c r="R91" s="6">
        <v>40</v>
      </c>
      <c r="S91" s="6">
        <v>60</v>
      </c>
      <c r="T91" s="6" t="s">
        <v>23</v>
      </c>
      <c r="U91" s="6" t="s">
        <v>23</v>
      </c>
    </row>
    <row r="92" spans="1:21" x14ac:dyDescent="0.25">
      <c r="A92" s="1" t="s">
        <v>92</v>
      </c>
      <c r="B92">
        <v>95121002200</v>
      </c>
      <c r="C92" s="6" t="s">
        <v>23</v>
      </c>
      <c r="D92" s="6" t="s">
        <v>23</v>
      </c>
      <c r="E92" s="6" t="s">
        <v>23</v>
      </c>
      <c r="F92" s="6">
        <v>80</v>
      </c>
      <c r="G92" s="6" t="s">
        <v>23</v>
      </c>
      <c r="H92" s="6" t="s">
        <v>23</v>
      </c>
      <c r="I92" s="6">
        <v>100</v>
      </c>
      <c r="J92" s="6">
        <v>82</v>
      </c>
      <c r="K92" s="6" t="s">
        <v>23</v>
      </c>
      <c r="L92" s="6" t="s">
        <v>23</v>
      </c>
      <c r="M92" s="6" t="s">
        <v>23</v>
      </c>
      <c r="N92" s="6" t="s">
        <v>23</v>
      </c>
      <c r="O92" s="6">
        <v>100</v>
      </c>
      <c r="P92" s="6" t="s">
        <v>23</v>
      </c>
      <c r="Q92" s="6">
        <v>86</v>
      </c>
      <c r="R92" s="6">
        <v>94</v>
      </c>
      <c r="S92" s="6">
        <v>63</v>
      </c>
      <c r="T92" s="6" t="s">
        <v>23</v>
      </c>
      <c r="U92" s="6" t="s">
        <v>23</v>
      </c>
    </row>
    <row r="93" spans="1:21" x14ac:dyDescent="0.25">
      <c r="A93" s="1" t="s">
        <v>92</v>
      </c>
      <c r="B93">
        <v>96010806327</v>
      </c>
      <c r="C93" s="6" t="s">
        <v>23</v>
      </c>
      <c r="D93" s="6" t="s">
        <v>23</v>
      </c>
      <c r="E93" s="6" t="s">
        <v>23</v>
      </c>
      <c r="F93" s="6">
        <v>82</v>
      </c>
      <c r="G93" s="6" t="s">
        <v>23</v>
      </c>
      <c r="H93" s="6" t="s">
        <v>23</v>
      </c>
      <c r="I93" s="6">
        <v>94</v>
      </c>
      <c r="J93" s="6">
        <v>61</v>
      </c>
      <c r="K93" s="6" t="s">
        <v>23</v>
      </c>
      <c r="L93" s="6" t="s">
        <v>23</v>
      </c>
      <c r="M93" s="6" t="s">
        <v>23</v>
      </c>
      <c r="N93" s="6" t="s">
        <v>23</v>
      </c>
      <c r="O93" s="6" t="s">
        <v>23</v>
      </c>
      <c r="P93" s="6" t="s">
        <v>23</v>
      </c>
      <c r="Q93" s="6">
        <v>68</v>
      </c>
      <c r="R93" s="6" t="s">
        <v>23</v>
      </c>
      <c r="S93" s="6">
        <v>71</v>
      </c>
      <c r="T93" s="6" t="s">
        <v>23</v>
      </c>
      <c r="U93" s="6" t="s">
        <v>23</v>
      </c>
    </row>
    <row r="94" spans="1:21" x14ac:dyDescent="0.25">
      <c r="A94" s="1" t="s">
        <v>96</v>
      </c>
      <c r="B94">
        <v>95010400678</v>
      </c>
      <c r="C94" s="6" t="s">
        <v>23</v>
      </c>
      <c r="D94" s="6" t="s">
        <v>23</v>
      </c>
      <c r="E94" s="6">
        <v>70</v>
      </c>
      <c r="F94" s="6" t="s">
        <v>23</v>
      </c>
      <c r="G94" s="6" t="s">
        <v>23</v>
      </c>
      <c r="H94" s="6" t="s">
        <v>23</v>
      </c>
      <c r="I94" s="6">
        <v>94</v>
      </c>
      <c r="J94" s="6">
        <v>73</v>
      </c>
      <c r="K94" s="6" t="s">
        <v>23</v>
      </c>
      <c r="L94" s="6" t="s">
        <v>23</v>
      </c>
      <c r="M94" s="6" t="s">
        <v>23</v>
      </c>
      <c r="N94" s="6" t="s">
        <v>23</v>
      </c>
      <c r="O94" s="6" t="s">
        <v>23</v>
      </c>
      <c r="P94" s="6" t="s">
        <v>23</v>
      </c>
      <c r="Q94" s="6">
        <v>90</v>
      </c>
      <c r="R94" s="6">
        <v>70</v>
      </c>
      <c r="S94" s="6">
        <v>59</v>
      </c>
      <c r="T94" s="6" t="s">
        <v>23</v>
      </c>
      <c r="U94" s="6" t="s">
        <v>23</v>
      </c>
    </row>
    <row r="95" spans="1:21" x14ac:dyDescent="0.25">
      <c r="A95" s="1" t="s">
        <v>96</v>
      </c>
      <c r="B95">
        <v>95012402890</v>
      </c>
      <c r="C95" s="6" t="s">
        <v>23</v>
      </c>
      <c r="D95" s="6" t="s">
        <v>23</v>
      </c>
      <c r="E95" s="6">
        <v>53</v>
      </c>
      <c r="F95" s="6" t="s">
        <v>23</v>
      </c>
      <c r="G95" s="6" t="s">
        <v>23</v>
      </c>
      <c r="H95" s="6" t="s">
        <v>23</v>
      </c>
      <c r="I95" s="6">
        <v>96</v>
      </c>
      <c r="J95" s="6">
        <v>67</v>
      </c>
      <c r="K95" s="6" t="s">
        <v>23</v>
      </c>
      <c r="L95" s="6" t="s">
        <v>23</v>
      </c>
      <c r="M95" s="6" t="s">
        <v>23</v>
      </c>
      <c r="N95" s="6" t="s">
        <v>23</v>
      </c>
      <c r="O95" s="6" t="s">
        <v>23</v>
      </c>
      <c r="P95" s="6" t="s">
        <v>23</v>
      </c>
      <c r="Q95" s="6">
        <v>90</v>
      </c>
      <c r="R95" s="6">
        <v>40</v>
      </c>
      <c r="S95" s="6">
        <v>64</v>
      </c>
      <c r="T95" s="6" t="s">
        <v>23</v>
      </c>
      <c r="U95" s="6" t="s">
        <v>23</v>
      </c>
    </row>
    <row r="96" spans="1:21" x14ac:dyDescent="0.25">
      <c r="A96" s="1" t="s">
        <v>96</v>
      </c>
      <c r="B96">
        <v>95012801194</v>
      </c>
      <c r="C96" s="6" t="s">
        <v>23</v>
      </c>
      <c r="D96" s="6" t="s">
        <v>23</v>
      </c>
      <c r="E96" s="6">
        <v>75</v>
      </c>
      <c r="F96" s="6" t="s">
        <v>23</v>
      </c>
      <c r="G96" s="6" t="s">
        <v>23</v>
      </c>
      <c r="H96" s="6">
        <v>78</v>
      </c>
      <c r="I96" s="6">
        <v>98</v>
      </c>
      <c r="J96" s="6">
        <v>96</v>
      </c>
      <c r="K96" s="6" t="s">
        <v>23</v>
      </c>
      <c r="L96" s="6" t="s">
        <v>23</v>
      </c>
      <c r="M96" s="6" t="s">
        <v>23</v>
      </c>
      <c r="N96" s="6" t="s">
        <v>23</v>
      </c>
      <c r="O96" s="6" t="s">
        <v>23</v>
      </c>
      <c r="P96" s="6" t="s">
        <v>23</v>
      </c>
      <c r="Q96" s="6">
        <v>100</v>
      </c>
      <c r="R96" s="6">
        <v>90</v>
      </c>
      <c r="S96" s="6">
        <v>80</v>
      </c>
      <c r="T96" s="6" t="s">
        <v>23</v>
      </c>
      <c r="U96" s="6" t="s">
        <v>23</v>
      </c>
    </row>
    <row r="97" spans="1:21" x14ac:dyDescent="0.25">
      <c r="A97" s="1" t="s">
        <v>96</v>
      </c>
      <c r="B97">
        <v>95012904927</v>
      </c>
      <c r="C97" s="6" t="s">
        <v>23</v>
      </c>
      <c r="D97" s="6" t="s">
        <v>23</v>
      </c>
      <c r="E97" s="6">
        <v>82</v>
      </c>
      <c r="F97" s="6" t="s">
        <v>23</v>
      </c>
      <c r="G97" s="6" t="s">
        <v>23</v>
      </c>
      <c r="H97" s="6" t="s">
        <v>23</v>
      </c>
      <c r="I97" s="6">
        <v>100</v>
      </c>
      <c r="J97" s="6">
        <v>91</v>
      </c>
      <c r="K97" s="6" t="s">
        <v>23</v>
      </c>
      <c r="L97" s="6" t="s">
        <v>23</v>
      </c>
      <c r="M97" s="6" t="s">
        <v>23</v>
      </c>
      <c r="N97" s="6" t="s">
        <v>23</v>
      </c>
      <c r="O97" s="6" t="s">
        <v>23</v>
      </c>
      <c r="P97" s="6" t="s">
        <v>23</v>
      </c>
      <c r="Q97" s="6">
        <v>86</v>
      </c>
      <c r="R97" s="6">
        <v>80</v>
      </c>
      <c r="S97" s="6">
        <v>84</v>
      </c>
      <c r="T97" s="6" t="s">
        <v>23</v>
      </c>
      <c r="U97" s="6" t="s">
        <v>23</v>
      </c>
    </row>
    <row r="98" spans="1:21" x14ac:dyDescent="0.25">
      <c r="A98" s="1" t="s">
        <v>96</v>
      </c>
      <c r="B98">
        <v>95020904777</v>
      </c>
      <c r="C98" s="6" t="s">
        <v>23</v>
      </c>
      <c r="D98" s="6" t="s">
        <v>23</v>
      </c>
      <c r="E98" s="6">
        <v>32</v>
      </c>
      <c r="F98" s="6" t="s">
        <v>23</v>
      </c>
      <c r="G98" s="6" t="s">
        <v>23</v>
      </c>
      <c r="H98" s="6" t="s">
        <v>23</v>
      </c>
      <c r="I98" s="6">
        <v>96</v>
      </c>
      <c r="J98" s="6">
        <v>74</v>
      </c>
      <c r="K98" s="6" t="s">
        <v>23</v>
      </c>
      <c r="L98" s="6" t="s">
        <v>23</v>
      </c>
      <c r="M98" s="6" t="s">
        <v>23</v>
      </c>
      <c r="N98" s="6" t="s">
        <v>23</v>
      </c>
      <c r="O98" s="6" t="s">
        <v>23</v>
      </c>
      <c r="P98" s="6" t="s">
        <v>23</v>
      </c>
      <c r="Q98" s="6">
        <v>82</v>
      </c>
      <c r="R98" s="6" t="s">
        <v>23</v>
      </c>
      <c r="S98" s="6">
        <v>60</v>
      </c>
      <c r="T98" s="6">
        <v>25</v>
      </c>
      <c r="U98" s="6" t="s">
        <v>23</v>
      </c>
    </row>
    <row r="99" spans="1:21" x14ac:dyDescent="0.25">
      <c r="A99" s="1" t="s">
        <v>96</v>
      </c>
      <c r="B99">
        <v>95021601338</v>
      </c>
      <c r="C99" s="6" t="s">
        <v>23</v>
      </c>
      <c r="D99" s="6" t="s">
        <v>23</v>
      </c>
      <c r="E99" s="6">
        <v>77</v>
      </c>
      <c r="F99" s="6" t="s">
        <v>23</v>
      </c>
      <c r="G99" s="6" t="s">
        <v>23</v>
      </c>
      <c r="H99" s="6">
        <v>88</v>
      </c>
      <c r="I99" s="6">
        <v>98</v>
      </c>
      <c r="J99" s="6">
        <v>76</v>
      </c>
      <c r="K99" s="6" t="s">
        <v>23</v>
      </c>
      <c r="L99" s="6" t="s">
        <v>23</v>
      </c>
      <c r="M99" s="6" t="s">
        <v>23</v>
      </c>
      <c r="N99" s="6" t="s">
        <v>23</v>
      </c>
      <c r="O99" s="6" t="s">
        <v>23</v>
      </c>
      <c r="P99" s="6" t="s">
        <v>23</v>
      </c>
      <c r="Q99" s="6">
        <v>98</v>
      </c>
      <c r="R99" s="6">
        <v>68</v>
      </c>
      <c r="S99" s="6">
        <v>73</v>
      </c>
      <c r="T99" s="6" t="s">
        <v>23</v>
      </c>
      <c r="U99" s="6" t="s">
        <v>23</v>
      </c>
    </row>
    <row r="100" spans="1:21" x14ac:dyDescent="0.25">
      <c r="A100" s="1" t="s">
        <v>96</v>
      </c>
      <c r="B100">
        <v>95032801943</v>
      </c>
      <c r="C100" s="6" t="s">
        <v>23</v>
      </c>
      <c r="D100" s="6" t="s">
        <v>23</v>
      </c>
      <c r="E100" s="6">
        <v>70</v>
      </c>
      <c r="F100" s="6" t="s">
        <v>23</v>
      </c>
      <c r="G100" s="6" t="s">
        <v>23</v>
      </c>
      <c r="H100" s="6" t="s">
        <v>23</v>
      </c>
      <c r="I100" s="6">
        <v>97</v>
      </c>
      <c r="J100" s="6">
        <v>65</v>
      </c>
      <c r="K100" s="6" t="s">
        <v>23</v>
      </c>
      <c r="L100" s="6" t="s">
        <v>23</v>
      </c>
      <c r="M100" s="6" t="s">
        <v>23</v>
      </c>
      <c r="N100" s="6" t="s">
        <v>23</v>
      </c>
      <c r="O100" s="6" t="s">
        <v>23</v>
      </c>
      <c r="P100" s="6" t="s">
        <v>23</v>
      </c>
      <c r="Q100" s="6">
        <v>94</v>
      </c>
      <c r="R100" s="6">
        <v>78</v>
      </c>
      <c r="S100" s="6">
        <v>76</v>
      </c>
      <c r="T100" s="6" t="s">
        <v>23</v>
      </c>
      <c r="U100" s="6" t="s">
        <v>23</v>
      </c>
    </row>
    <row r="101" spans="1:21" x14ac:dyDescent="0.25">
      <c r="A101" s="1" t="s">
        <v>96</v>
      </c>
      <c r="B101">
        <v>95032801950</v>
      </c>
      <c r="C101" s="6" t="s">
        <v>23</v>
      </c>
      <c r="D101" s="6" t="s">
        <v>23</v>
      </c>
      <c r="E101" s="6">
        <v>32</v>
      </c>
      <c r="F101" s="6" t="s">
        <v>23</v>
      </c>
      <c r="G101" s="6" t="s">
        <v>23</v>
      </c>
      <c r="H101" s="6" t="s">
        <v>23</v>
      </c>
      <c r="I101" s="6">
        <v>95</v>
      </c>
      <c r="J101" s="6">
        <v>75</v>
      </c>
      <c r="K101" s="6" t="s">
        <v>23</v>
      </c>
      <c r="L101" s="6" t="s">
        <v>23</v>
      </c>
      <c r="M101" s="6" t="s">
        <v>23</v>
      </c>
      <c r="N101" s="6" t="s">
        <v>23</v>
      </c>
      <c r="O101" s="6" t="s">
        <v>23</v>
      </c>
      <c r="P101" s="6" t="s">
        <v>23</v>
      </c>
      <c r="Q101" s="6">
        <v>72</v>
      </c>
      <c r="R101" s="6">
        <v>58</v>
      </c>
      <c r="S101" s="6">
        <v>54</v>
      </c>
      <c r="T101" s="6" t="s">
        <v>23</v>
      </c>
      <c r="U101" s="6" t="s">
        <v>23</v>
      </c>
    </row>
    <row r="102" spans="1:21" x14ac:dyDescent="0.25">
      <c r="A102" s="1" t="s">
        <v>96</v>
      </c>
      <c r="B102">
        <v>95040804338</v>
      </c>
      <c r="C102" s="6">
        <v>37</v>
      </c>
      <c r="D102" s="6" t="s">
        <v>23</v>
      </c>
      <c r="E102" s="6">
        <v>37</v>
      </c>
      <c r="F102" s="6" t="s">
        <v>23</v>
      </c>
      <c r="G102" s="6" t="s">
        <v>23</v>
      </c>
      <c r="H102" s="6" t="s">
        <v>23</v>
      </c>
      <c r="I102" s="6">
        <v>96</v>
      </c>
      <c r="J102" s="6">
        <v>84</v>
      </c>
      <c r="K102" s="6" t="s">
        <v>23</v>
      </c>
      <c r="L102" s="6" t="s">
        <v>23</v>
      </c>
      <c r="M102" s="6" t="s">
        <v>23</v>
      </c>
      <c r="N102" s="6" t="s">
        <v>23</v>
      </c>
      <c r="O102" s="6" t="s">
        <v>23</v>
      </c>
      <c r="P102" s="6" t="s">
        <v>23</v>
      </c>
      <c r="Q102" s="6">
        <v>86</v>
      </c>
      <c r="R102" s="6" t="s">
        <v>23</v>
      </c>
      <c r="S102" s="6">
        <v>53</v>
      </c>
      <c r="T102" s="6" t="s">
        <v>23</v>
      </c>
      <c r="U102" s="6" t="s">
        <v>23</v>
      </c>
    </row>
    <row r="103" spans="1:21" x14ac:dyDescent="0.25">
      <c r="A103" s="1" t="s">
        <v>96</v>
      </c>
      <c r="B103">
        <v>95050803734</v>
      </c>
      <c r="C103" s="6" t="s">
        <v>23</v>
      </c>
      <c r="D103" s="6" t="s">
        <v>23</v>
      </c>
      <c r="E103" s="6">
        <v>75</v>
      </c>
      <c r="F103" s="6" t="s">
        <v>23</v>
      </c>
      <c r="G103" s="6" t="s">
        <v>23</v>
      </c>
      <c r="H103" s="6" t="s">
        <v>23</v>
      </c>
      <c r="I103" s="6">
        <v>98</v>
      </c>
      <c r="J103" s="6">
        <v>94</v>
      </c>
      <c r="K103" s="6" t="s">
        <v>23</v>
      </c>
      <c r="L103" s="6" t="s">
        <v>23</v>
      </c>
      <c r="M103" s="6" t="s">
        <v>23</v>
      </c>
      <c r="N103" s="6" t="s">
        <v>23</v>
      </c>
      <c r="O103" s="6" t="s">
        <v>23</v>
      </c>
      <c r="P103" s="6" t="s">
        <v>23</v>
      </c>
      <c r="Q103" s="6">
        <v>84</v>
      </c>
      <c r="R103" s="6">
        <v>82</v>
      </c>
      <c r="S103" s="6">
        <v>56</v>
      </c>
      <c r="T103" s="6" t="s">
        <v>23</v>
      </c>
      <c r="U103" s="6" t="s">
        <v>23</v>
      </c>
    </row>
    <row r="104" spans="1:21" x14ac:dyDescent="0.25">
      <c r="A104" s="1" t="s">
        <v>96</v>
      </c>
      <c r="B104">
        <v>95052200645</v>
      </c>
      <c r="C104" s="6" t="s">
        <v>23</v>
      </c>
      <c r="D104" s="6" t="s">
        <v>23</v>
      </c>
      <c r="E104" s="6">
        <v>92</v>
      </c>
      <c r="F104" s="6" t="s">
        <v>23</v>
      </c>
      <c r="G104" s="6" t="s">
        <v>23</v>
      </c>
      <c r="H104" s="6" t="s">
        <v>23</v>
      </c>
      <c r="I104" s="6">
        <v>98</v>
      </c>
      <c r="J104" s="6">
        <v>86</v>
      </c>
      <c r="K104" s="6" t="s">
        <v>23</v>
      </c>
      <c r="L104" s="6" t="s">
        <v>23</v>
      </c>
      <c r="M104" s="6" t="s">
        <v>23</v>
      </c>
      <c r="N104" s="6" t="s">
        <v>23</v>
      </c>
      <c r="O104" s="6" t="s">
        <v>23</v>
      </c>
      <c r="P104" s="6" t="s">
        <v>23</v>
      </c>
      <c r="Q104" s="6">
        <v>94</v>
      </c>
      <c r="R104" s="6">
        <v>88</v>
      </c>
      <c r="S104" s="6">
        <v>77</v>
      </c>
      <c r="T104" s="6" t="s">
        <v>23</v>
      </c>
      <c r="U104" s="6" t="s">
        <v>23</v>
      </c>
    </row>
    <row r="105" spans="1:21" x14ac:dyDescent="0.25">
      <c r="A105" s="1" t="s">
        <v>96</v>
      </c>
      <c r="B105">
        <v>95052901713</v>
      </c>
      <c r="C105" s="6" t="s">
        <v>23</v>
      </c>
      <c r="D105" s="6" t="s">
        <v>23</v>
      </c>
      <c r="E105" s="6" t="s">
        <v>23</v>
      </c>
      <c r="F105" s="6">
        <v>45</v>
      </c>
      <c r="G105" s="6" t="s">
        <v>23</v>
      </c>
      <c r="H105" s="6" t="s">
        <v>23</v>
      </c>
      <c r="I105" s="6">
        <v>100</v>
      </c>
      <c r="J105" s="6">
        <v>80</v>
      </c>
      <c r="K105" s="6" t="s">
        <v>23</v>
      </c>
      <c r="L105" s="6" t="s">
        <v>23</v>
      </c>
      <c r="M105" s="6" t="s">
        <v>23</v>
      </c>
      <c r="N105" s="6" t="s">
        <v>23</v>
      </c>
      <c r="O105" s="6" t="s">
        <v>23</v>
      </c>
      <c r="P105" s="6" t="s">
        <v>23</v>
      </c>
      <c r="Q105" s="6">
        <v>78</v>
      </c>
      <c r="R105" s="6">
        <v>36</v>
      </c>
      <c r="S105" s="6">
        <v>30</v>
      </c>
      <c r="T105" s="6" t="s">
        <v>23</v>
      </c>
      <c r="U105" s="6" t="s">
        <v>23</v>
      </c>
    </row>
    <row r="106" spans="1:21" x14ac:dyDescent="0.25">
      <c r="A106" s="1" t="s">
        <v>96</v>
      </c>
      <c r="B106">
        <v>95060303600</v>
      </c>
      <c r="C106" s="6" t="s">
        <v>23</v>
      </c>
      <c r="D106" s="6" t="s">
        <v>23</v>
      </c>
      <c r="E106" s="6" t="s">
        <v>23</v>
      </c>
      <c r="F106" s="6" t="s">
        <v>23</v>
      </c>
      <c r="G106" s="6" t="s">
        <v>23</v>
      </c>
      <c r="H106" s="6" t="s">
        <v>23</v>
      </c>
      <c r="I106" s="6">
        <v>100</v>
      </c>
      <c r="J106" s="6">
        <v>94</v>
      </c>
      <c r="K106" s="6">
        <v>99</v>
      </c>
      <c r="L106" s="6" t="s">
        <v>23</v>
      </c>
      <c r="M106" s="6" t="s">
        <v>23</v>
      </c>
      <c r="N106" s="6" t="s">
        <v>23</v>
      </c>
      <c r="O106" s="6" t="s">
        <v>23</v>
      </c>
      <c r="P106" s="6" t="s">
        <v>23</v>
      </c>
      <c r="Q106" s="6">
        <v>80</v>
      </c>
      <c r="R106" s="6">
        <v>74</v>
      </c>
      <c r="S106" s="6">
        <v>74</v>
      </c>
      <c r="T106" s="6" t="s">
        <v>23</v>
      </c>
      <c r="U106" s="6" t="s">
        <v>23</v>
      </c>
    </row>
    <row r="107" spans="1:21" x14ac:dyDescent="0.25">
      <c r="A107" s="1" t="s">
        <v>96</v>
      </c>
      <c r="B107">
        <v>95060705327</v>
      </c>
      <c r="C107" s="6" t="s">
        <v>23</v>
      </c>
      <c r="D107" s="6" t="s">
        <v>23</v>
      </c>
      <c r="E107" s="6" t="s">
        <v>23</v>
      </c>
      <c r="F107" s="6" t="s">
        <v>23</v>
      </c>
      <c r="G107" s="6" t="s">
        <v>23</v>
      </c>
      <c r="H107" s="6" t="s">
        <v>23</v>
      </c>
      <c r="I107" s="6">
        <v>98</v>
      </c>
      <c r="J107" s="6">
        <v>78</v>
      </c>
      <c r="K107" s="6" t="s">
        <v>23</v>
      </c>
      <c r="L107" s="6" t="s">
        <v>23</v>
      </c>
      <c r="M107" s="6" t="s">
        <v>23</v>
      </c>
      <c r="N107" s="6" t="s">
        <v>23</v>
      </c>
      <c r="O107" s="6" t="s">
        <v>23</v>
      </c>
      <c r="P107" s="6" t="s">
        <v>23</v>
      </c>
      <c r="Q107" s="6">
        <v>64</v>
      </c>
      <c r="R107" s="6" t="s">
        <v>23</v>
      </c>
      <c r="S107" s="6">
        <v>54</v>
      </c>
      <c r="T107" s="6" t="s">
        <v>23</v>
      </c>
      <c r="U107" s="6" t="s">
        <v>23</v>
      </c>
    </row>
    <row r="108" spans="1:21" x14ac:dyDescent="0.25">
      <c r="A108" s="1" t="s">
        <v>96</v>
      </c>
      <c r="B108">
        <v>95060913018</v>
      </c>
      <c r="C108" s="6" t="s">
        <v>23</v>
      </c>
      <c r="D108" s="6" t="s">
        <v>23</v>
      </c>
      <c r="E108" s="6">
        <v>72</v>
      </c>
      <c r="F108" s="6" t="s">
        <v>23</v>
      </c>
      <c r="G108" s="6" t="s">
        <v>23</v>
      </c>
      <c r="H108" s="6" t="s">
        <v>23</v>
      </c>
      <c r="I108" s="6">
        <v>98</v>
      </c>
      <c r="J108" s="6">
        <v>79</v>
      </c>
      <c r="K108" s="6" t="s">
        <v>23</v>
      </c>
      <c r="L108" s="6" t="s">
        <v>23</v>
      </c>
      <c r="M108" s="6" t="s">
        <v>23</v>
      </c>
      <c r="N108" s="6" t="s">
        <v>23</v>
      </c>
      <c r="O108" s="6" t="s">
        <v>23</v>
      </c>
      <c r="P108" s="6" t="s">
        <v>23</v>
      </c>
      <c r="Q108" s="6">
        <v>100</v>
      </c>
      <c r="R108" s="6">
        <v>78</v>
      </c>
      <c r="S108" s="6">
        <v>64</v>
      </c>
      <c r="T108" s="6" t="s">
        <v>23</v>
      </c>
      <c r="U108" s="6" t="s">
        <v>23</v>
      </c>
    </row>
    <row r="109" spans="1:21" x14ac:dyDescent="0.25">
      <c r="A109" s="1" t="s">
        <v>96</v>
      </c>
      <c r="B109">
        <v>95072510054</v>
      </c>
      <c r="C109" s="6" t="s">
        <v>23</v>
      </c>
      <c r="D109" s="6" t="s">
        <v>23</v>
      </c>
      <c r="E109" s="6">
        <v>62</v>
      </c>
      <c r="F109" s="6" t="s">
        <v>23</v>
      </c>
      <c r="G109" s="6" t="s">
        <v>23</v>
      </c>
      <c r="H109" s="6" t="s">
        <v>23</v>
      </c>
      <c r="I109" s="6">
        <v>100</v>
      </c>
      <c r="J109" s="6">
        <v>75</v>
      </c>
      <c r="K109" s="6" t="s">
        <v>23</v>
      </c>
      <c r="L109" s="6" t="s">
        <v>23</v>
      </c>
      <c r="M109" s="6" t="s">
        <v>23</v>
      </c>
      <c r="N109" s="6" t="s">
        <v>23</v>
      </c>
      <c r="O109" s="6" t="s">
        <v>23</v>
      </c>
      <c r="P109" s="6" t="s">
        <v>23</v>
      </c>
      <c r="Q109" s="6">
        <v>92</v>
      </c>
      <c r="R109" s="6">
        <v>38</v>
      </c>
      <c r="S109" s="6">
        <v>74</v>
      </c>
      <c r="T109" s="6" t="s">
        <v>23</v>
      </c>
      <c r="U109" s="6" t="s">
        <v>23</v>
      </c>
    </row>
    <row r="110" spans="1:21" x14ac:dyDescent="0.25">
      <c r="A110" s="1" t="s">
        <v>96</v>
      </c>
      <c r="B110">
        <v>95080407818</v>
      </c>
      <c r="C110" s="6" t="s">
        <v>23</v>
      </c>
      <c r="D110" s="6" t="s">
        <v>23</v>
      </c>
      <c r="E110" s="6" t="s">
        <v>23</v>
      </c>
      <c r="F110" s="6" t="s">
        <v>23</v>
      </c>
      <c r="G110" s="6" t="s">
        <v>23</v>
      </c>
      <c r="H110" s="6">
        <v>70</v>
      </c>
      <c r="I110" s="6">
        <v>98</v>
      </c>
      <c r="J110" s="6">
        <v>79</v>
      </c>
      <c r="K110" s="6" t="s">
        <v>23</v>
      </c>
      <c r="L110" s="6" t="s">
        <v>23</v>
      </c>
      <c r="M110" s="6" t="s">
        <v>23</v>
      </c>
      <c r="N110" s="6" t="s">
        <v>23</v>
      </c>
      <c r="O110" s="6" t="s">
        <v>23</v>
      </c>
      <c r="P110" s="6" t="s">
        <v>23</v>
      </c>
      <c r="Q110" s="6">
        <v>94</v>
      </c>
      <c r="R110" s="6">
        <v>62</v>
      </c>
      <c r="S110" s="6">
        <v>59</v>
      </c>
      <c r="T110" s="6" t="s">
        <v>23</v>
      </c>
      <c r="U110" s="6" t="s">
        <v>23</v>
      </c>
    </row>
    <row r="111" spans="1:21" x14ac:dyDescent="0.25">
      <c r="A111" s="1" t="s">
        <v>96</v>
      </c>
      <c r="B111">
        <v>95080805098</v>
      </c>
      <c r="C111" s="6" t="s">
        <v>23</v>
      </c>
      <c r="D111" s="6" t="s">
        <v>23</v>
      </c>
      <c r="E111" s="6">
        <v>48</v>
      </c>
      <c r="F111" s="6" t="s">
        <v>23</v>
      </c>
      <c r="G111" s="6" t="s">
        <v>23</v>
      </c>
      <c r="H111" s="6" t="s">
        <v>23</v>
      </c>
      <c r="I111" s="6">
        <v>84</v>
      </c>
      <c r="J111" s="6">
        <v>28</v>
      </c>
      <c r="K111" s="6" t="s">
        <v>23</v>
      </c>
      <c r="L111" s="6" t="s">
        <v>23</v>
      </c>
      <c r="M111" s="6" t="s">
        <v>23</v>
      </c>
      <c r="N111" s="6" t="s">
        <v>23</v>
      </c>
      <c r="O111" s="6" t="s">
        <v>23</v>
      </c>
      <c r="P111" s="6" t="s">
        <v>23</v>
      </c>
      <c r="Q111" s="6">
        <v>88</v>
      </c>
      <c r="R111" s="6">
        <v>68</v>
      </c>
      <c r="S111" s="6">
        <v>51</v>
      </c>
      <c r="T111" s="6" t="s">
        <v>23</v>
      </c>
      <c r="U111" s="6" t="s">
        <v>23</v>
      </c>
    </row>
    <row r="112" spans="1:21" x14ac:dyDescent="0.25">
      <c r="A112" s="1" t="s">
        <v>96</v>
      </c>
      <c r="B112">
        <v>95081600791</v>
      </c>
      <c r="C112" s="6" t="s">
        <v>23</v>
      </c>
      <c r="D112" s="6" t="s">
        <v>23</v>
      </c>
      <c r="E112" s="6">
        <v>62</v>
      </c>
      <c r="F112" s="6" t="s">
        <v>23</v>
      </c>
      <c r="G112" s="6" t="s">
        <v>23</v>
      </c>
      <c r="H112" s="6" t="s">
        <v>23</v>
      </c>
      <c r="I112" s="6">
        <v>98</v>
      </c>
      <c r="J112" s="6">
        <v>79</v>
      </c>
      <c r="K112" s="6" t="s">
        <v>23</v>
      </c>
      <c r="L112" s="6" t="s">
        <v>23</v>
      </c>
      <c r="M112" s="6" t="s">
        <v>23</v>
      </c>
      <c r="N112" s="6" t="s">
        <v>23</v>
      </c>
      <c r="O112" s="6" t="s">
        <v>23</v>
      </c>
      <c r="P112" s="6" t="s">
        <v>23</v>
      </c>
      <c r="Q112" s="6">
        <v>100</v>
      </c>
      <c r="R112" s="6">
        <v>66</v>
      </c>
      <c r="S112" s="6">
        <v>51</v>
      </c>
      <c r="T112" s="6" t="s">
        <v>23</v>
      </c>
      <c r="U112" s="6" t="s">
        <v>23</v>
      </c>
    </row>
    <row r="113" spans="1:21" x14ac:dyDescent="0.25">
      <c r="A113" s="1" t="s">
        <v>96</v>
      </c>
      <c r="B113">
        <v>95082906797</v>
      </c>
      <c r="C113" s="6" t="s">
        <v>23</v>
      </c>
      <c r="D113" s="6" t="s">
        <v>23</v>
      </c>
      <c r="E113" s="6">
        <v>67</v>
      </c>
      <c r="F113" s="6" t="s">
        <v>23</v>
      </c>
      <c r="G113" s="6" t="s">
        <v>23</v>
      </c>
      <c r="H113" s="6" t="s">
        <v>23</v>
      </c>
      <c r="I113" s="6">
        <v>100</v>
      </c>
      <c r="J113" s="6">
        <v>85</v>
      </c>
      <c r="K113" s="6" t="s">
        <v>23</v>
      </c>
      <c r="L113" s="6" t="s">
        <v>23</v>
      </c>
      <c r="M113" s="6" t="s">
        <v>23</v>
      </c>
      <c r="N113" s="6" t="s">
        <v>23</v>
      </c>
      <c r="O113" s="6" t="s">
        <v>23</v>
      </c>
      <c r="P113" s="6" t="s">
        <v>23</v>
      </c>
      <c r="Q113" s="6">
        <v>92</v>
      </c>
      <c r="R113" s="6">
        <v>70</v>
      </c>
      <c r="S113" s="6">
        <v>63</v>
      </c>
      <c r="T113" s="6" t="s">
        <v>23</v>
      </c>
      <c r="U113" s="6" t="s">
        <v>23</v>
      </c>
    </row>
    <row r="114" spans="1:21" x14ac:dyDescent="0.25">
      <c r="A114" s="1" t="s">
        <v>96</v>
      </c>
      <c r="B114">
        <v>95083100398</v>
      </c>
      <c r="C114" s="6" t="s">
        <v>23</v>
      </c>
      <c r="D114" s="6" t="s">
        <v>23</v>
      </c>
      <c r="E114" s="6">
        <v>67</v>
      </c>
      <c r="F114" s="6" t="s">
        <v>23</v>
      </c>
      <c r="G114" s="6" t="s">
        <v>23</v>
      </c>
      <c r="H114" s="6" t="s">
        <v>23</v>
      </c>
      <c r="I114" s="6">
        <v>100</v>
      </c>
      <c r="J114" s="6">
        <v>78</v>
      </c>
      <c r="K114" s="6" t="s">
        <v>23</v>
      </c>
      <c r="L114" s="6" t="s">
        <v>23</v>
      </c>
      <c r="M114" s="6" t="s">
        <v>23</v>
      </c>
      <c r="N114" s="6" t="s">
        <v>23</v>
      </c>
      <c r="O114" s="6" t="s">
        <v>23</v>
      </c>
      <c r="P114" s="6" t="s">
        <v>23</v>
      </c>
      <c r="Q114" s="6">
        <v>98</v>
      </c>
      <c r="R114" s="6">
        <v>68</v>
      </c>
      <c r="S114" s="6">
        <v>63</v>
      </c>
      <c r="T114" s="6" t="s">
        <v>23</v>
      </c>
      <c r="U114" s="6" t="s">
        <v>23</v>
      </c>
    </row>
    <row r="115" spans="1:21" x14ac:dyDescent="0.25">
      <c r="A115" s="1" t="s">
        <v>96</v>
      </c>
      <c r="B115">
        <v>95091803737</v>
      </c>
      <c r="C115" s="6" t="s">
        <v>23</v>
      </c>
      <c r="D115" s="6" t="s">
        <v>23</v>
      </c>
      <c r="E115" s="6" t="s">
        <v>23</v>
      </c>
      <c r="F115" s="6" t="s">
        <v>23</v>
      </c>
      <c r="G115" s="6" t="s">
        <v>23</v>
      </c>
      <c r="H115" s="6">
        <v>98</v>
      </c>
      <c r="I115" s="6">
        <v>99</v>
      </c>
      <c r="J115" s="6">
        <v>84</v>
      </c>
      <c r="K115" s="6" t="s">
        <v>23</v>
      </c>
      <c r="L115" s="6" t="s">
        <v>23</v>
      </c>
      <c r="M115" s="6" t="s">
        <v>23</v>
      </c>
      <c r="N115" s="6" t="s">
        <v>23</v>
      </c>
      <c r="O115" s="6" t="s">
        <v>23</v>
      </c>
      <c r="P115" s="6" t="s">
        <v>23</v>
      </c>
      <c r="Q115" s="6">
        <v>96</v>
      </c>
      <c r="R115" s="6">
        <v>92</v>
      </c>
      <c r="S115" s="6">
        <v>66</v>
      </c>
      <c r="T115" s="6" t="s">
        <v>23</v>
      </c>
      <c r="U115" s="6" t="s">
        <v>23</v>
      </c>
    </row>
    <row r="116" spans="1:21" x14ac:dyDescent="0.25">
      <c r="A116" s="1" t="s">
        <v>96</v>
      </c>
      <c r="B116">
        <v>95100400649</v>
      </c>
      <c r="C116" s="6" t="s">
        <v>23</v>
      </c>
      <c r="D116" s="6" t="s">
        <v>23</v>
      </c>
      <c r="E116" s="6" t="s">
        <v>23</v>
      </c>
      <c r="F116" s="6" t="s">
        <v>23</v>
      </c>
      <c r="G116" s="6" t="s">
        <v>23</v>
      </c>
      <c r="H116" s="6" t="s">
        <v>23</v>
      </c>
      <c r="I116" s="6">
        <v>96</v>
      </c>
      <c r="J116" s="6">
        <v>86</v>
      </c>
      <c r="K116" s="6" t="s">
        <v>23</v>
      </c>
      <c r="L116" s="6" t="s">
        <v>23</v>
      </c>
      <c r="M116" s="6" t="s">
        <v>23</v>
      </c>
      <c r="N116" s="6" t="s">
        <v>23</v>
      </c>
      <c r="O116" s="6" t="s">
        <v>23</v>
      </c>
      <c r="P116" s="6" t="s">
        <v>23</v>
      </c>
      <c r="Q116" s="6">
        <v>94</v>
      </c>
      <c r="R116" s="6">
        <v>60</v>
      </c>
      <c r="S116" s="6">
        <v>57</v>
      </c>
      <c r="T116" s="6" t="s">
        <v>23</v>
      </c>
      <c r="U116" s="6" t="s">
        <v>23</v>
      </c>
    </row>
    <row r="117" spans="1:21" x14ac:dyDescent="0.25">
      <c r="A117" s="1" t="s">
        <v>96</v>
      </c>
      <c r="B117">
        <v>95101104184</v>
      </c>
      <c r="C117" s="6" t="s">
        <v>23</v>
      </c>
      <c r="D117" s="6" t="s">
        <v>23</v>
      </c>
      <c r="E117" s="6">
        <v>55</v>
      </c>
      <c r="F117" s="6" t="s">
        <v>23</v>
      </c>
      <c r="G117" s="6" t="s">
        <v>23</v>
      </c>
      <c r="H117" s="6" t="s">
        <v>23</v>
      </c>
      <c r="I117" s="6">
        <v>97</v>
      </c>
      <c r="J117" s="6">
        <v>92</v>
      </c>
      <c r="K117" s="6" t="s">
        <v>23</v>
      </c>
      <c r="L117" s="6" t="s">
        <v>23</v>
      </c>
      <c r="M117" s="6" t="s">
        <v>23</v>
      </c>
      <c r="N117" s="6" t="s">
        <v>23</v>
      </c>
      <c r="O117" s="6" t="s">
        <v>23</v>
      </c>
      <c r="P117" s="6" t="s">
        <v>23</v>
      </c>
      <c r="Q117" s="6">
        <v>94</v>
      </c>
      <c r="R117" s="6">
        <v>78</v>
      </c>
      <c r="S117" s="6">
        <v>63</v>
      </c>
      <c r="T117" s="6" t="s">
        <v>23</v>
      </c>
      <c r="U117" s="6" t="s">
        <v>23</v>
      </c>
    </row>
    <row r="118" spans="1:21" x14ac:dyDescent="0.25">
      <c r="A118" s="1" t="s">
        <v>96</v>
      </c>
      <c r="B118">
        <v>95101303842</v>
      </c>
      <c r="C118" s="6" t="s">
        <v>23</v>
      </c>
      <c r="D118" s="6" t="s">
        <v>23</v>
      </c>
      <c r="E118" s="6">
        <v>78</v>
      </c>
      <c r="F118" s="6" t="s">
        <v>23</v>
      </c>
      <c r="G118" s="6" t="s">
        <v>23</v>
      </c>
      <c r="H118" s="6" t="s">
        <v>23</v>
      </c>
      <c r="I118" s="6">
        <v>98</v>
      </c>
      <c r="J118" s="6">
        <v>85</v>
      </c>
      <c r="K118" s="6" t="s">
        <v>23</v>
      </c>
      <c r="L118" s="6" t="s">
        <v>23</v>
      </c>
      <c r="M118" s="6" t="s">
        <v>23</v>
      </c>
      <c r="N118" s="6" t="s">
        <v>23</v>
      </c>
      <c r="O118" s="6" t="s">
        <v>23</v>
      </c>
      <c r="P118" s="6" t="s">
        <v>23</v>
      </c>
      <c r="Q118" s="6">
        <v>100</v>
      </c>
      <c r="R118" s="6">
        <v>92</v>
      </c>
      <c r="S118" s="6">
        <v>70</v>
      </c>
      <c r="T118" s="6" t="s">
        <v>23</v>
      </c>
      <c r="U118" s="6" t="s">
        <v>23</v>
      </c>
    </row>
    <row r="119" spans="1:21" x14ac:dyDescent="0.25">
      <c r="A119" s="1" t="s">
        <v>96</v>
      </c>
      <c r="B119">
        <v>95101902775</v>
      </c>
      <c r="C119" s="6" t="s">
        <v>23</v>
      </c>
      <c r="D119" s="6" t="s">
        <v>23</v>
      </c>
      <c r="E119" s="6" t="s">
        <v>23</v>
      </c>
      <c r="F119" s="6" t="s">
        <v>23</v>
      </c>
      <c r="G119" s="6" t="s">
        <v>23</v>
      </c>
      <c r="H119" s="6">
        <v>52</v>
      </c>
      <c r="I119" s="6">
        <v>96</v>
      </c>
      <c r="J119" s="6">
        <v>68</v>
      </c>
      <c r="K119" s="6" t="s">
        <v>23</v>
      </c>
      <c r="L119" s="6" t="s">
        <v>23</v>
      </c>
      <c r="M119" s="6" t="s">
        <v>23</v>
      </c>
      <c r="N119" s="6" t="s">
        <v>23</v>
      </c>
      <c r="O119" s="6" t="s">
        <v>23</v>
      </c>
      <c r="P119" s="6" t="s">
        <v>23</v>
      </c>
      <c r="Q119" s="6">
        <v>94</v>
      </c>
      <c r="R119" s="6">
        <v>56</v>
      </c>
      <c r="S119" s="6">
        <v>57</v>
      </c>
      <c r="T119" s="6" t="s">
        <v>23</v>
      </c>
      <c r="U119" s="6" t="s">
        <v>23</v>
      </c>
    </row>
    <row r="120" spans="1:21" x14ac:dyDescent="0.25">
      <c r="A120" s="1" t="s">
        <v>96</v>
      </c>
      <c r="B120">
        <v>95102002757</v>
      </c>
      <c r="C120" s="6" t="s">
        <v>23</v>
      </c>
      <c r="D120" s="6" t="s">
        <v>23</v>
      </c>
      <c r="E120" s="6">
        <v>70</v>
      </c>
      <c r="F120" s="6" t="s">
        <v>23</v>
      </c>
      <c r="G120" s="6" t="s">
        <v>23</v>
      </c>
      <c r="H120" s="6" t="s">
        <v>23</v>
      </c>
      <c r="I120" s="6">
        <v>100</v>
      </c>
      <c r="J120" s="6">
        <v>86</v>
      </c>
      <c r="K120" s="6" t="s">
        <v>23</v>
      </c>
      <c r="L120" s="6" t="s">
        <v>23</v>
      </c>
      <c r="M120" s="6" t="s">
        <v>23</v>
      </c>
      <c r="N120" s="6" t="s">
        <v>23</v>
      </c>
      <c r="O120" s="6" t="s">
        <v>23</v>
      </c>
      <c r="P120" s="6" t="s">
        <v>23</v>
      </c>
      <c r="Q120" s="6">
        <v>98</v>
      </c>
      <c r="R120" s="6">
        <v>78</v>
      </c>
      <c r="S120" s="6">
        <v>90</v>
      </c>
      <c r="T120" s="6" t="s">
        <v>23</v>
      </c>
      <c r="U120" s="6" t="s">
        <v>23</v>
      </c>
    </row>
    <row r="121" spans="1:21" x14ac:dyDescent="0.25">
      <c r="A121" s="1" t="s">
        <v>96</v>
      </c>
      <c r="B121">
        <v>95102301894</v>
      </c>
      <c r="C121" s="6" t="s">
        <v>23</v>
      </c>
      <c r="D121" s="6" t="s">
        <v>23</v>
      </c>
      <c r="E121" s="6">
        <v>32</v>
      </c>
      <c r="F121" s="6" t="s">
        <v>23</v>
      </c>
      <c r="G121" s="6" t="s">
        <v>23</v>
      </c>
      <c r="H121" s="6" t="s">
        <v>23</v>
      </c>
      <c r="I121" s="6">
        <v>96</v>
      </c>
      <c r="J121" s="6">
        <v>78</v>
      </c>
      <c r="K121" s="6" t="s">
        <v>23</v>
      </c>
      <c r="L121" s="6" t="s">
        <v>23</v>
      </c>
      <c r="M121" s="6" t="s">
        <v>23</v>
      </c>
      <c r="N121" s="6" t="s">
        <v>23</v>
      </c>
      <c r="O121" s="6" t="s">
        <v>23</v>
      </c>
      <c r="P121" s="6" t="s">
        <v>23</v>
      </c>
      <c r="Q121" s="6">
        <v>90</v>
      </c>
      <c r="R121" s="6">
        <v>74</v>
      </c>
      <c r="S121" s="6">
        <v>74</v>
      </c>
      <c r="T121" s="6" t="s">
        <v>23</v>
      </c>
      <c r="U121" s="6" t="s">
        <v>23</v>
      </c>
    </row>
    <row r="122" spans="1:21" x14ac:dyDescent="0.25">
      <c r="A122" s="1" t="s">
        <v>96</v>
      </c>
      <c r="B122">
        <v>95112306692</v>
      </c>
      <c r="C122" s="6" t="s">
        <v>23</v>
      </c>
      <c r="D122" s="6" t="s">
        <v>23</v>
      </c>
      <c r="E122" s="6">
        <v>75</v>
      </c>
      <c r="F122" s="6" t="s">
        <v>23</v>
      </c>
      <c r="G122" s="6" t="s">
        <v>23</v>
      </c>
      <c r="H122" s="6" t="s">
        <v>23</v>
      </c>
      <c r="I122" s="6">
        <v>100</v>
      </c>
      <c r="J122" s="6">
        <v>64</v>
      </c>
      <c r="K122" s="6" t="s">
        <v>23</v>
      </c>
      <c r="L122" s="6" t="s">
        <v>23</v>
      </c>
      <c r="M122" s="6" t="s">
        <v>23</v>
      </c>
      <c r="N122" s="6" t="s">
        <v>23</v>
      </c>
      <c r="O122" s="6" t="s">
        <v>23</v>
      </c>
      <c r="P122" s="6" t="s">
        <v>23</v>
      </c>
      <c r="Q122" s="6">
        <v>92</v>
      </c>
      <c r="R122" s="6">
        <v>74</v>
      </c>
      <c r="S122" s="6">
        <v>70</v>
      </c>
      <c r="T122" s="6" t="s">
        <v>23</v>
      </c>
      <c r="U122" s="6" t="s">
        <v>23</v>
      </c>
    </row>
    <row r="123" spans="1:21" x14ac:dyDescent="0.25">
      <c r="A123" s="1" t="s">
        <v>96</v>
      </c>
      <c r="B123">
        <v>95112702337</v>
      </c>
      <c r="C123" s="6" t="s">
        <v>23</v>
      </c>
      <c r="D123" s="6" t="s">
        <v>23</v>
      </c>
      <c r="E123" s="6">
        <v>63</v>
      </c>
      <c r="F123" s="6" t="s">
        <v>23</v>
      </c>
      <c r="G123" s="6" t="s">
        <v>23</v>
      </c>
      <c r="H123" s="6" t="s">
        <v>23</v>
      </c>
      <c r="I123" s="6">
        <v>96</v>
      </c>
      <c r="J123" s="6" t="s">
        <v>23</v>
      </c>
      <c r="K123" s="6" t="s">
        <v>23</v>
      </c>
      <c r="L123" s="6" t="s">
        <v>23</v>
      </c>
      <c r="M123" s="6" t="s">
        <v>23</v>
      </c>
      <c r="N123" s="6" t="s">
        <v>23</v>
      </c>
      <c r="O123" s="6" t="s">
        <v>23</v>
      </c>
      <c r="P123" s="6" t="s">
        <v>23</v>
      </c>
      <c r="Q123" s="6">
        <v>96</v>
      </c>
      <c r="R123" s="6">
        <v>92</v>
      </c>
      <c r="S123" s="6">
        <v>67</v>
      </c>
      <c r="T123" s="6" t="s">
        <v>23</v>
      </c>
      <c r="U123" s="6" t="s">
        <v>23</v>
      </c>
    </row>
    <row r="124" spans="1:21" x14ac:dyDescent="0.25">
      <c r="A124" s="1" t="s">
        <v>96</v>
      </c>
      <c r="B124">
        <v>95122110962</v>
      </c>
      <c r="C124" s="6" t="s">
        <v>23</v>
      </c>
      <c r="D124" s="6" t="s">
        <v>23</v>
      </c>
      <c r="E124" s="6" t="s">
        <v>23</v>
      </c>
      <c r="F124" s="6" t="s">
        <v>23</v>
      </c>
      <c r="G124" s="6" t="s">
        <v>23</v>
      </c>
      <c r="H124" s="6" t="s">
        <v>23</v>
      </c>
      <c r="I124" s="6">
        <v>98</v>
      </c>
      <c r="J124" s="6">
        <v>65</v>
      </c>
      <c r="K124" s="6" t="s">
        <v>23</v>
      </c>
      <c r="L124" s="6" t="s">
        <v>23</v>
      </c>
      <c r="M124" s="6" t="s">
        <v>23</v>
      </c>
      <c r="N124" s="6" t="s">
        <v>23</v>
      </c>
      <c r="O124" s="6" t="s">
        <v>23</v>
      </c>
      <c r="P124" s="6" t="s">
        <v>23</v>
      </c>
      <c r="Q124" s="6">
        <v>94</v>
      </c>
      <c r="R124" s="6">
        <v>68</v>
      </c>
      <c r="S124" s="6">
        <v>81</v>
      </c>
      <c r="T124" s="6" t="s">
        <v>23</v>
      </c>
      <c r="U124" s="6" t="s">
        <v>23</v>
      </c>
    </row>
    <row r="125" spans="1:21" x14ac:dyDescent="0.25">
      <c r="A125" s="1" t="s">
        <v>96</v>
      </c>
      <c r="B125">
        <v>95123001771</v>
      </c>
      <c r="C125" s="6" t="s">
        <v>23</v>
      </c>
      <c r="D125" s="6" t="s">
        <v>23</v>
      </c>
      <c r="E125" s="6" t="s">
        <v>23</v>
      </c>
      <c r="F125" s="6" t="s">
        <v>23</v>
      </c>
      <c r="G125" s="6" t="s">
        <v>23</v>
      </c>
      <c r="H125" s="6" t="s">
        <v>23</v>
      </c>
      <c r="I125" s="6">
        <v>98</v>
      </c>
      <c r="J125" s="6">
        <v>84</v>
      </c>
      <c r="K125" s="6" t="s">
        <v>23</v>
      </c>
      <c r="L125" s="6" t="s">
        <v>23</v>
      </c>
      <c r="M125" s="6" t="s">
        <v>23</v>
      </c>
      <c r="N125" s="6" t="s">
        <v>23</v>
      </c>
      <c r="O125" s="6" t="s">
        <v>23</v>
      </c>
      <c r="P125" s="6" t="s">
        <v>23</v>
      </c>
      <c r="Q125" s="6">
        <v>82</v>
      </c>
      <c r="R125" s="6">
        <v>54</v>
      </c>
      <c r="S125" s="6">
        <v>73</v>
      </c>
      <c r="T125" s="6" t="s">
        <v>23</v>
      </c>
      <c r="U125" s="6" t="s">
        <v>23</v>
      </c>
    </row>
    <row r="126" spans="1:21" x14ac:dyDescent="0.25">
      <c r="A126" s="1" t="s">
        <v>96</v>
      </c>
      <c r="B126">
        <v>96011200502</v>
      </c>
      <c r="C126" s="6" t="s">
        <v>23</v>
      </c>
      <c r="D126" s="6" t="s">
        <v>23</v>
      </c>
      <c r="E126" s="6">
        <v>77</v>
      </c>
      <c r="F126" s="6" t="s">
        <v>23</v>
      </c>
      <c r="G126" s="6" t="s">
        <v>23</v>
      </c>
      <c r="H126" s="6" t="s">
        <v>23</v>
      </c>
      <c r="I126" s="6">
        <v>94</v>
      </c>
      <c r="J126" s="6">
        <v>86</v>
      </c>
      <c r="K126" s="6" t="s">
        <v>23</v>
      </c>
      <c r="L126" s="6" t="s">
        <v>23</v>
      </c>
      <c r="M126" s="6" t="s">
        <v>23</v>
      </c>
      <c r="N126" s="6" t="s">
        <v>23</v>
      </c>
      <c r="O126" s="6" t="s">
        <v>23</v>
      </c>
      <c r="P126" s="6" t="s">
        <v>23</v>
      </c>
      <c r="Q126" s="6">
        <v>98</v>
      </c>
      <c r="R126" s="6">
        <v>64</v>
      </c>
      <c r="S126" s="6">
        <v>59</v>
      </c>
      <c r="T126" s="6" t="s">
        <v>23</v>
      </c>
      <c r="U126" s="6" t="s">
        <v>23</v>
      </c>
    </row>
    <row r="127" spans="1:21" x14ac:dyDescent="0.25">
      <c r="A127" s="1" t="s">
        <v>100</v>
      </c>
      <c r="B127">
        <v>94011110436</v>
      </c>
      <c r="C127" s="6" t="s">
        <v>23</v>
      </c>
      <c r="D127" s="6" t="s">
        <v>23</v>
      </c>
      <c r="E127" s="6" t="s">
        <v>23</v>
      </c>
      <c r="F127" s="6" t="s">
        <v>23</v>
      </c>
      <c r="G127" s="6" t="s">
        <v>23</v>
      </c>
      <c r="H127" s="6" t="s">
        <v>23</v>
      </c>
      <c r="I127" s="6">
        <v>96</v>
      </c>
      <c r="J127" s="6" t="s">
        <v>23</v>
      </c>
      <c r="K127" s="6" t="s">
        <v>23</v>
      </c>
      <c r="L127" s="6" t="s">
        <v>23</v>
      </c>
      <c r="M127" s="6">
        <v>97</v>
      </c>
      <c r="N127" s="6">
        <v>73</v>
      </c>
      <c r="O127" s="6" t="s">
        <v>23</v>
      </c>
      <c r="P127" s="6" t="s">
        <v>23</v>
      </c>
      <c r="Q127" s="6">
        <v>58</v>
      </c>
      <c r="R127" s="6" t="s">
        <v>23</v>
      </c>
      <c r="S127" s="6">
        <v>69</v>
      </c>
      <c r="T127" s="6">
        <v>65</v>
      </c>
      <c r="U127" s="6" t="s">
        <v>23</v>
      </c>
    </row>
    <row r="128" spans="1:21" x14ac:dyDescent="0.25">
      <c r="A128" s="1" t="s">
        <v>100</v>
      </c>
      <c r="B128">
        <v>94013113642</v>
      </c>
      <c r="C128" s="6" t="s">
        <v>23</v>
      </c>
      <c r="D128" s="6" t="s">
        <v>23</v>
      </c>
      <c r="E128" s="6" t="s">
        <v>23</v>
      </c>
      <c r="F128" s="6" t="s">
        <v>23</v>
      </c>
      <c r="G128" s="6" t="s">
        <v>23</v>
      </c>
      <c r="H128" s="6" t="s">
        <v>23</v>
      </c>
      <c r="I128" s="6">
        <v>96</v>
      </c>
      <c r="J128" s="6" t="s">
        <v>23</v>
      </c>
      <c r="K128" s="6" t="s">
        <v>23</v>
      </c>
      <c r="L128" s="6" t="s">
        <v>23</v>
      </c>
      <c r="M128" s="6">
        <v>83</v>
      </c>
      <c r="N128" s="6">
        <v>61</v>
      </c>
      <c r="O128" s="6" t="s">
        <v>23</v>
      </c>
      <c r="P128" s="6" t="s">
        <v>23</v>
      </c>
      <c r="Q128" s="6">
        <v>68</v>
      </c>
      <c r="R128" s="6" t="s">
        <v>23</v>
      </c>
      <c r="S128" s="6">
        <v>69</v>
      </c>
      <c r="T128" s="6">
        <v>58</v>
      </c>
      <c r="U128" s="6" t="s">
        <v>23</v>
      </c>
    </row>
    <row r="129" spans="1:21" x14ac:dyDescent="0.25">
      <c r="A129" s="1" t="s">
        <v>100</v>
      </c>
      <c r="B129">
        <v>94020211283</v>
      </c>
      <c r="C129" s="6" t="s">
        <v>23</v>
      </c>
      <c r="D129" s="6" t="s">
        <v>23</v>
      </c>
      <c r="E129" s="6" t="s">
        <v>23</v>
      </c>
      <c r="F129" s="6" t="s">
        <v>23</v>
      </c>
      <c r="G129" s="6" t="s">
        <v>23</v>
      </c>
      <c r="H129" s="6" t="s">
        <v>23</v>
      </c>
      <c r="I129" s="6">
        <v>88</v>
      </c>
      <c r="J129" s="6" t="s">
        <v>23</v>
      </c>
      <c r="K129" s="6" t="s">
        <v>23</v>
      </c>
      <c r="L129" s="6" t="s">
        <v>23</v>
      </c>
      <c r="M129" s="6">
        <v>90</v>
      </c>
      <c r="N129" s="6">
        <v>65</v>
      </c>
      <c r="O129" s="6" t="s">
        <v>23</v>
      </c>
      <c r="P129" s="6" t="s">
        <v>23</v>
      </c>
      <c r="Q129" s="6">
        <v>50</v>
      </c>
      <c r="R129" s="6" t="s">
        <v>23</v>
      </c>
      <c r="S129" s="6">
        <v>81</v>
      </c>
      <c r="T129" s="6">
        <v>58</v>
      </c>
      <c r="U129" s="6" t="s">
        <v>23</v>
      </c>
    </row>
    <row r="130" spans="1:21" x14ac:dyDescent="0.25">
      <c r="A130" s="1" t="s">
        <v>100</v>
      </c>
      <c r="B130">
        <v>94021306625</v>
      </c>
      <c r="C130" s="6" t="s">
        <v>23</v>
      </c>
      <c r="D130" s="6" t="s">
        <v>23</v>
      </c>
      <c r="E130" s="6" t="s">
        <v>23</v>
      </c>
      <c r="F130" s="6" t="s">
        <v>23</v>
      </c>
      <c r="G130" s="6" t="s">
        <v>23</v>
      </c>
      <c r="H130" s="6" t="s">
        <v>23</v>
      </c>
      <c r="I130" s="6">
        <v>90</v>
      </c>
      <c r="J130" s="6" t="s">
        <v>23</v>
      </c>
      <c r="K130" s="6" t="s">
        <v>23</v>
      </c>
      <c r="L130" s="6" t="s">
        <v>23</v>
      </c>
      <c r="M130" s="6">
        <v>84</v>
      </c>
      <c r="N130" s="6">
        <v>68</v>
      </c>
      <c r="O130" s="6" t="s">
        <v>23</v>
      </c>
      <c r="P130" s="6" t="s">
        <v>23</v>
      </c>
      <c r="Q130" s="6">
        <v>58</v>
      </c>
      <c r="R130" s="6" t="s">
        <v>23</v>
      </c>
      <c r="S130" s="6">
        <v>76</v>
      </c>
      <c r="T130" s="6">
        <v>88</v>
      </c>
      <c r="U130" s="6" t="s">
        <v>23</v>
      </c>
    </row>
    <row r="131" spans="1:21" x14ac:dyDescent="0.25">
      <c r="A131" s="1" t="s">
        <v>100</v>
      </c>
      <c r="B131">
        <v>94030804224</v>
      </c>
      <c r="C131" s="6" t="s">
        <v>23</v>
      </c>
      <c r="D131" s="6" t="s">
        <v>23</v>
      </c>
      <c r="E131" s="6" t="s">
        <v>23</v>
      </c>
      <c r="F131" s="6">
        <v>85</v>
      </c>
      <c r="G131" s="6" t="s">
        <v>23</v>
      </c>
      <c r="H131" s="6" t="s">
        <v>23</v>
      </c>
      <c r="I131" s="6" t="s">
        <v>23</v>
      </c>
      <c r="J131" s="6">
        <v>95</v>
      </c>
      <c r="K131" s="6" t="s">
        <v>23</v>
      </c>
      <c r="L131" s="6" t="s">
        <v>23</v>
      </c>
      <c r="M131" s="6">
        <v>100</v>
      </c>
      <c r="N131" s="6" t="s">
        <v>23</v>
      </c>
      <c r="O131" s="6" t="s">
        <v>23</v>
      </c>
      <c r="P131" s="6" t="s">
        <v>23</v>
      </c>
      <c r="Q131" s="6">
        <v>82</v>
      </c>
      <c r="R131" s="6" t="s">
        <v>23</v>
      </c>
      <c r="S131" s="6">
        <v>73</v>
      </c>
      <c r="T131" s="6">
        <v>88</v>
      </c>
      <c r="U131" s="6" t="s">
        <v>23</v>
      </c>
    </row>
    <row r="132" spans="1:21" x14ac:dyDescent="0.25">
      <c r="A132" s="1" t="s">
        <v>100</v>
      </c>
      <c r="B132">
        <v>94031410644</v>
      </c>
      <c r="C132" s="6" t="s">
        <v>23</v>
      </c>
      <c r="D132" s="6" t="s">
        <v>23</v>
      </c>
      <c r="E132" s="6" t="s">
        <v>23</v>
      </c>
      <c r="F132" s="6" t="s">
        <v>23</v>
      </c>
      <c r="G132" s="6" t="s">
        <v>23</v>
      </c>
      <c r="H132" s="6" t="s">
        <v>23</v>
      </c>
      <c r="I132" s="6">
        <v>96</v>
      </c>
      <c r="J132" s="6" t="s">
        <v>23</v>
      </c>
      <c r="K132" s="6" t="s">
        <v>23</v>
      </c>
      <c r="L132" s="6" t="s">
        <v>23</v>
      </c>
      <c r="M132" s="6" t="s">
        <v>23</v>
      </c>
      <c r="N132" s="6">
        <v>45</v>
      </c>
      <c r="O132" s="6" t="s">
        <v>23</v>
      </c>
      <c r="P132" s="6" t="s">
        <v>23</v>
      </c>
      <c r="Q132" s="6">
        <v>74</v>
      </c>
      <c r="R132" s="6" t="s">
        <v>23</v>
      </c>
      <c r="S132" s="6">
        <v>61</v>
      </c>
      <c r="T132" s="6">
        <v>83</v>
      </c>
      <c r="U132" s="6" t="s">
        <v>23</v>
      </c>
    </row>
    <row r="133" spans="1:21" x14ac:dyDescent="0.25">
      <c r="A133" s="1" t="s">
        <v>100</v>
      </c>
      <c r="B133">
        <v>94040607118</v>
      </c>
      <c r="C133" s="6" t="s">
        <v>23</v>
      </c>
      <c r="D133" s="6" t="s">
        <v>23</v>
      </c>
      <c r="E133" s="6" t="s">
        <v>23</v>
      </c>
      <c r="F133" s="6" t="s">
        <v>23</v>
      </c>
      <c r="G133" s="6" t="s">
        <v>23</v>
      </c>
      <c r="H133" s="6" t="s">
        <v>23</v>
      </c>
      <c r="I133" s="6">
        <v>94</v>
      </c>
      <c r="J133" s="6">
        <v>79</v>
      </c>
      <c r="K133" s="6" t="s">
        <v>23</v>
      </c>
      <c r="L133" s="6" t="s">
        <v>23</v>
      </c>
      <c r="M133" s="6" t="s">
        <v>23</v>
      </c>
      <c r="N133" s="6">
        <v>79</v>
      </c>
      <c r="O133" s="6" t="s">
        <v>23</v>
      </c>
      <c r="P133" s="6" t="s">
        <v>23</v>
      </c>
      <c r="Q133" s="6">
        <v>64</v>
      </c>
      <c r="R133" s="6" t="s">
        <v>23</v>
      </c>
      <c r="S133" s="6">
        <v>74</v>
      </c>
      <c r="T133" s="6">
        <v>53</v>
      </c>
      <c r="U133" s="6" t="s">
        <v>23</v>
      </c>
    </row>
    <row r="134" spans="1:21" x14ac:dyDescent="0.25">
      <c r="A134" s="1" t="s">
        <v>100</v>
      </c>
      <c r="B134">
        <v>94042912726</v>
      </c>
      <c r="C134" s="6" t="s">
        <v>23</v>
      </c>
      <c r="D134" s="6" t="s">
        <v>23</v>
      </c>
      <c r="E134" s="6" t="s">
        <v>23</v>
      </c>
      <c r="F134" s="6">
        <v>38</v>
      </c>
      <c r="G134" s="6" t="s">
        <v>23</v>
      </c>
      <c r="H134" s="6" t="s">
        <v>23</v>
      </c>
      <c r="I134" s="6">
        <v>87</v>
      </c>
      <c r="J134" s="6">
        <v>69</v>
      </c>
      <c r="K134" s="6" t="s">
        <v>23</v>
      </c>
      <c r="L134" s="6" t="s">
        <v>23</v>
      </c>
      <c r="M134" s="6" t="s">
        <v>23</v>
      </c>
      <c r="N134" s="6">
        <v>72</v>
      </c>
      <c r="O134" s="6" t="s">
        <v>23</v>
      </c>
      <c r="P134" s="6" t="s">
        <v>23</v>
      </c>
      <c r="Q134" s="6">
        <v>56</v>
      </c>
      <c r="R134" s="6" t="s">
        <v>23</v>
      </c>
      <c r="S134" s="6">
        <v>54</v>
      </c>
      <c r="T134" s="6">
        <v>60</v>
      </c>
      <c r="U134" s="6" t="s">
        <v>23</v>
      </c>
    </row>
    <row r="135" spans="1:21" x14ac:dyDescent="0.25">
      <c r="A135" s="1" t="s">
        <v>100</v>
      </c>
      <c r="B135">
        <v>94060604247</v>
      </c>
      <c r="C135" s="6">
        <v>62</v>
      </c>
      <c r="D135" s="6">
        <v>35</v>
      </c>
      <c r="E135" s="6" t="s">
        <v>23</v>
      </c>
      <c r="F135" s="6" t="s">
        <v>23</v>
      </c>
      <c r="G135" s="6" t="s">
        <v>23</v>
      </c>
      <c r="H135" s="6" t="s">
        <v>23</v>
      </c>
      <c r="I135" s="6">
        <v>97</v>
      </c>
      <c r="J135" s="6" t="s">
        <v>23</v>
      </c>
      <c r="K135" s="6" t="s">
        <v>23</v>
      </c>
      <c r="L135" s="6" t="s">
        <v>23</v>
      </c>
      <c r="M135" s="6">
        <v>92</v>
      </c>
      <c r="N135" s="6">
        <v>52</v>
      </c>
      <c r="O135" s="6" t="s">
        <v>23</v>
      </c>
      <c r="P135" s="6" t="s">
        <v>23</v>
      </c>
      <c r="Q135" s="6">
        <v>56</v>
      </c>
      <c r="R135" s="6" t="s">
        <v>23</v>
      </c>
      <c r="S135" s="6">
        <v>67</v>
      </c>
      <c r="T135" s="6" t="s">
        <v>23</v>
      </c>
      <c r="U135" s="6" t="s">
        <v>23</v>
      </c>
    </row>
    <row r="136" spans="1:21" x14ac:dyDescent="0.25">
      <c r="A136" s="1" t="s">
        <v>100</v>
      </c>
      <c r="B136">
        <v>94062703166</v>
      </c>
      <c r="C136" s="6" t="s">
        <v>23</v>
      </c>
      <c r="D136" s="6" t="s">
        <v>23</v>
      </c>
      <c r="E136" s="6" t="s">
        <v>23</v>
      </c>
      <c r="F136" s="6">
        <v>50</v>
      </c>
      <c r="G136" s="6" t="s">
        <v>23</v>
      </c>
      <c r="H136" s="6" t="s">
        <v>23</v>
      </c>
      <c r="I136" s="6">
        <v>92</v>
      </c>
      <c r="J136" s="6" t="s">
        <v>23</v>
      </c>
      <c r="K136" s="6" t="s">
        <v>23</v>
      </c>
      <c r="L136" s="6" t="s">
        <v>23</v>
      </c>
      <c r="M136" s="6">
        <v>84</v>
      </c>
      <c r="N136" s="6">
        <v>63</v>
      </c>
      <c r="O136" s="6" t="s">
        <v>23</v>
      </c>
      <c r="P136" s="6" t="s">
        <v>23</v>
      </c>
      <c r="Q136" s="6">
        <v>54</v>
      </c>
      <c r="R136" s="6" t="s">
        <v>23</v>
      </c>
      <c r="S136" s="6">
        <v>60</v>
      </c>
      <c r="T136" s="6" t="s">
        <v>23</v>
      </c>
      <c r="U136" s="6" t="s">
        <v>23</v>
      </c>
    </row>
    <row r="137" spans="1:21" x14ac:dyDescent="0.25">
      <c r="A137" s="1" t="s">
        <v>100</v>
      </c>
      <c r="B137">
        <v>94063002080</v>
      </c>
      <c r="C137" s="6" t="s">
        <v>23</v>
      </c>
      <c r="D137" s="6" t="s">
        <v>23</v>
      </c>
      <c r="E137" s="6" t="s">
        <v>23</v>
      </c>
      <c r="F137" s="6">
        <v>82</v>
      </c>
      <c r="G137" s="6" t="s">
        <v>23</v>
      </c>
      <c r="H137" s="6" t="s">
        <v>23</v>
      </c>
      <c r="I137" s="6">
        <v>100</v>
      </c>
      <c r="J137" s="6" t="s">
        <v>23</v>
      </c>
      <c r="K137" s="6" t="s">
        <v>23</v>
      </c>
      <c r="L137" s="6" t="s">
        <v>23</v>
      </c>
      <c r="M137" s="6">
        <v>100</v>
      </c>
      <c r="N137" s="6" t="s">
        <v>23</v>
      </c>
      <c r="O137" s="6" t="s">
        <v>23</v>
      </c>
      <c r="P137" s="6" t="s">
        <v>23</v>
      </c>
      <c r="Q137" s="6">
        <v>100</v>
      </c>
      <c r="R137" s="6">
        <v>66</v>
      </c>
      <c r="S137" s="6">
        <v>73</v>
      </c>
      <c r="T137" s="6">
        <v>85</v>
      </c>
      <c r="U137" s="6" t="s">
        <v>23</v>
      </c>
    </row>
    <row r="138" spans="1:21" x14ac:dyDescent="0.25">
      <c r="A138" s="1" t="s">
        <v>100</v>
      </c>
      <c r="B138">
        <v>94081102166</v>
      </c>
      <c r="C138" s="6" t="s">
        <v>23</v>
      </c>
      <c r="D138" s="6" t="s">
        <v>23</v>
      </c>
      <c r="E138" s="6" t="s">
        <v>23</v>
      </c>
      <c r="F138" s="6" t="s">
        <v>23</v>
      </c>
      <c r="G138" s="6" t="s">
        <v>23</v>
      </c>
      <c r="H138" s="6" t="s">
        <v>23</v>
      </c>
      <c r="I138" s="6">
        <v>96</v>
      </c>
      <c r="J138" s="6" t="s">
        <v>23</v>
      </c>
      <c r="K138" s="6" t="s">
        <v>23</v>
      </c>
      <c r="L138" s="6" t="s">
        <v>23</v>
      </c>
      <c r="M138" s="6" t="s">
        <v>23</v>
      </c>
      <c r="N138" s="6">
        <v>79</v>
      </c>
      <c r="O138" s="6" t="s">
        <v>23</v>
      </c>
      <c r="P138" s="6" t="s">
        <v>23</v>
      </c>
      <c r="Q138" s="6">
        <v>56</v>
      </c>
      <c r="R138" s="6" t="s">
        <v>23</v>
      </c>
      <c r="S138" s="6">
        <v>81</v>
      </c>
      <c r="T138" s="6">
        <v>83</v>
      </c>
      <c r="U138" s="6" t="s">
        <v>23</v>
      </c>
    </row>
    <row r="139" spans="1:21" x14ac:dyDescent="0.25">
      <c r="A139" s="1" t="s">
        <v>100</v>
      </c>
      <c r="B139">
        <v>94082703588</v>
      </c>
      <c r="C139" s="6" t="s">
        <v>23</v>
      </c>
      <c r="D139" s="6" t="s">
        <v>23</v>
      </c>
      <c r="E139" s="6" t="s">
        <v>23</v>
      </c>
      <c r="F139" s="6" t="s">
        <v>23</v>
      </c>
      <c r="G139" s="6">
        <v>66</v>
      </c>
      <c r="H139" s="6" t="s">
        <v>23</v>
      </c>
      <c r="I139" s="6">
        <v>94</v>
      </c>
      <c r="J139" s="6">
        <v>93</v>
      </c>
      <c r="K139" s="6" t="s">
        <v>23</v>
      </c>
      <c r="L139" s="6" t="s">
        <v>23</v>
      </c>
      <c r="M139" s="6" t="s">
        <v>23</v>
      </c>
      <c r="N139" s="6">
        <v>83</v>
      </c>
      <c r="O139" s="6" t="s">
        <v>23</v>
      </c>
      <c r="P139" s="6" t="s">
        <v>23</v>
      </c>
      <c r="Q139" s="6">
        <v>78</v>
      </c>
      <c r="R139" s="6" t="s">
        <v>23</v>
      </c>
      <c r="S139" s="6">
        <v>90</v>
      </c>
      <c r="T139" s="6">
        <v>100</v>
      </c>
      <c r="U139" s="6" t="s">
        <v>23</v>
      </c>
    </row>
    <row r="140" spans="1:21" x14ac:dyDescent="0.25">
      <c r="A140" s="1" t="s">
        <v>100</v>
      </c>
      <c r="B140">
        <v>94082901146</v>
      </c>
      <c r="C140" s="6" t="s">
        <v>23</v>
      </c>
      <c r="D140" s="6" t="s">
        <v>23</v>
      </c>
      <c r="E140" s="6" t="s">
        <v>23</v>
      </c>
      <c r="F140" s="6">
        <v>75</v>
      </c>
      <c r="G140" s="6" t="s">
        <v>23</v>
      </c>
      <c r="H140" s="6" t="s">
        <v>23</v>
      </c>
      <c r="I140" s="6">
        <v>99</v>
      </c>
      <c r="J140" s="6">
        <v>83</v>
      </c>
      <c r="K140" s="6" t="s">
        <v>23</v>
      </c>
      <c r="L140" s="6" t="s">
        <v>23</v>
      </c>
      <c r="M140" s="6">
        <v>100</v>
      </c>
      <c r="N140" s="6" t="s">
        <v>23</v>
      </c>
      <c r="O140" s="6" t="s">
        <v>23</v>
      </c>
      <c r="P140" s="6" t="s">
        <v>23</v>
      </c>
      <c r="Q140" s="6">
        <v>78</v>
      </c>
      <c r="R140" s="6">
        <v>30</v>
      </c>
      <c r="S140" s="6">
        <v>79</v>
      </c>
      <c r="T140" s="6">
        <v>80</v>
      </c>
      <c r="U140" s="6" t="s">
        <v>23</v>
      </c>
    </row>
    <row r="141" spans="1:21" x14ac:dyDescent="0.25">
      <c r="A141" s="1" t="s">
        <v>100</v>
      </c>
      <c r="B141">
        <v>94082905447</v>
      </c>
      <c r="C141" s="6" t="s">
        <v>23</v>
      </c>
      <c r="D141" s="6" t="s">
        <v>23</v>
      </c>
      <c r="E141" s="6" t="s">
        <v>23</v>
      </c>
      <c r="F141" s="6" t="s">
        <v>23</v>
      </c>
      <c r="G141" s="6" t="s">
        <v>23</v>
      </c>
      <c r="H141" s="6" t="s">
        <v>23</v>
      </c>
      <c r="I141" s="6">
        <v>96</v>
      </c>
      <c r="J141" s="6" t="s">
        <v>23</v>
      </c>
      <c r="K141" s="6" t="s">
        <v>23</v>
      </c>
      <c r="L141" s="6" t="s">
        <v>23</v>
      </c>
      <c r="M141" s="6">
        <v>98</v>
      </c>
      <c r="N141" s="6">
        <v>96</v>
      </c>
      <c r="O141" s="6" t="s">
        <v>23</v>
      </c>
      <c r="P141" s="6" t="s">
        <v>23</v>
      </c>
      <c r="Q141" s="6">
        <v>44</v>
      </c>
      <c r="R141" s="6" t="s">
        <v>23</v>
      </c>
      <c r="S141" s="6">
        <v>69</v>
      </c>
      <c r="T141" s="6" t="s">
        <v>23</v>
      </c>
      <c r="U141" s="6" t="s">
        <v>23</v>
      </c>
    </row>
    <row r="142" spans="1:21" x14ac:dyDescent="0.25">
      <c r="A142" s="1" t="s">
        <v>100</v>
      </c>
      <c r="B142">
        <v>94083000868</v>
      </c>
      <c r="C142" s="6" t="s">
        <v>23</v>
      </c>
      <c r="D142" s="6" t="s">
        <v>23</v>
      </c>
      <c r="E142" s="6" t="s">
        <v>23</v>
      </c>
      <c r="F142" s="6" t="s">
        <v>23</v>
      </c>
      <c r="G142" s="6">
        <v>24</v>
      </c>
      <c r="H142" s="6" t="s">
        <v>23</v>
      </c>
      <c r="I142" s="6">
        <v>100</v>
      </c>
      <c r="J142" s="6">
        <v>63</v>
      </c>
      <c r="K142" s="6" t="s">
        <v>23</v>
      </c>
      <c r="L142" s="6" t="s">
        <v>23</v>
      </c>
      <c r="M142" s="6" t="s">
        <v>23</v>
      </c>
      <c r="N142" s="6">
        <v>61</v>
      </c>
      <c r="O142" s="6" t="s">
        <v>23</v>
      </c>
      <c r="P142" s="6" t="s">
        <v>23</v>
      </c>
      <c r="Q142" s="6">
        <v>40</v>
      </c>
      <c r="R142" s="6" t="s">
        <v>23</v>
      </c>
      <c r="S142" s="6">
        <v>76</v>
      </c>
      <c r="T142" s="6">
        <v>58</v>
      </c>
      <c r="U142" s="6">
        <v>16</v>
      </c>
    </row>
    <row r="143" spans="1:21" x14ac:dyDescent="0.25">
      <c r="A143" s="1" t="s">
        <v>100</v>
      </c>
      <c r="B143">
        <v>94090909307</v>
      </c>
      <c r="C143" s="6" t="s">
        <v>23</v>
      </c>
      <c r="D143" s="6" t="s">
        <v>23</v>
      </c>
      <c r="E143" s="6" t="s">
        <v>23</v>
      </c>
      <c r="F143" s="6" t="s">
        <v>23</v>
      </c>
      <c r="G143" s="6">
        <v>72</v>
      </c>
      <c r="H143" s="6" t="s">
        <v>23</v>
      </c>
      <c r="I143" s="6">
        <v>98</v>
      </c>
      <c r="J143" s="6">
        <v>76</v>
      </c>
      <c r="K143" s="6" t="s">
        <v>23</v>
      </c>
      <c r="L143" s="6" t="s">
        <v>23</v>
      </c>
      <c r="M143" s="6" t="s">
        <v>23</v>
      </c>
      <c r="N143" s="6">
        <v>77</v>
      </c>
      <c r="O143" s="6" t="s">
        <v>23</v>
      </c>
      <c r="P143" s="6" t="s">
        <v>23</v>
      </c>
      <c r="Q143" s="6">
        <v>64</v>
      </c>
      <c r="R143" s="6" t="s">
        <v>23</v>
      </c>
      <c r="S143" s="6">
        <v>79</v>
      </c>
      <c r="T143" s="6">
        <v>75</v>
      </c>
      <c r="U143" s="6">
        <v>46</v>
      </c>
    </row>
    <row r="144" spans="1:21" x14ac:dyDescent="0.25">
      <c r="A144" s="1" t="s">
        <v>100</v>
      </c>
      <c r="B144">
        <v>94091301085</v>
      </c>
      <c r="C144" s="6" t="s">
        <v>23</v>
      </c>
      <c r="D144" s="6" t="s">
        <v>23</v>
      </c>
      <c r="E144" s="6" t="s">
        <v>23</v>
      </c>
      <c r="F144" s="6" t="s">
        <v>23</v>
      </c>
      <c r="G144" s="6" t="s">
        <v>23</v>
      </c>
      <c r="H144" s="6" t="s">
        <v>23</v>
      </c>
      <c r="I144" s="6">
        <v>96</v>
      </c>
      <c r="J144" s="6">
        <v>71</v>
      </c>
      <c r="K144" s="6" t="s">
        <v>23</v>
      </c>
      <c r="L144" s="6" t="s">
        <v>23</v>
      </c>
      <c r="M144" s="6" t="s">
        <v>23</v>
      </c>
      <c r="N144" s="6">
        <v>70</v>
      </c>
      <c r="O144" s="6" t="s">
        <v>23</v>
      </c>
      <c r="P144" s="6" t="s">
        <v>23</v>
      </c>
      <c r="Q144" s="6">
        <v>40</v>
      </c>
      <c r="R144" s="6" t="s">
        <v>23</v>
      </c>
      <c r="S144" s="6">
        <v>37</v>
      </c>
      <c r="T144" s="6">
        <v>55</v>
      </c>
      <c r="U144" s="6" t="s">
        <v>23</v>
      </c>
    </row>
    <row r="145" spans="1:21" x14ac:dyDescent="0.25">
      <c r="A145" s="1" t="s">
        <v>100</v>
      </c>
      <c r="B145">
        <v>94092207960</v>
      </c>
      <c r="C145" s="6" t="s">
        <v>23</v>
      </c>
      <c r="D145" s="6" t="s">
        <v>23</v>
      </c>
      <c r="E145" s="6" t="s">
        <v>23</v>
      </c>
      <c r="F145" s="6" t="s">
        <v>23</v>
      </c>
      <c r="G145" s="6" t="s">
        <v>23</v>
      </c>
      <c r="H145" s="6" t="s">
        <v>23</v>
      </c>
      <c r="I145" s="6" t="s">
        <v>23</v>
      </c>
      <c r="J145" s="6">
        <v>89</v>
      </c>
      <c r="K145" s="6" t="s">
        <v>23</v>
      </c>
      <c r="L145" s="6" t="s">
        <v>23</v>
      </c>
      <c r="M145" s="6">
        <v>96</v>
      </c>
      <c r="N145" s="6" t="s">
        <v>23</v>
      </c>
      <c r="O145" s="6" t="s">
        <v>23</v>
      </c>
      <c r="P145" s="6" t="s">
        <v>23</v>
      </c>
      <c r="Q145" s="6">
        <v>56</v>
      </c>
      <c r="R145" s="6" t="s">
        <v>23</v>
      </c>
      <c r="S145" s="6">
        <v>57</v>
      </c>
      <c r="T145" s="6">
        <v>63</v>
      </c>
      <c r="U145" s="6" t="s">
        <v>23</v>
      </c>
    </row>
    <row r="146" spans="1:21" x14ac:dyDescent="0.25">
      <c r="A146" s="1" t="s">
        <v>100</v>
      </c>
      <c r="B146">
        <v>94100706007</v>
      </c>
      <c r="C146" s="6" t="s">
        <v>23</v>
      </c>
      <c r="D146" s="6" t="s">
        <v>23</v>
      </c>
      <c r="E146" s="6" t="s">
        <v>23</v>
      </c>
      <c r="F146" s="6" t="s">
        <v>23</v>
      </c>
      <c r="G146" s="6" t="s">
        <v>23</v>
      </c>
      <c r="H146" s="6" t="s">
        <v>23</v>
      </c>
      <c r="I146" s="6" t="s">
        <v>23</v>
      </c>
      <c r="J146" s="6">
        <v>74</v>
      </c>
      <c r="K146" s="6" t="s">
        <v>23</v>
      </c>
      <c r="L146" s="6" t="s">
        <v>23</v>
      </c>
      <c r="M146" s="6">
        <v>98</v>
      </c>
      <c r="N146" s="6" t="s">
        <v>23</v>
      </c>
      <c r="O146" s="6" t="s">
        <v>23</v>
      </c>
      <c r="P146" s="6" t="s">
        <v>23</v>
      </c>
      <c r="Q146" s="6">
        <v>66</v>
      </c>
      <c r="R146" s="6" t="s">
        <v>23</v>
      </c>
      <c r="S146" s="6">
        <v>56</v>
      </c>
      <c r="T146" s="6" t="s">
        <v>23</v>
      </c>
      <c r="U146" s="6" t="s">
        <v>23</v>
      </c>
    </row>
    <row r="147" spans="1:21" x14ac:dyDescent="0.25">
      <c r="A147" s="1" t="s">
        <v>100</v>
      </c>
      <c r="B147">
        <v>94102604723</v>
      </c>
      <c r="C147" s="6" t="s">
        <v>23</v>
      </c>
      <c r="D147" s="6" t="s">
        <v>23</v>
      </c>
      <c r="E147" s="6" t="s">
        <v>23</v>
      </c>
      <c r="F147" s="6" t="s">
        <v>23</v>
      </c>
      <c r="G147" s="6" t="s">
        <v>23</v>
      </c>
      <c r="H147" s="6" t="s">
        <v>23</v>
      </c>
      <c r="I147" s="6" t="s">
        <v>23</v>
      </c>
      <c r="J147" s="6" t="s">
        <v>23</v>
      </c>
      <c r="K147" s="6" t="s">
        <v>23</v>
      </c>
      <c r="L147" s="6">
        <v>73</v>
      </c>
      <c r="M147" s="6">
        <v>98</v>
      </c>
      <c r="N147" s="6">
        <v>82</v>
      </c>
      <c r="O147" s="6" t="s">
        <v>23</v>
      </c>
      <c r="P147" s="6" t="s">
        <v>23</v>
      </c>
      <c r="Q147" s="6">
        <v>68</v>
      </c>
      <c r="R147" s="6" t="s">
        <v>23</v>
      </c>
      <c r="S147" s="6">
        <v>50</v>
      </c>
      <c r="T147" s="6">
        <v>70</v>
      </c>
      <c r="U147" s="6" t="s">
        <v>23</v>
      </c>
    </row>
    <row r="148" spans="1:21" x14ac:dyDescent="0.25">
      <c r="A148" s="1" t="s">
        <v>100</v>
      </c>
      <c r="B148">
        <v>94103100907</v>
      </c>
      <c r="C148" s="6">
        <v>18</v>
      </c>
      <c r="D148" s="6">
        <v>12</v>
      </c>
      <c r="E148" s="6" t="s">
        <v>23</v>
      </c>
      <c r="F148" s="6" t="s">
        <v>23</v>
      </c>
      <c r="G148" s="6" t="s">
        <v>23</v>
      </c>
      <c r="H148" s="6" t="s">
        <v>23</v>
      </c>
      <c r="I148" s="6">
        <v>70</v>
      </c>
      <c r="J148" s="6" t="s">
        <v>23</v>
      </c>
      <c r="K148" s="6" t="s">
        <v>23</v>
      </c>
      <c r="L148" s="6" t="s">
        <v>23</v>
      </c>
      <c r="M148" s="6">
        <v>58</v>
      </c>
      <c r="N148" s="6" t="s">
        <v>23</v>
      </c>
      <c r="O148" s="6" t="s">
        <v>23</v>
      </c>
      <c r="P148" s="6" t="s">
        <v>23</v>
      </c>
      <c r="Q148" s="6">
        <v>58</v>
      </c>
      <c r="R148" s="6" t="s">
        <v>23</v>
      </c>
      <c r="S148" s="6">
        <v>43</v>
      </c>
      <c r="T148" s="6" t="s">
        <v>23</v>
      </c>
      <c r="U148" s="6" t="s">
        <v>23</v>
      </c>
    </row>
    <row r="149" spans="1:21" x14ac:dyDescent="0.25">
      <c r="A149" s="1" t="s">
        <v>100</v>
      </c>
      <c r="B149">
        <v>94110205866</v>
      </c>
      <c r="C149" s="6" t="s">
        <v>23</v>
      </c>
      <c r="D149" s="6" t="s">
        <v>23</v>
      </c>
      <c r="E149" s="6" t="s">
        <v>23</v>
      </c>
      <c r="F149" s="6" t="s">
        <v>23</v>
      </c>
      <c r="G149" s="6" t="s">
        <v>23</v>
      </c>
      <c r="H149" s="6" t="s">
        <v>23</v>
      </c>
      <c r="I149" s="6" t="s">
        <v>23</v>
      </c>
      <c r="J149" s="6">
        <v>78</v>
      </c>
      <c r="K149" s="6" t="s">
        <v>23</v>
      </c>
      <c r="L149" s="6" t="s">
        <v>23</v>
      </c>
      <c r="M149" s="6">
        <v>100</v>
      </c>
      <c r="N149" s="6" t="s">
        <v>23</v>
      </c>
      <c r="O149" s="6" t="s">
        <v>23</v>
      </c>
      <c r="P149" s="6" t="s">
        <v>23</v>
      </c>
      <c r="Q149" s="6">
        <v>96</v>
      </c>
      <c r="R149" s="6">
        <v>40</v>
      </c>
      <c r="S149" s="6">
        <v>80</v>
      </c>
      <c r="T149" s="6" t="s">
        <v>23</v>
      </c>
      <c r="U149" s="6" t="s">
        <v>23</v>
      </c>
    </row>
    <row r="150" spans="1:21" x14ac:dyDescent="0.25">
      <c r="A150" s="1" t="s">
        <v>100</v>
      </c>
      <c r="B150">
        <v>94121203482</v>
      </c>
      <c r="C150" s="6" t="s">
        <v>23</v>
      </c>
      <c r="D150" s="6" t="s">
        <v>23</v>
      </c>
      <c r="E150" s="6" t="s">
        <v>23</v>
      </c>
      <c r="F150" s="6" t="s">
        <v>23</v>
      </c>
      <c r="G150" s="6" t="s">
        <v>23</v>
      </c>
      <c r="H150" s="6" t="s">
        <v>23</v>
      </c>
      <c r="I150" s="6">
        <v>90</v>
      </c>
      <c r="J150" s="6" t="s">
        <v>23</v>
      </c>
      <c r="K150" s="6" t="s">
        <v>23</v>
      </c>
      <c r="L150" s="6" t="s">
        <v>23</v>
      </c>
      <c r="M150" s="6">
        <v>92</v>
      </c>
      <c r="N150" s="6">
        <v>71</v>
      </c>
      <c r="O150" s="6" t="s">
        <v>23</v>
      </c>
      <c r="P150" s="6" t="s">
        <v>23</v>
      </c>
      <c r="Q150" s="6">
        <v>38</v>
      </c>
      <c r="R150" s="6" t="s">
        <v>23</v>
      </c>
      <c r="S150" s="6">
        <v>47</v>
      </c>
      <c r="T150" s="6">
        <v>58</v>
      </c>
      <c r="U150" s="6" t="s">
        <v>23</v>
      </c>
    </row>
    <row r="151" spans="1:21" x14ac:dyDescent="0.25">
      <c r="A151" s="1" t="s">
        <v>100</v>
      </c>
      <c r="B151">
        <v>94121709025</v>
      </c>
      <c r="C151" s="6" t="s">
        <v>23</v>
      </c>
      <c r="D151" s="6" t="s">
        <v>23</v>
      </c>
      <c r="E151" s="6" t="s">
        <v>23</v>
      </c>
      <c r="F151" s="6">
        <v>53</v>
      </c>
      <c r="G151" s="6" t="s">
        <v>23</v>
      </c>
      <c r="H151" s="6" t="s">
        <v>23</v>
      </c>
      <c r="I151" s="6">
        <v>98</v>
      </c>
      <c r="J151" s="6">
        <v>66</v>
      </c>
      <c r="K151" s="6" t="s">
        <v>23</v>
      </c>
      <c r="L151" s="6" t="s">
        <v>23</v>
      </c>
      <c r="M151" s="6" t="s">
        <v>23</v>
      </c>
      <c r="N151" s="6">
        <v>67</v>
      </c>
      <c r="O151" s="6" t="s">
        <v>23</v>
      </c>
      <c r="P151" s="6" t="s">
        <v>23</v>
      </c>
      <c r="Q151" s="6">
        <v>62</v>
      </c>
      <c r="R151" s="6" t="s">
        <v>23</v>
      </c>
      <c r="S151" s="6">
        <v>71</v>
      </c>
      <c r="T151" s="6">
        <v>63</v>
      </c>
      <c r="U151" s="6" t="s">
        <v>23</v>
      </c>
    </row>
    <row r="152" spans="1:21" x14ac:dyDescent="0.25">
      <c r="A152" s="1" t="s">
        <v>100</v>
      </c>
      <c r="B152">
        <v>95011300625</v>
      </c>
      <c r="C152" s="6" t="s">
        <v>23</v>
      </c>
      <c r="D152" s="6" t="s">
        <v>23</v>
      </c>
      <c r="E152" s="6" t="s">
        <v>23</v>
      </c>
      <c r="F152" s="6">
        <v>52</v>
      </c>
      <c r="G152" s="6" t="s">
        <v>23</v>
      </c>
      <c r="H152" s="6" t="s">
        <v>23</v>
      </c>
      <c r="I152" s="6">
        <v>98</v>
      </c>
      <c r="J152" s="6" t="s">
        <v>23</v>
      </c>
      <c r="K152" s="6" t="s">
        <v>23</v>
      </c>
      <c r="L152" s="6" t="s">
        <v>23</v>
      </c>
      <c r="M152" s="6">
        <v>93</v>
      </c>
      <c r="N152" s="6">
        <v>70</v>
      </c>
      <c r="O152" s="6" t="s">
        <v>23</v>
      </c>
      <c r="P152" s="6" t="s">
        <v>23</v>
      </c>
      <c r="Q152" s="6">
        <v>58</v>
      </c>
      <c r="R152" s="6">
        <v>36</v>
      </c>
      <c r="S152" s="6">
        <v>41</v>
      </c>
      <c r="T152" s="6" t="s">
        <v>23</v>
      </c>
      <c r="U152" s="6" t="s">
        <v>23</v>
      </c>
    </row>
    <row r="153" spans="1:21" x14ac:dyDescent="0.25">
      <c r="A153" s="1" t="s">
        <v>100</v>
      </c>
      <c r="B153">
        <v>95032804489</v>
      </c>
      <c r="C153" s="6">
        <v>43</v>
      </c>
      <c r="D153" s="6">
        <v>43</v>
      </c>
      <c r="E153" s="6" t="s">
        <v>23</v>
      </c>
      <c r="F153" s="6" t="s">
        <v>23</v>
      </c>
      <c r="G153" s="6" t="s">
        <v>23</v>
      </c>
      <c r="H153" s="6" t="s">
        <v>23</v>
      </c>
      <c r="I153" s="6">
        <v>95</v>
      </c>
      <c r="J153" s="6" t="s">
        <v>23</v>
      </c>
      <c r="K153" s="6" t="s">
        <v>23</v>
      </c>
      <c r="L153" s="6" t="s">
        <v>23</v>
      </c>
      <c r="M153" s="6" t="s">
        <v>23</v>
      </c>
      <c r="N153" s="6">
        <v>70</v>
      </c>
      <c r="O153" s="6" t="s">
        <v>23</v>
      </c>
      <c r="P153" s="6" t="s">
        <v>23</v>
      </c>
      <c r="Q153" s="6">
        <v>62</v>
      </c>
      <c r="R153" s="6" t="s">
        <v>23</v>
      </c>
      <c r="S153" s="6">
        <v>59</v>
      </c>
      <c r="T153" s="6" t="s">
        <v>23</v>
      </c>
      <c r="U153" s="6" t="s">
        <v>23</v>
      </c>
    </row>
    <row r="154" spans="1:21" x14ac:dyDescent="0.25">
      <c r="A154" s="1"/>
      <c r="C154" s="1">
        <f>COUNTIF(matura4[Biologia-R],"&gt;=0 ")</f>
        <v>40</v>
      </c>
      <c r="D154" s="1">
        <f>COUNTIF(matura4[Chemia-R],"&gt;=0 ")</f>
        <v>33</v>
      </c>
      <c r="E154" s="1">
        <f>COUNTIF(matura4[Fizyka-R],"&gt;=0 ")</f>
        <v>27</v>
      </c>
      <c r="F154" s="1">
        <f>COUNTIF(matura4[Geografia-R],"&gt;=0 ")</f>
        <v>32</v>
      </c>
      <c r="G154" s="1">
        <f>COUNTIF(matura4[Historia-R],"&gt;=0 ")</f>
        <v>20</v>
      </c>
      <c r="H154" s="1">
        <f>COUNTIF(matura4[Informatyka-R],"&gt;=0 ")</f>
        <v>5</v>
      </c>
      <c r="I154" s="1">
        <f>COUNTIF(matura4[Angielski-P],"&gt;=0 ")</f>
        <v>146</v>
      </c>
      <c r="J154" s="1">
        <f>COUNTIF(matura4[Angielski-R],"&gt;=0 ")</f>
        <v>101</v>
      </c>
      <c r="K154" s="1">
        <f>COUNTIF(matura4[Francuski-P],"&gt;=0 ")</f>
        <v>5</v>
      </c>
      <c r="L154" s="1">
        <f>COUNTIF(matura4[Francuski-R],"&gt;=0 ")</f>
        <v>2</v>
      </c>
      <c r="M154" s="1">
        <f>COUNTIF(matura4[Hiszpański-P],"&gt;=0 ")</f>
        <v>19</v>
      </c>
      <c r="N154" s="1">
        <f>COUNTIF(matura4[Hiszpański-R],"&gt;=0 ")</f>
        <v>20</v>
      </c>
      <c r="O154" s="1">
        <f>COUNTIF(matura4[Niemiecki-P],"&gt;=0 ")</f>
        <v>5</v>
      </c>
      <c r="P154" s="1">
        <f>COUNTIF(matura4[Niemiecki-R],"&gt;=0 ")</f>
        <v>2</v>
      </c>
      <c r="Q154" s="1">
        <f>COUNTIF(matura4[Matematyka-P],"&gt;=0 ")</f>
        <v>152</v>
      </c>
      <c r="R154" s="1">
        <f>COUNTIF(matura4[Matematyka-R],"&gt;=0 ")</f>
        <v>61</v>
      </c>
      <c r="S154" s="1">
        <f>COUNTIF(matura4[Polski-P],"&gt;=0 ")</f>
        <v>152</v>
      </c>
      <c r="T154" s="1">
        <f>COUNTIF(matura4[Polski-R],"&gt;=0 ")</f>
        <v>53</v>
      </c>
      <c r="U154" s="1">
        <f>COUNTIF(matura4[WOS-R],"&gt;=0 ")</f>
        <v>19</v>
      </c>
    </row>
    <row r="155" spans="1:21" x14ac:dyDescent="0.25">
      <c r="C155">
        <f>SUM(matura4[Biologia-R])</f>
        <v>2664</v>
      </c>
      <c r="D155">
        <f>SUM(matura4[Chemia-R])</f>
        <v>1965</v>
      </c>
      <c r="E155">
        <f>SUM(matura4[Fizyka-R])</f>
        <v>1708</v>
      </c>
      <c r="F155">
        <f>SUM(matura4[Geografia-R])</f>
        <v>2098</v>
      </c>
      <c r="G155">
        <f>SUM(matura4[Historia-R])</f>
        <v>1556</v>
      </c>
      <c r="H155">
        <f>SUM(matura4[Informatyka-R])</f>
        <v>386</v>
      </c>
      <c r="I155">
        <f>SUM(matura4[Angielski-P])</f>
        <v>13535</v>
      </c>
      <c r="J155">
        <f>SUM(matura4[Angielski-R])</f>
        <v>7842</v>
      </c>
      <c r="K155">
        <f>SUM(matura4[Francuski-P])</f>
        <v>397</v>
      </c>
      <c r="L155">
        <f>SUM(matura4[Francuski-R])</f>
        <v>161</v>
      </c>
      <c r="M155">
        <f>SUM(matura4[Hiszpański-P])</f>
        <v>1708</v>
      </c>
      <c r="N155">
        <f>SUM(matura4[Hiszpański-R])</f>
        <v>1404</v>
      </c>
      <c r="O155">
        <f>SUM(matura4[Niemiecki-P])</f>
        <v>492</v>
      </c>
      <c r="P155">
        <f>SUM(matura4[Niemiecki-R])</f>
        <v>159</v>
      </c>
      <c r="Q155">
        <f>SUM(matura4[Matematyka-P])</f>
        <v>11216</v>
      </c>
      <c r="R155">
        <f>SUM(matura4[Matematyka-R])</f>
        <v>3626</v>
      </c>
      <c r="S155">
        <f>SUM(matura4[Polski-P])</f>
        <v>9410</v>
      </c>
      <c r="T155">
        <f>SUM(matura4[Polski-R])</f>
        <v>3580</v>
      </c>
      <c r="U155">
        <f>SUM(matura4[WOS-R])</f>
        <v>1070</v>
      </c>
    </row>
    <row r="156" spans="1:21" x14ac:dyDescent="0.25">
      <c r="C156">
        <f>ROUND(C155/matura4[[#Totals],[Biologia-R]],2)</f>
        <v>66.599999999999994</v>
      </c>
      <c r="D156">
        <f>ROUND(D155/matura4[[#Totals],[Chemia-R]],2)</f>
        <v>59.55</v>
      </c>
      <c r="E156">
        <f>ROUND(E155/matura4[[#Totals],[Fizyka-R]],2)</f>
        <v>63.26</v>
      </c>
      <c r="F156">
        <f>ROUND(F155/matura4[[#Totals],[Geografia-R]],2)</f>
        <v>65.56</v>
      </c>
      <c r="G156">
        <f>ROUND(G155/matura4[[#Totals],[Historia-R]],2)</f>
        <v>77.8</v>
      </c>
      <c r="H156">
        <f>ROUND(H155/matura4[[#Totals],[Informatyka-R]],2)</f>
        <v>77.2</v>
      </c>
      <c r="I156">
        <f>ROUND(I155/matura4[[#Totals],[Angielski-P]],2)</f>
        <v>92.71</v>
      </c>
      <c r="J156">
        <f>ROUND(J155/matura4[[#Totals],[Angielski-R]],2)</f>
        <v>77.64</v>
      </c>
      <c r="K156">
        <f>ROUND(K155/matura4[[#Totals],[Francuski-P]],2)</f>
        <v>79.400000000000006</v>
      </c>
      <c r="L156">
        <f>ROUND(L155/matura4[[#Totals],[Francuski-R]],2)</f>
        <v>80.5</v>
      </c>
      <c r="M156">
        <f>ROUND(M155/matura4[[#Totals],[Hiszpański-P]],2)</f>
        <v>89.89</v>
      </c>
      <c r="N156">
        <f>ROUND(N155/matura4[[#Totals],[Hiszpański-R]],2)</f>
        <v>70.2</v>
      </c>
      <c r="O156">
        <f>ROUND(O155/matura4[[#Totals],[Niemiecki-P]],2)</f>
        <v>98.4</v>
      </c>
      <c r="P156">
        <f>ROUND(P155/matura4[[#Totals],[Niemiecki-R]],2)</f>
        <v>79.5</v>
      </c>
      <c r="Q156">
        <f>ROUND(Q155/matura4[[#Totals],[Matematyka-P]],2)</f>
        <v>73.790000000000006</v>
      </c>
      <c r="R156">
        <f>ROUND(R155/matura4[[#Totals],[Matematyka-R]],2)</f>
        <v>59.44</v>
      </c>
      <c r="S156">
        <f>ROUND(S155/matura4[[#Totals],[Polski-P]],2)</f>
        <v>61.91</v>
      </c>
      <c r="T156">
        <f>ROUND(T155/matura4[[#Totals],[Polski-R]],2)</f>
        <v>67.55</v>
      </c>
      <c r="U156">
        <f>ROUND(U155/matura4[[#Totals],[WOS-R]],2)</f>
        <v>56.32</v>
      </c>
    </row>
    <row r="161" spans="3:21" x14ac:dyDescent="0.25">
      <c r="C161" s="1">
        <v>40</v>
      </c>
      <c r="D161" s="1">
        <v>33</v>
      </c>
      <c r="E161" s="1">
        <v>27</v>
      </c>
      <c r="F161" s="1">
        <v>32</v>
      </c>
      <c r="G161" s="1">
        <v>20</v>
      </c>
      <c r="H161" s="1">
        <v>5</v>
      </c>
      <c r="I161" s="1">
        <v>146</v>
      </c>
      <c r="J161" s="1">
        <v>101</v>
      </c>
      <c r="K161" s="1">
        <v>5</v>
      </c>
      <c r="L161" s="1">
        <v>2</v>
      </c>
      <c r="M161" s="1">
        <v>19</v>
      </c>
      <c r="N161" s="1">
        <v>20</v>
      </c>
      <c r="O161" s="1">
        <v>5</v>
      </c>
      <c r="P161" s="1">
        <v>2</v>
      </c>
      <c r="Q161" s="1">
        <v>152</v>
      </c>
      <c r="R161" s="1">
        <v>61</v>
      </c>
      <c r="S161" s="1">
        <v>152</v>
      </c>
      <c r="T161" s="1">
        <v>53</v>
      </c>
      <c r="U161" s="1">
        <v>19</v>
      </c>
    </row>
    <row r="162" spans="3:21" x14ac:dyDescent="0.25">
      <c r="C162">
        <v>66.599999999999994</v>
      </c>
      <c r="D162">
        <v>59.55</v>
      </c>
      <c r="E162">
        <v>63.26</v>
      </c>
      <c r="F162">
        <v>65.56</v>
      </c>
      <c r="G162">
        <v>77.8</v>
      </c>
      <c r="H162">
        <v>77.2</v>
      </c>
      <c r="I162">
        <v>92.71</v>
      </c>
      <c r="J162">
        <v>77.64</v>
      </c>
      <c r="K162">
        <v>79.400000000000006</v>
      </c>
      <c r="L162">
        <v>80.5</v>
      </c>
      <c r="M162">
        <v>89.89</v>
      </c>
      <c r="N162">
        <v>70.2</v>
      </c>
      <c r="O162">
        <v>98.4</v>
      </c>
      <c r="P162">
        <v>79.5</v>
      </c>
      <c r="Q162">
        <v>73.790000000000006</v>
      </c>
      <c r="R162">
        <v>59.44</v>
      </c>
      <c r="S162">
        <v>61.91</v>
      </c>
      <c r="T162">
        <v>67.55</v>
      </c>
      <c r="U162">
        <v>56.32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DA5B-8CBC-4F8E-87C2-B3BE0F924115}">
  <dimension ref="A1:J153"/>
  <sheetViews>
    <sheetView workbookViewId="0">
      <selection activeCell="N11" sqref="N11"/>
    </sheetView>
  </sheetViews>
  <sheetFormatPr defaultRowHeight="15" x14ac:dyDescent="0.25"/>
  <cols>
    <col min="3" max="3" width="18.28515625" customWidth="1"/>
  </cols>
  <sheetData>
    <row r="1" spans="1:10" x14ac:dyDescent="0.25">
      <c r="A1" t="s">
        <v>0</v>
      </c>
      <c r="B1" t="s">
        <v>1</v>
      </c>
      <c r="C1" t="s">
        <v>16</v>
      </c>
    </row>
    <row r="2" spans="1:10" x14ac:dyDescent="0.25">
      <c r="A2" s="1" t="s">
        <v>21</v>
      </c>
      <c r="B2">
        <v>95010405222</v>
      </c>
      <c r="C2" s="6">
        <v>80</v>
      </c>
      <c r="E2" t="s">
        <v>107</v>
      </c>
      <c r="F2" t="s">
        <v>108</v>
      </c>
      <c r="G2" t="s">
        <v>109</v>
      </c>
      <c r="H2" t="s">
        <v>110</v>
      </c>
      <c r="I2" t="s">
        <v>111</v>
      </c>
      <c r="J2">
        <v>100</v>
      </c>
    </row>
    <row r="3" spans="1:10" x14ac:dyDescent="0.25">
      <c r="A3" s="1" t="s">
        <v>21</v>
      </c>
      <c r="B3">
        <v>95011310048</v>
      </c>
      <c r="C3" s="6">
        <v>56</v>
      </c>
      <c r="E3">
        <f>COUNTIF(matura5[Matematyka-P],"&lt;=30")</f>
        <v>0</v>
      </c>
      <c r="F3">
        <f>COUNTIFS(matura5[Matematyka-P],"&lt;=50",matura5[Matematyka-P],"&gt;=31")</f>
        <v>17</v>
      </c>
      <c r="G3">
        <f>COUNTIFS(matura5[Matematyka-P],"&lt;=75",matura5[Matematyka-P],"&gt;=51")</f>
        <v>59</v>
      </c>
      <c r="H3">
        <f>COUNTIFS(matura5[Matematyka-P],"&lt;=90",matura5[Matematyka-P],"&gt;=76")</f>
        <v>42</v>
      </c>
      <c r="I3">
        <f>COUNTIFS(matura5[Matematyka-P],"&lt;=99",matura5[Matematyka-P],"&gt;=91")</f>
        <v>27</v>
      </c>
      <c r="J3">
        <f>COUNTIF(matura5[Matematyka-P],"=100")</f>
        <v>7</v>
      </c>
    </row>
    <row r="4" spans="1:10" x14ac:dyDescent="0.25">
      <c r="A4" s="1" t="s">
        <v>21</v>
      </c>
      <c r="B4">
        <v>95012311345</v>
      </c>
      <c r="C4" s="6">
        <v>60</v>
      </c>
    </row>
    <row r="5" spans="1:10" x14ac:dyDescent="0.25">
      <c r="A5" s="1" t="s">
        <v>21</v>
      </c>
      <c r="B5">
        <v>95030607404</v>
      </c>
      <c r="C5" s="6">
        <v>70</v>
      </c>
    </row>
    <row r="6" spans="1:10" x14ac:dyDescent="0.25">
      <c r="A6" s="1" t="s">
        <v>21</v>
      </c>
      <c r="B6">
        <v>95031506511</v>
      </c>
      <c r="C6" s="6">
        <v>70</v>
      </c>
    </row>
    <row r="7" spans="1:10" x14ac:dyDescent="0.25">
      <c r="A7" s="1" t="s">
        <v>21</v>
      </c>
      <c r="B7">
        <v>95031714219</v>
      </c>
      <c r="C7" s="6">
        <v>48</v>
      </c>
    </row>
    <row r="8" spans="1:10" x14ac:dyDescent="0.25">
      <c r="A8" s="1" t="s">
        <v>21</v>
      </c>
      <c r="B8">
        <v>95032402083</v>
      </c>
      <c r="C8" s="6">
        <v>94</v>
      </c>
    </row>
    <row r="9" spans="1:10" x14ac:dyDescent="0.25">
      <c r="A9" s="1" t="s">
        <v>21</v>
      </c>
      <c r="B9">
        <v>95032701960</v>
      </c>
      <c r="C9" s="6">
        <v>96</v>
      </c>
    </row>
    <row r="10" spans="1:10" x14ac:dyDescent="0.25">
      <c r="A10" s="1" t="s">
        <v>21</v>
      </c>
      <c r="B10">
        <v>95040412034</v>
      </c>
      <c r="C10" s="6">
        <v>86</v>
      </c>
    </row>
    <row r="11" spans="1:10" x14ac:dyDescent="0.25">
      <c r="A11" s="1" t="s">
        <v>21</v>
      </c>
      <c r="B11">
        <v>95040908766</v>
      </c>
      <c r="C11" s="6">
        <v>40</v>
      </c>
    </row>
    <row r="12" spans="1:10" x14ac:dyDescent="0.25">
      <c r="A12" s="1" t="s">
        <v>21</v>
      </c>
      <c r="B12">
        <v>95041309368</v>
      </c>
      <c r="C12" s="6">
        <v>70</v>
      </c>
    </row>
    <row r="13" spans="1:10" x14ac:dyDescent="0.25">
      <c r="A13" s="1" t="s">
        <v>21</v>
      </c>
      <c r="B13">
        <v>95052600643</v>
      </c>
      <c r="C13" s="6">
        <v>98</v>
      </c>
    </row>
    <row r="14" spans="1:10" x14ac:dyDescent="0.25">
      <c r="A14" s="1" t="s">
        <v>21</v>
      </c>
      <c r="B14">
        <v>95061500402</v>
      </c>
      <c r="C14" s="6">
        <v>92</v>
      </c>
    </row>
    <row r="15" spans="1:10" x14ac:dyDescent="0.25">
      <c r="A15" s="1" t="s">
        <v>21</v>
      </c>
      <c r="B15">
        <v>95061702842</v>
      </c>
      <c r="C15" s="6">
        <v>88</v>
      </c>
    </row>
    <row r="16" spans="1:10" x14ac:dyDescent="0.25">
      <c r="A16" s="1" t="s">
        <v>21</v>
      </c>
      <c r="B16">
        <v>95062301712</v>
      </c>
      <c r="C16" s="6">
        <v>92</v>
      </c>
    </row>
    <row r="17" spans="1:3" x14ac:dyDescent="0.25">
      <c r="A17" s="1" t="s">
        <v>21</v>
      </c>
      <c r="B17">
        <v>95071508265</v>
      </c>
      <c r="C17" s="6">
        <v>58</v>
      </c>
    </row>
    <row r="18" spans="1:3" x14ac:dyDescent="0.25">
      <c r="A18" s="1" t="s">
        <v>21</v>
      </c>
      <c r="B18">
        <v>95071807500</v>
      </c>
      <c r="C18" s="6">
        <v>78</v>
      </c>
    </row>
    <row r="19" spans="1:3" x14ac:dyDescent="0.25">
      <c r="A19" s="1" t="s">
        <v>21</v>
      </c>
      <c r="B19">
        <v>95072900844</v>
      </c>
      <c r="C19" s="6">
        <v>92</v>
      </c>
    </row>
    <row r="20" spans="1:3" x14ac:dyDescent="0.25">
      <c r="A20" s="1" t="s">
        <v>21</v>
      </c>
      <c r="B20">
        <v>95073111506</v>
      </c>
      <c r="C20" s="6">
        <v>78</v>
      </c>
    </row>
    <row r="21" spans="1:3" x14ac:dyDescent="0.25">
      <c r="A21" s="1" t="s">
        <v>21</v>
      </c>
      <c r="B21">
        <v>95080409087</v>
      </c>
      <c r="C21" s="6">
        <v>64</v>
      </c>
    </row>
    <row r="22" spans="1:3" x14ac:dyDescent="0.25">
      <c r="A22" s="1" t="s">
        <v>21</v>
      </c>
      <c r="B22">
        <v>95081008322</v>
      </c>
      <c r="C22" s="6">
        <v>70</v>
      </c>
    </row>
    <row r="23" spans="1:3" x14ac:dyDescent="0.25">
      <c r="A23" s="1" t="s">
        <v>21</v>
      </c>
      <c r="B23">
        <v>95081802841</v>
      </c>
      <c r="C23" s="6">
        <v>58</v>
      </c>
    </row>
    <row r="24" spans="1:3" x14ac:dyDescent="0.25">
      <c r="A24" s="1" t="s">
        <v>21</v>
      </c>
      <c r="B24">
        <v>95082400949</v>
      </c>
      <c r="C24" s="6">
        <v>76</v>
      </c>
    </row>
    <row r="25" spans="1:3" x14ac:dyDescent="0.25">
      <c r="A25" s="1" t="s">
        <v>21</v>
      </c>
      <c r="B25">
        <v>95082502641</v>
      </c>
      <c r="C25" s="6">
        <v>50</v>
      </c>
    </row>
    <row r="26" spans="1:3" x14ac:dyDescent="0.25">
      <c r="A26" s="1" t="s">
        <v>21</v>
      </c>
      <c r="B26">
        <v>95090501360</v>
      </c>
      <c r="C26" s="6">
        <v>62</v>
      </c>
    </row>
    <row r="27" spans="1:3" x14ac:dyDescent="0.25">
      <c r="A27" s="1" t="s">
        <v>21</v>
      </c>
      <c r="B27">
        <v>95091604864</v>
      </c>
      <c r="C27" s="6">
        <v>72</v>
      </c>
    </row>
    <row r="28" spans="1:3" x14ac:dyDescent="0.25">
      <c r="A28" s="1" t="s">
        <v>21</v>
      </c>
      <c r="B28">
        <v>95110304166</v>
      </c>
      <c r="C28" s="6">
        <v>80</v>
      </c>
    </row>
    <row r="29" spans="1:3" x14ac:dyDescent="0.25">
      <c r="A29" s="1" t="s">
        <v>21</v>
      </c>
      <c r="B29">
        <v>95110400947</v>
      </c>
      <c r="C29" s="6">
        <v>86</v>
      </c>
    </row>
    <row r="30" spans="1:3" x14ac:dyDescent="0.25">
      <c r="A30" s="1" t="s">
        <v>21</v>
      </c>
      <c r="B30">
        <v>95111004447</v>
      </c>
      <c r="C30" s="6">
        <v>82</v>
      </c>
    </row>
    <row r="31" spans="1:3" x14ac:dyDescent="0.25">
      <c r="A31" s="1" t="s">
        <v>21</v>
      </c>
      <c r="B31">
        <v>95112301543</v>
      </c>
      <c r="C31" s="6">
        <v>80</v>
      </c>
    </row>
    <row r="32" spans="1:3" x14ac:dyDescent="0.25">
      <c r="A32" s="1" t="s">
        <v>21</v>
      </c>
      <c r="B32">
        <v>95120101108</v>
      </c>
      <c r="C32" s="6">
        <v>92</v>
      </c>
    </row>
    <row r="33" spans="1:3" x14ac:dyDescent="0.25">
      <c r="A33" s="1" t="s">
        <v>21</v>
      </c>
      <c r="B33">
        <v>95120600768</v>
      </c>
      <c r="C33" s="6">
        <v>94</v>
      </c>
    </row>
    <row r="34" spans="1:3" x14ac:dyDescent="0.25">
      <c r="A34" s="1" t="s">
        <v>21</v>
      </c>
      <c r="B34">
        <v>95120903939</v>
      </c>
      <c r="C34" s="6">
        <v>86</v>
      </c>
    </row>
    <row r="35" spans="1:3" x14ac:dyDescent="0.25">
      <c r="A35" s="1" t="s">
        <v>21</v>
      </c>
      <c r="B35">
        <v>95122401008</v>
      </c>
      <c r="C35" s="6">
        <v>82</v>
      </c>
    </row>
    <row r="36" spans="1:3" x14ac:dyDescent="0.25">
      <c r="A36" s="1" t="s">
        <v>77</v>
      </c>
      <c r="B36">
        <v>95011505013</v>
      </c>
      <c r="C36" s="6">
        <v>46</v>
      </c>
    </row>
    <row r="37" spans="1:3" x14ac:dyDescent="0.25">
      <c r="A37" s="1" t="s">
        <v>77</v>
      </c>
      <c r="B37">
        <v>95012403389</v>
      </c>
      <c r="C37" s="6">
        <v>50</v>
      </c>
    </row>
    <row r="38" spans="1:3" x14ac:dyDescent="0.25">
      <c r="A38" s="1" t="s">
        <v>77</v>
      </c>
      <c r="B38">
        <v>95020804428</v>
      </c>
      <c r="C38" s="6">
        <v>88</v>
      </c>
    </row>
    <row r="39" spans="1:3" x14ac:dyDescent="0.25">
      <c r="A39" s="1" t="s">
        <v>77</v>
      </c>
      <c r="B39">
        <v>95021807901</v>
      </c>
      <c r="C39" s="6">
        <v>70</v>
      </c>
    </row>
    <row r="40" spans="1:3" x14ac:dyDescent="0.25">
      <c r="A40" s="1" t="s">
        <v>77</v>
      </c>
      <c r="B40">
        <v>95022105039</v>
      </c>
      <c r="C40" s="6">
        <v>86</v>
      </c>
    </row>
    <row r="41" spans="1:3" x14ac:dyDescent="0.25">
      <c r="A41" s="1" t="s">
        <v>77</v>
      </c>
      <c r="B41">
        <v>95031012300</v>
      </c>
      <c r="C41" s="6">
        <v>34</v>
      </c>
    </row>
    <row r="42" spans="1:3" x14ac:dyDescent="0.25">
      <c r="A42" s="1" t="s">
        <v>77</v>
      </c>
      <c r="B42">
        <v>95032101746</v>
      </c>
      <c r="C42" s="6">
        <v>68</v>
      </c>
    </row>
    <row r="43" spans="1:3" x14ac:dyDescent="0.25">
      <c r="A43" s="1" t="s">
        <v>77</v>
      </c>
      <c r="B43">
        <v>95032204296</v>
      </c>
      <c r="C43" s="6">
        <v>56</v>
      </c>
    </row>
    <row r="44" spans="1:3" x14ac:dyDescent="0.25">
      <c r="A44" s="1" t="s">
        <v>77</v>
      </c>
      <c r="B44">
        <v>95042205755</v>
      </c>
      <c r="C44" s="6">
        <v>40</v>
      </c>
    </row>
    <row r="45" spans="1:3" x14ac:dyDescent="0.25">
      <c r="A45" s="1" t="s">
        <v>77</v>
      </c>
      <c r="B45">
        <v>95050205185</v>
      </c>
      <c r="C45" s="6">
        <v>50</v>
      </c>
    </row>
    <row r="46" spans="1:3" x14ac:dyDescent="0.25">
      <c r="A46" s="1" t="s">
        <v>77</v>
      </c>
      <c r="B46">
        <v>95050904503</v>
      </c>
      <c r="C46" s="6">
        <v>70</v>
      </c>
    </row>
    <row r="47" spans="1:3" x14ac:dyDescent="0.25">
      <c r="A47" s="1" t="s">
        <v>77</v>
      </c>
      <c r="B47">
        <v>95051201982</v>
      </c>
      <c r="C47" s="6">
        <v>64</v>
      </c>
    </row>
    <row r="48" spans="1:3" x14ac:dyDescent="0.25">
      <c r="A48" s="1" t="s">
        <v>77</v>
      </c>
      <c r="B48">
        <v>95052501302</v>
      </c>
      <c r="C48" s="6">
        <v>68</v>
      </c>
    </row>
    <row r="49" spans="1:3" x14ac:dyDescent="0.25">
      <c r="A49" s="1" t="s">
        <v>77</v>
      </c>
      <c r="B49">
        <v>95060201793</v>
      </c>
      <c r="C49" s="6">
        <v>52</v>
      </c>
    </row>
    <row r="50" spans="1:3" x14ac:dyDescent="0.25">
      <c r="A50" s="1" t="s">
        <v>77</v>
      </c>
      <c r="B50">
        <v>95062400343</v>
      </c>
      <c r="C50" s="6">
        <v>58</v>
      </c>
    </row>
    <row r="51" spans="1:3" x14ac:dyDescent="0.25">
      <c r="A51" s="1" t="s">
        <v>77</v>
      </c>
      <c r="B51">
        <v>95070400070</v>
      </c>
      <c r="C51" s="6">
        <v>72</v>
      </c>
    </row>
    <row r="52" spans="1:3" x14ac:dyDescent="0.25">
      <c r="A52" s="1" t="s">
        <v>77</v>
      </c>
      <c r="B52">
        <v>95080101408</v>
      </c>
      <c r="C52" s="6">
        <v>56</v>
      </c>
    </row>
    <row r="53" spans="1:3" x14ac:dyDescent="0.25">
      <c r="A53" s="1" t="s">
        <v>77</v>
      </c>
      <c r="B53">
        <v>95080902016</v>
      </c>
      <c r="C53" s="6">
        <v>44</v>
      </c>
    </row>
    <row r="54" spans="1:3" x14ac:dyDescent="0.25">
      <c r="A54" s="1" t="s">
        <v>77</v>
      </c>
      <c r="B54">
        <v>95081001141</v>
      </c>
      <c r="C54" s="6">
        <v>32</v>
      </c>
    </row>
    <row r="55" spans="1:3" x14ac:dyDescent="0.25">
      <c r="A55" s="1" t="s">
        <v>77</v>
      </c>
      <c r="B55">
        <v>95081600739</v>
      </c>
      <c r="C55" s="6">
        <v>66</v>
      </c>
    </row>
    <row r="56" spans="1:3" x14ac:dyDescent="0.25">
      <c r="A56" s="1" t="s">
        <v>77</v>
      </c>
      <c r="B56">
        <v>95083106189</v>
      </c>
      <c r="C56" s="6">
        <v>64</v>
      </c>
    </row>
    <row r="57" spans="1:3" x14ac:dyDescent="0.25">
      <c r="A57" s="1" t="s">
        <v>77</v>
      </c>
      <c r="B57">
        <v>95092111585</v>
      </c>
      <c r="C57" s="6">
        <v>72</v>
      </c>
    </row>
    <row r="58" spans="1:3" x14ac:dyDescent="0.25">
      <c r="A58" s="1" t="s">
        <v>77</v>
      </c>
      <c r="B58">
        <v>95092712281</v>
      </c>
      <c r="C58" s="6">
        <v>52</v>
      </c>
    </row>
    <row r="59" spans="1:3" x14ac:dyDescent="0.25">
      <c r="A59" s="1" t="s">
        <v>77</v>
      </c>
      <c r="B59">
        <v>95100600025</v>
      </c>
      <c r="C59" s="6">
        <v>50</v>
      </c>
    </row>
    <row r="60" spans="1:3" x14ac:dyDescent="0.25">
      <c r="A60" s="1" t="s">
        <v>77</v>
      </c>
      <c r="B60">
        <v>95100606458</v>
      </c>
      <c r="C60" s="6">
        <v>58</v>
      </c>
    </row>
    <row r="61" spans="1:3" x14ac:dyDescent="0.25">
      <c r="A61" s="1" t="s">
        <v>77</v>
      </c>
      <c r="B61">
        <v>95100700282</v>
      </c>
      <c r="C61" s="6">
        <v>78</v>
      </c>
    </row>
    <row r="62" spans="1:3" x14ac:dyDescent="0.25">
      <c r="A62" s="1" t="s">
        <v>77</v>
      </c>
      <c r="B62">
        <v>95101000947</v>
      </c>
      <c r="C62" s="6">
        <v>72</v>
      </c>
    </row>
    <row r="63" spans="1:3" x14ac:dyDescent="0.25">
      <c r="A63" s="1" t="s">
        <v>77</v>
      </c>
      <c r="B63">
        <v>95110605809</v>
      </c>
      <c r="C63" s="6">
        <v>70</v>
      </c>
    </row>
    <row r="64" spans="1:3" x14ac:dyDescent="0.25">
      <c r="A64" s="1" t="s">
        <v>77</v>
      </c>
      <c r="B64">
        <v>95110704362</v>
      </c>
      <c r="C64" s="6">
        <v>60</v>
      </c>
    </row>
    <row r="65" spans="1:3" x14ac:dyDescent="0.25">
      <c r="A65" s="1" t="s">
        <v>77</v>
      </c>
      <c r="B65">
        <v>95111800425</v>
      </c>
      <c r="C65" s="6">
        <v>66</v>
      </c>
    </row>
    <row r="66" spans="1:3" x14ac:dyDescent="0.25">
      <c r="A66" s="1" t="s">
        <v>77</v>
      </c>
      <c r="B66">
        <v>95112902461</v>
      </c>
      <c r="C66" s="6">
        <v>76</v>
      </c>
    </row>
    <row r="67" spans="1:3" x14ac:dyDescent="0.25">
      <c r="A67" s="1" t="s">
        <v>92</v>
      </c>
      <c r="B67">
        <v>94120209724</v>
      </c>
      <c r="C67" s="6">
        <v>76</v>
      </c>
    </row>
    <row r="68" spans="1:3" x14ac:dyDescent="0.25">
      <c r="A68" s="1" t="s">
        <v>92</v>
      </c>
      <c r="B68">
        <v>95011303864</v>
      </c>
      <c r="C68" s="6">
        <v>76</v>
      </c>
    </row>
    <row r="69" spans="1:3" x14ac:dyDescent="0.25">
      <c r="A69" s="1" t="s">
        <v>92</v>
      </c>
      <c r="B69">
        <v>95012701920</v>
      </c>
      <c r="C69" s="6">
        <v>66</v>
      </c>
    </row>
    <row r="70" spans="1:3" x14ac:dyDescent="0.25">
      <c r="A70" s="1" t="s">
        <v>92</v>
      </c>
      <c r="B70">
        <v>95012707551</v>
      </c>
      <c r="C70" s="6">
        <v>72</v>
      </c>
    </row>
    <row r="71" spans="1:3" x14ac:dyDescent="0.25">
      <c r="A71" s="1" t="s">
        <v>92</v>
      </c>
      <c r="B71">
        <v>95021105139</v>
      </c>
      <c r="C71" s="6">
        <v>94</v>
      </c>
    </row>
    <row r="72" spans="1:3" x14ac:dyDescent="0.25">
      <c r="A72" s="1" t="s">
        <v>92</v>
      </c>
      <c r="B72">
        <v>95021201255</v>
      </c>
      <c r="C72" s="6">
        <v>52</v>
      </c>
    </row>
    <row r="73" spans="1:3" x14ac:dyDescent="0.25">
      <c r="A73" s="1" t="s">
        <v>92</v>
      </c>
      <c r="B73">
        <v>95021303223</v>
      </c>
      <c r="C73" s="6">
        <v>70</v>
      </c>
    </row>
    <row r="74" spans="1:3" x14ac:dyDescent="0.25">
      <c r="A74" s="1" t="s">
        <v>92</v>
      </c>
      <c r="B74">
        <v>95030407844</v>
      </c>
      <c r="C74" s="6">
        <v>88</v>
      </c>
    </row>
    <row r="75" spans="1:3" x14ac:dyDescent="0.25">
      <c r="A75" s="1" t="s">
        <v>92</v>
      </c>
      <c r="B75">
        <v>95040309147</v>
      </c>
      <c r="C75" s="6">
        <v>48</v>
      </c>
    </row>
    <row r="76" spans="1:3" x14ac:dyDescent="0.25">
      <c r="A76" s="1" t="s">
        <v>92</v>
      </c>
      <c r="B76">
        <v>95040502267</v>
      </c>
      <c r="C76" s="6">
        <v>72</v>
      </c>
    </row>
    <row r="77" spans="1:3" x14ac:dyDescent="0.25">
      <c r="A77" s="1" t="s">
        <v>92</v>
      </c>
      <c r="B77">
        <v>95040601874</v>
      </c>
      <c r="C77" s="6">
        <v>78</v>
      </c>
    </row>
    <row r="78" spans="1:3" x14ac:dyDescent="0.25">
      <c r="A78" s="1" t="s">
        <v>92</v>
      </c>
      <c r="B78">
        <v>95062703248</v>
      </c>
      <c r="C78" s="6">
        <v>64</v>
      </c>
    </row>
    <row r="79" spans="1:3" x14ac:dyDescent="0.25">
      <c r="A79" s="1" t="s">
        <v>92</v>
      </c>
      <c r="B79">
        <v>95062704850</v>
      </c>
      <c r="C79" s="6">
        <v>52</v>
      </c>
    </row>
    <row r="80" spans="1:3" x14ac:dyDescent="0.25">
      <c r="A80" s="1" t="s">
        <v>92</v>
      </c>
      <c r="B80">
        <v>95070400629</v>
      </c>
      <c r="C80" s="6">
        <v>68</v>
      </c>
    </row>
    <row r="81" spans="1:3" x14ac:dyDescent="0.25">
      <c r="A81" s="1" t="s">
        <v>92</v>
      </c>
      <c r="B81">
        <v>95070600715</v>
      </c>
      <c r="C81" s="6">
        <v>82</v>
      </c>
    </row>
    <row r="82" spans="1:3" x14ac:dyDescent="0.25">
      <c r="A82" s="1" t="s">
        <v>92</v>
      </c>
      <c r="B82">
        <v>95071306764</v>
      </c>
      <c r="C82" s="6">
        <v>88</v>
      </c>
    </row>
    <row r="83" spans="1:3" x14ac:dyDescent="0.25">
      <c r="A83" s="1" t="s">
        <v>92</v>
      </c>
      <c r="B83">
        <v>95071307406</v>
      </c>
      <c r="C83" s="6">
        <v>76</v>
      </c>
    </row>
    <row r="84" spans="1:3" x14ac:dyDescent="0.25">
      <c r="A84" s="1" t="s">
        <v>92</v>
      </c>
      <c r="B84">
        <v>95072805323</v>
      </c>
      <c r="C84" s="6">
        <v>86</v>
      </c>
    </row>
    <row r="85" spans="1:3" x14ac:dyDescent="0.25">
      <c r="A85" s="1" t="s">
        <v>92</v>
      </c>
      <c r="B85">
        <v>95072901340</v>
      </c>
      <c r="C85" s="6">
        <v>100</v>
      </c>
    </row>
    <row r="86" spans="1:3" x14ac:dyDescent="0.25">
      <c r="A86" s="1" t="s">
        <v>92</v>
      </c>
      <c r="B86">
        <v>95072901364</v>
      </c>
      <c r="C86" s="6">
        <v>74</v>
      </c>
    </row>
    <row r="87" spans="1:3" x14ac:dyDescent="0.25">
      <c r="A87" s="1" t="s">
        <v>92</v>
      </c>
      <c r="B87">
        <v>95082206507</v>
      </c>
      <c r="C87" s="6">
        <v>96</v>
      </c>
    </row>
    <row r="88" spans="1:3" x14ac:dyDescent="0.25">
      <c r="A88" s="1" t="s">
        <v>92</v>
      </c>
      <c r="B88">
        <v>95091103271</v>
      </c>
      <c r="C88" s="6">
        <v>76</v>
      </c>
    </row>
    <row r="89" spans="1:3" x14ac:dyDescent="0.25">
      <c r="A89" s="1" t="s">
        <v>92</v>
      </c>
      <c r="B89">
        <v>95092301371</v>
      </c>
      <c r="C89" s="6">
        <v>88</v>
      </c>
    </row>
    <row r="90" spans="1:3" x14ac:dyDescent="0.25">
      <c r="A90" s="1" t="s">
        <v>92</v>
      </c>
      <c r="B90">
        <v>95100703063</v>
      </c>
      <c r="C90" s="6">
        <v>100</v>
      </c>
    </row>
    <row r="91" spans="1:3" x14ac:dyDescent="0.25">
      <c r="A91" s="1" t="s">
        <v>92</v>
      </c>
      <c r="B91">
        <v>95102509322</v>
      </c>
      <c r="C91" s="6">
        <v>78</v>
      </c>
    </row>
    <row r="92" spans="1:3" x14ac:dyDescent="0.25">
      <c r="A92" s="1" t="s">
        <v>92</v>
      </c>
      <c r="B92">
        <v>95121002200</v>
      </c>
      <c r="C92" s="6">
        <v>86</v>
      </c>
    </row>
    <row r="93" spans="1:3" x14ac:dyDescent="0.25">
      <c r="A93" s="1" t="s">
        <v>92</v>
      </c>
      <c r="B93">
        <v>96010806327</v>
      </c>
      <c r="C93" s="6">
        <v>68</v>
      </c>
    </row>
    <row r="94" spans="1:3" x14ac:dyDescent="0.25">
      <c r="A94" s="1" t="s">
        <v>96</v>
      </c>
      <c r="B94">
        <v>95010400678</v>
      </c>
      <c r="C94" s="6">
        <v>90</v>
      </c>
    </row>
    <row r="95" spans="1:3" x14ac:dyDescent="0.25">
      <c r="A95" s="1" t="s">
        <v>96</v>
      </c>
      <c r="B95">
        <v>95012402890</v>
      </c>
      <c r="C95" s="6">
        <v>90</v>
      </c>
    </row>
    <row r="96" spans="1:3" x14ac:dyDescent="0.25">
      <c r="A96" s="1" t="s">
        <v>96</v>
      </c>
      <c r="B96">
        <v>95012801194</v>
      </c>
      <c r="C96" s="6">
        <v>100</v>
      </c>
    </row>
    <row r="97" spans="1:3" x14ac:dyDescent="0.25">
      <c r="A97" s="1" t="s">
        <v>96</v>
      </c>
      <c r="B97">
        <v>95012904927</v>
      </c>
      <c r="C97" s="6">
        <v>86</v>
      </c>
    </row>
    <row r="98" spans="1:3" x14ac:dyDescent="0.25">
      <c r="A98" s="1" t="s">
        <v>96</v>
      </c>
      <c r="B98">
        <v>95020904777</v>
      </c>
      <c r="C98" s="6">
        <v>82</v>
      </c>
    </row>
    <row r="99" spans="1:3" x14ac:dyDescent="0.25">
      <c r="A99" s="1" t="s">
        <v>96</v>
      </c>
      <c r="B99">
        <v>95021601338</v>
      </c>
      <c r="C99" s="6">
        <v>98</v>
      </c>
    </row>
    <row r="100" spans="1:3" x14ac:dyDescent="0.25">
      <c r="A100" s="1" t="s">
        <v>96</v>
      </c>
      <c r="B100">
        <v>95032801943</v>
      </c>
      <c r="C100" s="6">
        <v>94</v>
      </c>
    </row>
    <row r="101" spans="1:3" x14ac:dyDescent="0.25">
      <c r="A101" s="1" t="s">
        <v>96</v>
      </c>
      <c r="B101">
        <v>95032801950</v>
      </c>
      <c r="C101" s="6">
        <v>72</v>
      </c>
    </row>
    <row r="102" spans="1:3" x14ac:dyDescent="0.25">
      <c r="A102" s="1" t="s">
        <v>96</v>
      </c>
      <c r="B102">
        <v>95040804338</v>
      </c>
      <c r="C102" s="6">
        <v>86</v>
      </c>
    </row>
    <row r="103" spans="1:3" x14ac:dyDescent="0.25">
      <c r="A103" s="1" t="s">
        <v>96</v>
      </c>
      <c r="B103">
        <v>95050803734</v>
      </c>
      <c r="C103" s="6">
        <v>84</v>
      </c>
    </row>
    <row r="104" spans="1:3" x14ac:dyDescent="0.25">
      <c r="A104" s="1" t="s">
        <v>96</v>
      </c>
      <c r="B104">
        <v>95052200645</v>
      </c>
      <c r="C104" s="6">
        <v>94</v>
      </c>
    </row>
    <row r="105" spans="1:3" x14ac:dyDescent="0.25">
      <c r="A105" s="1" t="s">
        <v>96</v>
      </c>
      <c r="B105">
        <v>95052901713</v>
      </c>
      <c r="C105" s="6">
        <v>78</v>
      </c>
    </row>
    <row r="106" spans="1:3" x14ac:dyDescent="0.25">
      <c r="A106" s="1" t="s">
        <v>96</v>
      </c>
      <c r="B106">
        <v>95060303600</v>
      </c>
      <c r="C106" s="6">
        <v>80</v>
      </c>
    </row>
    <row r="107" spans="1:3" x14ac:dyDescent="0.25">
      <c r="A107" s="1" t="s">
        <v>96</v>
      </c>
      <c r="B107">
        <v>95060705327</v>
      </c>
      <c r="C107" s="6">
        <v>64</v>
      </c>
    </row>
    <row r="108" spans="1:3" x14ac:dyDescent="0.25">
      <c r="A108" s="1" t="s">
        <v>96</v>
      </c>
      <c r="B108">
        <v>95060913018</v>
      </c>
      <c r="C108" s="6">
        <v>100</v>
      </c>
    </row>
    <row r="109" spans="1:3" x14ac:dyDescent="0.25">
      <c r="A109" s="1" t="s">
        <v>96</v>
      </c>
      <c r="B109">
        <v>95072510054</v>
      </c>
      <c r="C109" s="6">
        <v>92</v>
      </c>
    </row>
    <row r="110" spans="1:3" x14ac:dyDescent="0.25">
      <c r="A110" s="1" t="s">
        <v>96</v>
      </c>
      <c r="B110">
        <v>95080407818</v>
      </c>
      <c r="C110" s="6">
        <v>94</v>
      </c>
    </row>
    <row r="111" spans="1:3" x14ac:dyDescent="0.25">
      <c r="A111" s="1" t="s">
        <v>96</v>
      </c>
      <c r="B111">
        <v>95080805098</v>
      </c>
      <c r="C111" s="6">
        <v>88</v>
      </c>
    </row>
    <row r="112" spans="1:3" x14ac:dyDescent="0.25">
      <c r="A112" s="1" t="s">
        <v>96</v>
      </c>
      <c r="B112">
        <v>95081600791</v>
      </c>
      <c r="C112" s="6">
        <v>100</v>
      </c>
    </row>
    <row r="113" spans="1:3" x14ac:dyDescent="0.25">
      <c r="A113" s="1" t="s">
        <v>96</v>
      </c>
      <c r="B113">
        <v>95082906797</v>
      </c>
      <c r="C113" s="6">
        <v>92</v>
      </c>
    </row>
    <row r="114" spans="1:3" x14ac:dyDescent="0.25">
      <c r="A114" s="1" t="s">
        <v>96</v>
      </c>
      <c r="B114">
        <v>95083100398</v>
      </c>
      <c r="C114" s="6">
        <v>98</v>
      </c>
    </row>
    <row r="115" spans="1:3" x14ac:dyDescent="0.25">
      <c r="A115" s="1" t="s">
        <v>96</v>
      </c>
      <c r="B115">
        <v>95091803737</v>
      </c>
      <c r="C115" s="6">
        <v>96</v>
      </c>
    </row>
    <row r="116" spans="1:3" x14ac:dyDescent="0.25">
      <c r="A116" s="1" t="s">
        <v>96</v>
      </c>
      <c r="B116">
        <v>95100400649</v>
      </c>
      <c r="C116" s="6">
        <v>94</v>
      </c>
    </row>
    <row r="117" spans="1:3" x14ac:dyDescent="0.25">
      <c r="A117" s="1" t="s">
        <v>96</v>
      </c>
      <c r="B117">
        <v>95101104184</v>
      </c>
      <c r="C117" s="6">
        <v>94</v>
      </c>
    </row>
    <row r="118" spans="1:3" x14ac:dyDescent="0.25">
      <c r="A118" s="1" t="s">
        <v>96</v>
      </c>
      <c r="B118">
        <v>95101303842</v>
      </c>
      <c r="C118" s="6">
        <v>100</v>
      </c>
    </row>
    <row r="119" spans="1:3" x14ac:dyDescent="0.25">
      <c r="A119" s="1" t="s">
        <v>96</v>
      </c>
      <c r="B119">
        <v>95101902775</v>
      </c>
      <c r="C119" s="6">
        <v>94</v>
      </c>
    </row>
    <row r="120" spans="1:3" x14ac:dyDescent="0.25">
      <c r="A120" s="1" t="s">
        <v>96</v>
      </c>
      <c r="B120">
        <v>95102002757</v>
      </c>
      <c r="C120" s="6">
        <v>98</v>
      </c>
    </row>
    <row r="121" spans="1:3" x14ac:dyDescent="0.25">
      <c r="A121" s="1" t="s">
        <v>96</v>
      </c>
      <c r="B121">
        <v>95102301894</v>
      </c>
      <c r="C121" s="6">
        <v>90</v>
      </c>
    </row>
    <row r="122" spans="1:3" x14ac:dyDescent="0.25">
      <c r="A122" s="1" t="s">
        <v>96</v>
      </c>
      <c r="B122">
        <v>95112306692</v>
      </c>
      <c r="C122" s="6">
        <v>92</v>
      </c>
    </row>
    <row r="123" spans="1:3" x14ac:dyDescent="0.25">
      <c r="A123" s="1" t="s">
        <v>96</v>
      </c>
      <c r="B123">
        <v>95112702337</v>
      </c>
      <c r="C123" s="6">
        <v>96</v>
      </c>
    </row>
    <row r="124" spans="1:3" x14ac:dyDescent="0.25">
      <c r="A124" s="1" t="s">
        <v>96</v>
      </c>
      <c r="B124">
        <v>95122110962</v>
      </c>
      <c r="C124" s="6">
        <v>94</v>
      </c>
    </row>
    <row r="125" spans="1:3" x14ac:dyDescent="0.25">
      <c r="A125" s="1" t="s">
        <v>96</v>
      </c>
      <c r="B125">
        <v>95123001771</v>
      </c>
      <c r="C125" s="6">
        <v>82</v>
      </c>
    </row>
    <row r="126" spans="1:3" x14ac:dyDescent="0.25">
      <c r="A126" s="1" t="s">
        <v>96</v>
      </c>
      <c r="B126">
        <v>96011200502</v>
      </c>
      <c r="C126" s="6">
        <v>98</v>
      </c>
    </row>
    <row r="127" spans="1:3" x14ac:dyDescent="0.25">
      <c r="A127" s="1" t="s">
        <v>100</v>
      </c>
      <c r="B127">
        <v>94011110436</v>
      </c>
      <c r="C127" s="6">
        <v>58</v>
      </c>
    </row>
    <row r="128" spans="1:3" x14ac:dyDescent="0.25">
      <c r="A128" s="1" t="s">
        <v>100</v>
      </c>
      <c r="B128">
        <v>94013113642</v>
      </c>
      <c r="C128" s="6">
        <v>68</v>
      </c>
    </row>
    <row r="129" spans="1:3" x14ac:dyDescent="0.25">
      <c r="A129" s="1" t="s">
        <v>100</v>
      </c>
      <c r="B129">
        <v>94020211283</v>
      </c>
      <c r="C129" s="6">
        <v>50</v>
      </c>
    </row>
    <row r="130" spans="1:3" x14ac:dyDescent="0.25">
      <c r="A130" s="1" t="s">
        <v>100</v>
      </c>
      <c r="B130">
        <v>94021306625</v>
      </c>
      <c r="C130" s="6">
        <v>58</v>
      </c>
    </row>
    <row r="131" spans="1:3" x14ac:dyDescent="0.25">
      <c r="A131" s="1" t="s">
        <v>100</v>
      </c>
      <c r="B131">
        <v>94030804224</v>
      </c>
      <c r="C131" s="6">
        <v>82</v>
      </c>
    </row>
    <row r="132" spans="1:3" x14ac:dyDescent="0.25">
      <c r="A132" s="1" t="s">
        <v>100</v>
      </c>
      <c r="B132">
        <v>94031410644</v>
      </c>
      <c r="C132" s="6">
        <v>74</v>
      </c>
    </row>
    <row r="133" spans="1:3" x14ac:dyDescent="0.25">
      <c r="A133" s="1" t="s">
        <v>100</v>
      </c>
      <c r="B133">
        <v>94040607118</v>
      </c>
      <c r="C133" s="6">
        <v>64</v>
      </c>
    </row>
    <row r="134" spans="1:3" x14ac:dyDescent="0.25">
      <c r="A134" s="1" t="s">
        <v>100</v>
      </c>
      <c r="B134">
        <v>94042912726</v>
      </c>
      <c r="C134" s="6">
        <v>56</v>
      </c>
    </row>
    <row r="135" spans="1:3" x14ac:dyDescent="0.25">
      <c r="A135" s="1" t="s">
        <v>100</v>
      </c>
      <c r="B135">
        <v>94060604247</v>
      </c>
      <c r="C135" s="6">
        <v>56</v>
      </c>
    </row>
    <row r="136" spans="1:3" x14ac:dyDescent="0.25">
      <c r="A136" s="1" t="s">
        <v>100</v>
      </c>
      <c r="B136">
        <v>94062703166</v>
      </c>
      <c r="C136" s="6">
        <v>54</v>
      </c>
    </row>
    <row r="137" spans="1:3" x14ac:dyDescent="0.25">
      <c r="A137" s="1" t="s">
        <v>100</v>
      </c>
      <c r="B137">
        <v>94063002080</v>
      </c>
      <c r="C137" s="6">
        <v>100</v>
      </c>
    </row>
    <row r="138" spans="1:3" x14ac:dyDescent="0.25">
      <c r="A138" s="1" t="s">
        <v>100</v>
      </c>
      <c r="B138">
        <v>94081102166</v>
      </c>
      <c r="C138" s="6">
        <v>56</v>
      </c>
    </row>
    <row r="139" spans="1:3" x14ac:dyDescent="0.25">
      <c r="A139" s="1" t="s">
        <v>100</v>
      </c>
      <c r="B139">
        <v>94082703588</v>
      </c>
      <c r="C139" s="6">
        <v>78</v>
      </c>
    </row>
    <row r="140" spans="1:3" x14ac:dyDescent="0.25">
      <c r="A140" s="1" t="s">
        <v>100</v>
      </c>
      <c r="B140">
        <v>94082901146</v>
      </c>
      <c r="C140" s="6">
        <v>78</v>
      </c>
    </row>
    <row r="141" spans="1:3" x14ac:dyDescent="0.25">
      <c r="A141" s="1" t="s">
        <v>100</v>
      </c>
      <c r="B141">
        <v>94082905447</v>
      </c>
      <c r="C141" s="6">
        <v>44</v>
      </c>
    </row>
    <row r="142" spans="1:3" x14ac:dyDescent="0.25">
      <c r="A142" s="1" t="s">
        <v>100</v>
      </c>
      <c r="B142">
        <v>94083000868</v>
      </c>
      <c r="C142" s="6">
        <v>40</v>
      </c>
    </row>
    <row r="143" spans="1:3" x14ac:dyDescent="0.25">
      <c r="A143" s="1" t="s">
        <v>100</v>
      </c>
      <c r="B143">
        <v>94090909307</v>
      </c>
      <c r="C143" s="6">
        <v>64</v>
      </c>
    </row>
    <row r="144" spans="1:3" x14ac:dyDescent="0.25">
      <c r="A144" s="1" t="s">
        <v>100</v>
      </c>
      <c r="B144">
        <v>94091301085</v>
      </c>
      <c r="C144" s="6">
        <v>40</v>
      </c>
    </row>
    <row r="145" spans="1:3" x14ac:dyDescent="0.25">
      <c r="A145" s="1" t="s">
        <v>100</v>
      </c>
      <c r="B145">
        <v>94092207960</v>
      </c>
      <c r="C145" s="6">
        <v>56</v>
      </c>
    </row>
    <row r="146" spans="1:3" x14ac:dyDescent="0.25">
      <c r="A146" s="1" t="s">
        <v>100</v>
      </c>
      <c r="B146">
        <v>94100706007</v>
      </c>
      <c r="C146" s="6">
        <v>66</v>
      </c>
    </row>
    <row r="147" spans="1:3" x14ac:dyDescent="0.25">
      <c r="A147" s="1" t="s">
        <v>100</v>
      </c>
      <c r="B147">
        <v>94102604723</v>
      </c>
      <c r="C147" s="6">
        <v>68</v>
      </c>
    </row>
    <row r="148" spans="1:3" x14ac:dyDescent="0.25">
      <c r="A148" s="1" t="s">
        <v>100</v>
      </c>
      <c r="B148">
        <v>94103100907</v>
      </c>
      <c r="C148" s="6">
        <v>58</v>
      </c>
    </row>
    <row r="149" spans="1:3" x14ac:dyDescent="0.25">
      <c r="A149" s="1" t="s">
        <v>100</v>
      </c>
      <c r="B149">
        <v>94110205866</v>
      </c>
      <c r="C149" s="6">
        <v>96</v>
      </c>
    </row>
    <row r="150" spans="1:3" x14ac:dyDescent="0.25">
      <c r="A150" s="1" t="s">
        <v>100</v>
      </c>
      <c r="B150">
        <v>94121203482</v>
      </c>
      <c r="C150" s="6">
        <v>38</v>
      </c>
    </row>
    <row r="151" spans="1:3" x14ac:dyDescent="0.25">
      <c r="A151" s="1" t="s">
        <v>100</v>
      </c>
      <c r="B151">
        <v>94121709025</v>
      </c>
      <c r="C151" s="6">
        <v>62</v>
      </c>
    </row>
    <row r="152" spans="1:3" x14ac:dyDescent="0.25">
      <c r="A152" s="1" t="s">
        <v>100</v>
      </c>
      <c r="B152">
        <v>95011300625</v>
      </c>
      <c r="C152" s="6">
        <v>58</v>
      </c>
    </row>
    <row r="153" spans="1:3" x14ac:dyDescent="0.25">
      <c r="A153" s="1" t="s">
        <v>100</v>
      </c>
      <c r="B153">
        <v>95032804489</v>
      </c>
      <c r="C153" s="6">
        <v>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A098-1135-40B1-AE3F-018E1987E791}">
  <dimension ref="A3:F6"/>
  <sheetViews>
    <sheetView workbookViewId="0">
      <selection activeCell="I19" sqref="I19"/>
    </sheetView>
  </sheetViews>
  <sheetFormatPr defaultRowHeight="15" x14ac:dyDescent="0.25"/>
  <cols>
    <col min="1" max="1" width="17.7109375" bestFit="1" customWidth="1"/>
    <col min="2" max="2" width="20.85546875" bestFit="1" customWidth="1"/>
    <col min="3" max="3" width="14.85546875" bestFit="1" customWidth="1"/>
    <col min="4" max="4" width="16.5703125" bestFit="1" customWidth="1"/>
    <col min="5" max="5" width="19.7109375" customWidth="1"/>
    <col min="6" max="6" width="13.140625" customWidth="1"/>
  </cols>
  <sheetData>
    <row r="3" spans="1:6" x14ac:dyDescent="0.25">
      <c r="A3" s="4" t="s">
        <v>105</v>
      </c>
      <c r="B3" t="s">
        <v>113</v>
      </c>
      <c r="C3" t="s">
        <v>116</v>
      </c>
      <c r="D3" t="s">
        <v>117</v>
      </c>
      <c r="E3" t="s">
        <v>119</v>
      </c>
      <c r="F3" t="s">
        <v>118</v>
      </c>
    </row>
    <row r="4" spans="1:6" x14ac:dyDescent="0.25">
      <c r="A4" s="5" t="s">
        <v>114</v>
      </c>
      <c r="B4" s="1">
        <v>7506</v>
      </c>
      <c r="C4" s="1">
        <v>6553</v>
      </c>
      <c r="D4" s="1">
        <v>105</v>
      </c>
      <c r="E4" s="3">
        <f>ROUND(B4/D4,2)</f>
        <v>71.489999999999995</v>
      </c>
      <c r="F4" s="3">
        <f>ROUND(C4/D4,2)</f>
        <v>62.41</v>
      </c>
    </row>
    <row r="5" spans="1:6" x14ac:dyDescent="0.25">
      <c r="A5" s="5" t="s">
        <v>115</v>
      </c>
      <c r="B5" s="1">
        <v>3710</v>
      </c>
      <c r="C5" s="1">
        <v>2857</v>
      </c>
      <c r="D5" s="1">
        <v>47</v>
      </c>
      <c r="E5" s="3">
        <f>ROUND(B5/D5,2)</f>
        <v>78.94</v>
      </c>
      <c r="F5" s="3">
        <f>ROUND(C5/D5,2)</f>
        <v>60.79</v>
      </c>
    </row>
    <row r="6" spans="1:6" x14ac:dyDescent="0.25">
      <c r="A6" s="5" t="s">
        <v>106</v>
      </c>
      <c r="B6" s="1">
        <v>11216</v>
      </c>
      <c r="C6" s="1">
        <v>9410</v>
      </c>
      <c r="D6" s="1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A140-D5EE-400B-A734-3E7AA11000F7}">
  <dimension ref="A1:W153"/>
  <sheetViews>
    <sheetView topLeftCell="L1" workbookViewId="0">
      <selection activeCell="U18" sqref="U18"/>
    </sheetView>
  </sheetViews>
  <sheetFormatPr defaultRowHeight="15" x14ac:dyDescent="0.25"/>
  <cols>
    <col min="2" max="2" width="12.5703125" customWidth="1"/>
    <col min="3" max="4" width="12.28515625" customWidth="1"/>
    <col min="5" max="5" width="11.140625" customWidth="1"/>
    <col min="7" max="7" width="12.28515625" customWidth="1"/>
    <col min="9" max="9" width="11.5703125" customWidth="1"/>
    <col min="11" max="11" width="14.42578125" customWidth="1"/>
    <col min="13" max="13" width="16.5703125" customWidth="1"/>
    <col min="14" max="14" width="12.42578125" customWidth="1"/>
    <col min="16" max="16" width="1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11</v>
      </c>
      <c r="K1" t="s">
        <v>13</v>
      </c>
      <c r="L1" t="s">
        <v>15</v>
      </c>
      <c r="M1" t="s">
        <v>17</v>
      </c>
      <c r="N1" t="s">
        <v>19</v>
      </c>
      <c r="O1" t="s">
        <v>20</v>
      </c>
      <c r="P1" t="s">
        <v>104</v>
      </c>
      <c r="Q1" t="s">
        <v>112</v>
      </c>
    </row>
    <row r="2" spans="1:23" x14ac:dyDescent="0.25">
      <c r="A2" s="1" t="s">
        <v>21</v>
      </c>
      <c r="B2">
        <v>95010405222</v>
      </c>
      <c r="C2" s="6">
        <v>52</v>
      </c>
      <c r="D2" s="6" t="s">
        <v>23</v>
      </c>
      <c r="E2" s="6" t="s">
        <v>23</v>
      </c>
      <c r="F2" s="6" t="s">
        <v>23</v>
      </c>
      <c r="G2" s="6" t="s">
        <v>23</v>
      </c>
      <c r="H2" s="6" t="s">
        <v>23</v>
      </c>
      <c r="I2" s="6">
        <v>91</v>
      </c>
      <c r="J2" s="6">
        <v>88</v>
      </c>
      <c r="K2" s="6" t="s">
        <v>23</v>
      </c>
      <c r="L2" s="6" t="s">
        <v>23</v>
      </c>
      <c r="M2" s="6" t="s">
        <v>23</v>
      </c>
      <c r="N2" s="6" t="s">
        <v>23</v>
      </c>
      <c r="O2" s="6" t="s">
        <v>23</v>
      </c>
      <c r="P2" s="6" t="str">
        <f>IF(MOD(MID(matura7[[#This Row],[PESEL]],10,1),2)=0,"kobieta","mezczyzna")</f>
        <v>kobieta</v>
      </c>
      <c r="Q2" s="6">
        <f>COUNTIF(matura7[[#This Row],[Biologia-R]:[WOS-R]],"&gt;=0")</f>
        <v>3</v>
      </c>
      <c r="S2" t="s">
        <v>21</v>
      </c>
      <c r="T2" t="s">
        <v>77</v>
      </c>
      <c r="U2" t="s">
        <v>92</v>
      </c>
      <c r="V2" t="s">
        <v>96</v>
      </c>
      <c r="W2" t="s">
        <v>100</v>
      </c>
    </row>
    <row r="3" spans="1:23" x14ac:dyDescent="0.25">
      <c r="A3" s="1" t="s">
        <v>21</v>
      </c>
      <c r="B3">
        <v>95011310048</v>
      </c>
      <c r="C3" s="6">
        <v>33</v>
      </c>
      <c r="D3" s="6">
        <v>52</v>
      </c>
      <c r="E3" s="6" t="s">
        <v>23</v>
      </c>
      <c r="F3" s="6" t="s">
        <v>23</v>
      </c>
      <c r="G3" s="6" t="s">
        <v>23</v>
      </c>
      <c r="H3" s="6" t="s">
        <v>23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tr">
        <f>IF(MOD(MID(matura7[[#This Row],[PESEL]],10,1),2)=0,"kobieta","mezczyzna")</f>
        <v>kobieta</v>
      </c>
      <c r="Q3" s="6">
        <f>COUNTIF(matura7[[#This Row],[Biologia-R]:[WOS-R]],"&gt;=0")</f>
        <v>2</v>
      </c>
      <c r="R3" t="s">
        <v>120</v>
      </c>
      <c r="S3">
        <f>COUNTIFS(P2:P35,"=kobieta",Q2:Q35,"&gt;2")</f>
        <v>11</v>
      </c>
      <c r="T3">
        <f>COUNTIFS(P36:P66,"=kobieta",Q36:Q66,"&gt;2")</f>
        <v>18</v>
      </c>
      <c r="U3">
        <f>COUNTIFS(P67:P93,"=kobieta",Q67:Q93,"&gt;2")</f>
        <v>9</v>
      </c>
      <c r="V3">
        <f>COUNTIFS(P94:P126,"=kobieta",Q94:Q126,"&gt;2")</f>
        <v>6</v>
      </c>
      <c r="W3">
        <f>COUNTIFS(P127:P153,"=kobieta",Q127:Q153,"&gt;2")</f>
        <v>13</v>
      </c>
    </row>
    <row r="4" spans="1:23" x14ac:dyDescent="0.25">
      <c r="A4" s="1" t="s">
        <v>21</v>
      </c>
      <c r="B4">
        <v>95012311345</v>
      </c>
      <c r="C4" s="6">
        <v>70</v>
      </c>
      <c r="D4" s="6">
        <v>58</v>
      </c>
      <c r="E4" s="6" t="s">
        <v>23</v>
      </c>
      <c r="F4" s="6" t="s">
        <v>23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6" t="s">
        <v>23</v>
      </c>
      <c r="N4" s="6" t="s">
        <v>23</v>
      </c>
      <c r="O4" s="6" t="s">
        <v>23</v>
      </c>
      <c r="P4" s="6" t="str">
        <f>IF(MOD(MID(matura7[[#This Row],[PESEL]],10,1),2)=0,"kobieta","mezczyzna")</f>
        <v>kobieta</v>
      </c>
      <c r="Q4" s="6">
        <f>COUNTIF(matura7[[#This Row],[Biologia-R]:[WOS-R]],"&gt;=0")</f>
        <v>2</v>
      </c>
      <c r="R4" t="s">
        <v>121</v>
      </c>
      <c r="S4">
        <f>COUNTIFS(P2:P35,"=mezczyzna",Q2:Q35,"&gt;2")</f>
        <v>1</v>
      </c>
      <c r="T4">
        <f>COUNTIFS(P36:P66,"=mezczyzna",Q36:Q66,"&gt;2")</f>
        <v>7</v>
      </c>
      <c r="U4">
        <f>COUNTIFS(P67:P93,"=mezczyzna",Q67:Q93,"&gt;2")</f>
        <v>3</v>
      </c>
      <c r="V4">
        <f>COUNTIFS(P94:P126,"=mezczyzna",Q94:Q126,"&gt;2")</f>
        <v>21</v>
      </c>
      <c r="W4">
        <f>COUNTIFS(P127:P153,"=mezczyzna",Q127:Q153,"&gt;2")</f>
        <v>1</v>
      </c>
    </row>
    <row r="5" spans="1:23" x14ac:dyDescent="0.25">
      <c r="A5" s="1" t="s">
        <v>21</v>
      </c>
      <c r="B5">
        <v>95030607404</v>
      </c>
      <c r="C5" s="6">
        <v>90</v>
      </c>
      <c r="D5" s="6">
        <v>78</v>
      </c>
      <c r="E5" s="6" t="s">
        <v>23</v>
      </c>
      <c r="F5" s="6" t="s">
        <v>23</v>
      </c>
      <c r="G5" s="6" t="s">
        <v>23</v>
      </c>
      <c r="H5" s="6" t="s">
        <v>23</v>
      </c>
      <c r="I5" s="6">
        <v>68</v>
      </c>
      <c r="J5" s="6" t="s">
        <v>23</v>
      </c>
      <c r="K5" s="6" t="s">
        <v>23</v>
      </c>
      <c r="L5" s="6" t="s">
        <v>23</v>
      </c>
      <c r="M5" s="6" t="s">
        <v>23</v>
      </c>
      <c r="N5" s="6" t="s">
        <v>23</v>
      </c>
      <c r="O5" s="6" t="s">
        <v>23</v>
      </c>
      <c r="P5" s="6" t="str">
        <f>IF(MOD(MID(matura7[[#This Row],[PESEL]],10,1),2)=0,"kobieta","mezczyzna")</f>
        <v>kobieta</v>
      </c>
      <c r="Q5" s="6">
        <f>COUNTIF(matura7[[#This Row],[Biologia-R]:[WOS-R]],"&gt;=0")</f>
        <v>3</v>
      </c>
    </row>
    <row r="6" spans="1:23" x14ac:dyDescent="0.25">
      <c r="A6" s="1" t="s">
        <v>21</v>
      </c>
      <c r="B6">
        <v>95031506511</v>
      </c>
      <c r="C6" s="6">
        <v>62</v>
      </c>
      <c r="D6" s="6">
        <v>62</v>
      </c>
      <c r="E6" s="6" t="s">
        <v>23</v>
      </c>
      <c r="F6" s="6" t="s">
        <v>23</v>
      </c>
      <c r="G6" s="6" t="s">
        <v>23</v>
      </c>
      <c r="H6" s="6" t="s">
        <v>23</v>
      </c>
      <c r="I6" s="6" t="s">
        <v>23</v>
      </c>
      <c r="J6" s="6" t="s">
        <v>23</v>
      </c>
      <c r="K6" s="6" t="s">
        <v>23</v>
      </c>
      <c r="L6" s="6" t="s">
        <v>23</v>
      </c>
      <c r="M6" s="6" t="s">
        <v>23</v>
      </c>
      <c r="N6" s="6" t="s">
        <v>23</v>
      </c>
      <c r="O6" s="6" t="s">
        <v>23</v>
      </c>
      <c r="P6" s="6" t="str">
        <f>IF(MOD(MID(matura7[[#This Row],[PESEL]],10,1),2)=0,"kobieta","mezczyzna")</f>
        <v>mezczyzna</v>
      </c>
      <c r="Q6" s="6">
        <f>COUNTIF(matura7[[#This Row],[Biologia-R]:[WOS-R]],"&gt;=0")</f>
        <v>2</v>
      </c>
    </row>
    <row r="7" spans="1:23" x14ac:dyDescent="0.25">
      <c r="A7" s="1" t="s">
        <v>21</v>
      </c>
      <c r="B7">
        <v>95031714219</v>
      </c>
      <c r="C7" s="6">
        <v>65</v>
      </c>
      <c r="D7" s="6">
        <v>65</v>
      </c>
      <c r="E7" s="6" t="s">
        <v>23</v>
      </c>
      <c r="F7" s="6" t="s">
        <v>23</v>
      </c>
      <c r="G7" s="6" t="s">
        <v>23</v>
      </c>
      <c r="H7" s="6" t="s">
        <v>23</v>
      </c>
      <c r="I7" s="6" t="s">
        <v>23</v>
      </c>
      <c r="J7" s="6" t="s">
        <v>23</v>
      </c>
      <c r="K7" s="6" t="s">
        <v>23</v>
      </c>
      <c r="L7" s="6" t="s">
        <v>23</v>
      </c>
      <c r="M7" s="6" t="s">
        <v>23</v>
      </c>
      <c r="N7" s="6" t="s">
        <v>23</v>
      </c>
      <c r="O7" s="6" t="s">
        <v>23</v>
      </c>
      <c r="P7" s="6" t="str">
        <f>IF(MOD(MID(matura7[[#This Row],[PESEL]],10,1),2)=0,"kobieta","mezczyzna")</f>
        <v>mezczyzna</v>
      </c>
      <c r="Q7" s="6">
        <f>COUNTIF(matura7[[#This Row],[Biologia-R]:[WOS-R]],"&gt;=0")</f>
        <v>2</v>
      </c>
    </row>
    <row r="8" spans="1:23" x14ac:dyDescent="0.25">
      <c r="A8" s="1" t="s">
        <v>21</v>
      </c>
      <c r="B8">
        <v>95032402083</v>
      </c>
      <c r="C8" s="6" t="s">
        <v>23</v>
      </c>
      <c r="D8" s="6">
        <v>58</v>
      </c>
      <c r="E8" s="6" t="s">
        <v>23</v>
      </c>
      <c r="F8" s="6" t="s">
        <v>23</v>
      </c>
      <c r="G8" s="6" t="s">
        <v>23</v>
      </c>
      <c r="H8" s="6" t="s">
        <v>23</v>
      </c>
      <c r="I8" s="6">
        <v>61</v>
      </c>
      <c r="J8" s="6" t="s">
        <v>23</v>
      </c>
      <c r="K8" s="6" t="s">
        <v>23</v>
      </c>
      <c r="L8" s="6" t="s">
        <v>23</v>
      </c>
      <c r="M8" s="6">
        <v>34</v>
      </c>
      <c r="N8" s="6" t="s">
        <v>23</v>
      </c>
      <c r="O8" s="6" t="s">
        <v>23</v>
      </c>
      <c r="P8" s="6" t="str">
        <f>IF(MOD(MID(matura7[[#This Row],[PESEL]],10,1),2)=0,"kobieta","mezczyzna")</f>
        <v>kobieta</v>
      </c>
      <c r="Q8" s="6">
        <f>COUNTIF(matura7[[#This Row],[Biologia-R]:[WOS-R]],"&gt;=0")</f>
        <v>3</v>
      </c>
    </row>
    <row r="9" spans="1:23" x14ac:dyDescent="0.25">
      <c r="A9" s="1" t="s">
        <v>21</v>
      </c>
      <c r="B9">
        <v>95032701960</v>
      </c>
      <c r="C9" s="6">
        <v>77</v>
      </c>
      <c r="D9" s="6">
        <v>85</v>
      </c>
      <c r="E9" s="6" t="s">
        <v>23</v>
      </c>
      <c r="F9" s="6" t="s">
        <v>23</v>
      </c>
      <c r="G9" s="6" t="s">
        <v>23</v>
      </c>
      <c r="H9" s="6" t="s">
        <v>23</v>
      </c>
      <c r="I9" s="6" t="s">
        <v>23</v>
      </c>
      <c r="J9" s="6" t="s">
        <v>23</v>
      </c>
      <c r="K9" s="6" t="s">
        <v>23</v>
      </c>
      <c r="L9" s="6" t="s">
        <v>23</v>
      </c>
      <c r="M9" s="6" t="s">
        <v>23</v>
      </c>
      <c r="N9" s="6" t="s">
        <v>23</v>
      </c>
      <c r="O9" s="6" t="s">
        <v>23</v>
      </c>
      <c r="P9" s="6" t="str">
        <f>IF(MOD(MID(matura7[[#This Row],[PESEL]],10,1),2)=0,"kobieta","mezczyzna")</f>
        <v>kobieta</v>
      </c>
      <c r="Q9" s="6">
        <f>COUNTIF(matura7[[#This Row],[Biologia-R]:[WOS-R]],"&gt;=0")</f>
        <v>2</v>
      </c>
    </row>
    <row r="10" spans="1:23" x14ac:dyDescent="0.25">
      <c r="A10" s="1" t="s">
        <v>21</v>
      </c>
      <c r="B10">
        <v>95040412034</v>
      </c>
      <c r="C10" s="6">
        <v>93</v>
      </c>
      <c r="D10" s="6">
        <v>67</v>
      </c>
      <c r="E10" s="6" t="s">
        <v>23</v>
      </c>
      <c r="F10" s="6" t="s">
        <v>23</v>
      </c>
      <c r="G10" s="6" t="s">
        <v>23</v>
      </c>
      <c r="H10" s="6" t="s">
        <v>23</v>
      </c>
      <c r="I10" s="6" t="s">
        <v>23</v>
      </c>
      <c r="J10" s="6" t="s">
        <v>23</v>
      </c>
      <c r="K10" s="6" t="s">
        <v>23</v>
      </c>
      <c r="L10" s="6" t="s">
        <v>23</v>
      </c>
      <c r="M10" s="6" t="s">
        <v>23</v>
      </c>
      <c r="N10" s="6" t="s">
        <v>23</v>
      </c>
      <c r="O10" s="6" t="s">
        <v>23</v>
      </c>
      <c r="P10" s="6" t="str">
        <f>IF(MOD(MID(matura7[[#This Row],[PESEL]],10,1),2)=0,"kobieta","mezczyzna")</f>
        <v>mezczyzna</v>
      </c>
      <c r="Q10" s="6">
        <f>COUNTIF(matura7[[#This Row],[Biologia-R]:[WOS-R]],"&gt;=0")</f>
        <v>2</v>
      </c>
    </row>
    <row r="11" spans="1:23" x14ac:dyDescent="0.25">
      <c r="A11" s="1" t="s">
        <v>21</v>
      </c>
      <c r="B11">
        <v>95040908766</v>
      </c>
      <c r="C11" s="6">
        <v>57</v>
      </c>
      <c r="D11" s="6">
        <v>47</v>
      </c>
      <c r="E11" s="6" t="s">
        <v>23</v>
      </c>
      <c r="F11" s="6" t="s">
        <v>23</v>
      </c>
      <c r="G11" s="6" t="s">
        <v>23</v>
      </c>
      <c r="H11" s="6" t="s">
        <v>23</v>
      </c>
      <c r="I11" s="6" t="s">
        <v>23</v>
      </c>
      <c r="J11" s="6" t="s">
        <v>23</v>
      </c>
      <c r="K11" s="6" t="s">
        <v>23</v>
      </c>
      <c r="L11" s="6" t="s">
        <v>23</v>
      </c>
      <c r="M11" s="6" t="s">
        <v>23</v>
      </c>
      <c r="N11" s="6" t="s">
        <v>23</v>
      </c>
      <c r="O11" s="6" t="s">
        <v>23</v>
      </c>
      <c r="P11" s="6" t="str">
        <f>IF(MOD(MID(matura7[[#This Row],[PESEL]],10,1),2)=0,"kobieta","mezczyzna")</f>
        <v>kobieta</v>
      </c>
      <c r="Q11" s="6">
        <f>COUNTIF(matura7[[#This Row],[Biologia-R]:[WOS-R]],"&gt;=0")</f>
        <v>2</v>
      </c>
    </row>
    <row r="12" spans="1:23" x14ac:dyDescent="0.25">
      <c r="A12" s="1" t="s">
        <v>21</v>
      </c>
      <c r="B12">
        <v>95041309368</v>
      </c>
      <c r="C12" s="6">
        <v>60</v>
      </c>
      <c r="D12" s="6" t="s">
        <v>23</v>
      </c>
      <c r="E12" s="6" t="s">
        <v>23</v>
      </c>
      <c r="F12" s="6" t="s">
        <v>23</v>
      </c>
      <c r="G12" s="6" t="s">
        <v>23</v>
      </c>
      <c r="H12" s="6" t="s">
        <v>23</v>
      </c>
      <c r="I12" s="6">
        <v>89</v>
      </c>
      <c r="J12" s="6" t="s">
        <v>23</v>
      </c>
      <c r="K12" s="6" t="s">
        <v>23</v>
      </c>
      <c r="L12" s="6" t="s">
        <v>23</v>
      </c>
      <c r="M12" s="6" t="s">
        <v>23</v>
      </c>
      <c r="N12" s="6" t="s">
        <v>23</v>
      </c>
      <c r="O12" s="6" t="s">
        <v>23</v>
      </c>
      <c r="P12" s="6" t="str">
        <f>IF(MOD(MID(matura7[[#This Row],[PESEL]],10,1),2)=0,"kobieta","mezczyzna")</f>
        <v>kobieta</v>
      </c>
      <c r="Q12" s="6">
        <f>COUNTIF(matura7[[#This Row],[Biologia-R]:[WOS-R]],"&gt;=0")</f>
        <v>2</v>
      </c>
    </row>
    <row r="13" spans="1:23" x14ac:dyDescent="0.25">
      <c r="A13" s="1" t="s">
        <v>21</v>
      </c>
      <c r="B13">
        <v>95052600643</v>
      </c>
      <c r="C13" s="6" t="s">
        <v>23</v>
      </c>
      <c r="D13" s="6" t="s">
        <v>23</v>
      </c>
      <c r="E13" s="6" t="s">
        <v>23</v>
      </c>
      <c r="F13" s="6">
        <v>90</v>
      </c>
      <c r="G13" s="6" t="s">
        <v>23</v>
      </c>
      <c r="H13" s="6" t="s">
        <v>23</v>
      </c>
      <c r="I13" s="6">
        <v>100</v>
      </c>
      <c r="J13" s="6" t="s">
        <v>23</v>
      </c>
      <c r="K13" s="6" t="s">
        <v>23</v>
      </c>
      <c r="L13" s="6" t="s">
        <v>23</v>
      </c>
      <c r="M13" s="6">
        <v>86</v>
      </c>
      <c r="N13" s="6" t="s">
        <v>23</v>
      </c>
      <c r="O13" s="6" t="s">
        <v>23</v>
      </c>
      <c r="P13" s="6" t="str">
        <f>IF(MOD(MID(matura7[[#This Row],[PESEL]],10,1),2)=0,"kobieta","mezczyzna")</f>
        <v>kobieta</v>
      </c>
      <c r="Q13" s="6">
        <f>COUNTIF(matura7[[#This Row],[Biologia-R]:[WOS-R]],"&gt;=0")</f>
        <v>3</v>
      </c>
    </row>
    <row r="14" spans="1:23" x14ac:dyDescent="0.25">
      <c r="A14" s="1" t="s">
        <v>21</v>
      </c>
      <c r="B14">
        <v>95061500402</v>
      </c>
      <c r="C14" s="6">
        <v>95</v>
      </c>
      <c r="D14" s="6">
        <v>88</v>
      </c>
      <c r="E14" s="6" t="s">
        <v>23</v>
      </c>
      <c r="F14" s="6" t="s">
        <v>23</v>
      </c>
      <c r="G14" s="6" t="s">
        <v>23</v>
      </c>
      <c r="H14" s="6" t="s">
        <v>23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tr">
        <f>IF(MOD(MID(matura7[[#This Row],[PESEL]],10,1),2)=0,"kobieta","mezczyzna")</f>
        <v>kobieta</v>
      </c>
      <c r="Q14" s="6">
        <f>COUNTIF(matura7[[#This Row],[Biologia-R]:[WOS-R]],"&gt;=0")</f>
        <v>2</v>
      </c>
    </row>
    <row r="15" spans="1:23" x14ac:dyDescent="0.25">
      <c r="A15" s="1" t="s">
        <v>21</v>
      </c>
      <c r="B15">
        <v>95061702842</v>
      </c>
      <c r="C15" s="6">
        <v>75</v>
      </c>
      <c r="D15" s="6">
        <v>67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6" t="s">
        <v>23</v>
      </c>
      <c r="M15" s="6" t="s">
        <v>23</v>
      </c>
      <c r="N15" s="6" t="s">
        <v>23</v>
      </c>
      <c r="O15" s="6" t="s">
        <v>23</v>
      </c>
      <c r="P15" s="6" t="str">
        <f>IF(MOD(MID(matura7[[#This Row],[PESEL]],10,1),2)=0,"kobieta","mezczyzna")</f>
        <v>kobieta</v>
      </c>
      <c r="Q15" s="6">
        <f>COUNTIF(matura7[[#This Row],[Biologia-R]:[WOS-R]],"&gt;=0")</f>
        <v>2</v>
      </c>
    </row>
    <row r="16" spans="1:23" x14ac:dyDescent="0.25">
      <c r="A16" s="1" t="s">
        <v>21</v>
      </c>
      <c r="B16">
        <v>95062301712</v>
      </c>
      <c r="C16" s="6">
        <v>85</v>
      </c>
      <c r="D16" s="6">
        <v>83</v>
      </c>
      <c r="E16" s="6">
        <v>48</v>
      </c>
      <c r="F16" s="6" t="s">
        <v>23</v>
      </c>
      <c r="G16" s="6" t="s">
        <v>23</v>
      </c>
      <c r="H16" s="6" t="s">
        <v>23</v>
      </c>
      <c r="I16" s="6" t="s">
        <v>23</v>
      </c>
      <c r="J16" s="6" t="s">
        <v>23</v>
      </c>
      <c r="K16" s="6" t="s">
        <v>23</v>
      </c>
      <c r="L16" s="6" t="s">
        <v>23</v>
      </c>
      <c r="M16" s="6" t="s">
        <v>23</v>
      </c>
      <c r="N16" s="6" t="s">
        <v>23</v>
      </c>
      <c r="O16" s="6" t="s">
        <v>23</v>
      </c>
      <c r="P16" s="6" t="str">
        <f>IF(MOD(MID(matura7[[#This Row],[PESEL]],10,1),2)=0,"kobieta","mezczyzna")</f>
        <v>mezczyzna</v>
      </c>
      <c r="Q16" s="6">
        <f>COUNTIF(matura7[[#This Row],[Biologia-R]:[WOS-R]],"&gt;=0")</f>
        <v>3</v>
      </c>
    </row>
    <row r="17" spans="1:17" x14ac:dyDescent="0.25">
      <c r="A17" s="1" t="s">
        <v>21</v>
      </c>
      <c r="B17">
        <v>95071508265</v>
      </c>
      <c r="C17" s="6">
        <v>62</v>
      </c>
      <c r="D17" s="6">
        <v>48</v>
      </c>
      <c r="E17" s="6" t="s">
        <v>23</v>
      </c>
      <c r="F17" s="6" t="s">
        <v>23</v>
      </c>
      <c r="G17" s="6" t="s">
        <v>23</v>
      </c>
      <c r="H17" s="6" t="s">
        <v>23</v>
      </c>
      <c r="I17" s="6" t="s">
        <v>23</v>
      </c>
      <c r="J17" s="6" t="s">
        <v>23</v>
      </c>
      <c r="K17" s="6" t="s">
        <v>23</v>
      </c>
      <c r="L17" s="6" t="s">
        <v>23</v>
      </c>
      <c r="M17" s="6" t="s">
        <v>23</v>
      </c>
      <c r="N17" s="6" t="s">
        <v>23</v>
      </c>
      <c r="O17" s="6" t="s">
        <v>23</v>
      </c>
      <c r="P17" s="6" t="str">
        <f>IF(MOD(MID(matura7[[#This Row],[PESEL]],10,1),2)=0,"kobieta","mezczyzna")</f>
        <v>kobieta</v>
      </c>
      <c r="Q17" s="6">
        <f>COUNTIF(matura7[[#This Row],[Biologia-R]:[WOS-R]],"&gt;=0")</f>
        <v>2</v>
      </c>
    </row>
    <row r="18" spans="1:17" x14ac:dyDescent="0.25">
      <c r="A18" s="1" t="s">
        <v>21</v>
      </c>
      <c r="B18">
        <v>95071807500</v>
      </c>
      <c r="C18" s="6">
        <v>68</v>
      </c>
      <c r="D18" s="6">
        <v>62</v>
      </c>
      <c r="E18" s="6" t="s">
        <v>23</v>
      </c>
      <c r="F18" s="6" t="s">
        <v>23</v>
      </c>
      <c r="G18" s="6" t="s">
        <v>23</v>
      </c>
      <c r="H18" s="6" t="s">
        <v>23</v>
      </c>
      <c r="I18" s="6">
        <v>93</v>
      </c>
      <c r="J18" s="6" t="s">
        <v>23</v>
      </c>
      <c r="K18" s="6" t="s">
        <v>23</v>
      </c>
      <c r="L18" s="6" t="s">
        <v>23</v>
      </c>
      <c r="M18" s="6" t="s">
        <v>23</v>
      </c>
      <c r="N18" s="6" t="s">
        <v>23</v>
      </c>
      <c r="O18" s="6" t="s">
        <v>23</v>
      </c>
      <c r="P18" s="6" t="str">
        <f>IF(MOD(MID(matura7[[#This Row],[PESEL]],10,1),2)=0,"kobieta","mezczyzna")</f>
        <v>kobieta</v>
      </c>
      <c r="Q18" s="6">
        <f>COUNTIF(matura7[[#This Row],[Biologia-R]:[WOS-R]],"&gt;=0")</f>
        <v>3</v>
      </c>
    </row>
    <row r="19" spans="1:17" x14ac:dyDescent="0.25">
      <c r="A19" s="1" t="s">
        <v>21</v>
      </c>
      <c r="B19">
        <v>95072900844</v>
      </c>
      <c r="C19" s="6">
        <v>55</v>
      </c>
      <c r="D19" s="6">
        <v>62</v>
      </c>
      <c r="E19" s="6" t="s">
        <v>23</v>
      </c>
      <c r="F19" s="6" t="s">
        <v>23</v>
      </c>
      <c r="G19" s="6" t="s">
        <v>23</v>
      </c>
      <c r="H19" s="6" t="s">
        <v>23</v>
      </c>
      <c r="I19" s="6">
        <v>86</v>
      </c>
      <c r="J19" s="6" t="s">
        <v>23</v>
      </c>
      <c r="K19" s="6" t="s">
        <v>23</v>
      </c>
      <c r="L19" s="6" t="s">
        <v>23</v>
      </c>
      <c r="M19" s="6" t="s">
        <v>23</v>
      </c>
      <c r="N19" s="6" t="s">
        <v>23</v>
      </c>
      <c r="O19" s="6" t="s">
        <v>23</v>
      </c>
      <c r="P19" s="6" t="str">
        <f>IF(MOD(MID(matura7[[#This Row],[PESEL]],10,1),2)=0,"kobieta","mezczyzna")</f>
        <v>kobieta</v>
      </c>
      <c r="Q19" s="6">
        <f>COUNTIF(matura7[[#This Row],[Biologia-R]:[WOS-R]],"&gt;=0")</f>
        <v>3</v>
      </c>
    </row>
    <row r="20" spans="1:17" x14ac:dyDescent="0.25">
      <c r="A20" s="1" t="s">
        <v>21</v>
      </c>
      <c r="B20">
        <v>95073111506</v>
      </c>
      <c r="C20" s="6">
        <v>68</v>
      </c>
      <c r="D20" s="6">
        <v>45</v>
      </c>
      <c r="E20" s="6" t="s">
        <v>23</v>
      </c>
      <c r="F20" s="6" t="s">
        <v>23</v>
      </c>
      <c r="G20" s="6" t="s">
        <v>23</v>
      </c>
      <c r="H20" s="6" t="s">
        <v>23</v>
      </c>
      <c r="I20" s="6" t="s">
        <v>23</v>
      </c>
      <c r="J20" s="6" t="s">
        <v>23</v>
      </c>
      <c r="K20" s="6" t="s">
        <v>23</v>
      </c>
      <c r="L20" s="6" t="s">
        <v>23</v>
      </c>
      <c r="M20" s="6" t="s">
        <v>23</v>
      </c>
      <c r="N20" s="6" t="s">
        <v>23</v>
      </c>
      <c r="O20" s="6" t="s">
        <v>23</v>
      </c>
      <c r="P20" s="6" t="str">
        <f>IF(MOD(MID(matura7[[#This Row],[PESEL]],10,1),2)=0,"kobieta","mezczyzna")</f>
        <v>kobieta</v>
      </c>
      <c r="Q20" s="6">
        <f>COUNTIF(matura7[[#This Row],[Biologia-R]:[WOS-R]],"&gt;=0")</f>
        <v>2</v>
      </c>
    </row>
    <row r="21" spans="1:17" x14ac:dyDescent="0.25">
      <c r="A21" s="1" t="s">
        <v>21</v>
      </c>
      <c r="B21">
        <v>95080409087</v>
      </c>
      <c r="C21" s="6">
        <v>78</v>
      </c>
      <c r="D21" s="6" t="s">
        <v>23</v>
      </c>
      <c r="E21" s="6" t="s">
        <v>23</v>
      </c>
      <c r="F21" s="6" t="s">
        <v>23</v>
      </c>
      <c r="G21" s="6" t="s">
        <v>23</v>
      </c>
      <c r="H21" s="6" t="s">
        <v>23</v>
      </c>
      <c r="I21" s="6">
        <v>77</v>
      </c>
      <c r="J21" s="6" t="s">
        <v>23</v>
      </c>
      <c r="K21" s="6" t="s">
        <v>23</v>
      </c>
      <c r="L21" s="6" t="s">
        <v>23</v>
      </c>
      <c r="M21" s="6" t="s">
        <v>23</v>
      </c>
      <c r="N21" s="6" t="s">
        <v>23</v>
      </c>
      <c r="O21" s="6" t="s">
        <v>23</v>
      </c>
      <c r="P21" s="6" t="str">
        <f>IF(MOD(MID(matura7[[#This Row],[PESEL]],10,1),2)=0,"kobieta","mezczyzna")</f>
        <v>kobieta</v>
      </c>
      <c r="Q21" s="6">
        <f>COUNTIF(matura7[[#This Row],[Biologia-R]:[WOS-R]],"&gt;=0")</f>
        <v>2</v>
      </c>
    </row>
    <row r="22" spans="1:17" x14ac:dyDescent="0.25">
      <c r="A22" s="1" t="s">
        <v>21</v>
      </c>
      <c r="B22">
        <v>95081008322</v>
      </c>
      <c r="C22" s="6">
        <v>72</v>
      </c>
      <c r="D22" s="6">
        <v>68</v>
      </c>
      <c r="E22" s="6" t="s">
        <v>23</v>
      </c>
      <c r="F22" s="6" t="s">
        <v>23</v>
      </c>
      <c r="G22" s="6" t="s">
        <v>23</v>
      </c>
      <c r="H22" s="6" t="s">
        <v>23</v>
      </c>
      <c r="I22" s="6" t="s">
        <v>23</v>
      </c>
      <c r="J22" s="6" t="s">
        <v>23</v>
      </c>
      <c r="K22" s="6" t="s">
        <v>23</v>
      </c>
      <c r="L22" s="6" t="s">
        <v>23</v>
      </c>
      <c r="M22" s="6" t="s">
        <v>23</v>
      </c>
      <c r="N22" s="6" t="s">
        <v>23</v>
      </c>
      <c r="O22" s="6" t="s">
        <v>23</v>
      </c>
      <c r="P22" s="6" t="str">
        <f>IF(MOD(MID(matura7[[#This Row],[PESEL]],10,1),2)=0,"kobieta","mezczyzna")</f>
        <v>kobieta</v>
      </c>
      <c r="Q22" s="6">
        <f>COUNTIF(matura7[[#This Row],[Biologia-R]:[WOS-R]],"&gt;=0")</f>
        <v>2</v>
      </c>
    </row>
    <row r="23" spans="1:17" x14ac:dyDescent="0.25">
      <c r="A23" s="1" t="s">
        <v>21</v>
      </c>
      <c r="B23">
        <v>95081802841</v>
      </c>
      <c r="C23" s="6">
        <v>55</v>
      </c>
      <c r="D23" s="6">
        <v>50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6" t="s">
        <v>23</v>
      </c>
      <c r="N23" s="6" t="s">
        <v>23</v>
      </c>
      <c r="O23" s="6" t="s">
        <v>23</v>
      </c>
      <c r="P23" s="6" t="str">
        <f>IF(MOD(MID(matura7[[#This Row],[PESEL]],10,1),2)=0,"kobieta","mezczyzna")</f>
        <v>kobieta</v>
      </c>
      <c r="Q23" s="6">
        <f>COUNTIF(matura7[[#This Row],[Biologia-R]:[WOS-R]],"&gt;=0")</f>
        <v>2</v>
      </c>
    </row>
    <row r="24" spans="1:17" x14ac:dyDescent="0.25">
      <c r="A24" s="1" t="s">
        <v>21</v>
      </c>
      <c r="B24">
        <v>95082400949</v>
      </c>
      <c r="C24" s="6">
        <v>67</v>
      </c>
      <c r="D24" s="6">
        <v>60</v>
      </c>
      <c r="E24" s="6" t="s">
        <v>23</v>
      </c>
      <c r="F24" s="6" t="s">
        <v>23</v>
      </c>
      <c r="G24" s="6" t="s">
        <v>23</v>
      </c>
      <c r="H24" s="6" t="s">
        <v>23</v>
      </c>
      <c r="I24" s="6" t="s">
        <v>23</v>
      </c>
      <c r="J24" s="6" t="s">
        <v>23</v>
      </c>
      <c r="K24" s="6" t="s">
        <v>23</v>
      </c>
      <c r="L24" s="6" t="s">
        <v>23</v>
      </c>
      <c r="M24" s="6" t="s">
        <v>23</v>
      </c>
      <c r="N24" s="6" t="s">
        <v>23</v>
      </c>
      <c r="O24" s="6" t="s">
        <v>23</v>
      </c>
      <c r="P24" s="6" t="str">
        <f>IF(MOD(MID(matura7[[#This Row],[PESEL]],10,1),2)=0,"kobieta","mezczyzna")</f>
        <v>kobieta</v>
      </c>
      <c r="Q24" s="6">
        <f>COUNTIF(matura7[[#This Row],[Biologia-R]:[WOS-R]],"&gt;=0")</f>
        <v>2</v>
      </c>
    </row>
    <row r="25" spans="1:17" x14ac:dyDescent="0.25">
      <c r="A25" s="1" t="s">
        <v>21</v>
      </c>
      <c r="B25">
        <v>95082502641</v>
      </c>
      <c r="C25" s="6">
        <v>45</v>
      </c>
      <c r="D25" s="6">
        <v>30</v>
      </c>
      <c r="E25" s="6" t="s">
        <v>23</v>
      </c>
      <c r="F25" s="6" t="s">
        <v>23</v>
      </c>
      <c r="G25" s="6" t="s">
        <v>23</v>
      </c>
      <c r="H25" s="6" t="s">
        <v>23</v>
      </c>
      <c r="I25" s="6" t="s">
        <v>23</v>
      </c>
      <c r="J25" s="6" t="s">
        <v>23</v>
      </c>
      <c r="K25" s="6" t="s">
        <v>23</v>
      </c>
      <c r="L25" s="6" t="s">
        <v>23</v>
      </c>
      <c r="M25" s="6" t="s">
        <v>23</v>
      </c>
      <c r="N25" s="6" t="s">
        <v>23</v>
      </c>
      <c r="O25" s="6" t="s">
        <v>23</v>
      </c>
      <c r="P25" s="6" t="str">
        <f>IF(MOD(MID(matura7[[#This Row],[PESEL]],10,1),2)=0,"kobieta","mezczyzna")</f>
        <v>kobieta</v>
      </c>
      <c r="Q25" s="6">
        <f>COUNTIF(matura7[[#This Row],[Biologia-R]:[WOS-R]],"&gt;=0")</f>
        <v>2</v>
      </c>
    </row>
    <row r="26" spans="1:17" x14ac:dyDescent="0.25">
      <c r="A26" s="1" t="s">
        <v>21</v>
      </c>
      <c r="B26">
        <v>95090501360</v>
      </c>
      <c r="C26" s="6">
        <v>83</v>
      </c>
      <c r="D26" s="6">
        <v>50</v>
      </c>
      <c r="E26" s="6" t="s">
        <v>23</v>
      </c>
      <c r="F26" s="6" t="s">
        <v>23</v>
      </c>
      <c r="G26" s="6" t="s">
        <v>23</v>
      </c>
      <c r="H26" s="6" t="s">
        <v>23</v>
      </c>
      <c r="I26" s="6">
        <v>83</v>
      </c>
      <c r="J26" s="6" t="s">
        <v>23</v>
      </c>
      <c r="K26" s="6" t="s">
        <v>23</v>
      </c>
      <c r="L26" s="6" t="s">
        <v>23</v>
      </c>
      <c r="M26" s="6" t="s">
        <v>23</v>
      </c>
      <c r="N26" s="6" t="s">
        <v>23</v>
      </c>
      <c r="O26" s="6" t="s">
        <v>23</v>
      </c>
      <c r="P26" s="6" t="str">
        <f>IF(MOD(MID(matura7[[#This Row],[PESEL]],10,1),2)=0,"kobieta","mezczyzna")</f>
        <v>kobieta</v>
      </c>
      <c r="Q26" s="6">
        <f>COUNTIF(matura7[[#This Row],[Biologia-R]:[WOS-R]],"&gt;=0")</f>
        <v>3</v>
      </c>
    </row>
    <row r="27" spans="1:17" x14ac:dyDescent="0.25">
      <c r="A27" s="1" t="s">
        <v>21</v>
      </c>
      <c r="B27">
        <v>95091604864</v>
      </c>
      <c r="C27" s="6">
        <v>80</v>
      </c>
      <c r="D27" s="6" t="s">
        <v>23</v>
      </c>
      <c r="E27" s="6" t="s">
        <v>23</v>
      </c>
      <c r="F27" s="6" t="s">
        <v>23</v>
      </c>
      <c r="G27" s="6" t="s">
        <v>23</v>
      </c>
      <c r="H27" s="6" t="s">
        <v>23</v>
      </c>
      <c r="I27" s="6">
        <v>83</v>
      </c>
      <c r="J27" s="6" t="s">
        <v>23</v>
      </c>
      <c r="K27" s="6" t="s">
        <v>23</v>
      </c>
      <c r="L27" s="6" t="s">
        <v>23</v>
      </c>
      <c r="M27" s="6" t="s">
        <v>23</v>
      </c>
      <c r="N27" s="6" t="s">
        <v>23</v>
      </c>
      <c r="O27" s="6" t="s">
        <v>23</v>
      </c>
      <c r="P27" s="6" t="str">
        <f>IF(MOD(MID(matura7[[#This Row],[PESEL]],10,1),2)=0,"kobieta","mezczyzna")</f>
        <v>kobieta</v>
      </c>
      <c r="Q27" s="6">
        <f>COUNTIF(matura7[[#This Row],[Biologia-R]:[WOS-R]],"&gt;=0")</f>
        <v>2</v>
      </c>
    </row>
    <row r="28" spans="1:17" x14ac:dyDescent="0.25">
      <c r="A28" s="1" t="s">
        <v>21</v>
      </c>
      <c r="B28">
        <v>95110304166</v>
      </c>
      <c r="C28" s="6">
        <v>70</v>
      </c>
      <c r="D28" s="6">
        <v>60</v>
      </c>
      <c r="E28" s="6" t="s">
        <v>23</v>
      </c>
      <c r="F28" s="6" t="s">
        <v>23</v>
      </c>
      <c r="G28" s="6" t="s">
        <v>23</v>
      </c>
      <c r="H28" s="6" t="s">
        <v>23</v>
      </c>
      <c r="I28" s="6" t="s">
        <v>23</v>
      </c>
      <c r="J28" s="6" t="s">
        <v>23</v>
      </c>
      <c r="K28" s="6" t="s">
        <v>23</v>
      </c>
      <c r="L28" s="6" t="s">
        <v>23</v>
      </c>
      <c r="M28" s="6" t="s">
        <v>23</v>
      </c>
      <c r="N28" s="6" t="s">
        <v>23</v>
      </c>
      <c r="O28" s="6" t="s">
        <v>23</v>
      </c>
      <c r="P28" s="6" t="str">
        <f>IF(MOD(MID(matura7[[#This Row],[PESEL]],10,1),2)=0,"kobieta","mezczyzna")</f>
        <v>kobieta</v>
      </c>
      <c r="Q28" s="6">
        <f>COUNTIF(matura7[[#This Row],[Biologia-R]:[WOS-R]],"&gt;=0")</f>
        <v>2</v>
      </c>
    </row>
    <row r="29" spans="1:17" x14ac:dyDescent="0.25">
      <c r="A29" s="1" t="s">
        <v>21</v>
      </c>
      <c r="B29">
        <v>95110400947</v>
      </c>
      <c r="C29" s="6" t="s">
        <v>23</v>
      </c>
      <c r="D29" s="6" t="s">
        <v>23</v>
      </c>
      <c r="E29" s="6">
        <v>55</v>
      </c>
      <c r="F29" s="6" t="s">
        <v>23</v>
      </c>
      <c r="G29" s="6" t="s">
        <v>23</v>
      </c>
      <c r="H29" s="6" t="s">
        <v>23</v>
      </c>
      <c r="I29" s="6">
        <v>86</v>
      </c>
      <c r="J29" s="6" t="s">
        <v>23</v>
      </c>
      <c r="K29" s="6" t="s">
        <v>23</v>
      </c>
      <c r="L29" s="6" t="s">
        <v>23</v>
      </c>
      <c r="M29" s="6" t="s">
        <v>23</v>
      </c>
      <c r="N29" s="6" t="s">
        <v>23</v>
      </c>
      <c r="O29" s="6" t="s">
        <v>23</v>
      </c>
      <c r="P29" s="6" t="str">
        <f>IF(MOD(MID(matura7[[#This Row],[PESEL]],10,1),2)=0,"kobieta","mezczyzna")</f>
        <v>kobieta</v>
      </c>
      <c r="Q29" s="6">
        <f>COUNTIF(matura7[[#This Row],[Biologia-R]:[WOS-R]],"&gt;=0")</f>
        <v>2</v>
      </c>
    </row>
    <row r="30" spans="1:17" x14ac:dyDescent="0.25">
      <c r="A30" s="1" t="s">
        <v>21</v>
      </c>
      <c r="B30">
        <v>95111004447</v>
      </c>
      <c r="C30" s="6">
        <v>73</v>
      </c>
      <c r="D30" s="6">
        <v>78</v>
      </c>
      <c r="E30" s="6" t="s">
        <v>23</v>
      </c>
      <c r="F30" s="6" t="s">
        <v>23</v>
      </c>
      <c r="G30" s="6" t="s">
        <v>23</v>
      </c>
      <c r="H30" s="6" t="s">
        <v>23</v>
      </c>
      <c r="I30" s="6" t="s">
        <v>23</v>
      </c>
      <c r="J30" s="6" t="s">
        <v>23</v>
      </c>
      <c r="K30" s="6" t="s">
        <v>23</v>
      </c>
      <c r="L30" s="6" t="s">
        <v>23</v>
      </c>
      <c r="M30" s="6" t="s">
        <v>23</v>
      </c>
      <c r="N30" s="6" t="s">
        <v>23</v>
      </c>
      <c r="O30" s="6" t="s">
        <v>23</v>
      </c>
      <c r="P30" s="6" t="str">
        <f>IF(MOD(MID(matura7[[#This Row],[PESEL]],10,1),2)=0,"kobieta","mezczyzna")</f>
        <v>kobieta</v>
      </c>
      <c r="Q30" s="6">
        <f>COUNTIF(matura7[[#This Row],[Biologia-R]:[WOS-R]],"&gt;=0")</f>
        <v>2</v>
      </c>
    </row>
    <row r="31" spans="1:17" x14ac:dyDescent="0.25">
      <c r="A31" s="1" t="s">
        <v>21</v>
      </c>
      <c r="B31">
        <v>95112301543</v>
      </c>
      <c r="C31" s="6">
        <v>80</v>
      </c>
      <c r="D31" s="6">
        <v>60</v>
      </c>
      <c r="E31" s="6" t="s">
        <v>23</v>
      </c>
      <c r="F31" s="6" t="s">
        <v>23</v>
      </c>
      <c r="G31" s="6" t="s">
        <v>23</v>
      </c>
      <c r="H31" s="6" t="s">
        <v>23</v>
      </c>
      <c r="I31" s="6">
        <v>67</v>
      </c>
      <c r="J31" s="6" t="s">
        <v>23</v>
      </c>
      <c r="K31" s="6" t="s">
        <v>23</v>
      </c>
      <c r="L31" s="6" t="s">
        <v>23</v>
      </c>
      <c r="M31" s="6" t="s">
        <v>23</v>
      </c>
      <c r="N31" s="6" t="s">
        <v>23</v>
      </c>
      <c r="O31" s="6" t="s">
        <v>23</v>
      </c>
      <c r="P31" s="6" t="str">
        <f>IF(MOD(MID(matura7[[#This Row],[PESEL]],10,1),2)=0,"kobieta","mezczyzna")</f>
        <v>kobieta</v>
      </c>
      <c r="Q31" s="6">
        <f>COUNTIF(matura7[[#This Row],[Biologia-R]:[WOS-R]],"&gt;=0")</f>
        <v>3</v>
      </c>
    </row>
    <row r="32" spans="1:17" x14ac:dyDescent="0.25">
      <c r="A32" s="1" t="s">
        <v>21</v>
      </c>
      <c r="B32">
        <v>95120101108</v>
      </c>
      <c r="C32" s="6">
        <v>93</v>
      </c>
      <c r="D32" s="6">
        <v>88</v>
      </c>
      <c r="E32" s="6" t="s">
        <v>23</v>
      </c>
      <c r="F32" s="6" t="s">
        <v>23</v>
      </c>
      <c r="G32" s="6" t="s">
        <v>23</v>
      </c>
      <c r="H32" s="6" t="s">
        <v>23</v>
      </c>
      <c r="I32" s="6">
        <v>76</v>
      </c>
      <c r="J32" s="6" t="s">
        <v>23</v>
      </c>
      <c r="K32" s="6" t="s">
        <v>23</v>
      </c>
      <c r="L32" s="6" t="s">
        <v>23</v>
      </c>
      <c r="M32" s="6" t="s">
        <v>23</v>
      </c>
      <c r="N32" s="6" t="s">
        <v>23</v>
      </c>
      <c r="O32" s="6" t="s">
        <v>23</v>
      </c>
      <c r="P32" s="6" t="str">
        <f>IF(MOD(MID(matura7[[#This Row],[PESEL]],10,1),2)=0,"kobieta","mezczyzna")</f>
        <v>kobieta</v>
      </c>
      <c r="Q32" s="6">
        <f>COUNTIF(matura7[[#This Row],[Biologia-R]:[WOS-R]],"&gt;=0")</f>
        <v>3</v>
      </c>
    </row>
    <row r="33" spans="1:17" x14ac:dyDescent="0.25">
      <c r="A33" s="1" t="s">
        <v>21</v>
      </c>
      <c r="B33">
        <v>95120600768</v>
      </c>
      <c r="C33" s="6">
        <v>85</v>
      </c>
      <c r="D33" s="6">
        <v>93</v>
      </c>
      <c r="E33" s="6">
        <v>82</v>
      </c>
      <c r="F33" s="6" t="s">
        <v>23</v>
      </c>
      <c r="G33" s="6" t="s">
        <v>23</v>
      </c>
      <c r="H33" s="6" t="s">
        <v>23</v>
      </c>
      <c r="I33" s="6" t="s">
        <v>23</v>
      </c>
      <c r="J33" s="6" t="s">
        <v>23</v>
      </c>
      <c r="K33" s="6" t="s">
        <v>23</v>
      </c>
      <c r="L33" s="6" t="s">
        <v>23</v>
      </c>
      <c r="M33" s="6">
        <v>74</v>
      </c>
      <c r="N33" s="6" t="s">
        <v>23</v>
      </c>
      <c r="O33" s="6" t="s">
        <v>23</v>
      </c>
      <c r="P33" s="6" t="str">
        <f>IF(MOD(MID(matura7[[#This Row],[PESEL]],10,1),2)=0,"kobieta","mezczyzna")</f>
        <v>kobieta</v>
      </c>
      <c r="Q33" s="6">
        <f>COUNTIF(matura7[[#This Row],[Biologia-R]:[WOS-R]],"&gt;=0")</f>
        <v>4</v>
      </c>
    </row>
    <row r="34" spans="1:17" x14ac:dyDescent="0.25">
      <c r="A34" s="1" t="s">
        <v>21</v>
      </c>
      <c r="B34">
        <v>95120903939</v>
      </c>
      <c r="C34" s="6">
        <v>90</v>
      </c>
      <c r="D34" s="6">
        <v>82</v>
      </c>
      <c r="E34" s="6" t="s">
        <v>23</v>
      </c>
      <c r="F34" s="6" t="s">
        <v>23</v>
      </c>
      <c r="G34" s="6" t="s">
        <v>23</v>
      </c>
      <c r="H34" s="6" t="s">
        <v>23</v>
      </c>
      <c r="I34" s="6" t="s">
        <v>23</v>
      </c>
      <c r="J34" s="6" t="s">
        <v>23</v>
      </c>
      <c r="K34" s="6" t="s">
        <v>23</v>
      </c>
      <c r="L34" s="6" t="s">
        <v>23</v>
      </c>
      <c r="M34" s="6" t="s">
        <v>23</v>
      </c>
      <c r="N34" s="6" t="s">
        <v>23</v>
      </c>
      <c r="O34" s="6" t="s">
        <v>23</v>
      </c>
      <c r="P34" s="6" t="str">
        <f>IF(MOD(MID(matura7[[#This Row],[PESEL]],10,1),2)=0,"kobieta","mezczyzna")</f>
        <v>mezczyzna</v>
      </c>
      <c r="Q34" s="6">
        <f>COUNTIF(matura7[[#This Row],[Biologia-R]:[WOS-R]],"&gt;=0")</f>
        <v>2</v>
      </c>
    </row>
    <row r="35" spans="1:17" x14ac:dyDescent="0.25">
      <c r="A35" s="1" t="s">
        <v>21</v>
      </c>
      <c r="B35">
        <v>95122401008</v>
      </c>
      <c r="C35" s="6">
        <v>87</v>
      </c>
      <c r="D35" s="6" t="s">
        <v>23</v>
      </c>
      <c r="E35" s="6" t="s">
        <v>23</v>
      </c>
      <c r="F35" s="6" t="s">
        <v>23</v>
      </c>
      <c r="G35" s="6" t="s">
        <v>23</v>
      </c>
      <c r="H35" s="6" t="s">
        <v>23</v>
      </c>
      <c r="I35" s="6" t="s">
        <v>23</v>
      </c>
      <c r="J35" s="6" t="s">
        <v>23</v>
      </c>
      <c r="K35" s="6" t="s">
        <v>23</v>
      </c>
      <c r="L35" s="6" t="s">
        <v>23</v>
      </c>
      <c r="M35" s="6" t="s">
        <v>23</v>
      </c>
      <c r="N35" s="6">
        <v>73</v>
      </c>
      <c r="O35" s="6">
        <v>64</v>
      </c>
      <c r="P35" s="6" t="str">
        <f>IF(MOD(MID(matura7[[#This Row],[PESEL]],10,1),2)=0,"kobieta","mezczyzna")</f>
        <v>kobieta</v>
      </c>
      <c r="Q35" s="6">
        <f>COUNTIF(matura7[[#This Row],[Biologia-R]:[WOS-R]],"&gt;=0")</f>
        <v>3</v>
      </c>
    </row>
    <row r="36" spans="1:17" x14ac:dyDescent="0.25">
      <c r="A36" s="1" t="s">
        <v>77</v>
      </c>
      <c r="B36">
        <v>95011505013</v>
      </c>
      <c r="C36" s="6" t="s">
        <v>23</v>
      </c>
      <c r="D36" s="6" t="s">
        <v>23</v>
      </c>
      <c r="E36" s="6" t="s">
        <v>23</v>
      </c>
      <c r="F36" s="6" t="s">
        <v>23</v>
      </c>
      <c r="G36" s="6" t="s">
        <v>23</v>
      </c>
      <c r="H36" s="6" t="s">
        <v>23</v>
      </c>
      <c r="I36" s="6">
        <v>60</v>
      </c>
      <c r="J36" s="6" t="s">
        <v>23</v>
      </c>
      <c r="K36" s="6" t="s">
        <v>23</v>
      </c>
      <c r="L36" s="6" t="s">
        <v>23</v>
      </c>
      <c r="M36" s="6" t="s">
        <v>23</v>
      </c>
      <c r="N36" s="6">
        <v>75</v>
      </c>
      <c r="O36" s="6" t="s">
        <v>23</v>
      </c>
      <c r="P36" s="6" t="str">
        <f>IF(MOD(MID(matura7[[#This Row],[PESEL]],10,1),2)=0,"kobieta","mezczyzna")</f>
        <v>mezczyzna</v>
      </c>
      <c r="Q36" s="6">
        <f>COUNTIF(matura7[[#This Row],[Biologia-R]:[WOS-R]],"&gt;=0")</f>
        <v>2</v>
      </c>
    </row>
    <row r="37" spans="1:17" x14ac:dyDescent="0.25">
      <c r="A37" s="1" t="s">
        <v>77</v>
      </c>
      <c r="B37">
        <v>95012403389</v>
      </c>
      <c r="C37" s="6" t="s">
        <v>23</v>
      </c>
      <c r="D37" s="6" t="s">
        <v>23</v>
      </c>
      <c r="E37" s="6" t="s">
        <v>23</v>
      </c>
      <c r="F37" s="6" t="s">
        <v>23</v>
      </c>
      <c r="G37" s="6" t="s">
        <v>23</v>
      </c>
      <c r="H37" s="6" t="s">
        <v>23</v>
      </c>
      <c r="I37" s="6">
        <v>87</v>
      </c>
      <c r="J37" s="6" t="s">
        <v>23</v>
      </c>
      <c r="K37" s="6" t="s">
        <v>23</v>
      </c>
      <c r="L37" s="6" t="s">
        <v>23</v>
      </c>
      <c r="M37" s="6" t="s">
        <v>23</v>
      </c>
      <c r="N37" s="6">
        <v>70</v>
      </c>
      <c r="O37" s="6">
        <v>44</v>
      </c>
      <c r="P37" s="6" t="str">
        <f>IF(MOD(MID(matura7[[#This Row],[PESEL]],10,1),2)=0,"kobieta","mezczyzna")</f>
        <v>kobieta</v>
      </c>
      <c r="Q37" s="6">
        <f>COUNTIF(matura7[[#This Row],[Biologia-R]:[WOS-R]],"&gt;=0")</f>
        <v>3</v>
      </c>
    </row>
    <row r="38" spans="1:17" x14ac:dyDescent="0.25">
      <c r="A38" s="1" t="s">
        <v>77</v>
      </c>
      <c r="B38">
        <v>95020804428</v>
      </c>
      <c r="C38" s="6" t="s">
        <v>23</v>
      </c>
      <c r="D38" s="6" t="s">
        <v>23</v>
      </c>
      <c r="E38" s="6" t="s">
        <v>23</v>
      </c>
      <c r="F38" s="6" t="s">
        <v>23</v>
      </c>
      <c r="G38" s="6">
        <v>92</v>
      </c>
      <c r="H38" s="6" t="s">
        <v>23</v>
      </c>
      <c r="I38" s="6">
        <v>81</v>
      </c>
      <c r="J38" s="6" t="s">
        <v>23</v>
      </c>
      <c r="K38" s="6" t="s">
        <v>23</v>
      </c>
      <c r="L38" s="6" t="s">
        <v>23</v>
      </c>
      <c r="M38" s="6" t="s">
        <v>23</v>
      </c>
      <c r="N38" s="6">
        <v>70</v>
      </c>
      <c r="O38" s="6" t="s">
        <v>23</v>
      </c>
      <c r="P38" s="6" t="str">
        <f>IF(MOD(MID(matura7[[#This Row],[PESEL]],10,1),2)=0,"kobieta","mezczyzna")</f>
        <v>kobieta</v>
      </c>
      <c r="Q38" s="6">
        <f>COUNTIF(matura7[[#This Row],[Biologia-R]:[WOS-R]],"&gt;=0")</f>
        <v>3</v>
      </c>
    </row>
    <row r="39" spans="1:17" x14ac:dyDescent="0.25">
      <c r="A39" s="1" t="s">
        <v>77</v>
      </c>
      <c r="B39">
        <v>95021807901</v>
      </c>
      <c r="C39" s="6" t="s">
        <v>23</v>
      </c>
      <c r="D39" s="6" t="s">
        <v>23</v>
      </c>
      <c r="E39" s="6" t="s">
        <v>23</v>
      </c>
      <c r="F39" s="6" t="s">
        <v>23</v>
      </c>
      <c r="G39" s="6">
        <v>86</v>
      </c>
      <c r="H39" s="6" t="s">
        <v>23</v>
      </c>
      <c r="I39" s="6">
        <v>90</v>
      </c>
      <c r="J39" s="6" t="s">
        <v>23</v>
      </c>
      <c r="K39" s="6" t="s">
        <v>23</v>
      </c>
      <c r="L39" s="6" t="s">
        <v>23</v>
      </c>
      <c r="M39" s="6" t="s">
        <v>23</v>
      </c>
      <c r="N39" s="6">
        <v>68</v>
      </c>
      <c r="O39" s="6">
        <v>78</v>
      </c>
      <c r="P39" s="6" t="str">
        <f>IF(MOD(MID(matura7[[#This Row],[PESEL]],10,1),2)=0,"kobieta","mezczyzna")</f>
        <v>kobieta</v>
      </c>
      <c r="Q39" s="6">
        <f>COUNTIF(matura7[[#This Row],[Biologia-R]:[WOS-R]],"&gt;=0")</f>
        <v>4</v>
      </c>
    </row>
    <row r="40" spans="1:17" x14ac:dyDescent="0.25">
      <c r="A40" s="1" t="s">
        <v>77</v>
      </c>
      <c r="B40">
        <v>95022105039</v>
      </c>
      <c r="C40" s="6" t="s">
        <v>23</v>
      </c>
      <c r="D40" s="6" t="s">
        <v>23</v>
      </c>
      <c r="E40" s="6" t="s">
        <v>23</v>
      </c>
      <c r="F40" s="6" t="s">
        <v>23</v>
      </c>
      <c r="G40" s="6">
        <v>90</v>
      </c>
      <c r="H40" s="6" t="s">
        <v>23</v>
      </c>
      <c r="I40" s="6">
        <v>93</v>
      </c>
      <c r="J40" s="6" t="s">
        <v>23</v>
      </c>
      <c r="K40" s="6" t="s">
        <v>23</v>
      </c>
      <c r="L40" s="6" t="s">
        <v>23</v>
      </c>
      <c r="M40" s="6">
        <v>36</v>
      </c>
      <c r="N40" s="6">
        <v>73</v>
      </c>
      <c r="O40" s="6">
        <v>100</v>
      </c>
      <c r="P40" s="6" t="str">
        <f>IF(MOD(MID(matura7[[#This Row],[PESEL]],10,1),2)=0,"kobieta","mezczyzna")</f>
        <v>mezczyzna</v>
      </c>
      <c r="Q40" s="6">
        <f>COUNTIF(matura7[[#This Row],[Biologia-R]:[WOS-R]],"&gt;=0")</f>
        <v>5</v>
      </c>
    </row>
    <row r="41" spans="1:17" x14ac:dyDescent="0.25">
      <c r="A41" s="1" t="s">
        <v>77</v>
      </c>
      <c r="B41">
        <v>95031012300</v>
      </c>
      <c r="C41" s="6" t="s">
        <v>23</v>
      </c>
      <c r="D41" s="6" t="s">
        <v>23</v>
      </c>
      <c r="E41" s="6" t="s">
        <v>23</v>
      </c>
      <c r="F41" s="6" t="s">
        <v>23</v>
      </c>
      <c r="G41" s="6" t="s">
        <v>23</v>
      </c>
      <c r="H41" s="6" t="s">
        <v>23</v>
      </c>
      <c r="I41" s="6">
        <v>44</v>
      </c>
      <c r="J41" s="6" t="s">
        <v>23</v>
      </c>
      <c r="K41" s="6" t="s">
        <v>23</v>
      </c>
      <c r="L41" s="6" t="s">
        <v>23</v>
      </c>
      <c r="M41" s="6" t="s">
        <v>23</v>
      </c>
      <c r="N41" s="6">
        <v>53</v>
      </c>
      <c r="O41" s="6">
        <v>34</v>
      </c>
      <c r="P41" s="6" t="str">
        <f>IF(MOD(MID(matura7[[#This Row],[PESEL]],10,1),2)=0,"kobieta","mezczyzna")</f>
        <v>kobieta</v>
      </c>
      <c r="Q41" s="6">
        <f>COUNTIF(matura7[[#This Row],[Biologia-R]:[WOS-R]],"&gt;=0")</f>
        <v>3</v>
      </c>
    </row>
    <row r="42" spans="1:17" x14ac:dyDescent="0.25">
      <c r="A42" s="1" t="s">
        <v>77</v>
      </c>
      <c r="B42">
        <v>95032101746</v>
      </c>
      <c r="C42" s="6" t="s">
        <v>23</v>
      </c>
      <c r="D42" s="6" t="s">
        <v>23</v>
      </c>
      <c r="E42" s="6" t="s">
        <v>23</v>
      </c>
      <c r="F42" s="6" t="s">
        <v>23</v>
      </c>
      <c r="G42" s="6">
        <v>88</v>
      </c>
      <c r="H42" s="6" t="s">
        <v>23</v>
      </c>
      <c r="I42" s="6">
        <v>95</v>
      </c>
      <c r="J42" s="6" t="s">
        <v>23</v>
      </c>
      <c r="K42" s="6" t="s">
        <v>23</v>
      </c>
      <c r="L42" s="6">
        <v>69</v>
      </c>
      <c r="M42" s="6" t="s">
        <v>23</v>
      </c>
      <c r="N42" s="6">
        <v>80</v>
      </c>
      <c r="O42" s="6">
        <v>72</v>
      </c>
      <c r="P42" s="6" t="str">
        <f>IF(MOD(MID(matura7[[#This Row],[PESEL]],10,1),2)=0,"kobieta","mezczyzna")</f>
        <v>kobieta</v>
      </c>
      <c r="Q42" s="6">
        <f>COUNTIF(matura7[[#This Row],[Biologia-R]:[WOS-R]],"&gt;=0")</f>
        <v>5</v>
      </c>
    </row>
    <row r="43" spans="1:17" x14ac:dyDescent="0.25">
      <c r="A43" s="1" t="s">
        <v>77</v>
      </c>
      <c r="B43">
        <v>95032204296</v>
      </c>
      <c r="C43" s="6" t="s">
        <v>23</v>
      </c>
      <c r="D43" s="6" t="s">
        <v>23</v>
      </c>
      <c r="E43" s="6" t="s">
        <v>23</v>
      </c>
      <c r="F43" s="6" t="s">
        <v>23</v>
      </c>
      <c r="G43" s="6">
        <v>92</v>
      </c>
      <c r="H43" s="6" t="s">
        <v>23</v>
      </c>
      <c r="I43" s="6">
        <v>95</v>
      </c>
      <c r="J43" s="6" t="s">
        <v>23</v>
      </c>
      <c r="K43" s="6" t="s">
        <v>23</v>
      </c>
      <c r="L43" s="6" t="s">
        <v>23</v>
      </c>
      <c r="M43" s="6" t="s">
        <v>23</v>
      </c>
      <c r="N43" s="6">
        <v>55</v>
      </c>
      <c r="O43" s="6">
        <v>72</v>
      </c>
      <c r="P43" s="6" t="str">
        <f>IF(MOD(MID(matura7[[#This Row],[PESEL]],10,1),2)=0,"kobieta","mezczyzna")</f>
        <v>mezczyzna</v>
      </c>
      <c r="Q43" s="6">
        <f>COUNTIF(matura7[[#This Row],[Biologia-R]:[WOS-R]],"&gt;=0")</f>
        <v>4</v>
      </c>
    </row>
    <row r="44" spans="1:17" x14ac:dyDescent="0.25">
      <c r="A44" s="1" t="s">
        <v>77</v>
      </c>
      <c r="B44">
        <v>95042205755</v>
      </c>
      <c r="C44" s="6" t="s">
        <v>23</v>
      </c>
      <c r="D44" s="6" t="s">
        <v>23</v>
      </c>
      <c r="E44" s="6" t="s">
        <v>23</v>
      </c>
      <c r="F44" s="6" t="s">
        <v>23</v>
      </c>
      <c r="G44" s="6">
        <v>94</v>
      </c>
      <c r="H44" s="6" t="s">
        <v>23</v>
      </c>
      <c r="I44" s="6">
        <v>67</v>
      </c>
      <c r="J44" s="6" t="s">
        <v>23</v>
      </c>
      <c r="K44" s="6" t="s">
        <v>23</v>
      </c>
      <c r="L44" s="6" t="s">
        <v>23</v>
      </c>
      <c r="M44" s="6" t="s">
        <v>23</v>
      </c>
      <c r="N44" s="6">
        <v>60</v>
      </c>
      <c r="O44" s="6" t="s">
        <v>23</v>
      </c>
      <c r="P44" s="6" t="str">
        <f>IF(MOD(MID(matura7[[#This Row],[PESEL]],10,1),2)=0,"kobieta","mezczyzna")</f>
        <v>mezczyzna</v>
      </c>
      <c r="Q44" s="6">
        <f>COUNTIF(matura7[[#This Row],[Biologia-R]:[WOS-R]],"&gt;=0")</f>
        <v>3</v>
      </c>
    </row>
    <row r="45" spans="1:17" x14ac:dyDescent="0.25">
      <c r="A45" s="1" t="s">
        <v>77</v>
      </c>
      <c r="B45">
        <v>95050205185</v>
      </c>
      <c r="C45" s="6" t="s">
        <v>23</v>
      </c>
      <c r="D45" s="6" t="s">
        <v>23</v>
      </c>
      <c r="E45" s="6" t="s">
        <v>23</v>
      </c>
      <c r="F45" s="6" t="s">
        <v>23</v>
      </c>
      <c r="G45" s="6">
        <v>66</v>
      </c>
      <c r="H45" s="6" t="s">
        <v>23</v>
      </c>
      <c r="I45" s="6">
        <v>67</v>
      </c>
      <c r="J45" s="6" t="s">
        <v>23</v>
      </c>
      <c r="K45" s="6" t="s">
        <v>23</v>
      </c>
      <c r="L45" s="6" t="s">
        <v>23</v>
      </c>
      <c r="M45" s="6" t="s">
        <v>23</v>
      </c>
      <c r="N45" s="6">
        <v>80</v>
      </c>
      <c r="O45" s="6">
        <v>68</v>
      </c>
      <c r="P45" s="6" t="str">
        <f>IF(MOD(MID(matura7[[#This Row],[PESEL]],10,1),2)=0,"kobieta","mezczyzna")</f>
        <v>kobieta</v>
      </c>
      <c r="Q45" s="6">
        <f>COUNTIF(matura7[[#This Row],[Biologia-R]:[WOS-R]],"&gt;=0")</f>
        <v>4</v>
      </c>
    </row>
    <row r="46" spans="1:17" x14ac:dyDescent="0.25">
      <c r="A46" s="1" t="s">
        <v>77</v>
      </c>
      <c r="B46">
        <v>95050904503</v>
      </c>
      <c r="C46" s="6" t="s">
        <v>23</v>
      </c>
      <c r="D46" s="6" t="s">
        <v>23</v>
      </c>
      <c r="E46" s="6" t="s">
        <v>23</v>
      </c>
      <c r="F46" s="6" t="s">
        <v>23</v>
      </c>
      <c r="G46" s="6" t="s">
        <v>23</v>
      </c>
      <c r="H46" s="6" t="s">
        <v>23</v>
      </c>
      <c r="I46" s="6">
        <v>92</v>
      </c>
      <c r="J46" s="6" t="s">
        <v>23</v>
      </c>
      <c r="K46" s="6" t="s">
        <v>23</v>
      </c>
      <c r="L46" s="6" t="s">
        <v>23</v>
      </c>
      <c r="M46" s="6" t="s">
        <v>23</v>
      </c>
      <c r="N46" s="6">
        <v>45</v>
      </c>
      <c r="O46" s="6" t="s">
        <v>23</v>
      </c>
      <c r="P46" s="6" t="str">
        <f>IF(MOD(MID(matura7[[#This Row],[PESEL]],10,1),2)=0,"kobieta","mezczyzna")</f>
        <v>kobieta</v>
      </c>
      <c r="Q46" s="6">
        <f>COUNTIF(matura7[[#This Row],[Biologia-R]:[WOS-R]],"&gt;=0")</f>
        <v>2</v>
      </c>
    </row>
    <row r="47" spans="1:17" x14ac:dyDescent="0.25">
      <c r="A47" s="1" t="s">
        <v>77</v>
      </c>
      <c r="B47">
        <v>95051201982</v>
      </c>
      <c r="C47" s="6" t="s">
        <v>23</v>
      </c>
      <c r="D47" s="6" t="s">
        <v>23</v>
      </c>
      <c r="E47" s="6" t="s">
        <v>23</v>
      </c>
      <c r="F47" s="6" t="s">
        <v>23</v>
      </c>
      <c r="G47" s="6" t="s">
        <v>23</v>
      </c>
      <c r="H47" s="6" t="s">
        <v>23</v>
      </c>
      <c r="I47" s="6">
        <v>63</v>
      </c>
      <c r="J47" s="6" t="s">
        <v>23</v>
      </c>
      <c r="K47" s="6" t="s">
        <v>23</v>
      </c>
      <c r="L47" s="6" t="s">
        <v>23</v>
      </c>
      <c r="M47" s="6" t="s">
        <v>23</v>
      </c>
      <c r="N47" s="6">
        <v>58</v>
      </c>
      <c r="O47" s="6">
        <v>48</v>
      </c>
      <c r="P47" s="6" t="str">
        <f>IF(MOD(MID(matura7[[#This Row],[PESEL]],10,1),2)=0,"kobieta","mezczyzna")</f>
        <v>kobieta</v>
      </c>
      <c r="Q47" s="6">
        <f>COUNTIF(matura7[[#This Row],[Biologia-R]:[WOS-R]],"&gt;=0")</f>
        <v>3</v>
      </c>
    </row>
    <row r="48" spans="1:17" x14ac:dyDescent="0.25">
      <c r="A48" s="1" t="s">
        <v>77</v>
      </c>
      <c r="B48">
        <v>95052501302</v>
      </c>
      <c r="C48" s="6" t="s">
        <v>23</v>
      </c>
      <c r="D48" s="6" t="s">
        <v>23</v>
      </c>
      <c r="E48" s="6" t="s">
        <v>23</v>
      </c>
      <c r="F48" s="6" t="s">
        <v>23</v>
      </c>
      <c r="G48" s="6" t="s">
        <v>23</v>
      </c>
      <c r="H48" s="6" t="s">
        <v>23</v>
      </c>
      <c r="I48" s="6">
        <v>69</v>
      </c>
      <c r="J48" s="6" t="s">
        <v>23</v>
      </c>
      <c r="K48" s="6" t="s">
        <v>23</v>
      </c>
      <c r="L48" s="6" t="s">
        <v>23</v>
      </c>
      <c r="M48" s="6" t="s">
        <v>23</v>
      </c>
      <c r="N48" s="6">
        <v>70</v>
      </c>
      <c r="O48" s="6">
        <v>38</v>
      </c>
      <c r="P48" s="6" t="str">
        <f>IF(MOD(MID(matura7[[#This Row],[PESEL]],10,1),2)=0,"kobieta","mezczyzna")</f>
        <v>kobieta</v>
      </c>
      <c r="Q48" s="6">
        <f>COUNTIF(matura7[[#This Row],[Biologia-R]:[WOS-R]],"&gt;=0")</f>
        <v>3</v>
      </c>
    </row>
    <row r="49" spans="1:17" x14ac:dyDescent="0.25">
      <c r="A49" s="1" t="s">
        <v>77</v>
      </c>
      <c r="B49">
        <v>95060201793</v>
      </c>
      <c r="C49" s="6">
        <v>73</v>
      </c>
      <c r="D49" s="6">
        <v>65</v>
      </c>
      <c r="E49" s="6" t="s">
        <v>23</v>
      </c>
      <c r="F49" s="6" t="s">
        <v>23</v>
      </c>
      <c r="G49" s="6" t="s">
        <v>23</v>
      </c>
      <c r="H49" s="6" t="s">
        <v>23</v>
      </c>
      <c r="I49" s="6" t="s">
        <v>23</v>
      </c>
      <c r="J49" s="6" t="s">
        <v>23</v>
      </c>
      <c r="K49" s="6" t="s">
        <v>23</v>
      </c>
      <c r="L49" s="6" t="s">
        <v>23</v>
      </c>
      <c r="M49" s="6" t="s">
        <v>23</v>
      </c>
      <c r="N49" s="6" t="s">
        <v>23</v>
      </c>
      <c r="O49" s="6" t="s">
        <v>23</v>
      </c>
      <c r="P49" s="6" t="str">
        <f>IF(MOD(MID(matura7[[#This Row],[PESEL]],10,1),2)=0,"kobieta","mezczyzna")</f>
        <v>mezczyzna</v>
      </c>
      <c r="Q49" s="6">
        <f>COUNTIF(matura7[[#This Row],[Biologia-R]:[WOS-R]],"&gt;=0")</f>
        <v>2</v>
      </c>
    </row>
    <row r="50" spans="1:17" x14ac:dyDescent="0.25">
      <c r="A50" s="1" t="s">
        <v>77</v>
      </c>
      <c r="B50">
        <v>95062400343</v>
      </c>
      <c r="C50" s="6">
        <v>50</v>
      </c>
      <c r="D50" s="6">
        <v>47</v>
      </c>
      <c r="E50" s="6" t="s">
        <v>23</v>
      </c>
      <c r="F50" s="6" t="s">
        <v>23</v>
      </c>
      <c r="G50" s="6" t="s">
        <v>23</v>
      </c>
      <c r="H50" s="6" t="s">
        <v>23</v>
      </c>
      <c r="I50" s="6" t="s">
        <v>23</v>
      </c>
      <c r="J50" s="6" t="s">
        <v>23</v>
      </c>
      <c r="K50" s="6" t="s">
        <v>23</v>
      </c>
      <c r="L50" s="6" t="s">
        <v>23</v>
      </c>
      <c r="M50" s="6" t="s">
        <v>23</v>
      </c>
      <c r="N50" s="6" t="s">
        <v>23</v>
      </c>
      <c r="O50" s="6" t="s">
        <v>23</v>
      </c>
      <c r="P50" s="6" t="str">
        <f>IF(MOD(MID(matura7[[#This Row],[PESEL]],10,1),2)=0,"kobieta","mezczyzna")</f>
        <v>kobieta</v>
      </c>
      <c r="Q50" s="6">
        <f>COUNTIF(matura7[[#This Row],[Biologia-R]:[WOS-R]],"&gt;=0")</f>
        <v>2</v>
      </c>
    </row>
    <row r="51" spans="1:17" x14ac:dyDescent="0.25">
      <c r="A51" s="1" t="s">
        <v>77</v>
      </c>
      <c r="B51">
        <v>95070400070</v>
      </c>
      <c r="C51" s="6" t="s">
        <v>23</v>
      </c>
      <c r="D51" s="6" t="s">
        <v>23</v>
      </c>
      <c r="E51" s="6" t="s">
        <v>23</v>
      </c>
      <c r="F51" s="6" t="s">
        <v>23</v>
      </c>
      <c r="G51" s="6">
        <v>92</v>
      </c>
      <c r="H51" s="6" t="s">
        <v>23</v>
      </c>
      <c r="I51" s="6">
        <v>59</v>
      </c>
      <c r="J51" s="6" t="s">
        <v>23</v>
      </c>
      <c r="K51" s="6" t="s">
        <v>23</v>
      </c>
      <c r="L51" s="6" t="s">
        <v>23</v>
      </c>
      <c r="M51" s="6" t="s">
        <v>23</v>
      </c>
      <c r="N51" s="6">
        <v>60</v>
      </c>
      <c r="O51" s="6">
        <v>68</v>
      </c>
      <c r="P51" s="6" t="str">
        <f>IF(MOD(MID(matura7[[#This Row],[PESEL]],10,1),2)=0,"kobieta","mezczyzna")</f>
        <v>mezczyzna</v>
      </c>
      <c r="Q51" s="6">
        <f>COUNTIF(matura7[[#This Row],[Biologia-R]:[WOS-R]],"&gt;=0")</f>
        <v>4</v>
      </c>
    </row>
    <row r="52" spans="1:17" x14ac:dyDescent="0.25">
      <c r="A52" s="1" t="s">
        <v>77</v>
      </c>
      <c r="B52">
        <v>95080101408</v>
      </c>
      <c r="C52" s="6">
        <v>73</v>
      </c>
      <c r="D52" s="6" t="s">
        <v>23</v>
      </c>
      <c r="E52" s="6" t="s">
        <v>23</v>
      </c>
      <c r="F52" s="6" t="s">
        <v>23</v>
      </c>
      <c r="G52" s="6" t="s">
        <v>23</v>
      </c>
      <c r="H52" s="6" t="s">
        <v>23</v>
      </c>
      <c r="I52" s="6">
        <v>74</v>
      </c>
      <c r="J52" s="6" t="s">
        <v>23</v>
      </c>
      <c r="K52" s="6" t="s">
        <v>23</v>
      </c>
      <c r="L52" s="6" t="s">
        <v>23</v>
      </c>
      <c r="M52" s="6" t="s">
        <v>23</v>
      </c>
      <c r="N52" s="6">
        <v>73</v>
      </c>
      <c r="O52" s="6" t="s">
        <v>23</v>
      </c>
      <c r="P52" s="6" t="str">
        <f>IF(MOD(MID(matura7[[#This Row],[PESEL]],10,1),2)=0,"kobieta","mezczyzna")</f>
        <v>kobieta</v>
      </c>
      <c r="Q52" s="6">
        <f>COUNTIF(matura7[[#This Row],[Biologia-R]:[WOS-R]],"&gt;=0")</f>
        <v>3</v>
      </c>
    </row>
    <row r="53" spans="1:17" x14ac:dyDescent="0.25">
      <c r="A53" s="1" t="s">
        <v>77</v>
      </c>
      <c r="B53">
        <v>95080902016</v>
      </c>
      <c r="C53" s="6" t="s">
        <v>23</v>
      </c>
      <c r="D53" s="6" t="s">
        <v>23</v>
      </c>
      <c r="E53" s="6" t="s">
        <v>23</v>
      </c>
      <c r="F53" s="6" t="s">
        <v>23</v>
      </c>
      <c r="G53" s="6">
        <v>80</v>
      </c>
      <c r="H53" s="6" t="s">
        <v>23</v>
      </c>
      <c r="I53" s="6">
        <v>83</v>
      </c>
      <c r="J53" s="6" t="s">
        <v>23</v>
      </c>
      <c r="K53" s="6" t="s">
        <v>23</v>
      </c>
      <c r="L53" s="6" t="s">
        <v>23</v>
      </c>
      <c r="M53" s="6" t="s">
        <v>23</v>
      </c>
      <c r="N53" s="6">
        <v>63</v>
      </c>
      <c r="O53" s="6" t="s">
        <v>23</v>
      </c>
      <c r="P53" s="6" t="str">
        <f>IF(MOD(MID(matura7[[#This Row],[PESEL]],10,1),2)=0,"kobieta","mezczyzna")</f>
        <v>mezczyzna</v>
      </c>
      <c r="Q53" s="6">
        <f>COUNTIF(matura7[[#This Row],[Biologia-R]:[WOS-R]],"&gt;=0")</f>
        <v>3</v>
      </c>
    </row>
    <row r="54" spans="1:17" x14ac:dyDescent="0.25">
      <c r="A54" s="1" t="s">
        <v>77</v>
      </c>
      <c r="B54">
        <v>95081001141</v>
      </c>
      <c r="C54" s="6">
        <v>35</v>
      </c>
      <c r="D54" s="6" t="s">
        <v>23</v>
      </c>
      <c r="E54" s="6" t="s">
        <v>23</v>
      </c>
      <c r="F54" s="6" t="s">
        <v>23</v>
      </c>
      <c r="G54" s="6" t="s">
        <v>23</v>
      </c>
      <c r="H54" s="6" t="s">
        <v>23</v>
      </c>
      <c r="I54" s="6">
        <v>84</v>
      </c>
      <c r="J54" s="6" t="s">
        <v>23</v>
      </c>
      <c r="K54" s="6" t="s">
        <v>23</v>
      </c>
      <c r="L54" s="6" t="s">
        <v>23</v>
      </c>
      <c r="M54" s="6" t="s">
        <v>23</v>
      </c>
      <c r="N54" s="6">
        <v>63</v>
      </c>
      <c r="O54" s="6" t="s">
        <v>23</v>
      </c>
      <c r="P54" s="6" t="str">
        <f>IF(MOD(MID(matura7[[#This Row],[PESEL]],10,1),2)=0,"kobieta","mezczyzna")</f>
        <v>kobieta</v>
      </c>
      <c r="Q54" s="6">
        <f>COUNTIF(matura7[[#This Row],[Biologia-R]:[WOS-R]],"&gt;=0")</f>
        <v>3</v>
      </c>
    </row>
    <row r="55" spans="1:17" x14ac:dyDescent="0.25">
      <c r="A55" s="1" t="s">
        <v>77</v>
      </c>
      <c r="B55">
        <v>95081600739</v>
      </c>
      <c r="C55" s="6" t="s">
        <v>23</v>
      </c>
      <c r="D55" s="6" t="s">
        <v>23</v>
      </c>
      <c r="E55" s="6" t="s">
        <v>23</v>
      </c>
      <c r="F55" s="6">
        <v>47</v>
      </c>
      <c r="G55" s="6" t="s">
        <v>23</v>
      </c>
      <c r="H55" s="6" t="s">
        <v>23</v>
      </c>
      <c r="I55" s="6">
        <v>60</v>
      </c>
      <c r="J55" s="6" t="s">
        <v>23</v>
      </c>
      <c r="K55" s="6" t="s">
        <v>23</v>
      </c>
      <c r="L55" s="6" t="s">
        <v>23</v>
      </c>
      <c r="M55" s="6" t="s">
        <v>23</v>
      </c>
      <c r="N55" s="6">
        <v>58</v>
      </c>
      <c r="O55" s="6">
        <v>58</v>
      </c>
      <c r="P55" s="6" t="str">
        <f>IF(MOD(MID(matura7[[#This Row],[PESEL]],10,1),2)=0,"kobieta","mezczyzna")</f>
        <v>mezczyzna</v>
      </c>
      <c r="Q55" s="6">
        <f>COUNTIF(matura7[[#This Row],[Biologia-R]:[WOS-R]],"&gt;=0")</f>
        <v>4</v>
      </c>
    </row>
    <row r="56" spans="1:17" x14ac:dyDescent="0.25">
      <c r="A56" s="1" t="s">
        <v>77</v>
      </c>
      <c r="B56">
        <v>95083106189</v>
      </c>
      <c r="C56" s="6" t="s">
        <v>23</v>
      </c>
      <c r="D56" s="6" t="s">
        <v>23</v>
      </c>
      <c r="E56" s="6" t="s">
        <v>23</v>
      </c>
      <c r="F56" s="6" t="s">
        <v>23</v>
      </c>
      <c r="G56" s="6">
        <v>42</v>
      </c>
      <c r="H56" s="6" t="s">
        <v>23</v>
      </c>
      <c r="I56" s="6" t="s">
        <v>23</v>
      </c>
      <c r="J56" s="6" t="s">
        <v>23</v>
      </c>
      <c r="K56" s="6" t="s">
        <v>23</v>
      </c>
      <c r="L56" s="6" t="s">
        <v>23</v>
      </c>
      <c r="M56" s="6" t="s">
        <v>23</v>
      </c>
      <c r="N56" s="6">
        <v>75</v>
      </c>
      <c r="O56" s="6" t="s">
        <v>23</v>
      </c>
      <c r="P56" s="6" t="str">
        <f>IF(MOD(MID(matura7[[#This Row],[PESEL]],10,1),2)=0,"kobieta","mezczyzna")</f>
        <v>kobieta</v>
      </c>
      <c r="Q56" s="6">
        <f>COUNTIF(matura7[[#This Row],[Biologia-R]:[WOS-R]],"&gt;=0")</f>
        <v>2</v>
      </c>
    </row>
    <row r="57" spans="1:17" x14ac:dyDescent="0.25">
      <c r="A57" s="1" t="s">
        <v>77</v>
      </c>
      <c r="B57">
        <v>95092111585</v>
      </c>
      <c r="C57" s="6" t="s">
        <v>23</v>
      </c>
      <c r="D57" s="6" t="s">
        <v>23</v>
      </c>
      <c r="E57" s="6" t="s">
        <v>23</v>
      </c>
      <c r="F57" s="6" t="s">
        <v>23</v>
      </c>
      <c r="G57" s="6">
        <v>76</v>
      </c>
      <c r="H57" s="6" t="s">
        <v>23</v>
      </c>
      <c r="I57" s="6">
        <v>78</v>
      </c>
      <c r="J57" s="6" t="s">
        <v>23</v>
      </c>
      <c r="K57" s="6" t="s">
        <v>23</v>
      </c>
      <c r="L57" s="6" t="s">
        <v>23</v>
      </c>
      <c r="M57" s="6" t="s">
        <v>23</v>
      </c>
      <c r="N57" s="6">
        <v>80</v>
      </c>
      <c r="O57" s="6" t="s">
        <v>23</v>
      </c>
      <c r="P57" s="6" t="str">
        <f>IF(MOD(MID(matura7[[#This Row],[PESEL]],10,1),2)=0,"kobieta","mezczyzna")</f>
        <v>kobieta</v>
      </c>
      <c r="Q57" s="6">
        <f>COUNTIF(matura7[[#This Row],[Biologia-R]:[WOS-R]],"&gt;=0")</f>
        <v>3</v>
      </c>
    </row>
    <row r="58" spans="1:17" x14ac:dyDescent="0.25">
      <c r="A58" s="1" t="s">
        <v>77</v>
      </c>
      <c r="B58">
        <v>95092712281</v>
      </c>
      <c r="C58" s="6" t="s">
        <v>23</v>
      </c>
      <c r="D58" s="6" t="s">
        <v>23</v>
      </c>
      <c r="E58" s="6" t="s">
        <v>23</v>
      </c>
      <c r="F58" s="6" t="s">
        <v>23</v>
      </c>
      <c r="G58" s="6">
        <v>80</v>
      </c>
      <c r="H58" s="6" t="s">
        <v>23</v>
      </c>
      <c r="I58" s="6">
        <v>34</v>
      </c>
      <c r="J58" s="6" t="s">
        <v>23</v>
      </c>
      <c r="K58" s="6" t="s">
        <v>23</v>
      </c>
      <c r="L58" s="6" t="s">
        <v>23</v>
      </c>
      <c r="M58" s="6" t="s">
        <v>23</v>
      </c>
      <c r="N58" s="6">
        <v>80</v>
      </c>
      <c r="O58" s="6">
        <v>62</v>
      </c>
      <c r="P58" s="6" t="str">
        <f>IF(MOD(MID(matura7[[#This Row],[PESEL]],10,1),2)=0,"kobieta","mezczyzna")</f>
        <v>kobieta</v>
      </c>
      <c r="Q58" s="6">
        <f>COUNTIF(matura7[[#This Row],[Biologia-R]:[WOS-R]],"&gt;=0")</f>
        <v>4</v>
      </c>
    </row>
    <row r="59" spans="1:17" x14ac:dyDescent="0.25">
      <c r="A59" s="1" t="s">
        <v>77</v>
      </c>
      <c r="B59">
        <v>95100600025</v>
      </c>
      <c r="C59" s="6" t="s">
        <v>23</v>
      </c>
      <c r="D59" s="6" t="s">
        <v>23</v>
      </c>
      <c r="E59" s="6" t="s">
        <v>23</v>
      </c>
      <c r="F59" s="6" t="s">
        <v>23</v>
      </c>
      <c r="G59" s="6" t="s">
        <v>23</v>
      </c>
      <c r="H59" s="6" t="s">
        <v>23</v>
      </c>
      <c r="I59" s="6" t="s">
        <v>23</v>
      </c>
      <c r="J59" s="6" t="s">
        <v>23</v>
      </c>
      <c r="K59" s="6" t="s">
        <v>23</v>
      </c>
      <c r="L59" s="6" t="s">
        <v>23</v>
      </c>
      <c r="M59" s="6" t="s">
        <v>23</v>
      </c>
      <c r="N59" s="6">
        <v>78</v>
      </c>
      <c r="O59" s="6">
        <v>24</v>
      </c>
      <c r="P59" s="6" t="str">
        <f>IF(MOD(MID(matura7[[#This Row],[PESEL]],10,1),2)=0,"kobieta","mezczyzna")</f>
        <v>kobieta</v>
      </c>
      <c r="Q59" s="6">
        <f>COUNTIF(matura7[[#This Row],[Biologia-R]:[WOS-R]],"&gt;=0")</f>
        <v>2</v>
      </c>
    </row>
    <row r="60" spans="1:17" x14ac:dyDescent="0.25">
      <c r="A60" s="1" t="s">
        <v>77</v>
      </c>
      <c r="B60">
        <v>95100606458</v>
      </c>
      <c r="C60" s="6" t="s">
        <v>23</v>
      </c>
      <c r="D60" s="6" t="s">
        <v>23</v>
      </c>
      <c r="E60" s="6" t="s">
        <v>23</v>
      </c>
      <c r="F60" s="6" t="s">
        <v>23</v>
      </c>
      <c r="G60" s="6">
        <v>88</v>
      </c>
      <c r="H60" s="6" t="s">
        <v>23</v>
      </c>
      <c r="I60" s="6">
        <v>92</v>
      </c>
      <c r="J60" s="6" t="s">
        <v>23</v>
      </c>
      <c r="K60" s="6" t="s">
        <v>23</v>
      </c>
      <c r="L60" s="6" t="s">
        <v>23</v>
      </c>
      <c r="M60" s="6" t="s">
        <v>23</v>
      </c>
      <c r="N60" s="6">
        <v>53</v>
      </c>
      <c r="O60" s="6">
        <v>72</v>
      </c>
      <c r="P60" s="6" t="str">
        <f>IF(MOD(MID(matura7[[#This Row],[PESEL]],10,1),2)=0,"kobieta","mezczyzna")</f>
        <v>mezczyzna</v>
      </c>
      <c r="Q60" s="6">
        <f>COUNTIF(matura7[[#This Row],[Biologia-R]:[WOS-R]],"&gt;=0")</f>
        <v>4</v>
      </c>
    </row>
    <row r="61" spans="1:17" x14ac:dyDescent="0.25">
      <c r="A61" s="1" t="s">
        <v>77</v>
      </c>
      <c r="B61">
        <v>95100700282</v>
      </c>
      <c r="C61" s="6" t="s">
        <v>23</v>
      </c>
      <c r="D61" s="6" t="s">
        <v>23</v>
      </c>
      <c r="E61" s="6" t="s">
        <v>23</v>
      </c>
      <c r="F61" s="6" t="s">
        <v>23</v>
      </c>
      <c r="G61" s="6">
        <v>76</v>
      </c>
      <c r="H61" s="6" t="s">
        <v>23</v>
      </c>
      <c r="I61" s="6">
        <v>90</v>
      </c>
      <c r="J61" s="6" t="s">
        <v>23</v>
      </c>
      <c r="K61" s="6" t="s">
        <v>23</v>
      </c>
      <c r="L61" s="6" t="s">
        <v>23</v>
      </c>
      <c r="M61" s="6" t="s">
        <v>23</v>
      </c>
      <c r="N61" s="6">
        <v>75</v>
      </c>
      <c r="O61" s="6" t="s">
        <v>23</v>
      </c>
      <c r="P61" s="6" t="str">
        <f>IF(MOD(MID(matura7[[#This Row],[PESEL]],10,1),2)=0,"kobieta","mezczyzna")</f>
        <v>kobieta</v>
      </c>
      <c r="Q61" s="6">
        <f>COUNTIF(matura7[[#This Row],[Biologia-R]:[WOS-R]],"&gt;=0")</f>
        <v>3</v>
      </c>
    </row>
    <row r="62" spans="1:17" x14ac:dyDescent="0.25">
      <c r="A62" s="1" t="s">
        <v>77</v>
      </c>
      <c r="B62">
        <v>95101000947</v>
      </c>
      <c r="C62" s="6" t="s">
        <v>23</v>
      </c>
      <c r="D62" s="6" t="s">
        <v>23</v>
      </c>
      <c r="E62" s="6" t="s">
        <v>23</v>
      </c>
      <c r="F62" s="6" t="s">
        <v>23</v>
      </c>
      <c r="G62" s="6">
        <v>96</v>
      </c>
      <c r="H62" s="6" t="s">
        <v>23</v>
      </c>
      <c r="I62" s="6">
        <v>91</v>
      </c>
      <c r="J62" s="6" t="s">
        <v>23</v>
      </c>
      <c r="K62" s="6" t="s">
        <v>23</v>
      </c>
      <c r="L62" s="6" t="s">
        <v>23</v>
      </c>
      <c r="M62" s="6" t="s">
        <v>23</v>
      </c>
      <c r="N62" s="6">
        <v>85</v>
      </c>
      <c r="O62" s="6" t="s">
        <v>23</v>
      </c>
      <c r="P62" s="6" t="str">
        <f>IF(MOD(MID(matura7[[#This Row],[PESEL]],10,1),2)=0,"kobieta","mezczyzna")</f>
        <v>kobieta</v>
      </c>
      <c r="Q62" s="6">
        <f>COUNTIF(matura7[[#This Row],[Biologia-R]:[WOS-R]],"&gt;=0")</f>
        <v>3</v>
      </c>
    </row>
    <row r="63" spans="1:17" x14ac:dyDescent="0.25">
      <c r="A63" s="1" t="s">
        <v>77</v>
      </c>
      <c r="B63">
        <v>95110605809</v>
      </c>
      <c r="C63" s="6" t="s">
        <v>23</v>
      </c>
      <c r="D63" s="6" t="s">
        <v>23</v>
      </c>
      <c r="E63" s="6" t="s">
        <v>23</v>
      </c>
      <c r="F63" s="6" t="s">
        <v>23</v>
      </c>
      <c r="G63" s="6">
        <v>76</v>
      </c>
      <c r="H63" s="6" t="s">
        <v>23</v>
      </c>
      <c r="I63" s="6">
        <v>84</v>
      </c>
      <c r="J63" s="6" t="s">
        <v>23</v>
      </c>
      <c r="K63" s="6" t="s">
        <v>23</v>
      </c>
      <c r="L63" s="6" t="s">
        <v>23</v>
      </c>
      <c r="M63" s="6" t="s">
        <v>23</v>
      </c>
      <c r="N63" s="6">
        <v>73</v>
      </c>
      <c r="O63" s="6" t="s">
        <v>23</v>
      </c>
      <c r="P63" s="6" t="str">
        <f>IF(MOD(MID(matura7[[#This Row],[PESEL]],10,1),2)=0,"kobieta","mezczyzna")</f>
        <v>kobieta</v>
      </c>
      <c r="Q63" s="6">
        <f>COUNTIF(matura7[[#This Row],[Biologia-R]:[WOS-R]],"&gt;=0")</f>
        <v>3</v>
      </c>
    </row>
    <row r="64" spans="1:17" x14ac:dyDescent="0.25">
      <c r="A64" s="1" t="s">
        <v>77</v>
      </c>
      <c r="B64">
        <v>95110704362</v>
      </c>
      <c r="C64" s="6">
        <v>48</v>
      </c>
      <c r="D64" s="6">
        <v>17</v>
      </c>
      <c r="E64" s="6" t="s">
        <v>23</v>
      </c>
      <c r="F64" s="6" t="s">
        <v>23</v>
      </c>
      <c r="G64" s="6" t="s">
        <v>23</v>
      </c>
      <c r="H64" s="6" t="s">
        <v>23</v>
      </c>
      <c r="I64" s="6">
        <v>92</v>
      </c>
      <c r="J64" s="6" t="s">
        <v>23</v>
      </c>
      <c r="K64" s="6" t="s">
        <v>23</v>
      </c>
      <c r="L64" s="6" t="s">
        <v>23</v>
      </c>
      <c r="M64" s="6" t="s">
        <v>23</v>
      </c>
      <c r="N64" s="6" t="s">
        <v>23</v>
      </c>
      <c r="O64" s="6" t="s">
        <v>23</v>
      </c>
      <c r="P64" s="6" t="str">
        <f>IF(MOD(MID(matura7[[#This Row],[PESEL]],10,1),2)=0,"kobieta","mezczyzna")</f>
        <v>kobieta</v>
      </c>
      <c r="Q64" s="6">
        <f>COUNTIF(matura7[[#This Row],[Biologia-R]:[WOS-R]],"&gt;=0")</f>
        <v>3</v>
      </c>
    </row>
    <row r="65" spans="1:17" x14ac:dyDescent="0.25">
      <c r="A65" s="1" t="s">
        <v>77</v>
      </c>
      <c r="B65">
        <v>95111800425</v>
      </c>
      <c r="C65" s="6" t="s">
        <v>23</v>
      </c>
      <c r="D65" s="6" t="s">
        <v>23</v>
      </c>
      <c r="E65" s="6" t="s">
        <v>23</v>
      </c>
      <c r="F65" s="6" t="s">
        <v>23</v>
      </c>
      <c r="G65" s="6">
        <v>80</v>
      </c>
      <c r="H65" s="6" t="s">
        <v>23</v>
      </c>
      <c r="I65" s="6">
        <v>79</v>
      </c>
      <c r="J65" s="6" t="s">
        <v>23</v>
      </c>
      <c r="K65" s="6" t="s">
        <v>23</v>
      </c>
      <c r="L65" s="6" t="s">
        <v>23</v>
      </c>
      <c r="M65" s="6" t="s">
        <v>23</v>
      </c>
      <c r="N65" s="6">
        <v>63</v>
      </c>
      <c r="O65" s="6">
        <v>60</v>
      </c>
      <c r="P65" s="6" t="str">
        <f>IF(MOD(MID(matura7[[#This Row],[PESEL]],10,1),2)=0,"kobieta","mezczyzna")</f>
        <v>kobieta</v>
      </c>
      <c r="Q65" s="6">
        <f>COUNTIF(matura7[[#This Row],[Biologia-R]:[WOS-R]],"&gt;=0")</f>
        <v>4</v>
      </c>
    </row>
    <row r="66" spans="1:17" x14ac:dyDescent="0.25">
      <c r="A66" s="1" t="s">
        <v>77</v>
      </c>
      <c r="B66">
        <v>95112902461</v>
      </c>
      <c r="C66" s="6" t="s">
        <v>23</v>
      </c>
      <c r="D66" s="6" t="s">
        <v>23</v>
      </c>
      <c r="E66" s="6" t="s">
        <v>23</v>
      </c>
      <c r="F66" s="6" t="s">
        <v>23</v>
      </c>
      <c r="G66" s="6" t="s">
        <v>23</v>
      </c>
      <c r="H66" s="6" t="s">
        <v>23</v>
      </c>
      <c r="I66" s="6">
        <v>66</v>
      </c>
      <c r="J66" s="6" t="s">
        <v>23</v>
      </c>
      <c r="K66" s="6" t="s">
        <v>23</v>
      </c>
      <c r="L66" s="6" t="s">
        <v>23</v>
      </c>
      <c r="M66" s="6">
        <v>24</v>
      </c>
      <c r="N66" s="6">
        <v>40</v>
      </c>
      <c r="O66" s="6" t="s">
        <v>23</v>
      </c>
      <c r="P66" s="6" t="str">
        <f>IF(MOD(MID(matura7[[#This Row],[PESEL]],10,1),2)=0,"kobieta","mezczyzna")</f>
        <v>kobieta</v>
      </c>
      <c r="Q66" s="6">
        <f>COUNTIF(matura7[[#This Row],[Biologia-R]:[WOS-R]],"&gt;=0")</f>
        <v>3</v>
      </c>
    </row>
    <row r="67" spans="1:17" x14ac:dyDescent="0.25">
      <c r="A67" s="1" t="s">
        <v>92</v>
      </c>
      <c r="B67">
        <v>94120209724</v>
      </c>
      <c r="C67" s="6" t="s">
        <v>23</v>
      </c>
      <c r="D67" s="6" t="s">
        <v>23</v>
      </c>
      <c r="E67" s="6" t="s">
        <v>23</v>
      </c>
      <c r="F67" s="6" t="s">
        <v>23</v>
      </c>
      <c r="G67" s="6" t="s">
        <v>23</v>
      </c>
      <c r="H67" s="6" t="s">
        <v>23</v>
      </c>
      <c r="I67" s="6">
        <v>70</v>
      </c>
      <c r="J67" s="6" t="s">
        <v>23</v>
      </c>
      <c r="K67" s="6" t="s">
        <v>23</v>
      </c>
      <c r="L67" s="6" t="s">
        <v>23</v>
      </c>
      <c r="M67" s="6">
        <v>52</v>
      </c>
      <c r="N67" s="6" t="s">
        <v>23</v>
      </c>
      <c r="O67" s="6" t="s">
        <v>23</v>
      </c>
      <c r="P67" s="6" t="str">
        <f>IF(MOD(MID(matura7[[#This Row],[PESEL]],10,1),2)=0,"kobieta","mezczyzna")</f>
        <v>kobieta</v>
      </c>
      <c r="Q67" s="6">
        <f>COUNTIF(matura7[[#This Row],[Biologia-R]:[WOS-R]],"&gt;=0")</f>
        <v>2</v>
      </c>
    </row>
    <row r="68" spans="1:17" x14ac:dyDescent="0.25">
      <c r="A68" s="1" t="s">
        <v>92</v>
      </c>
      <c r="B68">
        <v>95011303864</v>
      </c>
      <c r="C68" s="6" t="s">
        <v>23</v>
      </c>
      <c r="D68" s="6" t="s">
        <v>23</v>
      </c>
      <c r="E68" s="6" t="s">
        <v>23</v>
      </c>
      <c r="F68" s="6">
        <v>42</v>
      </c>
      <c r="G68" s="6" t="s">
        <v>23</v>
      </c>
      <c r="H68" s="6" t="s">
        <v>23</v>
      </c>
      <c r="I68" s="6" t="s">
        <v>23</v>
      </c>
      <c r="J68" s="6" t="s">
        <v>23</v>
      </c>
      <c r="K68" s="6" t="s">
        <v>23</v>
      </c>
      <c r="L68" s="6" t="s">
        <v>23</v>
      </c>
      <c r="M68" s="6">
        <v>40</v>
      </c>
      <c r="N68" s="6" t="s">
        <v>23</v>
      </c>
      <c r="O68" s="6" t="s">
        <v>23</v>
      </c>
      <c r="P68" s="6" t="str">
        <f>IF(MOD(MID(matura7[[#This Row],[PESEL]],10,1),2)=0,"kobieta","mezczyzna")</f>
        <v>kobieta</v>
      </c>
      <c r="Q68" s="6">
        <f>COUNTIF(matura7[[#This Row],[Biologia-R]:[WOS-R]],"&gt;=0")</f>
        <v>2</v>
      </c>
    </row>
    <row r="69" spans="1:17" x14ac:dyDescent="0.25">
      <c r="A69" s="1" t="s">
        <v>92</v>
      </c>
      <c r="B69">
        <v>95012701920</v>
      </c>
      <c r="C69" s="6" t="s">
        <v>23</v>
      </c>
      <c r="D69" s="6" t="s">
        <v>23</v>
      </c>
      <c r="E69" s="6" t="s">
        <v>23</v>
      </c>
      <c r="F69" s="6">
        <v>77</v>
      </c>
      <c r="G69" s="6" t="s">
        <v>23</v>
      </c>
      <c r="H69" s="6" t="s">
        <v>23</v>
      </c>
      <c r="I69" s="6">
        <v>80</v>
      </c>
      <c r="J69" s="6" t="s">
        <v>23</v>
      </c>
      <c r="K69" s="6" t="s">
        <v>23</v>
      </c>
      <c r="L69" s="6" t="s">
        <v>23</v>
      </c>
      <c r="M69" s="6">
        <v>44</v>
      </c>
      <c r="N69" s="6" t="s">
        <v>23</v>
      </c>
      <c r="O69" s="6" t="s">
        <v>23</v>
      </c>
      <c r="P69" s="6" t="str">
        <f>IF(MOD(MID(matura7[[#This Row],[PESEL]],10,1),2)=0,"kobieta","mezczyzna")</f>
        <v>kobieta</v>
      </c>
      <c r="Q69" s="6">
        <f>COUNTIF(matura7[[#This Row],[Biologia-R]:[WOS-R]],"&gt;=0")</f>
        <v>3</v>
      </c>
    </row>
    <row r="70" spans="1:17" x14ac:dyDescent="0.25">
      <c r="A70" s="1" t="s">
        <v>92</v>
      </c>
      <c r="B70">
        <v>95012707551</v>
      </c>
      <c r="C70" s="6" t="s">
        <v>23</v>
      </c>
      <c r="D70" s="6" t="s">
        <v>23</v>
      </c>
      <c r="E70" s="6" t="s">
        <v>23</v>
      </c>
      <c r="F70" s="6">
        <v>55</v>
      </c>
      <c r="G70" s="6" t="s">
        <v>23</v>
      </c>
      <c r="H70" s="6" t="s">
        <v>23</v>
      </c>
      <c r="I70" s="6" t="s">
        <v>23</v>
      </c>
      <c r="J70" s="6" t="s">
        <v>23</v>
      </c>
      <c r="K70" s="6" t="s">
        <v>23</v>
      </c>
      <c r="L70" s="6" t="s">
        <v>23</v>
      </c>
      <c r="M70" s="6">
        <v>42</v>
      </c>
      <c r="N70" s="6" t="s">
        <v>23</v>
      </c>
      <c r="O70" s="6" t="s">
        <v>23</v>
      </c>
      <c r="P70" s="6" t="str">
        <f>IF(MOD(MID(matura7[[#This Row],[PESEL]],10,1),2)=0,"kobieta","mezczyzna")</f>
        <v>mezczyzna</v>
      </c>
      <c r="Q70" s="6">
        <f>COUNTIF(matura7[[#This Row],[Biologia-R]:[WOS-R]],"&gt;=0")</f>
        <v>2</v>
      </c>
    </row>
    <row r="71" spans="1:17" x14ac:dyDescent="0.25">
      <c r="A71" s="1" t="s">
        <v>92</v>
      </c>
      <c r="B71">
        <v>95021105139</v>
      </c>
      <c r="C71" s="6" t="s">
        <v>23</v>
      </c>
      <c r="D71" s="6" t="s">
        <v>23</v>
      </c>
      <c r="E71" s="6" t="s">
        <v>23</v>
      </c>
      <c r="F71" s="6">
        <v>85</v>
      </c>
      <c r="G71" s="6" t="s">
        <v>23</v>
      </c>
      <c r="H71" s="6" t="s">
        <v>23</v>
      </c>
      <c r="I71" s="6">
        <v>81</v>
      </c>
      <c r="J71" s="6" t="s">
        <v>23</v>
      </c>
      <c r="K71" s="6" t="s">
        <v>23</v>
      </c>
      <c r="L71" s="6" t="s">
        <v>23</v>
      </c>
      <c r="M71" s="6">
        <v>52</v>
      </c>
      <c r="N71" s="6" t="s">
        <v>23</v>
      </c>
      <c r="O71" s="6" t="s">
        <v>23</v>
      </c>
      <c r="P71" s="6" t="str">
        <f>IF(MOD(MID(matura7[[#This Row],[PESEL]],10,1),2)=0,"kobieta","mezczyzna")</f>
        <v>mezczyzna</v>
      </c>
      <c r="Q71" s="6">
        <f>COUNTIF(matura7[[#This Row],[Biologia-R]:[WOS-R]],"&gt;=0")</f>
        <v>3</v>
      </c>
    </row>
    <row r="72" spans="1:17" x14ac:dyDescent="0.25">
      <c r="A72" s="1" t="s">
        <v>92</v>
      </c>
      <c r="B72">
        <v>95021201255</v>
      </c>
      <c r="C72" s="6" t="s">
        <v>23</v>
      </c>
      <c r="D72" s="6" t="s">
        <v>23</v>
      </c>
      <c r="E72" s="6" t="s">
        <v>23</v>
      </c>
      <c r="F72" s="6">
        <v>68</v>
      </c>
      <c r="G72" s="6" t="s">
        <v>23</v>
      </c>
      <c r="H72" s="6" t="s">
        <v>23</v>
      </c>
      <c r="I72" s="6" t="s">
        <v>23</v>
      </c>
      <c r="J72" s="6" t="s">
        <v>23</v>
      </c>
      <c r="K72" s="6" t="s">
        <v>23</v>
      </c>
      <c r="L72" s="6" t="s">
        <v>23</v>
      </c>
      <c r="M72" s="6">
        <v>14</v>
      </c>
      <c r="N72" s="6" t="s">
        <v>23</v>
      </c>
      <c r="O72" s="6" t="s">
        <v>23</v>
      </c>
      <c r="P72" s="6" t="str">
        <f>IF(MOD(MID(matura7[[#This Row],[PESEL]],10,1),2)=0,"kobieta","mezczyzna")</f>
        <v>mezczyzna</v>
      </c>
      <c r="Q72" s="6">
        <f>COUNTIF(matura7[[#This Row],[Biologia-R]:[WOS-R]],"&gt;=0")</f>
        <v>2</v>
      </c>
    </row>
    <row r="73" spans="1:17" x14ac:dyDescent="0.25">
      <c r="A73" s="1" t="s">
        <v>92</v>
      </c>
      <c r="B73">
        <v>95021303223</v>
      </c>
      <c r="C73" s="6" t="s">
        <v>23</v>
      </c>
      <c r="D73" s="6" t="s">
        <v>23</v>
      </c>
      <c r="E73" s="6" t="s">
        <v>23</v>
      </c>
      <c r="F73" s="6">
        <v>60</v>
      </c>
      <c r="G73" s="6" t="s">
        <v>23</v>
      </c>
      <c r="H73" s="6" t="s">
        <v>23</v>
      </c>
      <c r="I73" s="6" t="s">
        <v>23</v>
      </c>
      <c r="J73" s="6" t="s">
        <v>23</v>
      </c>
      <c r="K73" s="6" t="s">
        <v>23</v>
      </c>
      <c r="L73" s="6" t="s">
        <v>23</v>
      </c>
      <c r="M73" s="6">
        <v>32</v>
      </c>
      <c r="N73" s="6" t="s">
        <v>23</v>
      </c>
      <c r="O73" s="6" t="s">
        <v>23</v>
      </c>
      <c r="P73" s="6" t="str">
        <f>IF(MOD(MID(matura7[[#This Row],[PESEL]],10,1),2)=0,"kobieta","mezczyzna")</f>
        <v>kobieta</v>
      </c>
      <c r="Q73" s="6">
        <f>COUNTIF(matura7[[#This Row],[Biologia-R]:[WOS-R]],"&gt;=0")</f>
        <v>2</v>
      </c>
    </row>
    <row r="74" spans="1:17" x14ac:dyDescent="0.25">
      <c r="A74" s="1" t="s">
        <v>92</v>
      </c>
      <c r="B74">
        <v>95030407844</v>
      </c>
      <c r="C74" s="6" t="s">
        <v>23</v>
      </c>
      <c r="D74" s="6" t="s">
        <v>23</v>
      </c>
      <c r="E74" s="6" t="s">
        <v>23</v>
      </c>
      <c r="F74" s="6">
        <v>70</v>
      </c>
      <c r="G74" s="6" t="s">
        <v>23</v>
      </c>
      <c r="H74" s="6" t="s">
        <v>23</v>
      </c>
      <c r="I74" s="6">
        <v>84</v>
      </c>
      <c r="J74" s="6" t="s">
        <v>23</v>
      </c>
      <c r="K74" s="6" t="s">
        <v>23</v>
      </c>
      <c r="L74" s="6">
        <v>90</v>
      </c>
      <c r="M74" s="6">
        <v>56</v>
      </c>
      <c r="N74" s="6" t="s">
        <v>23</v>
      </c>
      <c r="O74" s="6" t="s">
        <v>23</v>
      </c>
      <c r="P74" s="6" t="str">
        <f>IF(MOD(MID(matura7[[#This Row],[PESEL]],10,1),2)=0,"kobieta","mezczyzna")</f>
        <v>kobieta</v>
      </c>
      <c r="Q74" s="6">
        <f>COUNTIF(matura7[[#This Row],[Biologia-R]:[WOS-R]],"&gt;=0")</f>
        <v>4</v>
      </c>
    </row>
    <row r="75" spans="1:17" x14ac:dyDescent="0.25">
      <c r="A75" s="1" t="s">
        <v>92</v>
      </c>
      <c r="B75">
        <v>95040309147</v>
      </c>
      <c r="C75" s="6" t="s">
        <v>23</v>
      </c>
      <c r="D75" s="6" t="s">
        <v>23</v>
      </c>
      <c r="E75" s="6" t="s">
        <v>23</v>
      </c>
      <c r="F75" s="6">
        <v>38</v>
      </c>
      <c r="G75" s="6" t="s">
        <v>23</v>
      </c>
      <c r="H75" s="6" t="s">
        <v>23</v>
      </c>
      <c r="I75" s="6" t="s">
        <v>23</v>
      </c>
      <c r="J75" s="6" t="s">
        <v>23</v>
      </c>
      <c r="K75" s="6" t="s">
        <v>23</v>
      </c>
      <c r="L75" s="6" t="s">
        <v>23</v>
      </c>
      <c r="M75" s="6" t="s">
        <v>23</v>
      </c>
      <c r="N75" s="6" t="s">
        <v>23</v>
      </c>
      <c r="O75" s="6" t="s">
        <v>23</v>
      </c>
      <c r="P75" s="6" t="str">
        <f>IF(MOD(MID(matura7[[#This Row],[PESEL]],10,1),2)=0,"kobieta","mezczyzna")</f>
        <v>kobieta</v>
      </c>
      <c r="Q75" s="6">
        <f>COUNTIF(matura7[[#This Row],[Biologia-R]:[WOS-R]],"&gt;=0")</f>
        <v>1</v>
      </c>
    </row>
    <row r="76" spans="1:17" x14ac:dyDescent="0.25">
      <c r="A76" s="1" t="s">
        <v>92</v>
      </c>
      <c r="B76">
        <v>95040502267</v>
      </c>
      <c r="C76" s="6" t="s">
        <v>23</v>
      </c>
      <c r="D76" s="6" t="s">
        <v>23</v>
      </c>
      <c r="E76" s="6" t="s">
        <v>23</v>
      </c>
      <c r="F76" s="6">
        <v>83</v>
      </c>
      <c r="G76" s="6" t="s">
        <v>23</v>
      </c>
      <c r="H76" s="6" t="s">
        <v>23</v>
      </c>
      <c r="I76" s="6">
        <v>93</v>
      </c>
      <c r="J76" s="6" t="s">
        <v>23</v>
      </c>
      <c r="K76" s="6" t="s">
        <v>23</v>
      </c>
      <c r="L76" s="6" t="s">
        <v>23</v>
      </c>
      <c r="M76" s="6">
        <v>64</v>
      </c>
      <c r="N76" s="6" t="s">
        <v>23</v>
      </c>
      <c r="O76" s="6" t="s">
        <v>23</v>
      </c>
      <c r="P76" s="6" t="str">
        <f>IF(MOD(MID(matura7[[#This Row],[PESEL]],10,1),2)=0,"kobieta","mezczyzna")</f>
        <v>kobieta</v>
      </c>
      <c r="Q76" s="6">
        <f>COUNTIF(matura7[[#This Row],[Biologia-R]:[WOS-R]],"&gt;=0")</f>
        <v>3</v>
      </c>
    </row>
    <row r="77" spans="1:17" x14ac:dyDescent="0.25">
      <c r="A77" s="1" t="s">
        <v>92</v>
      </c>
      <c r="B77">
        <v>95040601874</v>
      </c>
      <c r="C77" s="6" t="s">
        <v>23</v>
      </c>
      <c r="D77" s="6" t="s">
        <v>23</v>
      </c>
      <c r="E77" s="6" t="s">
        <v>23</v>
      </c>
      <c r="F77" s="6">
        <v>93</v>
      </c>
      <c r="G77" s="6" t="s">
        <v>23</v>
      </c>
      <c r="H77" s="6" t="s">
        <v>23</v>
      </c>
      <c r="I77" s="6">
        <v>80</v>
      </c>
      <c r="J77" s="6" t="s">
        <v>23</v>
      </c>
      <c r="K77" s="6" t="s">
        <v>23</v>
      </c>
      <c r="L77" s="6" t="s">
        <v>23</v>
      </c>
      <c r="M77" s="6">
        <v>64</v>
      </c>
      <c r="N77" s="6" t="s">
        <v>23</v>
      </c>
      <c r="O77" s="6" t="s">
        <v>23</v>
      </c>
      <c r="P77" s="6" t="str">
        <f>IF(MOD(MID(matura7[[#This Row],[PESEL]],10,1),2)=0,"kobieta","mezczyzna")</f>
        <v>mezczyzna</v>
      </c>
      <c r="Q77" s="6">
        <f>COUNTIF(matura7[[#This Row],[Biologia-R]:[WOS-R]],"&gt;=0")</f>
        <v>3</v>
      </c>
    </row>
    <row r="78" spans="1:17" x14ac:dyDescent="0.25">
      <c r="A78" s="1" t="s">
        <v>92</v>
      </c>
      <c r="B78">
        <v>95062703248</v>
      </c>
      <c r="C78" s="6" t="s">
        <v>23</v>
      </c>
      <c r="D78" s="6" t="s">
        <v>23</v>
      </c>
      <c r="E78" s="6" t="s">
        <v>23</v>
      </c>
      <c r="F78" s="6">
        <v>63</v>
      </c>
      <c r="G78" s="6" t="s">
        <v>23</v>
      </c>
      <c r="H78" s="6" t="s">
        <v>23</v>
      </c>
      <c r="I78" s="6" t="s">
        <v>23</v>
      </c>
      <c r="J78" s="6" t="s">
        <v>23</v>
      </c>
      <c r="K78" s="6" t="s">
        <v>23</v>
      </c>
      <c r="L78" s="6" t="s">
        <v>23</v>
      </c>
      <c r="M78" s="6" t="s">
        <v>23</v>
      </c>
      <c r="N78" s="6">
        <v>43</v>
      </c>
      <c r="O78" s="6" t="s">
        <v>23</v>
      </c>
      <c r="P78" s="6" t="str">
        <f>IF(MOD(MID(matura7[[#This Row],[PESEL]],10,1),2)=0,"kobieta","mezczyzna")</f>
        <v>kobieta</v>
      </c>
      <c r="Q78" s="6">
        <f>COUNTIF(matura7[[#This Row],[Biologia-R]:[WOS-R]],"&gt;=0")</f>
        <v>2</v>
      </c>
    </row>
    <row r="79" spans="1:17" x14ac:dyDescent="0.25">
      <c r="A79" s="1" t="s">
        <v>92</v>
      </c>
      <c r="B79">
        <v>95062704850</v>
      </c>
      <c r="C79" s="6" t="s">
        <v>23</v>
      </c>
      <c r="D79" s="6" t="s">
        <v>23</v>
      </c>
      <c r="E79" s="6" t="s">
        <v>23</v>
      </c>
      <c r="F79" s="6">
        <v>65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6" t="str">
        <f>IF(MOD(MID(matura7[[#This Row],[PESEL]],10,1),2)=0,"kobieta","mezczyzna")</f>
        <v>mezczyzna</v>
      </c>
      <c r="Q79" s="6">
        <f>COUNTIF(matura7[[#This Row],[Biologia-R]:[WOS-R]],"&gt;=0")</f>
        <v>1</v>
      </c>
    </row>
    <row r="80" spans="1:17" x14ac:dyDescent="0.25">
      <c r="A80" s="1" t="s">
        <v>92</v>
      </c>
      <c r="B80">
        <v>95070400629</v>
      </c>
      <c r="C80" s="6" t="s">
        <v>23</v>
      </c>
      <c r="D80" s="6" t="s">
        <v>23</v>
      </c>
      <c r="E80" s="6" t="s">
        <v>23</v>
      </c>
      <c r="F80" s="6">
        <v>50</v>
      </c>
      <c r="G80" s="6" t="s">
        <v>23</v>
      </c>
      <c r="H80" s="6" t="s">
        <v>23</v>
      </c>
      <c r="I80" s="6" t="s">
        <v>23</v>
      </c>
      <c r="J80" s="6" t="s">
        <v>23</v>
      </c>
      <c r="K80" s="6" t="s">
        <v>23</v>
      </c>
      <c r="L80" s="6" t="s">
        <v>23</v>
      </c>
      <c r="M80" s="6">
        <v>36</v>
      </c>
      <c r="N80" s="6" t="s">
        <v>23</v>
      </c>
      <c r="O80" s="6" t="s">
        <v>23</v>
      </c>
      <c r="P80" s="6" t="str">
        <f>IF(MOD(MID(matura7[[#This Row],[PESEL]],10,1),2)=0,"kobieta","mezczyzna")</f>
        <v>kobieta</v>
      </c>
      <c r="Q80" s="6">
        <f>COUNTIF(matura7[[#This Row],[Biologia-R]:[WOS-R]],"&gt;=0")</f>
        <v>2</v>
      </c>
    </row>
    <row r="81" spans="1:17" x14ac:dyDescent="0.25">
      <c r="A81" s="1" t="s">
        <v>92</v>
      </c>
      <c r="B81">
        <v>95070600715</v>
      </c>
      <c r="C81" s="6" t="s">
        <v>23</v>
      </c>
      <c r="D81" s="6" t="s">
        <v>23</v>
      </c>
      <c r="E81" s="6" t="s">
        <v>23</v>
      </c>
      <c r="F81" s="6">
        <v>53</v>
      </c>
      <c r="G81" s="6" t="s">
        <v>23</v>
      </c>
      <c r="H81" s="6" t="s">
        <v>23</v>
      </c>
      <c r="I81" s="6">
        <v>77</v>
      </c>
      <c r="J81" s="6" t="s">
        <v>23</v>
      </c>
      <c r="K81" s="6" t="s">
        <v>23</v>
      </c>
      <c r="L81" s="6" t="s">
        <v>23</v>
      </c>
      <c r="M81" s="6">
        <v>38</v>
      </c>
      <c r="N81" s="6" t="s">
        <v>23</v>
      </c>
      <c r="O81" s="6">
        <v>46</v>
      </c>
      <c r="P81" s="6" t="str">
        <f>IF(MOD(MID(matura7[[#This Row],[PESEL]],10,1),2)=0,"kobieta","mezczyzna")</f>
        <v>mezczyzna</v>
      </c>
      <c r="Q81" s="6">
        <f>COUNTIF(matura7[[#This Row],[Biologia-R]:[WOS-R]],"&gt;=0")</f>
        <v>4</v>
      </c>
    </row>
    <row r="82" spans="1:17" x14ac:dyDescent="0.25">
      <c r="A82" s="1" t="s">
        <v>92</v>
      </c>
      <c r="B82">
        <v>95071306764</v>
      </c>
      <c r="C82" s="6" t="s">
        <v>23</v>
      </c>
      <c r="D82" s="6" t="s">
        <v>23</v>
      </c>
      <c r="E82" s="6" t="s">
        <v>23</v>
      </c>
      <c r="F82" s="6" t="s">
        <v>23</v>
      </c>
      <c r="G82" s="6" t="s">
        <v>23</v>
      </c>
      <c r="H82" s="6" t="s">
        <v>23</v>
      </c>
      <c r="I82" s="6">
        <v>81</v>
      </c>
      <c r="J82" s="6" t="s">
        <v>23</v>
      </c>
      <c r="K82" s="6" t="s">
        <v>23</v>
      </c>
      <c r="L82" s="6" t="s">
        <v>23</v>
      </c>
      <c r="M82" s="6">
        <v>40</v>
      </c>
      <c r="N82" s="6" t="s">
        <v>23</v>
      </c>
      <c r="O82" s="6" t="s">
        <v>23</v>
      </c>
      <c r="P82" s="6" t="str">
        <f>IF(MOD(MID(matura7[[#This Row],[PESEL]],10,1),2)=0,"kobieta","mezczyzna")</f>
        <v>kobieta</v>
      </c>
      <c r="Q82" s="6">
        <f>COUNTIF(matura7[[#This Row],[Biologia-R]:[WOS-R]],"&gt;=0")</f>
        <v>2</v>
      </c>
    </row>
    <row r="83" spans="1:17" x14ac:dyDescent="0.25">
      <c r="A83" s="1" t="s">
        <v>92</v>
      </c>
      <c r="B83">
        <v>95071307406</v>
      </c>
      <c r="C83" s="6" t="s">
        <v>23</v>
      </c>
      <c r="D83" s="6" t="s">
        <v>23</v>
      </c>
      <c r="E83" s="6" t="s">
        <v>23</v>
      </c>
      <c r="F83" s="6">
        <v>70</v>
      </c>
      <c r="G83" s="6" t="s">
        <v>23</v>
      </c>
      <c r="H83" s="6" t="s">
        <v>23</v>
      </c>
      <c r="I83" s="6">
        <v>51</v>
      </c>
      <c r="J83" s="6" t="s">
        <v>23</v>
      </c>
      <c r="K83" s="6" t="s">
        <v>23</v>
      </c>
      <c r="L83" s="6" t="s">
        <v>23</v>
      </c>
      <c r="M83" s="6" t="s">
        <v>23</v>
      </c>
      <c r="N83" s="6">
        <v>95</v>
      </c>
      <c r="O83" s="6" t="s">
        <v>23</v>
      </c>
      <c r="P83" s="6" t="str">
        <f>IF(MOD(MID(matura7[[#This Row],[PESEL]],10,1),2)=0,"kobieta","mezczyzna")</f>
        <v>kobieta</v>
      </c>
      <c r="Q83" s="6">
        <f>COUNTIF(matura7[[#This Row],[Biologia-R]:[WOS-R]],"&gt;=0")</f>
        <v>3</v>
      </c>
    </row>
    <row r="84" spans="1:17" x14ac:dyDescent="0.25">
      <c r="A84" s="1" t="s">
        <v>92</v>
      </c>
      <c r="B84">
        <v>95072805323</v>
      </c>
      <c r="C84" s="6" t="s">
        <v>23</v>
      </c>
      <c r="D84" s="6" t="s">
        <v>23</v>
      </c>
      <c r="E84" s="6" t="s">
        <v>23</v>
      </c>
      <c r="F84" s="6">
        <v>68</v>
      </c>
      <c r="G84" s="6" t="s">
        <v>23</v>
      </c>
      <c r="H84" s="6" t="s">
        <v>23</v>
      </c>
      <c r="I84" s="6">
        <v>55</v>
      </c>
      <c r="J84" s="6" t="s">
        <v>23</v>
      </c>
      <c r="K84" s="6" t="s">
        <v>23</v>
      </c>
      <c r="L84" s="6" t="s">
        <v>23</v>
      </c>
      <c r="M84" s="6">
        <v>48</v>
      </c>
      <c r="N84" s="6">
        <v>55</v>
      </c>
      <c r="O84" s="6" t="s">
        <v>23</v>
      </c>
      <c r="P84" s="6" t="str">
        <f>IF(MOD(MID(matura7[[#This Row],[PESEL]],10,1),2)=0,"kobieta","mezczyzna")</f>
        <v>kobieta</v>
      </c>
      <c r="Q84" s="6">
        <f>COUNTIF(matura7[[#This Row],[Biologia-R]:[WOS-R]],"&gt;=0")</f>
        <v>4</v>
      </c>
    </row>
    <row r="85" spans="1:17" x14ac:dyDescent="0.25">
      <c r="A85" s="1" t="s">
        <v>92</v>
      </c>
      <c r="B85">
        <v>95072901340</v>
      </c>
      <c r="C85" s="6" t="s">
        <v>23</v>
      </c>
      <c r="D85" s="6" t="s">
        <v>23</v>
      </c>
      <c r="E85" s="6" t="s">
        <v>23</v>
      </c>
      <c r="F85" s="6" t="s">
        <v>23</v>
      </c>
      <c r="G85" s="6" t="s">
        <v>23</v>
      </c>
      <c r="H85" s="6" t="s">
        <v>23</v>
      </c>
      <c r="I85" s="6">
        <v>66</v>
      </c>
      <c r="J85" s="6" t="s">
        <v>23</v>
      </c>
      <c r="K85" s="6" t="s">
        <v>23</v>
      </c>
      <c r="L85" s="6" t="s">
        <v>23</v>
      </c>
      <c r="M85" s="6">
        <v>66</v>
      </c>
      <c r="N85" s="6">
        <v>70</v>
      </c>
      <c r="O85" s="6" t="s">
        <v>23</v>
      </c>
      <c r="P85" s="6" t="str">
        <f>IF(MOD(MID(matura7[[#This Row],[PESEL]],10,1),2)=0,"kobieta","mezczyzna")</f>
        <v>kobieta</v>
      </c>
      <c r="Q85" s="6">
        <f>COUNTIF(matura7[[#This Row],[Biologia-R]:[WOS-R]],"&gt;=0")</f>
        <v>3</v>
      </c>
    </row>
    <row r="86" spans="1:17" x14ac:dyDescent="0.25">
      <c r="A86" s="1" t="s">
        <v>92</v>
      </c>
      <c r="B86">
        <v>95072901364</v>
      </c>
      <c r="C86" s="6" t="s">
        <v>23</v>
      </c>
      <c r="D86" s="6" t="s">
        <v>23</v>
      </c>
      <c r="E86" s="6" t="s">
        <v>23</v>
      </c>
      <c r="F86" s="6" t="s">
        <v>23</v>
      </c>
      <c r="G86" s="6" t="s">
        <v>23</v>
      </c>
      <c r="H86" s="6" t="s">
        <v>23</v>
      </c>
      <c r="I86" s="6">
        <v>92</v>
      </c>
      <c r="J86" s="6" t="s">
        <v>23</v>
      </c>
      <c r="K86" s="6" t="s">
        <v>23</v>
      </c>
      <c r="L86" s="6" t="s">
        <v>23</v>
      </c>
      <c r="M86" s="6">
        <v>52</v>
      </c>
      <c r="N86" s="6" t="s">
        <v>23</v>
      </c>
      <c r="O86" s="6" t="s">
        <v>23</v>
      </c>
      <c r="P86" s="6" t="str">
        <f>IF(MOD(MID(matura7[[#This Row],[PESEL]],10,1),2)=0,"kobieta","mezczyzna")</f>
        <v>kobieta</v>
      </c>
      <c r="Q86" s="6">
        <f>COUNTIF(matura7[[#This Row],[Biologia-R]:[WOS-R]],"&gt;=0")</f>
        <v>2</v>
      </c>
    </row>
    <row r="87" spans="1:17" x14ac:dyDescent="0.25">
      <c r="A87" s="1" t="s">
        <v>92</v>
      </c>
      <c r="B87">
        <v>95082206507</v>
      </c>
      <c r="C87" s="6" t="s">
        <v>23</v>
      </c>
      <c r="D87" s="6" t="s">
        <v>23</v>
      </c>
      <c r="E87" s="6" t="s">
        <v>23</v>
      </c>
      <c r="F87" s="6">
        <v>87</v>
      </c>
      <c r="G87" s="6" t="s">
        <v>23</v>
      </c>
      <c r="H87" s="6" t="s">
        <v>23</v>
      </c>
      <c r="I87" s="6" t="s">
        <v>23</v>
      </c>
      <c r="J87" s="6" t="s">
        <v>23</v>
      </c>
      <c r="K87" s="6" t="s">
        <v>23</v>
      </c>
      <c r="L87" s="6" t="s">
        <v>23</v>
      </c>
      <c r="M87" s="6">
        <v>90</v>
      </c>
      <c r="N87" s="6" t="s">
        <v>23</v>
      </c>
      <c r="O87" s="6" t="s">
        <v>23</v>
      </c>
      <c r="P87" s="6" t="str">
        <f>IF(MOD(MID(matura7[[#This Row],[PESEL]],10,1),2)=0,"kobieta","mezczyzna")</f>
        <v>kobieta</v>
      </c>
      <c r="Q87" s="6">
        <f>COUNTIF(matura7[[#This Row],[Biologia-R]:[WOS-R]],"&gt;=0")</f>
        <v>2</v>
      </c>
    </row>
    <row r="88" spans="1:17" x14ac:dyDescent="0.25">
      <c r="A88" s="1" t="s">
        <v>92</v>
      </c>
      <c r="B88">
        <v>95091103271</v>
      </c>
      <c r="C88" s="6" t="s">
        <v>23</v>
      </c>
      <c r="D88" s="6" t="s">
        <v>23</v>
      </c>
      <c r="E88" s="6" t="s">
        <v>23</v>
      </c>
      <c r="F88" s="6">
        <v>47</v>
      </c>
      <c r="G88" s="6" t="s">
        <v>23</v>
      </c>
      <c r="H88" s="6" t="s">
        <v>23</v>
      </c>
      <c r="I88" s="6" t="s">
        <v>23</v>
      </c>
      <c r="J88" s="6" t="s">
        <v>23</v>
      </c>
      <c r="K88" s="6" t="s">
        <v>23</v>
      </c>
      <c r="L88" s="6" t="s">
        <v>23</v>
      </c>
      <c r="M88" s="6">
        <v>40</v>
      </c>
      <c r="N88" s="6" t="s">
        <v>23</v>
      </c>
      <c r="O88" s="6" t="s">
        <v>23</v>
      </c>
      <c r="P88" s="6" t="str">
        <f>IF(MOD(MID(matura7[[#This Row],[PESEL]],10,1),2)=0,"kobieta","mezczyzna")</f>
        <v>mezczyzna</v>
      </c>
      <c r="Q88" s="6">
        <f>COUNTIF(matura7[[#This Row],[Biologia-R]:[WOS-R]],"&gt;=0")</f>
        <v>2</v>
      </c>
    </row>
    <row r="89" spans="1:17" x14ac:dyDescent="0.25">
      <c r="A89" s="1" t="s">
        <v>92</v>
      </c>
      <c r="B89">
        <v>95092301371</v>
      </c>
      <c r="C89" s="6" t="s">
        <v>23</v>
      </c>
      <c r="D89" s="6" t="s">
        <v>23</v>
      </c>
      <c r="E89" s="6" t="s">
        <v>23</v>
      </c>
      <c r="F89" s="6" t="s">
        <v>23</v>
      </c>
      <c r="G89" s="6" t="s">
        <v>23</v>
      </c>
      <c r="H89" s="6" t="s">
        <v>23</v>
      </c>
      <c r="I89" s="6">
        <v>88</v>
      </c>
      <c r="J89" s="6" t="s">
        <v>23</v>
      </c>
      <c r="K89" s="6" t="s">
        <v>23</v>
      </c>
      <c r="L89" s="6" t="s">
        <v>23</v>
      </c>
      <c r="M89" s="6">
        <v>46</v>
      </c>
      <c r="N89" s="6" t="s">
        <v>23</v>
      </c>
      <c r="O89" s="6" t="s">
        <v>23</v>
      </c>
      <c r="P89" s="6" t="str">
        <f>IF(MOD(MID(matura7[[#This Row],[PESEL]],10,1),2)=0,"kobieta","mezczyzna")</f>
        <v>mezczyzna</v>
      </c>
      <c r="Q89" s="6">
        <f>COUNTIF(matura7[[#This Row],[Biologia-R]:[WOS-R]],"&gt;=0")</f>
        <v>2</v>
      </c>
    </row>
    <row r="90" spans="1:17" x14ac:dyDescent="0.25">
      <c r="A90" s="1" t="s">
        <v>92</v>
      </c>
      <c r="B90">
        <v>95100703063</v>
      </c>
      <c r="C90" s="6" t="s">
        <v>23</v>
      </c>
      <c r="D90" s="6" t="s">
        <v>23</v>
      </c>
      <c r="E90" s="6" t="s">
        <v>23</v>
      </c>
      <c r="F90" s="6">
        <v>68</v>
      </c>
      <c r="G90" s="6" t="s">
        <v>23</v>
      </c>
      <c r="H90" s="6" t="s">
        <v>23</v>
      </c>
      <c r="I90" s="6">
        <v>78</v>
      </c>
      <c r="J90" s="6" t="s">
        <v>23</v>
      </c>
      <c r="K90" s="6" t="s">
        <v>23</v>
      </c>
      <c r="L90" s="6" t="s">
        <v>23</v>
      </c>
      <c r="M90" s="6">
        <v>54</v>
      </c>
      <c r="N90" s="6" t="s">
        <v>23</v>
      </c>
      <c r="O90" s="6" t="s">
        <v>23</v>
      </c>
      <c r="P90" s="6" t="str">
        <f>IF(MOD(MID(matura7[[#This Row],[PESEL]],10,1),2)=0,"kobieta","mezczyzna")</f>
        <v>kobieta</v>
      </c>
      <c r="Q90" s="6">
        <f>COUNTIF(matura7[[#This Row],[Biologia-R]:[WOS-R]],"&gt;=0")</f>
        <v>3</v>
      </c>
    </row>
    <row r="91" spans="1:17" x14ac:dyDescent="0.25">
      <c r="A91" s="1" t="s">
        <v>92</v>
      </c>
      <c r="B91">
        <v>95102509322</v>
      </c>
      <c r="C91" s="6" t="s">
        <v>23</v>
      </c>
      <c r="D91" s="6" t="s">
        <v>23</v>
      </c>
      <c r="E91" s="6" t="s">
        <v>23</v>
      </c>
      <c r="F91" s="6">
        <v>77</v>
      </c>
      <c r="G91" s="6" t="s">
        <v>23</v>
      </c>
      <c r="H91" s="6" t="s">
        <v>23</v>
      </c>
      <c r="I91" s="6">
        <v>44</v>
      </c>
      <c r="J91" s="6" t="s">
        <v>23</v>
      </c>
      <c r="K91" s="6" t="s">
        <v>23</v>
      </c>
      <c r="L91" s="6" t="s">
        <v>23</v>
      </c>
      <c r="M91" s="6">
        <v>40</v>
      </c>
      <c r="N91" s="6" t="s">
        <v>23</v>
      </c>
      <c r="O91" s="6" t="s">
        <v>23</v>
      </c>
      <c r="P91" s="6" t="str">
        <f>IF(MOD(MID(matura7[[#This Row],[PESEL]],10,1),2)=0,"kobieta","mezczyzna")</f>
        <v>kobieta</v>
      </c>
      <c r="Q91" s="6">
        <f>COUNTIF(matura7[[#This Row],[Biologia-R]:[WOS-R]],"&gt;=0")</f>
        <v>3</v>
      </c>
    </row>
    <row r="92" spans="1:17" x14ac:dyDescent="0.25">
      <c r="A92" s="1" t="s">
        <v>92</v>
      </c>
      <c r="B92">
        <v>95121002200</v>
      </c>
      <c r="C92" s="6" t="s">
        <v>23</v>
      </c>
      <c r="D92" s="6" t="s">
        <v>23</v>
      </c>
      <c r="E92" s="6" t="s">
        <v>23</v>
      </c>
      <c r="F92" s="6">
        <v>80</v>
      </c>
      <c r="G92" s="6" t="s">
        <v>23</v>
      </c>
      <c r="H92" s="6" t="s">
        <v>23</v>
      </c>
      <c r="I92" s="6">
        <v>82</v>
      </c>
      <c r="J92" s="6" t="s">
        <v>23</v>
      </c>
      <c r="K92" s="6" t="s">
        <v>23</v>
      </c>
      <c r="L92" s="6" t="s">
        <v>23</v>
      </c>
      <c r="M92" s="6">
        <v>94</v>
      </c>
      <c r="N92" s="6" t="s">
        <v>23</v>
      </c>
      <c r="O92" s="6" t="s">
        <v>23</v>
      </c>
      <c r="P92" s="6" t="str">
        <f>IF(MOD(MID(matura7[[#This Row],[PESEL]],10,1),2)=0,"kobieta","mezczyzna")</f>
        <v>kobieta</v>
      </c>
      <c r="Q92" s="6">
        <f>COUNTIF(matura7[[#This Row],[Biologia-R]:[WOS-R]],"&gt;=0")</f>
        <v>3</v>
      </c>
    </row>
    <row r="93" spans="1:17" x14ac:dyDescent="0.25">
      <c r="A93" s="1" t="s">
        <v>92</v>
      </c>
      <c r="B93">
        <v>96010806327</v>
      </c>
      <c r="C93" s="6" t="s">
        <v>23</v>
      </c>
      <c r="D93" s="6" t="s">
        <v>23</v>
      </c>
      <c r="E93" s="6" t="s">
        <v>23</v>
      </c>
      <c r="F93" s="6">
        <v>82</v>
      </c>
      <c r="G93" s="6" t="s">
        <v>23</v>
      </c>
      <c r="H93" s="6" t="s">
        <v>23</v>
      </c>
      <c r="I93" s="6">
        <v>61</v>
      </c>
      <c r="J93" s="6" t="s">
        <v>23</v>
      </c>
      <c r="K93" s="6" t="s">
        <v>23</v>
      </c>
      <c r="L93" s="6" t="s">
        <v>23</v>
      </c>
      <c r="M93" s="6" t="s">
        <v>23</v>
      </c>
      <c r="N93" s="6" t="s">
        <v>23</v>
      </c>
      <c r="O93" s="6" t="s">
        <v>23</v>
      </c>
      <c r="P93" s="6" t="str">
        <f>IF(MOD(MID(matura7[[#This Row],[PESEL]],10,1),2)=0,"kobieta","mezczyzna")</f>
        <v>kobieta</v>
      </c>
      <c r="Q93" s="6">
        <f>COUNTIF(matura7[[#This Row],[Biologia-R]:[WOS-R]],"&gt;=0")</f>
        <v>2</v>
      </c>
    </row>
    <row r="94" spans="1:17" x14ac:dyDescent="0.25">
      <c r="A94" s="1" t="s">
        <v>96</v>
      </c>
      <c r="B94">
        <v>95010400678</v>
      </c>
      <c r="C94" s="6" t="s">
        <v>23</v>
      </c>
      <c r="D94" s="6" t="s">
        <v>23</v>
      </c>
      <c r="E94" s="6">
        <v>70</v>
      </c>
      <c r="F94" s="6" t="s">
        <v>23</v>
      </c>
      <c r="G94" s="6" t="s">
        <v>23</v>
      </c>
      <c r="H94" s="6" t="s">
        <v>23</v>
      </c>
      <c r="I94" s="6">
        <v>73</v>
      </c>
      <c r="J94" s="6" t="s">
        <v>23</v>
      </c>
      <c r="K94" s="6" t="s">
        <v>23</v>
      </c>
      <c r="L94" s="6" t="s">
        <v>23</v>
      </c>
      <c r="M94" s="6">
        <v>70</v>
      </c>
      <c r="N94" s="6" t="s">
        <v>23</v>
      </c>
      <c r="O94" s="6" t="s">
        <v>23</v>
      </c>
      <c r="P94" s="6" t="str">
        <f>IF(MOD(MID(matura7[[#This Row],[PESEL]],10,1),2)=0,"kobieta","mezczyzna")</f>
        <v>mezczyzna</v>
      </c>
      <c r="Q94" s="6">
        <f>COUNTIF(matura7[[#This Row],[Biologia-R]:[WOS-R]],"&gt;=0")</f>
        <v>3</v>
      </c>
    </row>
    <row r="95" spans="1:17" x14ac:dyDescent="0.25">
      <c r="A95" s="1" t="s">
        <v>96</v>
      </c>
      <c r="B95">
        <v>95012402890</v>
      </c>
      <c r="C95" s="6" t="s">
        <v>23</v>
      </c>
      <c r="D95" s="6" t="s">
        <v>23</v>
      </c>
      <c r="E95" s="6">
        <v>53</v>
      </c>
      <c r="F95" s="6" t="s">
        <v>23</v>
      </c>
      <c r="G95" s="6" t="s">
        <v>23</v>
      </c>
      <c r="H95" s="6" t="s">
        <v>23</v>
      </c>
      <c r="I95" s="6">
        <v>67</v>
      </c>
      <c r="J95" s="6" t="s">
        <v>23</v>
      </c>
      <c r="K95" s="6" t="s">
        <v>23</v>
      </c>
      <c r="L95" s="6" t="s">
        <v>23</v>
      </c>
      <c r="M95" s="6">
        <v>40</v>
      </c>
      <c r="N95" s="6" t="s">
        <v>23</v>
      </c>
      <c r="O95" s="6" t="s">
        <v>23</v>
      </c>
      <c r="P95" s="6" t="str">
        <f>IF(MOD(MID(matura7[[#This Row],[PESEL]],10,1),2)=0,"kobieta","mezczyzna")</f>
        <v>mezczyzna</v>
      </c>
      <c r="Q95" s="6">
        <f>COUNTIF(matura7[[#This Row],[Biologia-R]:[WOS-R]],"&gt;=0")</f>
        <v>3</v>
      </c>
    </row>
    <row r="96" spans="1:17" x14ac:dyDescent="0.25">
      <c r="A96" s="1" t="s">
        <v>96</v>
      </c>
      <c r="B96">
        <v>95012801194</v>
      </c>
      <c r="C96" s="6" t="s">
        <v>23</v>
      </c>
      <c r="D96" s="6" t="s">
        <v>23</v>
      </c>
      <c r="E96" s="6">
        <v>75</v>
      </c>
      <c r="F96" s="6" t="s">
        <v>23</v>
      </c>
      <c r="G96" s="6" t="s">
        <v>23</v>
      </c>
      <c r="H96" s="6">
        <v>78</v>
      </c>
      <c r="I96" s="6">
        <v>96</v>
      </c>
      <c r="J96" s="6" t="s">
        <v>23</v>
      </c>
      <c r="K96" s="6" t="s">
        <v>23</v>
      </c>
      <c r="L96" s="6" t="s">
        <v>23</v>
      </c>
      <c r="M96" s="6">
        <v>90</v>
      </c>
      <c r="N96" s="6" t="s">
        <v>23</v>
      </c>
      <c r="O96" s="6" t="s">
        <v>23</v>
      </c>
      <c r="P96" s="6" t="str">
        <f>IF(MOD(MID(matura7[[#This Row],[PESEL]],10,1),2)=0,"kobieta","mezczyzna")</f>
        <v>mezczyzna</v>
      </c>
      <c r="Q96" s="6">
        <f>COUNTIF(matura7[[#This Row],[Biologia-R]:[WOS-R]],"&gt;=0")</f>
        <v>4</v>
      </c>
    </row>
    <row r="97" spans="1:17" x14ac:dyDescent="0.25">
      <c r="A97" s="1" t="s">
        <v>96</v>
      </c>
      <c r="B97">
        <v>95012904927</v>
      </c>
      <c r="C97" s="6" t="s">
        <v>23</v>
      </c>
      <c r="D97" s="6" t="s">
        <v>23</v>
      </c>
      <c r="E97" s="6">
        <v>82</v>
      </c>
      <c r="F97" s="6" t="s">
        <v>23</v>
      </c>
      <c r="G97" s="6" t="s">
        <v>23</v>
      </c>
      <c r="H97" s="6" t="s">
        <v>23</v>
      </c>
      <c r="I97" s="6">
        <v>91</v>
      </c>
      <c r="J97" s="6" t="s">
        <v>23</v>
      </c>
      <c r="K97" s="6" t="s">
        <v>23</v>
      </c>
      <c r="L97" s="6" t="s">
        <v>23</v>
      </c>
      <c r="M97" s="6">
        <v>80</v>
      </c>
      <c r="N97" s="6" t="s">
        <v>23</v>
      </c>
      <c r="O97" s="6" t="s">
        <v>23</v>
      </c>
      <c r="P97" s="6" t="str">
        <f>IF(MOD(MID(matura7[[#This Row],[PESEL]],10,1),2)=0,"kobieta","mezczyzna")</f>
        <v>kobieta</v>
      </c>
      <c r="Q97" s="6">
        <f>COUNTIF(matura7[[#This Row],[Biologia-R]:[WOS-R]],"&gt;=0")</f>
        <v>3</v>
      </c>
    </row>
    <row r="98" spans="1:17" x14ac:dyDescent="0.25">
      <c r="A98" s="1" t="s">
        <v>96</v>
      </c>
      <c r="B98">
        <v>95020904777</v>
      </c>
      <c r="C98" s="6" t="s">
        <v>23</v>
      </c>
      <c r="D98" s="6" t="s">
        <v>23</v>
      </c>
      <c r="E98" s="6">
        <v>32</v>
      </c>
      <c r="F98" s="6" t="s">
        <v>23</v>
      </c>
      <c r="G98" s="6" t="s">
        <v>23</v>
      </c>
      <c r="H98" s="6" t="s">
        <v>23</v>
      </c>
      <c r="I98" s="6">
        <v>74</v>
      </c>
      <c r="J98" s="6" t="s">
        <v>23</v>
      </c>
      <c r="K98" s="6" t="s">
        <v>23</v>
      </c>
      <c r="L98" s="6" t="s">
        <v>23</v>
      </c>
      <c r="M98" s="6" t="s">
        <v>23</v>
      </c>
      <c r="N98" s="6">
        <v>25</v>
      </c>
      <c r="O98" s="6" t="s">
        <v>23</v>
      </c>
      <c r="P98" s="6" t="str">
        <f>IF(MOD(MID(matura7[[#This Row],[PESEL]],10,1),2)=0,"kobieta","mezczyzna")</f>
        <v>mezczyzna</v>
      </c>
      <c r="Q98" s="6">
        <f>COUNTIF(matura7[[#This Row],[Biologia-R]:[WOS-R]],"&gt;=0")</f>
        <v>3</v>
      </c>
    </row>
    <row r="99" spans="1:17" x14ac:dyDescent="0.25">
      <c r="A99" s="1" t="s">
        <v>96</v>
      </c>
      <c r="B99">
        <v>95021601338</v>
      </c>
      <c r="C99" s="6" t="s">
        <v>23</v>
      </c>
      <c r="D99" s="6" t="s">
        <v>23</v>
      </c>
      <c r="E99" s="6">
        <v>77</v>
      </c>
      <c r="F99" s="6" t="s">
        <v>23</v>
      </c>
      <c r="G99" s="6" t="s">
        <v>23</v>
      </c>
      <c r="H99" s="6">
        <v>88</v>
      </c>
      <c r="I99" s="6">
        <v>76</v>
      </c>
      <c r="J99" s="6" t="s">
        <v>23</v>
      </c>
      <c r="K99" s="6" t="s">
        <v>23</v>
      </c>
      <c r="L99" s="6" t="s">
        <v>23</v>
      </c>
      <c r="M99" s="6">
        <v>68</v>
      </c>
      <c r="N99" s="6" t="s">
        <v>23</v>
      </c>
      <c r="O99" s="6" t="s">
        <v>23</v>
      </c>
      <c r="P99" s="6" t="str">
        <f>IF(MOD(MID(matura7[[#This Row],[PESEL]],10,1),2)=0,"kobieta","mezczyzna")</f>
        <v>mezczyzna</v>
      </c>
      <c r="Q99" s="6">
        <f>COUNTIF(matura7[[#This Row],[Biologia-R]:[WOS-R]],"&gt;=0")</f>
        <v>4</v>
      </c>
    </row>
    <row r="100" spans="1:17" x14ac:dyDescent="0.25">
      <c r="A100" s="1" t="s">
        <v>96</v>
      </c>
      <c r="B100">
        <v>95032801943</v>
      </c>
      <c r="C100" s="6" t="s">
        <v>23</v>
      </c>
      <c r="D100" s="6" t="s">
        <v>23</v>
      </c>
      <c r="E100" s="6">
        <v>70</v>
      </c>
      <c r="F100" s="6" t="s">
        <v>23</v>
      </c>
      <c r="G100" s="6" t="s">
        <v>23</v>
      </c>
      <c r="H100" s="6" t="s">
        <v>23</v>
      </c>
      <c r="I100" s="6">
        <v>65</v>
      </c>
      <c r="J100" s="6" t="s">
        <v>23</v>
      </c>
      <c r="K100" s="6" t="s">
        <v>23</v>
      </c>
      <c r="L100" s="6" t="s">
        <v>23</v>
      </c>
      <c r="M100" s="6">
        <v>78</v>
      </c>
      <c r="N100" s="6" t="s">
        <v>23</v>
      </c>
      <c r="O100" s="6" t="s">
        <v>23</v>
      </c>
      <c r="P100" s="6" t="str">
        <f>IF(MOD(MID(matura7[[#This Row],[PESEL]],10,1),2)=0,"kobieta","mezczyzna")</f>
        <v>kobieta</v>
      </c>
      <c r="Q100" s="6">
        <f>COUNTIF(matura7[[#This Row],[Biologia-R]:[WOS-R]],"&gt;=0")</f>
        <v>3</v>
      </c>
    </row>
    <row r="101" spans="1:17" x14ac:dyDescent="0.25">
      <c r="A101" s="1" t="s">
        <v>96</v>
      </c>
      <c r="B101">
        <v>95032801950</v>
      </c>
      <c r="C101" s="6" t="s">
        <v>23</v>
      </c>
      <c r="D101" s="6" t="s">
        <v>23</v>
      </c>
      <c r="E101" s="6">
        <v>32</v>
      </c>
      <c r="F101" s="6" t="s">
        <v>23</v>
      </c>
      <c r="G101" s="6" t="s">
        <v>23</v>
      </c>
      <c r="H101" s="6" t="s">
        <v>23</v>
      </c>
      <c r="I101" s="6">
        <v>75</v>
      </c>
      <c r="J101" s="6" t="s">
        <v>23</v>
      </c>
      <c r="K101" s="6" t="s">
        <v>23</v>
      </c>
      <c r="L101" s="6" t="s">
        <v>23</v>
      </c>
      <c r="M101" s="6">
        <v>58</v>
      </c>
      <c r="N101" s="6" t="s">
        <v>23</v>
      </c>
      <c r="O101" s="6" t="s">
        <v>23</v>
      </c>
      <c r="P101" s="6" t="str">
        <f>IF(MOD(MID(matura7[[#This Row],[PESEL]],10,1),2)=0,"kobieta","mezczyzna")</f>
        <v>mezczyzna</v>
      </c>
      <c r="Q101" s="6">
        <f>COUNTIF(matura7[[#This Row],[Biologia-R]:[WOS-R]],"&gt;=0")</f>
        <v>3</v>
      </c>
    </row>
    <row r="102" spans="1:17" x14ac:dyDescent="0.25">
      <c r="A102" s="1" t="s">
        <v>96</v>
      </c>
      <c r="B102">
        <v>95040804338</v>
      </c>
      <c r="C102" s="6">
        <v>37</v>
      </c>
      <c r="D102" s="6" t="s">
        <v>23</v>
      </c>
      <c r="E102" s="6">
        <v>37</v>
      </c>
      <c r="F102" s="6" t="s">
        <v>23</v>
      </c>
      <c r="G102" s="6" t="s">
        <v>23</v>
      </c>
      <c r="H102" s="6" t="s">
        <v>23</v>
      </c>
      <c r="I102" s="6">
        <v>84</v>
      </c>
      <c r="J102" s="6" t="s">
        <v>23</v>
      </c>
      <c r="K102" s="6" t="s">
        <v>23</v>
      </c>
      <c r="L102" s="6" t="s">
        <v>23</v>
      </c>
      <c r="M102" s="6" t="s">
        <v>23</v>
      </c>
      <c r="N102" s="6" t="s">
        <v>23</v>
      </c>
      <c r="O102" s="6" t="s">
        <v>23</v>
      </c>
      <c r="P102" s="6" t="str">
        <f>IF(MOD(MID(matura7[[#This Row],[PESEL]],10,1),2)=0,"kobieta","mezczyzna")</f>
        <v>mezczyzna</v>
      </c>
      <c r="Q102" s="6">
        <f>COUNTIF(matura7[[#This Row],[Biologia-R]:[WOS-R]],"&gt;=0")</f>
        <v>3</v>
      </c>
    </row>
    <row r="103" spans="1:17" x14ac:dyDescent="0.25">
      <c r="A103" s="1" t="s">
        <v>96</v>
      </c>
      <c r="B103">
        <v>95050803734</v>
      </c>
      <c r="C103" s="6" t="s">
        <v>23</v>
      </c>
      <c r="D103" s="6" t="s">
        <v>23</v>
      </c>
      <c r="E103" s="6">
        <v>75</v>
      </c>
      <c r="F103" s="6" t="s">
        <v>23</v>
      </c>
      <c r="G103" s="6" t="s">
        <v>23</v>
      </c>
      <c r="H103" s="6" t="s">
        <v>23</v>
      </c>
      <c r="I103" s="6">
        <v>94</v>
      </c>
      <c r="J103" s="6" t="s">
        <v>23</v>
      </c>
      <c r="K103" s="6" t="s">
        <v>23</v>
      </c>
      <c r="L103" s="6" t="s">
        <v>23</v>
      </c>
      <c r="M103" s="6">
        <v>82</v>
      </c>
      <c r="N103" s="6" t="s">
        <v>23</v>
      </c>
      <c r="O103" s="6" t="s">
        <v>23</v>
      </c>
      <c r="P103" s="6" t="str">
        <f>IF(MOD(MID(matura7[[#This Row],[PESEL]],10,1),2)=0,"kobieta","mezczyzna")</f>
        <v>mezczyzna</v>
      </c>
      <c r="Q103" s="6">
        <f>COUNTIF(matura7[[#This Row],[Biologia-R]:[WOS-R]],"&gt;=0")</f>
        <v>3</v>
      </c>
    </row>
    <row r="104" spans="1:17" x14ac:dyDescent="0.25">
      <c r="A104" s="1" t="s">
        <v>96</v>
      </c>
      <c r="B104">
        <v>95052200645</v>
      </c>
      <c r="C104" s="6" t="s">
        <v>23</v>
      </c>
      <c r="D104" s="6" t="s">
        <v>23</v>
      </c>
      <c r="E104" s="6">
        <v>92</v>
      </c>
      <c r="F104" s="6" t="s">
        <v>23</v>
      </c>
      <c r="G104" s="6" t="s">
        <v>23</v>
      </c>
      <c r="H104" s="6" t="s">
        <v>23</v>
      </c>
      <c r="I104" s="6">
        <v>86</v>
      </c>
      <c r="J104" s="6" t="s">
        <v>23</v>
      </c>
      <c r="K104" s="6" t="s">
        <v>23</v>
      </c>
      <c r="L104" s="6" t="s">
        <v>23</v>
      </c>
      <c r="M104" s="6">
        <v>88</v>
      </c>
      <c r="N104" s="6" t="s">
        <v>23</v>
      </c>
      <c r="O104" s="6" t="s">
        <v>23</v>
      </c>
      <c r="P104" s="6" t="str">
        <f>IF(MOD(MID(matura7[[#This Row],[PESEL]],10,1),2)=0,"kobieta","mezczyzna")</f>
        <v>kobieta</v>
      </c>
      <c r="Q104" s="6">
        <f>COUNTIF(matura7[[#This Row],[Biologia-R]:[WOS-R]],"&gt;=0")</f>
        <v>3</v>
      </c>
    </row>
    <row r="105" spans="1:17" x14ac:dyDescent="0.25">
      <c r="A105" s="1" t="s">
        <v>96</v>
      </c>
      <c r="B105">
        <v>95052901713</v>
      </c>
      <c r="C105" s="6" t="s">
        <v>23</v>
      </c>
      <c r="D105" s="6" t="s">
        <v>23</v>
      </c>
      <c r="E105" s="6" t="s">
        <v>23</v>
      </c>
      <c r="F105" s="6">
        <v>45</v>
      </c>
      <c r="G105" s="6" t="s">
        <v>23</v>
      </c>
      <c r="H105" s="6" t="s">
        <v>23</v>
      </c>
      <c r="I105" s="6">
        <v>80</v>
      </c>
      <c r="J105" s="6" t="s">
        <v>23</v>
      </c>
      <c r="K105" s="6" t="s">
        <v>23</v>
      </c>
      <c r="L105" s="6" t="s">
        <v>23</v>
      </c>
      <c r="M105" s="6">
        <v>36</v>
      </c>
      <c r="N105" s="6" t="s">
        <v>23</v>
      </c>
      <c r="O105" s="6" t="s">
        <v>23</v>
      </c>
      <c r="P105" s="6" t="str">
        <f>IF(MOD(MID(matura7[[#This Row],[PESEL]],10,1),2)=0,"kobieta","mezczyzna")</f>
        <v>mezczyzna</v>
      </c>
      <c r="Q105" s="6">
        <f>COUNTIF(matura7[[#This Row],[Biologia-R]:[WOS-R]],"&gt;=0")</f>
        <v>3</v>
      </c>
    </row>
    <row r="106" spans="1:17" x14ac:dyDescent="0.25">
      <c r="A106" s="1" t="s">
        <v>96</v>
      </c>
      <c r="B106">
        <v>95060303600</v>
      </c>
      <c r="C106" s="6" t="s">
        <v>23</v>
      </c>
      <c r="D106" s="6" t="s">
        <v>23</v>
      </c>
      <c r="E106" s="6" t="s">
        <v>23</v>
      </c>
      <c r="F106" s="6" t="s">
        <v>23</v>
      </c>
      <c r="G106" s="6" t="s">
        <v>23</v>
      </c>
      <c r="H106" s="6" t="s">
        <v>23</v>
      </c>
      <c r="I106" s="6">
        <v>94</v>
      </c>
      <c r="J106" s="6" t="s">
        <v>23</v>
      </c>
      <c r="K106" s="6" t="s">
        <v>23</v>
      </c>
      <c r="L106" s="6" t="s">
        <v>23</v>
      </c>
      <c r="M106" s="6">
        <v>74</v>
      </c>
      <c r="N106" s="6" t="s">
        <v>23</v>
      </c>
      <c r="O106" s="6" t="s">
        <v>23</v>
      </c>
      <c r="P106" s="6" t="str">
        <f>IF(MOD(MID(matura7[[#This Row],[PESEL]],10,1),2)=0,"kobieta","mezczyzna")</f>
        <v>kobieta</v>
      </c>
      <c r="Q106" s="6">
        <f>COUNTIF(matura7[[#This Row],[Biologia-R]:[WOS-R]],"&gt;=0")</f>
        <v>2</v>
      </c>
    </row>
    <row r="107" spans="1:17" x14ac:dyDescent="0.25">
      <c r="A107" s="1" t="s">
        <v>96</v>
      </c>
      <c r="B107">
        <v>95060705327</v>
      </c>
      <c r="C107" s="6" t="s">
        <v>23</v>
      </c>
      <c r="D107" s="6" t="s">
        <v>23</v>
      </c>
      <c r="E107" s="6" t="s">
        <v>23</v>
      </c>
      <c r="F107" s="6" t="s">
        <v>23</v>
      </c>
      <c r="G107" s="6" t="s">
        <v>23</v>
      </c>
      <c r="H107" s="6" t="s">
        <v>23</v>
      </c>
      <c r="I107" s="6">
        <v>78</v>
      </c>
      <c r="J107" s="6" t="s">
        <v>23</v>
      </c>
      <c r="K107" s="6" t="s">
        <v>23</v>
      </c>
      <c r="L107" s="6" t="s">
        <v>23</v>
      </c>
      <c r="M107" s="6" t="s">
        <v>23</v>
      </c>
      <c r="N107" s="6" t="s">
        <v>23</v>
      </c>
      <c r="O107" s="6" t="s">
        <v>23</v>
      </c>
      <c r="P107" s="6" t="str">
        <f>IF(MOD(MID(matura7[[#This Row],[PESEL]],10,1),2)=0,"kobieta","mezczyzna")</f>
        <v>kobieta</v>
      </c>
      <c r="Q107" s="6">
        <f>COUNTIF(matura7[[#This Row],[Biologia-R]:[WOS-R]],"&gt;=0")</f>
        <v>1</v>
      </c>
    </row>
    <row r="108" spans="1:17" x14ac:dyDescent="0.25">
      <c r="A108" s="1" t="s">
        <v>96</v>
      </c>
      <c r="B108">
        <v>95060913018</v>
      </c>
      <c r="C108" s="6" t="s">
        <v>23</v>
      </c>
      <c r="D108" s="6" t="s">
        <v>23</v>
      </c>
      <c r="E108" s="6">
        <v>72</v>
      </c>
      <c r="F108" s="6" t="s">
        <v>23</v>
      </c>
      <c r="G108" s="6" t="s">
        <v>23</v>
      </c>
      <c r="H108" s="6" t="s">
        <v>23</v>
      </c>
      <c r="I108" s="6">
        <v>79</v>
      </c>
      <c r="J108" s="6" t="s">
        <v>23</v>
      </c>
      <c r="K108" s="6" t="s">
        <v>23</v>
      </c>
      <c r="L108" s="6" t="s">
        <v>23</v>
      </c>
      <c r="M108" s="6">
        <v>78</v>
      </c>
      <c r="N108" s="6" t="s">
        <v>23</v>
      </c>
      <c r="O108" s="6" t="s">
        <v>23</v>
      </c>
      <c r="P108" s="6" t="str">
        <f>IF(MOD(MID(matura7[[#This Row],[PESEL]],10,1),2)=0,"kobieta","mezczyzna")</f>
        <v>mezczyzna</v>
      </c>
      <c r="Q108" s="6">
        <f>COUNTIF(matura7[[#This Row],[Biologia-R]:[WOS-R]],"&gt;=0")</f>
        <v>3</v>
      </c>
    </row>
    <row r="109" spans="1:17" x14ac:dyDescent="0.25">
      <c r="A109" s="1" t="s">
        <v>96</v>
      </c>
      <c r="B109">
        <v>95072510054</v>
      </c>
      <c r="C109" s="6" t="s">
        <v>23</v>
      </c>
      <c r="D109" s="6" t="s">
        <v>23</v>
      </c>
      <c r="E109" s="6">
        <v>62</v>
      </c>
      <c r="F109" s="6" t="s">
        <v>23</v>
      </c>
      <c r="G109" s="6" t="s">
        <v>23</v>
      </c>
      <c r="H109" s="6" t="s">
        <v>23</v>
      </c>
      <c r="I109" s="6">
        <v>75</v>
      </c>
      <c r="J109" s="6" t="s">
        <v>23</v>
      </c>
      <c r="K109" s="6" t="s">
        <v>23</v>
      </c>
      <c r="L109" s="6" t="s">
        <v>23</v>
      </c>
      <c r="M109" s="6">
        <v>38</v>
      </c>
      <c r="N109" s="6" t="s">
        <v>23</v>
      </c>
      <c r="O109" s="6" t="s">
        <v>23</v>
      </c>
      <c r="P109" s="6" t="str">
        <f>IF(MOD(MID(matura7[[#This Row],[PESEL]],10,1),2)=0,"kobieta","mezczyzna")</f>
        <v>mezczyzna</v>
      </c>
      <c r="Q109" s="6">
        <f>COUNTIF(matura7[[#This Row],[Biologia-R]:[WOS-R]],"&gt;=0")</f>
        <v>3</v>
      </c>
    </row>
    <row r="110" spans="1:17" x14ac:dyDescent="0.25">
      <c r="A110" s="1" t="s">
        <v>96</v>
      </c>
      <c r="B110">
        <v>95080407818</v>
      </c>
      <c r="C110" s="6" t="s">
        <v>23</v>
      </c>
      <c r="D110" s="6" t="s">
        <v>23</v>
      </c>
      <c r="E110" s="6" t="s">
        <v>23</v>
      </c>
      <c r="F110" s="6" t="s">
        <v>23</v>
      </c>
      <c r="G110" s="6" t="s">
        <v>23</v>
      </c>
      <c r="H110" s="6">
        <v>70</v>
      </c>
      <c r="I110" s="6">
        <v>79</v>
      </c>
      <c r="J110" s="6" t="s">
        <v>23</v>
      </c>
      <c r="K110" s="6" t="s">
        <v>23</v>
      </c>
      <c r="L110" s="6" t="s">
        <v>23</v>
      </c>
      <c r="M110" s="6">
        <v>62</v>
      </c>
      <c r="N110" s="6" t="s">
        <v>23</v>
      </c>
      <c r="O110" s="6" t="s">
        <v>23</v>
      </c>
      <c r="P110" s="6" t="str">
        <f>IF(MOD(MID(matura7[[#This Row],[PESEL]],10,1),2)=0,"kobieta","mezczyzna")</f>
        <v>mezczyzna</v>
      </c>
      <c r="Q110" s="6">
        <f>COUNTIF(matura7[[#This Row],[Biologia-R]:[WOS-R]],"&gt;=0")</f>
        <v>3</v>
      </c>
    </row>
    <row r="111" spans="1:17" x14ac:dyDescent="0.25">
      <c r="A111" s="1" t="s">
        <v>96</v>
      </c>
      <c r="B111">
        <v>95080805098</v>
      </c>
      <c r="C111" s="6" t="s">
        <v>23</v>
      </c>
      <c r="D111" s="6" t="s">
        <v>23</v>
      </c>
      <c r="E111" s="6">
        <v>48</v>
      </c>
      <c r="F111" s="6" t="s">
        <v>23</v>
      </c>
      <c r="G111" s="6" t="s">
        <v>23</v>
      </c>
      <c r="H111" s="6" t="s">
        <v>23</v>
      </c>
      <c r="I111" s="6">
        <v>28</v>
      </c>
      <c r="J111" s="6" t="s">
        <v>23</v>
      </c>
      <c r="K111" s="6" t="s">
        <v>23</v>
      </c>
      <c r="L111" s="6" t="s">
        <v>23</v>
      </c>
      <c r="M111" s="6">
        <v>68</v>
      </c>
      <c r="N111" s="6" t="s">
        <v>23</v>
      </c>
      <c r="O111" s="6" t="s">
        <v>23</v>
      </c>
      <c r="P111" s="6" t="str">
        <f>IF(MOD(MID(matura7[[#This Row],[PESEL]],10,1),2)=0,"kobieta","mezczyzna")</f>
        <v>mezczyzna</v>
      </c>
      <c r="Q111" s="6">
        <f>COUNTIF(matura7[[#This Row],[Biologia-R]:[WOS-R]],"&gt;=0")</f>
        <v>3</v>
      </c>
    </row>
    <row r="112" spans="1:17" x14ac:dyDescent="0.25">
      <c r="A112" s="1" t="s">
        <v>96</v>
      </c>
      <c r="B112">
        <v>95081600791</v>
      </c>
      <c r="C112" s="6" t="s">
        <v>23</v>
      </c>
      <c r="D112" s="6" t="s">
        <v>23</v>
      </c>
      <c r="E112" s="6">
        <v>62</v>
      </c>
      <c r="F112" s="6" t="s">
        <v>23</v>
      </c>
      <c r="G112" s="6" t="s">
        <v>23</v>
      </c>
      <c r="H112" s="6" t="s">
        <v>23</v>
      </c>
      <c r="I112" s="6">
        <v>79</v>
      </c>
      <c r="J112" s="6" t="s">
        <v>23</v>
      </c>
      <c r="K112" s="6" t="s">
        <v>23</v>
      </c>
      <c r="L112" s="6" t="s">
        <v>23</v>
      </c>
      <c r="M112" s="6">
        <v>66</v>
      </c>
      <c r="N112" s="6" t="s">
        <v>23</v>
      </c>
      <c r="O112" s="6" t="s">
        <v>23</v>
      </c>
      <c r="P112" s="6" t="str">
        <f>IF(MOD(MID(matura7[[#This Row],[PESEL]],10,1),2)=0,"kobieta","mezczyzna")</f>
        <v>mezczyzna</v>
      </c>
      <c r="Q112" s="6">
        <f>COUNTIF(matura7[[#This Row],[Biologia-R]:[WOS-R]],"&gt;=0")</f>
        <v>3</v>
      </c>
    </row>
    <row r="113" spans="1:17" x14ac:dyDescent="0.25">
      <c r="A113" s="1" t="s">
        <v>96</v>
      </c>
      <c r="B113">
        <v>95082906797</v>
      </c>
      <c r="C113" s="6" t="s">
        <v>23</v>
      </c>
      <c r="D113" s="6" t="s">
        <v>23</v>
      </c>
      <c r="E113" s="6">
        <v>67</v>
      </c>
      <c r="F113" s="6" t="s">
        <v>23</v>
      </c>
      <c r="G113" s="6" t="s">
        <v>23</v>
      </c>
      <c r="H113" s="6" t="s">
        <v>23</v>
      </c>
      <c r="I113" s="6">
        <v>85</v>
      </c>
      <c r="J113" s="6" t="s">
        <v>23</v>
      </c>
      <c r="K113" s="6" t="s">
        <v>23</v>
      </c>
      <c r="L113" s="6" t="s">
        <v>23</v>
      </c>
      <c r="M113" s="6">
        <v>70</v>
      </c>
      <c r="N113" s="6" t="s">
        <v>23</v>
      </c>
      <c r="O113" s="6" t="s">
        <v>23</v>
      </c>
      <c r="P113" s="6" t="str">
        <f>IF(MOD(MID(matura7[[#This Row],[PESEL]],10,1),2)=0,"kobieta","mezczyzna")</f>
        <v>mezczyzna</v>
      </c>
      <c r="Q113" s="6">
        <f>COUNTIF(matura7[[#This Row],[Biologia-R]:[WOS-R]],"&gt;=0")</f>
        <v>3</v>
      </c>
    </row>
    <row r="114" spans="1:17" x14ac:dyDescent="0.25">
      <c r="A114" s="1" t="s">
        <v>96</v>
      </c>
      <c r="B114">
        <v>95083100398</v>
      </c>
      <c r="C114" s="6" t="s">
        <v>23</v>
      </c>
      <c r="D114" s="6" t="s">
        <v>23</v>
      </c>
      <c r="E114" s="6">
        <v>67</v>
      </c>
      <c r="F114" s="6" t="s">
        <v>23</v>
      </c>
      <c r="G114" s="6" t="s">
        <v>23</v>
      </c>
      <c r="H114" s="6" t="s">
        <v>23</v>
      </c>
      <c r="I114" s="6">
        <v>78</v>
      </c>
      <c r="J114" s="6" t="s">
        <v>23</v>
      </c>
      <c r="K114" s="6" t="s">
        <v>23</v>
      </c>
      <c r="L114" s="6" t="s">
        <v>23</v>
      </c>
      <c r="M114" s="6">
        <v>68</v>
      </c>
      <c r="N114" s="6" t="s">
        <v>23</v>
      </c>
      <c r="O114" s="6" t="s">
        <v>23</v>
      </c>
      <c r="P114" s="6" t="str">
        <f>IF(MOD(MID(matura7[[#This Row],[PESEL]],10,1),2)=0,"kobieta","mezczyzna")</f>
        <v>mezczyzna</v>
      </c>
      <c r="Q114" s="6">
        <f>COUNTIF(matura7[[#This Row],[Biologia-R]:[WOS-R]],"&gt;=0")</f>
        <v>3</v>
      </c>
    </row>
    <row r="115" spans="1:17" x14ac:dyDescent="0.25">
      <c r="A115" s="1" t="s">
        <v>96</v>
      </c>
      <c r="B115">
        <v>95091803737</v>
      </c>
      <c r="C115" s="6" t="s">
        <v>23</v>
      </c>
      <c r="D115" s="6" t="s">
        <v>23</v>
      </c>
      <c r="E115" s="6" t="s">
        <v>23</v>
      </c>
      <c r="F115" s="6" t="s">
        <v>23</v>
      </c>
      <c r="G115" s="6" t="s">
        <v>23</v>
      </c>
      <c r="H115" s="6">
        <v>98</v>
      </c>
      <c r="I115" s="6">
        <v>84</v>
      </c>
      <c r="J115" s="6" t="s">
        <v>23</v>
      </c>
      <c r="K115" s="6" t="s">
        <v>23</v>
      </c>
      <c r="L115" s="6" t="s">
        <v>23</v>
      </c>
      <c r="M115" s="6">
        <v>92</v>
      </c>
      <c r="N115" s="6" t="s">
        <v>23</v>
      </c>
      <c r="O115" s="6" t="s">
        <v>23</v>
      </c>
      <c r="P115" s="6" t="str">
        <f>IF(MOD(MID(matura7[[#This Row],[PESEL]],10,1),2)=0,"kobieta","mezczyzna")</f>
        <v>mezczyzna</v>
      </c>
      <c r="Q115" s="6">
        <f>COUNTIF(matura7[[#This Row],[Biologia-R]:[WOS-R]],"&gt;=0")</f>
        <v>3</v>
      </c>
    </row>
    <row r="116" spans="1:17" x14ac:dyDescent="0.25">
      <c r="A116" s="1" t="s">
        <v>96</v>
      </c>
      <c r="B116">
        <v>95100400649</v>
      </c>
      <c r="C116" s="6" t="s">
        <v>23</v>
      </c>
      <c r="D116" s="6" t="s">
        <v>23</v>
      </c>
      <c r="E116" s="6" t="s">
        <v>23</v>
      </c>
      <c r="F116" s="6" t="s">
        <v>23</v>
      </c>
      <c r="G116" s="6" t="s">
        <v>23</v>
      </c>
      <c r="H116" s="6" t="s">
        <v>23</v>
      </c>
      <c r="I116" s="6">
        <v>86</v>
      </c>
      <c r="J116" s="6" t="s">
        <v>23</v>
      </c>
      <c r="K116" s="6" t="s">
        <v>23</v>
      </c>
      <c r="L116" s="6" t="s">
        <v>23</v>
      </c>
      <c r="M116" s="6">
        <v>60</v>
      </c>
      <c r="N116" s="6" t="s">
        <v>23</v>
      </c>
      <c r="O116" s="6" t="s">
        <v>23</v>
      </c>
      <c r="P116" s="6" t="str">
        <f>IF(MOD(MID(matura7[[#This Row],[PESEL]],10,1),2)=0,"kobieta","mezczyzna")</f>
        <v>kobieta</v>
      </c>
      <c r="Q116" s="6">
        <f>COUNTIF(matura7[[#This Row],[Biologia-R]:[WOS-R]],"&gt;=0")</f>
        <v>2</v>
      </c>
    </row>
    <row r="117" spans="1:17" x14ac:dyDescent="0.25">
      <c r="A117" s="1" t="s">
        <v>96</v>
      </c>
      <c r="B117">
        <v>95101104184</v>
      </c>
      <c r="C117" s="6" t="s">
        <v>23</v>
      </c>
      <c r="D117" s="6" t="s">
        <v>23</v>
      </c>
      <c r="E117" s="6">
        <v>55</v>
      </c>
      <c r="F117" s="6" t="s">
        <v>23</v>
      </c>
      <c r="G117" s="6" t="s">
        <v>23</v>
      </c>
      <c r="H117" s="6" t="s">
        <v>23</v>
      </c>
      <c r="I117" s="6">
        <v>92</v>
      </c>
      <c r="J117" s="6" t="s">
        <v>23</v>
      </c>
      <c r="K117" s="6" t="s">
        <v>23</v>
      </c>
      <c r="L117" s="6" t="s">
        <v>23</v>
      </c>
      <c r="M117" s="6">
        <v>78</v>
      </c>
      <c r="N117" s="6" t="s">
        <v>23</v>
      </c>
      <c r="O117" s="6" t="s">
        <v>23</v>
      </c>
      <c r="P117" s="6" t="str">
        <f>IF(MOD(MID(matura7[[#This Row],[PESEL]],10,1),2)=0,"kobieta","mezczyzna")</f>
        <v>kobieta</v>
      </c>
      <c r="Q117" s="6">
        <f>COUNTIF(matura7[[#This Row],[Biologia-R]:[WOS-R]],"&gt;=0")</f>
        <v>3</v>
      </c>
    </row>
    <row r="118" spans="1:17" x14ac:dyDescent="0.25">
      <c r="A118" s="1" t="s">
        <v>96</v>
      </c>
      <c r="B118">
        <v>95101303842</v>
      </c>
      <c r="C118" s="6" t="s">
        <v>23</v>
      </c>
      <c r="D118" s="6" t="s">
        <v>23</v>
      </c>
      <c r="E118" s="6">
        <v>78</v>
      </c>
      <c r="F118" s="6" t="s">
        <v>23</v>
      </c>
      <c r="G118" s="6" t="s">
        <v>23</v>
      </c>
      <c r="H118" s="6" t="s">
        <v>23</v>
      </c>
      <c r="I118" s="6">
        <v>85</v>
      </c>
      <c r="J118" s="6" t="s">
        <v>23</v>
      </c>
      <c r="K118" s="6" t="s">
        <v>23</v>
      </c>
      <c r="L118" s="6" t="s">
        <v>23</v>
      </c>
      <c r="M118" s="6">
        <v>92</v>
      </c>
      <c r="N118" s="6" t="s">
        <v>23</v>
      </c>
      <c r="O118" s="6" t="s">
        <v>23</v>
      </c>
      <c r="P118" s="6" t="str">
        <f>IF(MOD(MID(matura7[[#This Row],[PESEL]],10,1),2)=0,"kobieta","mezczyzna")</f>
        <v>kobieta</v>
      </c>
      <c r="Q118" s="6">
        <f>COUNTIF(matura7[[#This Row],[Biologia-R]:[WOS-R]],"&gt;=0")</f>
        <v>3</v>
      </c>
    </row>
    <row r="119" spans="1:17" x14ac:dyDescent="0.25">
      <c r="A119" s="1" t="s">
        <v>96</v>
      </c>
      <c r="B119">
        <v>95101902775</v>
      </c>
      <c r="C119" s="6" t="s">
        <v>23</v>
      </c>
      <c r="D119" s="6" t="s">
        <v>23</v>
      </c>
      <c r="E119" s="6" t="s">
        <v>23</v>
      </c>
      <c r="F119" s="6" t="s">
        <v>23</v>
      </c>
      <c r="G119" s="6" t="s">
        <v>23</v>
      </c>
      <c r="H119" s="6">
        <v>52</v>
      </c>
      <c r="I119" s="6">
        <v>68</v>
      </c>
      <c r="J119" s="6" t="s">
        <v>23</v>
      </c>
      <c r="K119" s="6" t="s">
        <v>23</v>
      </c>
      <c r="L119" s="6" t="s">
        <v>23</v>
      </c>
      <c r="M119" s="6">
        <v>56</v>
      </c>
      <c r="N119" s="6" t="s">
        <v>23</v>
      </c>
      <c r="O119" s="6" t="s">
        <v>23</v>
      </c>
      <c r="P119" s="6" t="str">
        <f>IF(MOD(MID(matura7[[#This Row],[PESEL]],10,1),2)=0,"kobieta","mezczyzna")</f>
        <v>mezczyzna</v>
      </c>
      <c r="Q119" s="6">
        <f>COUNTIF(matura7[[#This Row],[Biologia-R]:[WOS-R]],"&gt;=0")</f>
        <v>3</v>
      </c>
    </row>
    <row r="120" spans="1:17" x14ac:dyDescent="0.25">
      <c r="A120" s="1" t="s">
        <v>96</v>
      </c>
      <c r="B120">
        <v>95102002757</v>
      </c>
      <c r="C120" s="6" t="s">
        <v>23</v>
      </c>
      <c r="D120" s="6" t="s">
        <v>23</v>
      </c>
      <c r="E120" s="6">
        <v>70</v>
      </c>
      <c r="F120" s="6" t="s">
        <v>23</v>
      </c>
      <c r="G120" s="6" t="s">
        <v>23</v>
      </c>
      <c r="H120" s="6" t="s">
        <v>23</v>
      </c>
      <c r="I120" s="6">
        <v>86</v>
      </c>
      <c r="J120" s="6" t="s">
        <v>23</v>
      </c>
      <c r="K120" s="6" t="s">
        <v>23</v>
      </c>
      <c r="L120" s="6" t="s">
        <v>23</v>
      </c>
      <c r="M120" s="6">
        <v>78</v>
      </c>
      <c r="N120" s="6" t="s">
        <v>23</v>
      </c>
      <c r="O120" s="6" t="s">
        <v>23</v>
      </c>
      <c r="P120" s="6" t="str">
        <f>IF(MOD(MID(matura7[[#This Row],[PESEL]],10,1),2)=0,"kobieta","mezczyzna")</f>
        <v>mezczyzna</v>
      </c>
      <c r="Q120" s="6">
        <f>COUNTIF(matura7[[#This Row],[Biologia-R]:[WOS-R]],"&gt;=0")</f>
        <v>3</v>
      </c>
    </row>
    <row r="121" spans="1:17" x14ac:dyDescent="0.25">
      <c r="A121" s="1" t="s">
        <v>96</v>
      </c>
      <c r="B121">
        <v>95102301894</v>
      </c>
      <c r="C121" s="6" t="s">
        <v>23</v>
      </c>
      <c r="D121" s="6" t="s">
        <v>23</v>
      </c>
      <c r="E121" s="6">
        <v>32</v>
      </c>
      <c r="F121" s="6" t="s">
        <v>23</v>
      </c>
      <c r="G121" s="6" t="s">
        <v>23</v>
      </c>
      <c r="H121" s="6" t="s">
        <v>23</v>
      </c>
      <c r="I121" s="6">
        <v>78</v>
      </c>
      <c r="J121" s="6" t="s">
        <v>23</v>
      </c>
      <c r="K121" s="6" t="s">
        <v>23</v>
      </c>
      <c r="L121" s="6" t="s">
        <v>23</v>
      </c>
      <c r="M121" s="6">
        <v>74</v>
      </c>
      <c r="N121" s="6" t="s">
        <v>23</v>
      </c>
      <c r="O121" s="6" t="s">
        <v>23</v>
      </c>
      <c r="P121" s="6" t="str">
        <f>IF(MOD(MID(matura7[[#This Row],[PESEL]],10,1),2)=0,"kobieta","mezczyzna")</f>
        <v>mezczyzna</v>
      </c>
      <c r="Q121" s="6">
        <f>COUNTIF(matura7[[#This Row],[Biologia-R]:[WOS-R]],"&gt;=0")</f>
        <v>3</v>
      </c>
    </row>
    <row r="122" spans="1:17" x14ac:dyDescent="0.25">
      <c r="A122" s="1" t="s">
        <v>96</v>
      </c>
      <c r="B122">
        <v>95112306692</v>
      </c>
      <c r="C122" s="6" t="s">
        <v>23</v>
      </c>
      <c r="D122" s="6" t="s">
        <v>23</v>
      </c>
      <c r="E122" s="6">
        <v>75</v>
      </c>
      <c r="F122" s="6" t="s">
        <v>23</v>
      </c>
      <c r="G122" s="6" t="s">
        <v>23</v>
      </c>
      <c r="H122" s="6" t="s">
        <v>23</v>
      </c>
      <c r="I122" s="6">
        <v>64</v>
      </c>
      <c r="J122" s="6" t="s">
        <v>23</v>
      </c>
      <c r="K122" s="6" t="s">
        <v>23</v>
      </c>
      <c r="L122" s="6" t="s">
        <v>23</v>
      </c>
      <c r="M122" s="6">
        <v>74</v>
      </c>
      <c r="N122" s="6" t="s">
        <v>23</v>
      </c>
      <c r="O122" s="6" t="s">
        <v>23</v>
      </c>
      <c r="P122" s="6" t="str">
        <f>IF(MOD(MID(matura7[[#This Row],[PESEL]],10,1),2)=0,"kobieta","mezczyzna")</f>
        <v>mezczyzna</v>
      </c>
      <c r="Q122" s="6">
        <f>COUNTIF(matura7[[#This Row],[Biologia-R]:[WOS-R]],"&gt;=0")</f>
        <v>3</v>
      </c>
    </row>
    <row r="123" spans="1:17" x14ac:dyDescent="0.25">
      <c r="A123" s="1" t="s">
        <v>96</v>
      </c>
      <c r="B123">
        <v>95112702337</v>
      </c>
      <c r="C123" s="6" t="s">
        <v>23</v>
      </c>
      <c r="D123" s="6" t="s">
        <v>23</v>
      </c>
      <c r="E123" s="6">
        <v>63</v>
      </c>
      <c r="F123" s="6" t="s">
        <v>23</v>
      </c>
      <c r="G123" s="6" t="s">
        <v>23</v>
      </c>
      <c r="H123" s="6" t="s">
        <v>23</v>
      </c>
      <c r="I123" s="6" t="s">
        <v>23</v>
      </c>
      <c r="J123" s="6" t="s">
        <v>23</v>
      </c>
      <c r="K123" s="6" t="s">
        <v>23</v>
      </c>
      <c r="L123" s="6" t="s">
        <v>23</v>
      </c>
      <c r="M123" s="6">
        <v>92</v>
      </c>
      <c r="N123" s="6" t="s">
        <v>23</v>
      </c>
      <c r="O123" s="6" t="s">
        <v>23</v>
      </c>
      <c r="P123" s="6" t="str">
        <f>IF(MOD(MID(matura7[[#This Row],[PESEL]],10,1),2)=0,"kobieta","mezczyzna")</f>
        <v>mezczyzna</v>
      </c>
      <c r="Q123" s="6">
        <f>COUNTIF(matura7[[#This Row],[Biologia-R]:[WOS-R]],"&gt;=0")</f>
        <v>2</v>
      </c>
    </row>
    <row r="124" spans="1:17" x14ac:dyDescent="0.25">
      <c r="A124" s="1" t="s">
        <v>96</v>
      </c>
      <c r="B124">
        <v>95122110962</v>
      </c>
      <c r="C124" s="6" t="s">
        <v>23</v>
      </c>
      <c r="D124" s="6" t="s">
        <v>23</v>
      </c>
      <c r="E124" s="6" t="s">
        <v>23</v>
      </c>
      <c r="F124" s="6" t="s">
        <v>23</v>
      </c>
      <c r="G124" s="6" t="s">
        <v>23</v>
      </c>
      <c r="H124" s="6" t="s">
        <v>23</v>
      </c>
      <c r="I124" s="6">
        <v>65</v>
      </c>
      <c r="J124" s="6" t="s">
        <v>23</v>
      </c>
      <c r="K124" s="6" t="s">
        <v>23</v>
      </c>
      <c r="L124" s="6" t="s">
        <v>23</v>
      </c>
      <c r="M124" s="6">
        <v>68</v>
      </c>
      <c r="N124" s="6" t="s">
        <v>23</v>
      </c>
      <c r="O124" s="6" t="s">
        <v>23</v>
      </c>
      <c r="P124" s="6" t="str">
        <f>IF(MOD(MID(matura7[[#This Row],[PESEL]],10,1),2)=0,"kobieta","mezczyzna")</f>
        <v>kobieta</v>
      </c>
      <c r="Q124" s="6">
        <f>COUNTIF(matura7[[#This Row],[Biologia-R]:[WOS-R]],"&gt;=0")</f>
        <v>2</v>
      </c>
    </row>
    <row r="125" spans="1:17" x14ac:dyDescent="0.25">
      <c r="A125" s="1" t="s">
        <v>96</v>
      </c>
      <c r="B125">
        <v>95123001771</v>
      </c>
      <c r="C125" s="6" t="s">
        <v>23</v>
      </c>
      <c r="D125" s="6" t="s">
        <v>23</v>
      </c>
      <c r="E125" s="6" t="s">
        <v>23</v>
      </c>
      <c r="F125" s="6" t="s">
        <v>23</v>
      </c>
      <c r="G125" s="6" t="s">
        <v>23</v>
      </c>
      <c r="H125" s="6" t="s">
        <v>23</v>
      </c>
      <c r="I125" s="6">
        <v>84</v>
      </c>
      <c r="J125" s="6" t="s">
        <v>23</v>
      </c>
      <c r="K125" s="6" t="s">
        <v>23</v>
      </c>
      <c r="L125" s="6" t="s">
        <v>23</v>
      </c>
      <c r="M125" s="6">
        <v>54</v>
      </c>
      <c r="N125" s="6" t="s">
        <v>23</v>
      </c>
      <c r="O125" s="6" t="s">
        <v>23</v>
      </c>
      <c r="P125" s="6" t="str">
        <f>IF(MOD(MID(matura7[[#This Row],[PESEL]],10,1),2)=0,"kobieta","mezczyzna")</f>
        <v>mezczyzna</v>
      </c>
      <c r="Q125" s="6">
        <f>COUNTIF(matura7[[#This Row],[Biologia-R]:[WOS-R]],"&gt;=0")</f>
        <v>2</v>
      </c>
    </row>
    <row r="126" spans="1:17" x14ac:dyDescent="0.25">
      <c r="A126" s="1" t="s">
        <v>96</v>
      </c>
      <c r="B126">
        <v>96011200502</v>
      </c>
      <c r="C126" s="6" t="s">
        <v>23</v>
      </c>
      <c r="D126" s="6" t="s">
        <v>23</v>
      </c>
      <c r="E126" s="6">
        <v>77</v>
      </c>
      <c r="F126" s="6" t="s">
        <v>23</v>
      </c>
      <c r="G126" s="6" t="s">
        <v>23</v>
      </c>
      <c r="H126" s="6" t="s">
        <v>23</v>
      </c>
      <c r="I126" s="6">
        <v>86</v>
      </c>
      <c r="J126" s="6" t="s">
        <v>23</v>
      </c>
      <c r="K126" s="6" t="s">
        <v>23</v>
      </c>
      <c r="L126" s="6" t="s">
        <v>23</v>
      </c>
      <c r="M126" s="6">
        <v>64</v>
      </c>
      <c r="N126" s="6" t="s">
        <v>23</v>
      </c>
      <c r="O126" s="6" t="s">
        <v>23</v>
      </c>
      <c r="P126" s="6" t="str">
        <f>IF(MOD(MID(matura7[[#This Row],[PESEL]],10,1),2)=0,"kobieta","mezczyzna")</f>
        <v>kobieta</v>
      </c>
      <c r="Q126" s="6">
        <f>COUNTIF(matura7[[#This Row],[Biologia-R]:[WOS-R]],"&gt;=0")</f>
        <v>3</v>
      </c>
    </row>
    <row r="127" spans="1:17" x14ac:dyDescent="0.25">
      <c r="A127" s="1" t="s">
        <v>100</v>
      </c>
      <c r="B127">
        <v>94011110436</v>
      </c>
      <c r="C127" s="6" t="s">
        <v>23</v>
      </c>
      <c r="D127" s="6" t="s">
        <v>23</v>
      </c>
      <c r="E127" s="6" t="s">
        <v>23</v>
      </c>
      <c r="F127" s="6" t="s">
        <v>23</v>
      </c>
      <c r="G127" s="6" t="s">
        <v>23</v>
      </c>
      <c r="H127" s="6" t="s">
        <v>23</v>
      </c>
      <c r="I127" s="6" t="s">
        <v>23</v>
      </c>
      <c r="J127" s="6" t="s">
        <v>23</v>
      </c>
      <c r="K127" s="6">
        <v>73</v>
      </c>
      <c r="L127" s="6" t="s">
        <v>23</v>
      </c>
      <c r="M127" s="6" t="s">
        <v>23</v>
      </c>
      <c r="N127" s="6">
        <v>65</v>
      </c>
      <c r="O127" s="6" t="s">
        <v>23</v>
      </c>
      <c r="P127" s="6" t="str">
        <f>IF(MOD(MID(matura7[[#This Row],[PESEL]],10,1),2)=0,"kobieta","mezczyzna")</f>
        <v>mezczyzna</v>
      </c>
      <c r="Q127" s="6">
        <f>COUNTIF(matura7[[#This Row],[Biologia-R]:[WOS-R]],"&gt;=0")</f>
        <v>2</v>
      </c>
    </row>
    <row r="128" spans="1:17" x14ac:dyDescent="0.25">
      <c r="A128" s="1" t="s">
        <v>100</v>
      </c>
      <c r="B128">
        <v>94013113642</v>
      </c>
      <c r="C128" s="6" t="s">
        <v>23</v>
      </c>
      <c r="D128" s="6" t="s">
        <v>23</v>
      </c>
      <c r="E128" s="6" t="s">
        <v>23</v>
      </c>
      <c r="F128" s="6" t="s">
        <v>23</v>
      </c>
      <c r="G128" s="6" t="s">
        <v>23</v>
      </c>
      <c r="H128" s="6" t="s">
        <v>23</v>
      </c>
      <c r="I128" s="6" t="s">
        <v>23</v>
      </c>
      <c r="J128" s="6" t="s">
        <v>23</v>
      </c>
      <c r="K128" s="6">
        <v>61</v>
      </c>
      <c r="L128" s="6" t="s">
        <v>23</v>
      </c>
      <c r="M128" s="6" t="s">
        <v>23</v>
      </c>
      <c r="N128" s="6">
        <v>58</v>
      </c>
      <c r="O128" s="6" t="s">
        <v>23</v>
      </c>
      <c r="P128" s="6" t="str">
        <f>IF(MOD(MID(matura7[[#This Row],[PESEL]],10,1),2)=0,"kobieta","mezczyzna")</f>
        <v>kobieta</v>
      </c>
      <c r="Q128" s="6">
        <f>COUNTIF(matura7[[#This Row],[Biologia-R]:[WOS-R]],"&gt;=0")</f>
        <v>2</v>
      </c>
    </row>
    <row r="129" spans="1:17" x14ac:dyDescent="0.25">
      <c r="A129" s="1" t="s">
        <v>100</v>
      </c>
      <c r="B129">
        <v>94020211283</v>
      </c>
      <c r="C129" s="6" t="s">
        <v>23</v>
      </c>
      <c r="D129" s="6" t="s">
        <v>23</v>
      </c>
      <c r="E129" s="6" t="s">
        <v>23</v>
      </c>
      <c r="F129" s="6" t="s">
        <v>23</v>
      </c>
      <c r="G129" s="6" t="s">
        <v>23</v>
      </c>
      <c r="H129" s="6" t="s">
        <v>23</v>
      </c>
      <c r="I129" s="6" t="s">
        <v>23</v>
      </c>
      <c r="J129" s="6" t="s">
        <v>23</v>
      </c>
      <c r="K129" s="6">
        <v>65</v>
      </c>
      <c r="L129" s="6" t="s">
        <v>23</v>
      </c>
      <c r="M129" s="6" t="s">
        <v>23</v>
      </c>
      <c r="N129" s="6">
        <v>58</v>
      </c>
      <c r="O129" s="6" t="s">
        <v>23</v>
      </c>
      <c r="P129" s="6" t="str">
        <f>IF(MOD(MID(matura7[[#This Row],[PESEL]],10,1),2)=0,"kobieta","mezczyzna")</f>
        <v>kobieta</v>
      </c>
      <c r="Q129" s="6">
        <f>COUNTIF(matura7[[#This Row],[Biologia-R]:[WOS-R]],"&gt;=0")</f>
        <v>2</v>
      </c>
    </row>
    <row r="130" spans="1:17" x14ac:dyDescent="0.25">
      <c r="A130" s="1" t="s">
        <v>100</v>
      </c>
      <c r="B130">
        <v>94021306625</v>
      </c>
      <c r="C130" s="6" t="s">
        <v>23</v>
      </c>
      <c r="D130" s="6" t="s">
        <v>23</v>
      </c>
      <c r="E130" s="6" t="s">
        <v>23</v>
      </c>
      <c r="F130" s="6" t="s">
        <v>23</v>
      </c>
      <c r="G130" s="6" t="s">
        <v>23</v>
      </c>
      <c r="H130" s="6" t="s">
        <v>23</v>
      </c>
      <c r="I130" s="6" t="s">
        <v>23</v>
      </c>
      <c r="J130" s="6" t="s">
        <v>23</v>
      </c>
      <c r="K130" s="6">
        <v>68</v>
      </c>
      <c r="L130" s="6" t="s">
        <v>23</v>
      </c>
      <c r="M130" s="6" t="s">
        <v>23</v>
      </c>
      <c r="N130" s="6">
        <v>88</v>
      </c>
      <c r="O130" s="6" t="s">
        <v>23</v>
      </c>
      <c r="P130" s="6" t="str">
        <f>IF(MOD(MID(matura7[[#This Row],[PESEL]],10,1),2)=0,"kobieta","mezczyzna")</f>
        <v>kobieta</v>
      </c>
      <c r="Q130" s="6">
        <f>COUNTIF(matura7[[#This Row],[Biologia-R]:[WOS-R]],"&gt;=0")</f>
        <v>2</v>
      </c>
    </row>
    <row r="131" spans="1:17" x14ac:dyDescent="0.25">
      <c r="A131" s="1" t="s">
        <v>100</v>
      </c>
      <c r="B131">
        <v>94030804224</v>
      </c>
      <c r="C131" s="6" t="s">
        <v>23</v>
      </c>
      <c r="D131" s="6" t="s">
        <v>23</v>
      </c>
      <c r="E131" s="6" t="s">
        <v>23</v>
      </c>
      <c r="F131" s="6">
        <v>85</v>
      </c>
      <c r="G131" s="6" t="s">
        <v>23</v>
      </c>
      <c r="H131" s="6" t="s">
        <v>23</v>
      </c>
      <c r="I131" s="6">
        <v>95</v>
      </c>
      <c r="J131" s="6" t="s">
        <v>23</v>
      </c>
      <c r="K131" s="6" t="s">
        <v>23</v>
      </c>
      <c r="L131" s="6" t="s">
        <v>23</v>
      </c>
      <c r="M131" s="6" t="s">
        <v>23</v>
      </c>
      <c r="N131" s="6">
        <v>88</v>
      </c>
      <c r="O131" s="6" t="s">
        <v>23</v>
      </c>
      <c r="P131" s="6" t="str">
        <f>IF(MOD(MID(matura7[[#This Row],[PESEL]],10,1),2)=0,"kobieta","mezczyzna")</f>
        <v>kobieta</v>
      </c>
      <c r="Q131" s="6">
        <f>COUNTIF(matura7[[#This Row],[Biologia-R]:[WOS-R]],"&gt;=0")</f>
        <v>3</v>
      </c>
    </row>
    <row r="132" spans="1:17" x14ac:dyDescent="0.25">
      <c r="A132" s="1" t="s">
        <v>100</v>
      </c>
      <c r="B132">
        <v>94031410644</v>
      </c>
      <c r="C132" s="6" t="s">
        <v>23</v>
      </c>
      <c r="D132" s="6" t="s">
        <v>23</v>
      </c>
      <c r="E132" s="6" t="s">
        <v>23</v>
      </c>
      <c r="F132" s="6" t="s">
        <v>23</v>
      </c>
      <c r="G132" s="6" t="s">
        <v>23</v>
      </c>
      <c r="H132" s="6" t="s">
        <v>23</v>
      </c>
      <c r="I132" s="6" t="s">
        <v>23</v>
      </c>
      <c r="J132" s="6" t="s">
        <v>23</v>
      </c>
      <c r="K132" s="6">
        <v>45</v>
      </c>
      <c r="L132" s="6" t="s">
        <v>23</v>
      </c>
      <c r="M132" s="6" t="s">
        <v>23</v>
      </c>
      <c r="N132" s="6">
        <v>83</v>
      </c>
      <c r="O132" s="6" t="s">
        <v>23</v>
      </c>
      <c r="P132" s="6" t="str">
        <f>IF(MOD(MID(matura7[[#This Row],[PESEL]],10,1),2)=0,"kobieta","mezczyzna")</f>
        <v>kobieta</v>
      </c>
      <c r="Q132" s="6">
        <f>COUNTIF(matura7[[#This Row],[Biologia-R]:[WOS-R]],"&gt;=0")</f>
        <v>2</v>
      </c>
    </row>
    <row r="133" spans="1:17" x14ac:dyDescent="0.25">
      <c r="A133" s="1" t="s">
        <v>100</v>
      </c>
      <c r="B133">
        <v>94040607118</v>
      </c>
      <c r="C133" s="6" t="s">
        <v>23</v>
      </c>
      <c r="D133" s="6" t="s">
        <v>23</v>
      </c>
      <c r="E133" s="6" t="s">
        <v>23</v>
      </c>
      <c r="F133" s="6" t="s">
        <v>23</v>
      </c>
      <c r="G133" s="6" t="s">
        <v>23</v>
      </c>
      <c r="H133" s="6" t="s">
        <v>23</v>
      </c>
      <c r="I133" s="6">
        <v>79</v>
      </c>
      <c r="J133" s="6" t="s">
        <v>23</v>
      </c>
      <c r="K133" s="6">
        <v>79</v>
      </c>
      <c r="L133" s="6" t="s">
        <v>23</v>
      </c>
      <c r="M133" s="6" t="s">
        <v>23</v>
      </c>
      <c r="N133" s="6">
        <v>53</v>
      </c>
      <c r="O133" s="6" t="s">
        <v>23</v>
      </c>
      <c r="P133" s="6" t="str">
        <f>IF(MOD(MID(matura7[[#This Row],[PESEL]],10,1),2)=0,"kobieta","mezczyzna")</f>
        <v>mezczyzna</v>
      </c>
      <c r="Q133" s="6">
        <f>COUNTIF(matura7[[#This Row],[Biologia-R]:[WOS-R]],"&gt;=0")</f>
        <v>3</v>
      </c>
    </row>
    <row r="134" spans="1:17" x14ac:dyDescent="0.25">
      <c r="A134" s="1" t="s">
        <v>100</v>
      </c>
      <c r="B134">
        <v>94042912726</v>
      </c>
      <c r="C134" s="6" t="s">
        <v>23</v>
      </c>
      <c r="D134" s="6" t="s">
        <v>23</v>
      </c>
      <c r="E134" s="6" t="s">
        <v>23</v>
      </c>
      <c r="F134" s="6">
        <v>38</v>
      </c>
      <c r="G134" s="6" t="s">
        <v>23</v>
      </c>
      <c r="H134" s="6" t="s">
        <v>23</v>
      </c>
      <c r="I134" s="6">
        <v>69</v>
      </c>
      <c r="J134" s="6" t="s">
        <v>23</v>
      </c>
      <c r="K134" s="6">
        <v>72</v>
      </c>
      <c r="L134" s="6" t="s">
        <v>23</v>
      </c>
      <c r="M134" s="6" t="s">
        <v>23</v>
      </c>
      <c r="N134" s="6">
        <v>60</v>
      </c>
      <c r="O134" s="6" t="s">
        <v>23</v>
      </c>
      <c r="P134" s="6" t="str">
        <f>IF(MOD(MID(matura7[[#This Row],[PESEL]],10,1),2)=0,"kobieta","mezczyzna")</f>
        <v>kobieta</v>
      </c>
      <c r="Q134" s="6">
        <f>COUNTIF(matura7[[#This Row],[Biologia-R]:[WOS-R]],"&gt;=0")</f>
        <v>4</v>
      </c>
    </row>
    <row r="135" spans="1:17" x14ac:dyDescent="0.25">
      <c r="A135" s="1" t="s">
        <v>100</v>
      </c>
      <c r="B135">
        <v>94060604247</v>
      </c>
      <c r="C135" s="6">
        <v>62</v>
      </c>
      <c r="D135" s="6">
        <v>35</v>
      </c>
      <c r="E135" s="6" t="s">
        <v>23</v>
      </c>
      <c r="F135" s="6" t="s">
        <v>23</v>
      </c>
      <c r="G135" s="6" t="s">
        <v>23</v>
      </c>
      <c r="H135" s="6" t="s">
        <v>23</v>
      </c>
      <c r="I135" s="6" t="s">
        <v>23</v>
      </c>
      <c r="J135" s="6" t="s">
        <v>23</v>
      </c>
      <c r="K135" s="6">
        <v>52</v>
      </c>
      <c r="L135" s="6" t="s">
        <v>23</v>
      </c>
      <c r="M135" s="6" t="s">
        <v>23</v>
      </c>
      <c r="N135" s="6" t="s">
        <v>23</v>
      </c>
      <c r="O135" s="6" t="s">
        <v>23</v>
      </c>
      <c r="P135" s="6" t="str">
        <f>IF(MOD(MID(matura7[[#This Row],[PESEL]],10,1),2)=0,"kobieta","mezczyzna")</f>
        <v>kobieta</v>
      </c>
      <c r="Q135" s="6">
        <f>COUNTIF(matura7[[#This Row],[Biologia-R]:[WOS-R]],"&gt;=0")</f>
        <v>3</v>
      </c>
    </row>
    <row r="136" spans="1:17" x14ac:dyDescent="0.25">
      <c r="A136" s="1" t="s">
        <v>100</v>
      </c>
      <c r="B136">
        <v>94062703166</v>
      </c>
      <c r="C136" s="6" t="s">
        <v>23</v>
      </c>
      <c r="D136" s="6" t="s">
        <v>23</v>
      </c>
      <c r="E136" s="6" t="s">
        <v>23</v>
      </c>
      <c r="F136" s="6">
        <v>50</v>
      </c>
      <c r="G136" s="6" t="s">
        <v>23</v>
      </c>
      <c r="H136" s="6" t="s">
        <v>23</v>
      </c>
      <c r="I136" s="6" t="s">
        <v>23</v>
      </c>
      <c r="J136" s="6" t="s">
        <v>23</v>
      </c>
      <c r="K136" s="6">
        <v>63</v>
      </c>
      <c r="L136" s="6" t="s">
        <v>23</v>
      </c>
      <c r="M136" s="6" t="s">
        <v>23</v>
      </c>
      <c r="N136" s="6" t="s">
        <v>23</v>
      </c>
      <c r="O136" s="6" t="s">
        <v>23</v>
      </c>
      <c r="P136" s="6" t="str">
        <f>IF(MOD(MID(matura7[[#This Row],[PESEL]],10,1),2)=0,"kobieta","mezczyzna")</f>
        <v>kobieta</v>
      </c>
      <c r="Q136" s="6">
        <f>COUNTIF(matura7[[#This Row],[Biologia-R]:[WOS-R]],"&gt;=0")</f>
        <v>2</v>
      </c>
    </row>
    <row r="137" spans="1:17" x14ac:dyDescent="0.25">
      <c r="A137" s="1" t="s">
        <v>100</v>
      </c>
      <c r="B137">
        <v>94063002080</v>
      </c>
      <c r="C137" s="6" t="s">
        <v>23</v>
      </c>
      <c r="D137" s="6" t="s">
        <v>23</v>
      </c>
      <c r="E137" s="6" t="s">
        <v>23</v>
      </c>
      <c r="F137" s="6">
        <v>82</v>
      </c>
      <c r="G137" s="6" t="s">
        <v>23</v>
      </c>
      <c r="H137" s="6" t="s">
        <v>23</v>
      </c>
      <c r="I137" s="6" t="s">
        <v>23</v>
      </c>
      <c r="J137" s="6" t="s">
        <v>23</v>
      </c>
      <c r="K137" s="6" t="s">
        <v>23</v>
      </c>
      <c r="L137" s="6" t="s">
        <v>23</v>
      </c>
      <c r="M137" s="6">
        <v>66</v>
      </c>
      <c r="N137" s="6">
        <v>85</v>
      </c>
      <c r="O137" s="6" t="s">
        <v>23</v>
      </c>
      <c r="P137" s="6" t="str">
        <f>IF(MOD(MID(matura7[[#This Row],[PESEL]],10,1),2)=0,"kobieta","mezczyzna")</f>
        <v>kobieta</v>
      </c>
      <c r="Q137" s="6">
        <f>COUNTIF(matura7[[#This Row],[Biologia-R]:[WOS-R]],"&gt;=0")</f>
        <v>3</v>
      </c>
    </row>
    <row r="138" spans="1:17" x14ac:dyDescent="0.25">
      <c r="A138" s="1" t="s">
        <v>100</v>
      </c>
      <c r="B138">
        <v>94081102166</v>
      </c>
      <c r="C138" s="6" t="s">
        <v>23</v>
      </c>
      <c r="D138" s="6" t="s">
        <v>23</v>
      </c>
      <c r="E138" s="6" t="s">
        <v>23</v>
      </c>
      <c r="F138" s="6" t="s">
        <v>23</v>
      </c>
      <c r="G138" s="6" t="s">
        <v>23</v>
      </c>
      <c r="H138" s="6" t="s">
        <v>23</v>
      </c>
      <c r="I138" s="6" t="s">
        <v>23</v>
      </c>
      <c r="J138" s="6" t="s">
        <v>23</v>
      </c>
      <c r="K138" s="6">
        <v>79</v>
      </c>
      <c r="L138" s="6" t="s">
        <v>23</v>
      </c>
      <c r="M138" s="6" t="s">
        <v>23</v>
      </c>
      <c r="N138" s="6">
        <v>83</v>
      </c>
      <c r="O138" s="6" t="s">
        <v>23</v>
      </c>
      <c r="P138" s="6" t="str">
        <f>IF(MOD(MID(matura7[[#This Row],[PESEL]],10,1),2)=0,"kobieta","mezczyzna")</f>
        <v>kobieta</v>
      </c>
      <c r="Q138" s="6">
        <f>COUNTIF(matura7[[#This Row],[Biologia-R]:[WOS-R]],"&gt;=0")</f>
        <v>2</v>
      </c>
    </row>
    <row r="139" spans="1:17" x14ac:dyDescent="0.25">
      <c r="A139" s="1" t="s">
        <v>100</v>
      </c>
      <c r="B139">
        <v>94082703588</v>
      </c>
      <c r="C139" s="6" t="s">
        <v>23</v>
      </c>
      <c r="D139" s="6" t="s">
        <v>23</v>
      </c>
      <c r="E139" s="6" t="s">
        <v>23</v>
      </c>
      <c r="F139" s="6" t="s">
        <v>23</v>
      </c>
      <c r="G139" s="6">
        <v>66</v>
      </c>
      <c r="H139" s="6" t="s">
        <v>23</v>
      </c>
      <c r="I139" s="6">
        <v>93</v>
      </c>
      <c r="J139" s="6" t="s">
        <v>23</v>
      </c>
      <c r="K139" s="6">
        <v>83</v>
      </c>
      <c r="L139" s="6" t="s">
        <v>23</v>
      </c>
      <c r="M139" s="6" t="s">
        <v>23</v>
      </c>
      <c r="N139" s="6">
        <v>100</v>
      </c>
      <c r="O139" s="6" t="s">
        <v>23</v>
      </c>
      <c r="P139" s="6" t="str">
        <f>IF(MOD(MID(matura7[[#This Row],[PESEL]],10,1),2)=0,"kobieta","mezczyzna")</f>
        <v>kobieta</v>
      </c>
      <c r="Q139" s="6">
        <f>COUNTIF(matura7[[#This Row],[Biologia-R]:[WOS-R]],"&gt;=0")</f>
        <v>4</v>
      </c>
    </row>
    <row r="140" spans="1:17" x14ac:dyDescent="0.25">
      <c r="A140" s="1" t="s">
        <v>100</v>
      </c>
      <c r="B140">
        <v>94082901146</v>
      </c>
      <c r="C140" s="6" t="s">
        <v>23</v>
      </c>
      <c r="D140" s="6" t="s">
        <v>23</v>
      </c>
      <c r="E140" s="6" t="s">
        <v>23</v>
      </c>
      <c r="F140" s="6">
        <v>75</v>
      </c>
      <c r="G140" s="6" t="s">
        <v>23</v>
      </c>
      <c r="H140" s="6" t="s">
        <v>23</v>
      </c>
      <c r="I140" s="6">
        <v>83</v>
      </c>
      <c r="J140" s="6" t="s">
        <v>23</v>
      </c>
      <c r="K140" s="6" t="s">
        <v>23</v>
      </c>
      <c r="L140" s="6" t="s">
        <v>23</v>
      </c>
      <c r="M140" s="6">
        <v>30</v>
      </c>
      <c r="N140" s="6">
        <v>80</v>
      </c>
      <c r="O140" s="6" t="s">
        <v>23</v>
      </c>
      <c r="P140" s="6" t="str">
        <f>IF(MOD(MID(matura7[[#This Row],[PESEL]],10,1),2)=0,"kobieta","mezczyzna")</f>
        <v>kobieta</v>
      </c>
      <c r="Q140" s="6">
        <f>COUNTIF(matura7[[#This Row],[Biologia-R]:[WOS-R]],"&gt;=0")</f>
        <v>4</v>
      </c>
    </row>
    <row r="141" spans="1:17" x14ac:dyDescent="0.25">
      <c r="A141" s="1" t="s">
        <v>100</v>
      </c>
      <c r="B141">
        <v>94082905447</v>
      </c>
      <c r="C141" s="6" t="s">
        <v>23</v>
      </c>
      <c r="D141" s="6" t="s">
        <v>23</v>
      </c>
      <c r="E141" s="6" t="s">
        <v>23</v>
      </c>
      <c r="F141" s="6" t="s">
        <v>23</v>
      </c>
      <c r="G141" s="6" t="s">
        <v>23</v>
      </c>
      <c r="H141" s="6" t="s">
        <v>23</v>
      </c>
      <c r="I141" s="6" t="s">
        <v>23</v>
      </c>
      <c r="J141" s="6" t="s">
        <v>23</v>
      </c>
      <c r="K141" s="6">
        <v>96</v>
      </c>
      <c r="L141" s="6" t="s">
        <v>23</v>
      </c>
      <c r="M141" s="6" t="s">
        <v>23</v>
      </c>
      <c r="N141" s="6" t="s">
        <v>23</v>
      </c>
      <c r="O141" s="6" t="s">
        <v>23</v>
      </c>
      <c r="P141" s="6" t="str">
        <f>IF(MOD(MID(matura7[[#This Row],[PESEL]],10,1),2)=0,"kobieta","mezczyzna")</f>
        <v>kobieta</v>
      </c>
      <c r="Q141" s="6">
        <f>COUNTIF(matura7[[#This Row],[Biologia-R]:[WOS-R]],"&gt;=0")</f>
        <v>1</v>
      </c>
    </row>
    <row r="142" spans="1:17" x14ac:dyDescent="0.25">
      <c r="A142" s="1" t="s">
        <v>100</v>
      </c>
      <c r="B142">
        <v>94083000868</v>
      </c>
      <c r="C142" s="6" t="s">
        <v>23</v>
      </c>
      <c r="D142" s="6" t="s">
        <v>23</v>
      </c>
      <c r="E142" s="6" t="s">
        <v>23</v>
      </c>
      <c r="F142" s="6" t="s">
        <v>23</v>
      </c>
      <c r="G142" s="6">
        <v>24</v>
      </c>
      <c r="H142" s="6" t="s">
        <v>23</v>
      </c>
      <c r="I142" s="6">
        <v>63</v>
      </c>
      <c r="J142" s="6" t="s">
        <v>23</v>
      </c>
      <c r="K142" s="6">
        <v>61</v>
      </c>
      <c r="L142" s="6" t="s">
        <v>23</v>
      </c>
      <c r="M142" s="6" t="s">
        <v>23</v>
      </c>
      <c r="N142" s="6">
        <v>58</v>
      </c>
      <c r="O142" s="6">
        <v>16</v>
      </c>
      <c r="P142" s="6" t="str">
        <f>IF(MOD(MID(matura7[[#This Row],[PESEL]],10,1),2)=0,"kobieta","mezczyzna")</f>
        <v>kobieta</v>
      </c>
      <c r="Q142" s="6">
        <f>COUNTIF(matura7[[#This Row],[Biologia-R]:[WOS-R]],"&gt;=0")</f>
        <v>5</v>
      </c>
    </row>
    <row r="143" spans="1:17" x14ac:dyDescent="0.25">
      <c r="A143" s="1" t="s">
        <v>100</v>
      </c>
      <c r="B143">
        <v>94090909307</v>
      </c>
      <c r="C143" s="6" t="s">
        <v>23</v>
      </c>
      <c r="D143" s="6" t="s">
        <v>23</v>
      </c>
      <c r="E143" s="6" t="s">
        <v>23</v>
      </c>
      <c r="F143" s="6" t="s">
        <v>23</v>
      </c>
      <c r="G143" s="6">
        <v>72</v>
      </c>
      <c r="H143" s="6" t="s">
        <v>23</v>
      </c>
      <c r="I143" s="6">
        <v>76</v>
      </c>
      <c r="J143" s="6" t="s">
        <v>23</v>
      </c>
      <c r="K143" s="6">
        <v>77</v>
      </c>
      <c r="L143" s="6" t="s">
        <v>23</v>
      </c>
      <c r="M143" s="6" t="s">
        <v>23</v>
      </c>
      <c r="N143" s="6">
        <v>75</v>
      </c>
      <c r="O143" s="6">
        <v>46</v>
      </c>
      <c r="P143" s="6" t="str">
        <f>IF(MOD(MID(matura7[[#This Row],[PESEL]],10,1),2)=0,"kobieta","mezczyzna")</f>
        <v>kobieta</v>
      </c>
      <c r="Q143" s="6">
        <f>COUNTIF(matura7[[#This Row],[Biologia-R]:[WOS-R]],"&gt;=0")</f>
        <v>5</v>
      </c>
    </row>
    <row r="144" spans="1:17" x14ac:dyDescent="0.25">
      <c r="A144" s="1" t="s">
        <v>100</v>
      </c>
      <c r="B144">
        <v>94091301085</v>
      </c>
      <c r="C144" s="6" t="s">
        <v>23</v>
      </c>
      <c r="D144" s="6" t="s">
        <v>23</v>
      </c>
      <c r="E144" s="6" t="s">
        <v>23</v>
      </c>
      <c r="F144" s="6" t="s">
        <v>23</v>
      </c>
      <c r="G144" s="6" t="s">
        <v>23</v>
      </c>
      <c r="H144" s="6" t="s">
        <v>23</v>
      </c>
      <c r="I144" s="6">
        <v>71</v>
      </c>
      <c r="J144" s="6" t="s">
        <v>23</v>
      </c>
      <c r="K144" s="6">
        <v>70</v>
      </c>
      <c r="L144" s="6" t="s">
        <v>23</v>
      </c>
      <c r="M144" s="6" t="s">
        <v>23</v>
      </c>
      <c r="N144" s="6">
        <v>55</v>
      </c>
      <c r="O144" s="6" t="s">
        <v>23</v>
      </c>
      <c r="P144" s="6" t="str">
        <f>IF(MOD(MID(matura7[[#This Row],[PESEL]],10,1),2)=0,"kobieta","mezczyzna")</f>
        <v>kobieta</v>
      </c>
      <c r="Q144" s="6">
        <f>COUNTIF(matura7[[#This Row],[Biologia-R]:[WOS-R]],"&gt;=0")</f>
        <v>3</v>
      </c>
    </row>
    <row r="145" spans="1:17" x14ac:dyDescent="0.25">
      <c r="A145" s="1" t="s">
        <v>100</v>
      </c>
      <c r="B145">
        <v>94092207960</v>
      </c>
      <c r="C145" s="6" t="s">
        <v>23</v>
      </c>
      <c r="D145" s="6" t="s">
        <v>23</v>
      </c>
      <c r="E145" s="6" t="s">
        <v>23</v>
      </c>
      <c r="F145" s="6" t="s">
        <v>23</v>
      </c>
      <c r="G145" s="6" t="s">
        <v>23</v>
      </c>
      <c r="H145" s="6" t="s">
        <v>23</v>
      </c>
      <c r="I145" s="6">
        <v>89</v>
      </c>
      <c r="J145" s="6" t="s">
        <v>23</v>
      </c>
      <c r="K145" s="6" t="s">
        <v>23</v>
      </c>
      <c r="L145" s="6" t="s">
        <v>23</v>
      </c>
      <c r="M145" s="6" t="s">
        <v>23</v>
      </c>
      <c r="N145" s="6">
        <v>63</v>
      </c>
      <c r="O145" s="6" t="s">
        <v>23</v>
      </c>
      <c r="P145" s="6" t="str">
        <f>IF(MOD(MID(matura7[[#This Row],[PESEL]],10,1),2)=0,"kobieta","mezczyzna")</f>
        <v>kobieta</v>
      </c>
      <c r="Q145" s="6">
        <f>COUNTIF(matura7[[#This Row],[Biologia-R]:[WOS-R]],"&gt;=0")</f>
        <v>2</v>
      </c>
    </row>
    <row r="146" spans="1:17" x14ac:dyDescent="0.25">
      <c r="A146" s="1" t="s">
        <v>100</v>
      </c>
      <c r="B146">
        <v>94100706007</v>
      </c>
      <c r="C146" s="6" t="s">
        <v>23</v>
      </c>
      <c r="D146" s="6" t="s">
        <v>23</v>
      </c>
      <c r="E146" s="6" t="s">
        <v>23</v>
      </c>
      <c r="F146" s="6" t="s">
        <v>23</v>
      </c>
      <c r="G146" s="6" t="s">
        <v>23</v>
      </c>
      <c r="H146" s="6" t="s">
        <v>23</v>
      </c>
      <c r="I146" s="6">
        <v>74</v>
      </c>
      <c r="J146" s="6" t="s">
        <v>23</v>
      </c>
      <c r="K146" s="6" t="s">
        <v>23</v>
      </c>
      <c r="L146" s="6" t="s">
        <v>23</v>
      </c>
      <c r="M146" s="6" t="s">
        <v>23</v>
      </c>
      <c r="N146" s="6" t="s">
        <v>23</v>
      </c>
      <c r="O146" s="6" t="s">
        <v>23</v>
      </c>
      <c r="P146" s="6" t="str">
        <f>IF(MOD(MID(matura7[[#This Row],[PESEL]],10,1),2)=0,"kobieta","mezczyzna")</f>
        <v>kobieta</v>
      </c>
      <c r="Q146" s="6">
        <f>COUNTIF(matura7[[#This Row],[Biologia-R]:[WOS-R]],"&gt;=0")</f>
        <v>1</v>
      </c>
    </row>
    <row r="147" spans="1:17" x14ac:dyDescent="0.25">
      <c r="A147" s="1" t="s">
        <v>100</v>
      </c>
      <c r="B147">
        <v>94102604723</v>
      </c>
      <c r="C147" s="6" t="s">
        <v>23</v>
      </c>
      <c r="D147" s="6" t="s">
        <v>23</v>
      </c>
      <c r="E147" s="6" t="s">
        <v>23</v>
      </c>
      <c r="F147" s="6" t="s">
        <v>23</v>
      </c>
      <c r="G147" s="6" t="s">
        <v>23</v>
      </c>
      <c r="H147" s="6" t="s">
        <v>23</v>
      </c>
      <c r="I147" s="6" t="s">
        <v>23</v>
      </c>
      <c r="J147" s="6">
        <v>73</v>
      </c>
      <c r="K147" s="6">
        <v>82</v>
      </c>
      <c r="L147" s="6" t="s">
        <v>23</v>
      </c>
      <c r="M147" s="6" t="s">
        <v>23</v>
      </c>
      <c r="N147" s="6">
        <v>70</v>
      </c>
      <c r="O147" s="6" t="s">
        <v>23</v>
      </c>
      <c r="P147" s="6" t="str">
        <f>IF(MOD(MID(matura7[[#This Row],[PESEL]],10,1),2)=0,"kobieta","mezczyzna")</f>
        <v>kobieta</v>
      </c>
      <c r="Q147" s="6">
        <f>COUNTIF(matura7[[#This Row],[Biologia-R]:[WOS-R]],"&gt;=0")</f>
        <v>3</v>
      </c>
    </row>
    <row r="148" spans="1:17" x14ac:dyDescent="0.25">
      <c r="A148" s="1" t="s">
        <v>100</v>
      </c>
      <c r="B148">
        <v>94103100907</v>
      </c>
      <c r="C148" s="6">
        <v>18</v>
      </c>
      <c r="D148" s="6">
        <v>12</v>
      </c>
      <c r="E148" s="6" t="s">
        <v>23</v>
      </c>
      <c r="F148" s="6" t="s">
        <v>23</v>
      </c>
      <c r="G148" s="6" t="s">
        <v>23</v>
      </c>
      <c r="H148" s="6" t="s">
        <v>23</v>
      </c>
      <c r="I148" s="6" t="s">
        <v>23</v>
      </c>
      <c r="J148" s="6" t="s">
        <v>23</v>
      </c>
      <c r="K148" s="6" t="s">
        <v>23</v>
      </c>
      <c r="L148" s="6" t="s">
        <v>23</v>
      </c>
      <c r="M148" s="6" t="s">
        <v>23</v>
      </c>
      <c r="N148" s="6" t="s">
        <v>23</v>
      </c>
      <c r="O148" s="6" t="s">
        <v>23</v>
      </c>
      <c r="P148" s="6" t="str">
        <f>IF(MOD(MID(matura7[[#This Row],[PESEL]],10,1),2)=0,"kobieta","mezczyzna")</f>
        <v>kobieta</v>
      </c>
      <c r="Q148" s="6">
        <f>COUNTIF(matura7[[#This Row],[Biologia-R]:[WOS-R]],"&gt;=0")</f>
        <v>2</v>
      </c>
    </row>
    <row r="149" spans="1:17" x14ac:dyDescent="0.25">
      <c r="A149" s="1" t="s">
        <v>100</v>
      </c>
      <c r="B149">
        <v>94110205866</v>
      </c>
      <c r="C149" s="6" t="s">
        <v>23</v>
      </c>
      <c r="D149" s="6" t="s">
        <v>23</v>
      </c>
      <c r="E149" s="6" t="s">
        <v>23</v>
      </c>
      <c r="F149" s="6" t="s">
        <v>23</v>
      </c>
      <c r="G149" s="6" t="s">
        <v>23</v>
      </c>
      <c r="H149" s="6" t="s">
        <v>23</v>
      </c>
      <c r="I149" s="6">
        <v>78</v>
      </c>
      <c r="J149" s="6" t="s">
        <v>23</v>
      </c>
      <c r="K149" s="6" t="s">
        <v>23</v>
      </c>
      <c r="L149" s="6" t="s">
        <v>23</v>
      </c>
      <c r="M149" s="6">
        <v>40</v>
      </c>
      <c r="N149" s="6" t="s">
        <v>23</v>
      </c>
      <c r="O149" s="6" t="s">
        <v>23</v>
      </c>
      <c r="P149" s="6" t="str">
        <f>IF(MOD(MID(matura7[[#This Row],[PESEL]],10,1),2)=0,"kobieta","mezczyzna")</f>
        <v>kobieta</v>
      </c>
      <c r="Q149" s="6">
        <f>COUNTIF(matura7[[#This Row],[Biologia-R]:[WOS-R]],"&gt;=0")</f>
        <v>2</v>
      </c>
    </row>
    <row r="150" spans="1:17" x14ac:dyDescent="0.25">
      <c r="A150" s="1" t="s">
        <v>100</v>
      </c>
      <c r="B150">
        <v>94121203482</v>
      </c>
      <c r="C150" s="6" t="s">
        <v>23</v>
      </c>
      <c r="D150" s="6" t="s">
        <v>23</v>
      </c>
      <c r="E150" s="6" t="s">
        <v>23</v>
      </c>
      <c r="F150" s="6" t="s">
        <v>23</v>
      </c>
      <c r="G150" s="6" t="s">
        <v>23</v>
      </c>
      <c r="H150" s="6" t="s">
        <v>23</v>
      </c>
      <c r="I150" s="6" t="s">
        <v>23</v>
      </c>
      <c r="J150" s="6" t="s">
        <v>23</v>
      </c>
      <c r="K150" s="6">
        <v>71</v>
      </c>
      <c r="L150" s="6" t="s">
        <v>23</v>
      </c>
      <c r="M150" s="6" t="s">
        <v>23</v>
      </c>
      <c r="N150" s="6">
        <v>58</v>
      </c>
      <c r="O150" s="6" t="s">
        <v>23</v>
      </c>
      <c r="P150" s="6" t="str">
        <f>IF(MOD(MID(matura7[[#This Row],[PESEL]],10,1),2)=0,"kobieta","mezczyzna")</f>
        <v>kobieta</v>
      </c>
      <c r="Q150" s="6">
        <f>COUNTIF(matura7[[#This Row],[Biologia-R]:[WOS-R]],"&gt;=0")</f>
        <v>2</v>
      </c>
    </row>
    <row r="151" spans="1:17" x14ac:dyDescent="0.25">
      <c r="A151" s="1" t="s">
        <v>100</v>
      </c>
      <c r="B151">
        <v>94121709025</v>
      </c>
      <c r="C151" s="6" t="s">
        <v>23</v>
      </c>
      <c r="D151" s="6" t="s">
        <v>23</v>
      </c>
      <c r="E151" s="6" t="s">
        <v>23</v>
      </c>
      <c r="F151" s="6">
        <v>53</v>
      </c>
      <c r="G151" s="6" t="s">
        <v>23</v>
      </c>
      <c r="H151" s="6" t="s">
        <v>23</v>
      </c>
      <c r="I151" s="6">
        <v>66</v>
      </c>
      <c r="J151" s="6" t="s">
        <v>23</v>
      </c>
      <c r="K151" s="6">
        <v>67</v>
      </c>
      <c r="L151" s="6" t="s">
        <v>23</v>
      </c>
      <c r="M151" s="6" t="s">
        <v>23</v>
      </c>
      <c r="N151" s="6">
        <v>63</v>
      </c>
      <c r="O151" s="6" t="s">
        <v>23</v>
      </c>
      <c r="P151" s="6" t="str">
        <f>IF(MOD(MID(matura7[[#This Row],[PESEL]],10,1),2)=0,"kobieta","mezczyzna")</f>
        <v>kobieta</v>
      </c>
      <c r="Q151" s="6">
        <f>COUNTIF(matura7[[#This Row],[Biologia-R]:[WOS-R]],"&gt;=0")</f>
        <v>4</v>
      </c>
    </row>
    <row r="152" spans="1:17" x14ac:dyDescent="0.25">
      <c r="A152" s="1" t="s">
        <v>100</v>
      </c>
      <c r="B152">
        <v>95011300625</v>
      </c>
      <c r="C152" s="6" t="s">
        <v>23</v>
      </c>
      <c r="D152" s="6" t="s">
        <v>23</v>
      </c>
      <c r="E152" s="6" t="s">
        <v>23</v>
      </c>
      <c r="F152" s="6">
        <v>52</v>
      </c>
      <c r="G152" s="6" t="s">
        <v>23</v>
      </c>
      <c r="H152" s="6" t="s">
        <v>23</v>
      </c>
      <c r="I152" s="6" t="s">
        <v>23</v>
      </c>
      <c r="J152" s="6" t="s">
        <v>23</v>
      </c>
      <c r="K152" s="6">
        <v>70</v>
      </c>
      <c r="L152" s="6" t="s">
        <v>23</v>
      </c>
      <c r="M152" s="6">
        <v>36</v>
      </c>
      <c r="N152" s="6" t="s">
        <v>23</v>
      </c>
      <c r="O152" s="6" t="s">
        <v>23</v>
      </c>
      <c r="P152" s="6" t="str">
        <f>IF(MOD(MID(matura7[[#This Row],[PESEL]],10,1),2)=0,"kobieta","mezczyzna")</f>
        <v>kobieta</v>
      </c>
      <c r="Q152" s="6">
        <f>COUNTIF(matura7[[#This Row],[Biologia-R]:[WOS-R]],"&gt;=0")</f>
        <v>3</v>
      </c>
    </row>
    <row r="153" spans="1:17" x14ac:dyDescent="0.25">
      <c r="A153" s="1" t="s">
        <v>100</v>
      </c>
      <c r="B153">
        <v>95032804489</v>
      </c>
      <c r="C153" s="6">
        <v>43</v>
      </c>
      <c r="D153" s="6">
        <v>43</v>
      </c>
      <c r="E153" s="6" t="s">
        <v>23</v>
      </c>
      <c r="F153" s="6" t="s">
        <v>23</v>
      </c>
      <c r="G153" s="6" t="s">
        <v>23</v>
      </c>
      <c r="H153" s="6" t="s">
        <v>23</v>
      </c>
      <c r="I153" s="6" t="s">
        <v>23</v>
      </c>
      <c r="J153" s="6" t="s">
        <v>23</v>
      </c>
      <c r="K153" s="6">
        <v>70</v>
      </c>
      <c r="L153" s="6" t="s">
        <v>23</v>
      </c>
      <c r="M153" s="6" t="s">
        <v>23</v>
      </c>
      <c r="N153" s="6" t="s">
        <v>23</v>
      </c>
      <c r="O153" s="6" t="s">
        <v>23</v>
      </c>
      <c r="P153" s="6" t="str">
        <f>IF(MOD(MID(matura7[[#This Row],[PESEL]],10,1),2)=0,"kobieta","mezczyzna")</f>
        <v>kobieta</v>
      </c>
      <c r="Q153" s="6">
        <f>COUNTIF(matura7[[#This Row],[Biologia-R]:[WOS-R]],"&gt;=0")</f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w 3 i y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w 3 i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4 s l i S 6 z s Q + Q E A A L o T A A A T A B w A R m 9 y b X V s Y X M v U 2 V j d G l v b j E u b S C i G A A o o B Q A A A A A A A A A A A A A A A A A A A A A A A A A A A D t k 0 F v 0 z A U x 8 9 U 6 n e w s k s r Z R U t 2 w 6 g H E L a s Y n R d a Q I i Y W D S d 4 6 0 8 Q v s p 1 t S b X L x D f a C Y n b 1 O + F t 1 Y 0 I g Z x p s 7 F 8 f v r / / z e s 3 8 S Y s W Q k 3 C 1 9 l + 1 W + 2 W v K Q C E p J R V Q h K P J K C a r e I / p b f x c N 9 s r x D H Q z k V W + I c Z E B V 5 1 D l k I v Q K 7 0 R n a c 4 G X 0 Q Y K Q 0 V f k V E Z D k H O F e X T M L 1 D o r O W c k n d P y a P T H A T y y B f z Q l a k H 6 3 O 7 K k b 5 X T d 8 y G k L G M K h O c 8 c 1 w S Y F p k X H q D v k t G P M a E 8 Z n X H + w / d 8 l Z g Q p C V a b g b X 5 7 Y + T w u e u u i t 9 x x n S 2 v H u 4 v 5 4 z g i T H 5 L p c / p A V 8 j L T u 4 p h x s D R n U 3 p F + 2 d C M x 0 o i O g i e 6 k 8 6 t 1 l 5 y v J T 9 N w 5 i m V E h P i a J + 0 C e d i e t x I l F l v k k 5 F Z T L x x G s G p m W O c j O v 5 X l L h b O 2 x M / 9 P U Y d E 4 g C m 7 U r U s W z m Q U j k 5 0 9 J i r g 7 3 e Y 8 6 n 8 G u G K c 4 Y 3 X 3 f c A S X k B m F Q 1 b p q z E I b w B n g l 4 Y T U d M K h R G q X b f B t X n M w a p n L P d y V 8 0 Q 5 V 6 i n F h 9 m 0 0 Y 6 F V T p f f z M 6 6 2 v S O m R 4 Z x E b n R m v 6 9 C u H 9 Q C a x p r Y d E 7 w D 6 N Z C 0 3 H x 9 P w t + h t t 9 1 i 3 P w o 6 6 D v O G v U O 4 O u Y 3 m 3 v F v e t 4 T 3 F 5 Z 3 y 7 v l f W t 4 3 7 O 8 W 9 4 t 7 1 v D + 7 7 l 3 f J u e f 8 f e f 8 J U E s B A i 0 A F A A C A A g A w 3 i y W K i R v n u k A A A A 9 g A A A B I A A A A A A A A A A A A A A A A A A A A A A E N v b m Z p Z y 9 Q Y W N r Y W d l L n h t b F B L A Q I t A B Q A A g A I A M N 4 s l g P y u m r p A A A A O k A A A A T A A A A A A A A A A A A A A A A A P A A A A B b Q 2 9 u d G V u d F 9 U e X B l c 1 0 u e G 1 s U E s B A i 0 A F A A C A A g A w 3 i y W J L r O x D 5 A Q A A u h M A A B M A A A A A A A A A A A A A A A A A 4 Q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2 E A A A A A A A C l Y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z Z j Y 2 Y m F j L T B i M T E t N G N h O S 0 4 Z D d m L T l j M m M x Y T g z N 2 I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1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4 V D E y O j A 2 O j E z L j M w M j M w M z Z a I i A v P j x F b n R y e S B U e X B l P S J G a W x s Q 2 9 s d W 1 u V H l w Z X M i I F Z h b H V l P S J z Q m d N R 0 J n W U d C Z 1 l H Q m d Z R 0 J n W U d C Z 1 l H Q m d Z R y I g L z 4 8 R W 5 0 c n k g V H l w Z T 0 i R m l s b E N v b H V t b k 5 h b W V z I i B W Y W x 1 Z T 0 i c 1 s m c X V v d D t L T E F T Q S Z x d W 9 0 O y w m c X V v d D t Q R V N F T C Z x d W 9 0 O y w m c X V v d D t C a W 9 s b 2 d p Y S 1 S J n F 1 b 3 Q 7 L C Z x d W 9 0 O 0 N o Z W 1 p Y S 1 S J n F 1 b 3 Q 7 L C Z x d W 9 0 O 0 Z p e n l r Y S 1 S J n F 1 b 3 Q 7 L C Z x d W 9 0 O 0 d l b 2 d y Y W Z p Y S 1 S J n F 1 b 3 Q 7 L C Z x d W 9 0 O 0 h p c 3 R v c m l h L V I m c X V v d D s s J n F 1 b 3 Q 7 S W 5 m b 3 J t Y X R 5 a 2 E t U i Z x d W 9 0 O y w m c X V v d D t B b m d p Z W x z a 2 k t U C Z x d W 9 0 O y w m c X V v d D t B b m d p Z W x z a 2 k t U i Z x d W 9 0 O y w m c X V v d D t G c m F u Y 3 V z a 2 k t U C Z x d W 9 0 O y w m c X V v d D t G c m F u Y 3 V z a 2 k t U i Z x d W 9 0 O y w m c X V v d D t I a X N 6 c G H F h H N r a S 1 Q J n F 1 b 3 Q 7 L C Z x d W 9 0 O 0 h p c 3 p w Y c W E c 2 t p L V I m c X V v d D s s J n F 1 b 3 Q 7 T m l l b W l l Y 2 t p L V A m c X V v d D s s J n F 1 b 3 Q 7 T m l l b W l l Y 2 t p L V I m c X V v d D s s J n F 1 b 3 Q 7 T W F 0 Z W 1 h d H l r Y S 1 Q J n F 1 b 3 Q 7 L C Z x d W 9 0 O 0 1 h d G V t Y X R 5 a 2 E t U i Z x d W 9 0 O y w m c X V v d D t Q b 2 x z a 2 k t U C Z x d W 9 0 O y w m c X V v d D t Q b 2 x z a 2 k t U i Z x d W 9 0 O y w m c X V v d D t X T 1 M t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F h H N r a S 1 Q L D E y f S Z x d W 9 0 O y w m c X V v d D t T Z W N 0 a W 9 u M S 9 t Y X R 1 c m E v Q X V 0 b 1 J l b W 9 2 Z W R D b 2 x 1 b W 5 z M S 5 7 S G l z e n B h x Y R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F h H N r a S 1 Q L D E y f S Z x d W 9 0 O y w m c X V v d D t T Z W N 0 a W 9 u M S 9 t Y X R 1 c m E v Q X V 0 b 1 J l b W 9 2 Z W R D b 2 x 1 b W 5 z M S 5 7 S G l z e n B h x Y R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1 c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M T M y N T J l L W V k Z T k t N D E w Y i 1 h O D U y L W R j N W R j N j Y 5 M m Z k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X R 1 c m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x M j o w N j o x M y 4 z M D I z M D M 2 W i I g L z 4 8 R W 5 0 c n k g V H l w Z T 0 i R m l s b E N v b H V t b l R 5 c G V z I i B W Y W x 1 Z T 0 i c 0 J n T U d C Z 1 l H Q m d Z R 0 J n W U d C Z 1 l H Q m d Z R 0 J n W U c i I C 8 + P E V u d H J 5 I F R 5 c G U 9 I k Z p b G x D b 2 x 1 b W 5 O Y W 1 l c y I g V m F s d W U 9 I n N b J n F 1 b 3 Q 7 S 0 x B U 0 E m c X V v d D s s J n F 1 b 3 Q 7 U E V T R U w m c X V v d D s s J n F 1 b 3 Q 7 Q m l v b G 9 n a W E t U i Z x d W 9 0 O y w m c X V v d D t D a G V t a W E t U i Z x d W 9 0 O y w m c X V v d D t G a X p 5 a 2 E t U i Z x d W 9 0 O y w m c X V v d D t H Z W 9 n c m F m a W E t U i Z x d W 9 0 O y w m c X V v d D t I a X N 0 b 3 J p Y S 1 S J n F 1 b 3 Q 7 L C Z x d W 9 0 O 0 l u Z m 9 y b W F 0 e W t h L V I m c X V v d D s s J n F 1 b 3 Q 7 Q W 5 n a W V s c 2 t p L V A m c X V v d D s s J n F 1 b 3 Q 7 Q W 5 n a W V s c 2 t p L V I m c X V v d D s s J n F 1 b 3 Q 7 R n J h b m N 1 c 2 t p L V A m c X V v d D s s J n F 1 b 3 Q 7 R n J h b m N 1 c 2 t p L V I m c X V v d D s s J n F 1 b 3 Q 7 S G l z e n B h x Y R z a 2 k t U C Z x d W 9 0 O y w m c X V v d D t I a X N 6 c G H F h H N r a S 1 S J n F 1 b 3 Q 7 L C Z x d W 9 0 O 0 5 p Z W 1 p Z W N r a S 1 Q J n F 1 b 3 Q 7 L C Z x d W 9 0 O 0 5 p Z W 1 p Z W N r a S 1 S J n F 1 b 3 Q 7 L C Z x d W 9 0 O 0 1 h d G V t Y X R 5 a 2 E t U C Z x d W 9 0 O y w m c X V v d D t N Y X R l b W F 0 e W t h L V I m c X V v d D s s J n F 1 b 3 Q 7 U G 9 s c 2 t p L V A m c X V v d D s s J n F 1 b 3 Q 7 U G 9 s c 2 t p L V I m c X V v d D s s J n F 1 b 3 Q 7 V 0 9 T L V I m c X V v d D t d I i A v P j x F b n R y e S B U e X B l P S J G a W x s U 3 R h d H V z I i B W Y W x 1 Z T 0 i c 0 N v b X B s Z X R l I i A v P j x F b n R y e S B U e X B l P S J G a W x s Q 2 9 1 b n Q i I F Z h b H V l P S J s M T U y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x Y R z a 2 k t U C w x M n 0 m c X V v d D s s J n F 1 b 3 Q 7 U 2 V j d G l v b j E v b W F 0 d X J h L 0 F 1 d G 9 S Z W 1 v d m V k Q 2 9 s d W 1 u c z E u e 0 h p c 3 p w Y c W E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x Y R z a 2 k t U C w x M n 0 m c X V v d D s s J n F 1 b 3 Q 7 U 2 V j d G l v b j E v b W F 0 d X J h L 0 F 1 d G 9 S Z W 1 v d m V k Q 2 9 s d W 1 u c z E u e 0 h p c 3 p w Y c W E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d H V y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2 O T A z Y W Q t O D J j Z i 0 0 M m E x L T h j N D A t Y z Z k Y 2 I x O T A 5 M z Y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d H V y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4 V D E y O j A 2 O j E z L j M w M j M w M z Z a I i A v P j x F b n R y e S B U e X B l P S J G a W x s Q 2 9 s d W 1 u V H l w Z X M i I F Z h b H V l P S J z Q m d N R 0 J n W U d C Z 1 l H Q m d Z R 0 J n W U d C Z 1 l H Q m d Z R y I g L z 4 8 R W 5 0 c n k g V H l w Z T 0 i R m l s b E N v b H V t b k 5 h b W V z I i B W Y W x 1 Z T 0 i c 1 s m c X V v d D t L T E F T Q S Z x d W 9 0 O y w m c X V v d D t Q R V N F T C Z x d W 9 0 O y w m c X V v d D t C a W 9 s b 2 d p Y S 1 S J n F 1 b 3 Q 7 L C Z x d W 9 0 O 0 N o Z W 1 p Y S 1 S J n F 1 b 3 Q 7 L C Z x d W 9 0 O 0 Z p e n l r Y S 1 S J n F 1 b 3 Q 7 L C Z x d W 9 0 O 0 d l b 2 d y Y W Z p Y S 1 S J n F 1 b 3 Q 7 L C Z x d W 9 0 O 0 h p c 3 R v c m l h L V I m c X V v d D s s J n F 1 b 3 Q 7 S W 5 m b 3 J t Y X R 5 a 2 E t U i Z x d W 9 0 O y w m c X V v d D t B b m d p Z W x z a 2 k t U C Z x d W 9 0 O y w m c X V v d D t B b m d p Z W x z a 2 k t U i Z x d W 9 0 O y w m c X V v d D t G c m F u Y 3 V z a 2 k t U C Z x d W 9 0 O y w m c X V v d D t G c m F u Y 3 V z a 2 k t U i Z x d W 9 0 O y w m c X V v d D t I a X N 6 c G H F h H N r a S 1 Q J n F 1 b 3 Q 7 L C Z x d W 9 0 O 0 h p c 3 p w Y c W E c 2 t p L V I m c X V v d D s s J n F 1 b 3 Q 7 T m l l b W l l Y 2 t p L V A m c X V v d D s s J n F 1 b 3 Q 7 T m l l b W l l Y 2 t p L V I m c X V v d D s s J n F 1 b 3 Q 7 T W F 0 Z W 1 h d H l r Y S 1 Q J n F 1 b 3 Q 7 L C Z x d W 9 0 O 0 1 h d G V t Y X R 5 a 2 E t U i Z x d W 9 0 O y w m c X V v d D t Q b 2 x z a 2 k t U C Z x d W 9 0 O y w m c X V v d D t Q b 2 x z a 2 k t U i Z x d W 9 0 O y w m c X V v d D t X T 1 M t U i Z x d W 9 0 O 1 0 i I C 8 + P E V u d H J 5 I F R 5 c G U 9 I k Z p b G x T d G F 0 d X M i I F Z h b H V l P S J z Q 2 9 t c G x l d G U i I C 8 + P E V u d H J 5 I F R 5 c G U 9 I k Z p b G x D b 3 V u d C I g V m F s d W U 9 I m w x N T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F h H N r a S 1 Q L D E y f S Z x d W 9 0 O y w m c X V v d D t T Z W N 0 a W 9 u M S 9 t Y X R 1 c m E v Q X V 0 b 1 J l b W 9 2 Z W R D b 2 x 1 b W 5 z M S 5 7 S G l z e n B h x Y R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F h H N r a S 1 Q L D E y f S Z x d W 9 0 O y w m c X V v d D t T Z W N 0 a W 9 u M S 9 t Y X R 1 c m E v Q X V 0 b 1 J l b W 9 2 Z W R D b 2 x 1 b W 5 z M S 5 7 S G l z e n B h x Y R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0 d X J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W J m Y 2 E w N C 0 z M j g x L T Q 5 Y 2 M t O W E 4 Y S 1 k M z Y y Y T B h Z D E z Y T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0 d X J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h U M T I 6 M D Y 6 M T M u M z A y M z A z N l o i I C 8 + P E V u d H J 5 I F R 5 c G U 9 I k Z p b G x D b 2 x 1 b W 5 U e X B l c y I g V m F s d W U 9 I n N C Z 0 1 H Q m d Z R 0 J n W U d C Z 1 l H Q m d Z R 0 J n W U d C Z 1 l H I i A v P j x F b n R y e S B U e X B l P S J G a W x s Q 2 9 s d W 1 u T m F t Z X M i I F Z h b H V l P S J z W y Z x d W 9 0 O 0 t M Q V N B J n F 1 b 3 Q 7 L C Z x d W 9 0 O 1 B F U 0 V M J n F 1 b 3 Q 7 L C Z x d W 9 0 O 0 J p b 2 x v Z 2 l h L V I m c X V v d D s s J n F 1 b 3 Q 7 Q 2 h l b W l h L V I m c X V v d D s s J n F 1 b 3 Q 7 R m l 6 e W t h L V I m c X V v d D s s J n F 1 b 3 Q 7 R 2 V v Z 3 J h Z m l h L V I m c X V v d D s s J n F 1 b 3 Q 7 S G l z d G 9 y a W E t U i Z x d W 9 0 O y w m c X V v d D t J b m Z v c m 1 h d H l r Y S 1 S J n F 1 b 3 Q 7 L C Z x d W 9 0 O 0 F u Z 2 l l b H N r a S 1 Q J n F 1 b 3 Q 7 L C Z x d W 9 0 O 0 F u Z 2 l l b H N r a S 1 S J n F 1 b 3 Q 7 L C Z x d W 9 0 O 0 Z y Y W 5 j d X N r a S 1 Q J n F 1 b 3 Q 7 L C Z x d W 9 0 O 0 Z y Y W 5 j d X N r a S 1 S J n F 1 b 3 Q 7 L C Z x d W 9 0 O 0 h p c 3 p w Y c W E c 2 t p L V A m c X V v d D s s J n F 1 b 3 Q 7 S G l z e n B h x Y R z a 2 k t U i Z x d W 9 0 O y w m c X V v d D t O a W V t a W V j a 2 k t U C Z x d W 9 0 O y w m c X V v d D t O a W V t a W V j a 2 k t U i Z x d W 9 0 O y w m c X V v d D t N Y X R l b W F 0 e W t h L V A m c X V v d D s s J n F 1 b 3 Q 7 T W F 0 Z W 1 h d H l r Y S 1 S J n F 1 b 3 Q 7 L C Z x d W 9 0 O 1 B v b H N r a S 1 Q J n F 1 b 3 Q 7 L C Z x d W 9 0 O 1 B v b H N r a S 1 S J n F 1 b 3 Q 7 L C Z x d W 9 0 O 1 d P U y 1 S J n F 1 b 3 Q 7 X S I g L z 4 8 R W 5 0 c n k g V H l w Z T 0 i R m l s b F N 0 Y X R 1 c y I g V m F s d W U 9 I n N D b 2 1 w b G V 0 Z S I g L z 4 8 R W 5 0 c n k g V H l w Z T 0 i R m l s b E N v d W 5 0 I i B W Y W x 1 Z T 0 i b D E 1 M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H V y Y S 9 B d X R v U m V t b 3 Z l Z E N v b H V t b n M x L n t L T E F T Q S w w f S Z x d W 9 0 O y w m c X V v d D t T Z W N 0 a W 9 u M S 9 t Y X R 1 c m E v Q X V 0 b 1 J l b W 9 2 Z W R D b 2 x 1 b W 5 z M S 5 7 U E V T R U w s M X 0 m c X V v d D s s J n F 1 b 3 Q 7 U 2 V j d G l v b j E v b W F 0 d X J h L 0 F 1 d G 9 S Z W 1 v d m V k Q 2 9 s d W 1 u c z E u e 0 J p b 2 x v Z 2 l h L V I s M n 0 m c X V v d D s s J n F 1 b 3 Q 7 U 2 V j d G l v b j E v b W F 0 d X J h L 0 F 1 d G 9 S Z W 1 v d m V k Q 2 9 s d W 1 u c z E u e 0 N o Z W 1 p Y S 1 S L D N 9 J n F 1 b 3 Q 7 L C Z x d W 9 0 O 1 N l Y 3 R p b 2 4 x L 2 1 h d H V y Y S 9 B d X R v U m V t b 3 Z l Z E N v b H V t b n M x L n t G a X p 5 a 2 E t U i w 0 f S Z x d W 9 0 O y w m c X V v d D t T Z W N 0 a W 9 u M S 9 t Y X R 1 c m E v Q X V 0 b 1 J l b W 9 2 Z W R D b 2 x 1 b W 5 z M S 5 7 R 2 V v Z 3 J h Z m l h L V I s N X 0 m c X V v d D s s J n F 1 b 3 Q 7 U 2 V j d G l v b j E v b W F 0 d X J h L 0 F 1 d G 9 S Z W 1 v d m V k Q 2 9 s d W 1 u c z E u e 0 h p c 3 R v c m l h L V I s N n 0 m c X V v d D s s J n F 1 b 3 Q 7 U 2 V j d G l v b j E v b W F 0 d X J h L 0 F 1 d G 9 S Z W 1 v d m V k Q 2 9 s d W 1 u c z E u e 0 l u Z m 9 y b W F 0 e W t h L V I s N 3 0 m c X V v d D s s J n F 1 b 3 Q 7 U 2 V j d G l v b j E v b W F 0 d X J h L 0 F 1 d G 9 S Z W 1 v d m V k Q 2 9 s d W 1 u c z E u e 0 F u Z 2 l l b H N r a S 1 Q L D h 9 J n F 1 b 3 Q 7 L C Z x d W 9 0 O 1 N l Y 3 R p b 2 4 x L 2 1 h d H V y Y S 9 B d X R v U m V t b 3 Z l Z E N v b H V t b n M x L n t B b m d p Z W x z a 2 k t U i w 5 f S Z x d W 9 0 O y w m c X V v d D t T Z W N 0 a W 9 u M S 9 t Y X R 1 c m E v Q X V 0 b 1 J l b W 9 2 Z W R D b 2 x 1 b W 5 z M S 5 7 R n J h b m N 1 c 2 t p L V A s M T B 9 J n F 1 b 3 Q 7 L C Z x d W 9 0 O 1 N l Y 3 R p b 2 4 x L 2 1 h d H V y Y S 9 B d X R v U m V t b 3 Z l Z E N v b H V t b n M x L n t G c m F u Y 3 V z a 2 k t U i w x M X 0 m c X V v d D s s J n F 1 b 3 Q 7 U 2 V j d G l v b j E v b W F 0 d X J h L 0 F 1 d G 9 S Z W 1 v d m V k Q 2 9 s d W 1 u c z E u e 0 h p c 3 p w Y c W E c 2 t p L V A s M T J 9 J n F 1 b 3 Q 7 L C Z x d W 9 0 O 1 N l Y 3 R p b 2 4 x L 2 1 h d H V y Y S 9 B d X R v U m V t b 3 Z l Z E N v b H V t b n M x L n t I a X N 6 c G H F h H N r a S 1 S L D E z f S Z x d W 9 0 O y w m c X V v d D t T Z W N 0 a W 9 u M S 9 t Y X R 1 c m E v Q X V 0 b 1 J l b W 9 2 Z W R D b 2 x 1 b W 5 z M S 5 7 T m l l b W l l Y 2 t p L V A s M T R 9 J n F 1 b 3 Q 7 L C Z x d W 9 0 O 1 N l Y 3 R p b 2 4 x L 2 1 h d H V y Y S 9 B d X R v U m V t b 3 Z l Z E N v b H V t b n M x L n t O a W V t a W V j a 2 k t U i w x N X 0 m c X V v d D s s J n F 1 b 3 Q 7 U 2 V j d G l v b j E v b W F 0 d X J h L 0 F 1 d G 9 S Z W 1 v d m V k Q 2 9 s d W 1 u c z E u e 0 1 h d G V t Y X R 5 a 2 E t U C w x N n 0 m c X V v d D s s J n F 1 b 3 Q 7 U 2 V j d G l v b j E v b W F 0 d X J h L 0 F 1 d G 9 S Z W 1 v d m V k Q 2 9 s d W 1 u c z E u e 0 1 h d G V t Y X R 5 a 2 E t U i w x N 3 0 m c X V v d D s s J n F 1 b 3 Q 7 U 2 V j d G l v b j E v b W F 0 d X J h L 0 F 1 d G 9 S Z W 1 v d m V k Q 2 9 s d W 1 u c z E u e 1 B v b H N r a S 1 Q L D E 4 f S Z x d W 9 0 O y w m c X V v d D t T Z W N 0 a W 9 u M S 9 t Y X R 1 c m E v Q X V 0 b 1 J l b W 9 2 Z W R D b 2 x 1 b W 5 z M S 5 7 U G 9 s c 2 t p L V I s M T l 9 J n F 1 b 3 Q 7 L C Z x d W 9 0 O 1 N l Y 3 R p b 2 4 x L 2 1 h d H V y Y S 9 B d X R v U m V t b 3 Z l Z E N v b H V t b n M x L n t X T 1 M t U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1 h d H V y Y S 9 B d X R v U m V t b 3 Z l Z E N v b H V t b n M x L n t L T E F T Q S w w f S Z x d W 9 0 O y w m c X V v d D t T Z W N 0 a W 9 u M S 9 t Y X R 1 c m E v Q X V 0 b 1 J l b W 9 2 Z W R D b 2 x 1 b W 5 z M S 5 7 U E V T R U w s M X 0 m c X V v d D s s J n F 1 b 3 Q 7 U 2 V j d G l v b j E v b W F 0 d X J h L 0 F 1 d G 9 S Z W 1 v d m V k Q 2 9 s d W 1 u c z E u e 0 J p b 2 x v Z 2 l h L V I s M n 0 m c X V v d D s s J n F 1 b 3 Q 7 U 2 V j d G l v b j E v b W F 0 d X J h L 0 F 1 d G 9 S Z W 1 v d m V k Q 2 9 s d W 1 u c z E u e 0 N o Z W 1 p Y S 1 S L D N 9 J n F 1 b 3 Q 7 L C Z x d W 9 0 O 1 N l Y 3 R p b 2 4 x L 2 1 h d H V y Y S 9 B d X R v U m V t b 3 Z l Z E N v b H V t b n M x L n t G a X p 5 a 2 E t U i w 0 f S Z x d W 9 0 O y w m c X V v d D t T Z W N 0 a W 9 u M S 9 t Y X R 1 c m E v Q X V 0 b 1 J l b W 9 2 Z W R D b 2 x 1 b W 5 z M S 5 7 R 2 V v Z 3 J h Z m l h L V I s N X 0 m c X V v d D s s J n F 1 b 3 Q 7 U 2 V j d G l v b j E v b W F 0 d X J h L 0 F 1 d G 9 S Z W 1 v d m V k Q 2 9 s d W 1 u c z E u e 0 h p c 3 R v c m l h L V I s N n 0 m c X V v d D s s J n F 1 b 3 Q 7 U 2 V j d G l v b j E v b W F 0 d X J h L 0 F 1 d G 9 S Z W 1 v d m V k Q 2 9 s d W 1 u c z E u e 0 l u Z m 9 y b W F 0 e W t h L V I s N 3 0 m c X V v d D s s J n F 1 b 3 Q 7 U 2 V j d G l v b j E v b W F 0 d X J h L 0 F 1 d G 9 S Z W 1 v d m V k Q 2 9 s d W 1 u c z E u e 0 F u Z 2 l l b H N r a S 1 Q L D h 9 J n F 1 b 3 Q 7 L C Z x d W 9 0 O 1 N l Y 3 R p b 2 4 x L 2 1 h d H V y Y S 9 B d X R v U m V t b 3 Z l Z E N v b H V t b n M x L n t B b m d p Z W x z a 2 k t U i w 5 f S Z x d W 9 0 O y w m c X V v d D t T Z W N 0 a W 9 u M S 9 t Y X R 1 c m E v Q X V 0 b 1 J l b W 9 2 Z W R D b 2 x 1 b W 5 z M S 5 7 R n J h b m N 1 c 2 t p L V A s M T B 9 J n F 1 b 3 Q 7 L C Z x d W 9 0 O 1 N l Y 3 R p b 2 4 x L 2 1 h d H V y Y S 9 B d X R v U m V t b 3 Z l Z E N v b H V t b n M x L n t G c m F u Y 3 V z a 2 k t U i w x M X 0 m c X V v d D s s J n F 1 b 3 Q 7 U 2 V j d G l v b j E v b W F 0 d X J h L 0 F 1 d G 9 S Z W 1 v d m V k Q 2 9 s d W 1 u c z E u e 0 h p c 3 p w Y c W E c 2 t p L V A s M T J 9 J n F 1 b 3 Q 7 L C Z x d W 9 0 O 1 N l Y 3 R p b 2 4 x L 2 1 h d H V y Y S 9 B d X R v U m V t b 3 Z l Z E N v b H V t b n M x L n t I a X N 6 c G H F h H N r a S 1 S L D E z f S Z x d W 9 0 O y w m c X V v d D t T Z W N 0 a W 9 u M S 9 t Y X R 1 c m E v Q X V 0 b 1 J l b W 9 2 Z W R D b 2 x 1 b W 5 z M S 5 7 T m l l b W l l Y 2 t p L V A s M T R 9 J n F 1 b 3 Q 7 L C Z x d W 9 0 O 1 N l Y 3 R p b 2 4 x L 2 1 h d H V y Y S 9 B d X R v U m V t b 3 Z l Z E N v b H V t b n M x L n t O a W V t a W V j a 2 k t U i w x N X 0 m c X V v d D s s J n F 1 b 3 Q 7 U 2 V j d G l v b j E v b W F 0 d X J h L 0 F 1 d G 9 S Z W 1 v d m V k Q 2 9 s d W 1 u c z E u e 0 1 h d G V t Y X R 5 a 2 E t U C w x N n 0 m c X V v d D s s J n F 1 b 3 Q 7 U 2 V j d G l v b j E v b W F 0 d X J h L 0 F 1 d G 9 S Z W 1 v d m V k Q 2 9 s d W 1 u c z E u e 0 1 h d G V t Y X R 5 a 2 E t U i w x N 3 0 m c X V v d D s s J n F 1 b 3 Q 7 U 2 V j d G l v b j E v b W F 0 d X J h L 0 F 1 d G 9 S Z W 1 v d m V k Q 2 9 s d W 1 u c z E u e 1 B v b H N r a S 1 Q L D E 4 f S Z x d W 9 0 O y w m c X V v d D t T Z W N 0 a W 9 u M S 9 t Y X R 1 c m E v Q X V 0 b 1 J l b W 9 2 Z W R D b 2 x 1 b W 5 z M S 5 7 U G 9 s c 2 t p L V I s M T l 9 J n F 1 b 3 Q 7 L C Z x d W 9 0 O 1 N l Y 3 R p b 2 4 x L 2 1 h d H V y Y S 9 B d X R v U m V t b 3 Z l Z E N v b H V t b n M x L n t X T 1 M t U i w y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R 1 c m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k Y j A y N D k 3 L W Q 5 Z j I t N D V m M i 0 5 N z U x L T I 1 N D U 4 M j k z Y j k 5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X R 1 c m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x M j o w N j o x M y 4 z M D I z M D M 2 W i I g L z 4 8 R W 5 0 c n k g V H l w Z T 0 i R m l s b E N v b H V t b l R 5 c G V z I i B W Y W x 1 Z T 0 i c 0 J n T U d C Z 1 l H Q m d Z R 0 J n W U d C Z 1 l H Q m d Z R 0 J n W U c i I C 8 + P E V u d H J 5 I F R 5 c G U 9 I k Z p b G x D b 2 x 1 b W 5 O Y W 1 l c y I g V m F s d W U 9 I n N b J n F 1 b 3 Q 7 S 0 x B U 0 E m c X V v d D s s J n F 1 b 3 Q 7 U E V T R U w m c X V v d D s s J n F 1 b 3 Q 7 Q m l v b G 9 n a W E t U i Z x d W 9 0 O y w m c X V v d D t D a G V t a W E t U i Z x d W 9 0 O y w m c X V v d D t G a X p 5 a 2 E t U i Z x d W 9 0 O y w m c X V v d D t H Z W 9 n c m F m a W E t U i Z x d W 9 0 O y w m c X V v d D t I a X N 0 b 3 J p Y S 1 S J n F 1 b 3 Q 7 L C Z x d W 9 0 O 0 l u Z m 9 y b W F 0 e W t h L V I m c X V v d D s s J n F 1 b 3 Q 7 Q W 5 n a W V s c 2 t p L V A m c X V v d D s s J n F 1 b 3 Q 7 Q W 5 n a W V s c 2 t p L V I m c X V v d D s s J n F 1 b 3 Q 7 R n J h b m N 1 c 2 t p L V A m c X V v d D s s J n F 1 b 3 Q 7 R n J h b m N 1 c 2 t p L V I m c X V v d D s s J n F 1 b 3 Q 7 S G l z e n B h x Y R z a 2 k t U C Z x d W 9 0 O y w m c X V v d D t I a X N 6 c G H F h H N r a S 1 S J n F 1 b 3 Q 7 L C Z x d W 9 0 O 0 5 p Z W 1 p Z W N r a S 1 Q J n F 1 b 3 Q 7 L C Z x d W 9 0 O 0 5 p Z W 1 p Z W N r a S 1 S J n F 1 b 3 Q 7 L C Z x d W 9 0 O 0 1 h d G V t Y X R 5 a 2 E t U C Z x d W 9 0 O y w m c X V v d D t N Y X R l b W F 0 e W t h L V I m c X V v d D s s J n F 1 b 3 Q 7 U G 9 s c 2 t p L V A m c X V v d D s s J n F 1 b 3 Q 7 U G 9 s c 2 t p L V I m c X V v d D s s J n F 1 b 3 Q 7 V 0 9 T L V I m c X V v d D t d I i A v P j x F b n R y e S B U e X B l P S J G a W x s U 3 R h d H V z I i B W Y W x 1 Z T 0 i c 0 N v b X B s Z X R l I i A v P j x F b n R y e S B U e X B l P S J G a W x s Q 2 9 1 b n Q i I F Z h b H V l P S J s M T U y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x Y R z a 2 k t U C w x M n 0 m c X V v d D s s J n F 1 b 3 Q 7 U 2 V j d G l v b j E v b W F 0 d X J h L 0 F 1 d G 9 S Z W 1 v d m V k Q 2 9 s d W 1 u c z E u e 0 h p c 3 p w Y c W E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x Y R z a 2 k t U C w x M n 0 m c X V v d D s s J n F 1 b 3 Q 7 U 2 V j d G l v b j E v b W F 0 d X J h L 0 F 1 d G 9 S Z W 1 v d m V k Q 2 9 s d W 1 u c z E u e 0 h p c 3 p w Y c W E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d H V y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9 P 1 4 y V p p G l J + I t i h t o 1 g A A A A A A g A A A A A A E G Y A A A A B A A A g A A A A S A P Q S n m O v d o K R f 1 M F M Q H o Y S / S U f j t N 7 r v q o M Q E Z U R I c A A A A A D o A A A A A C A A A g A A A A w G P P q u t f x q B T + M h S W i S o c X / 4 e D K V K m 5 G v 2 y H g 1 X j T u 5 Q A A A A f u x y y W l 3 + c i I C p K 4 j T I S 1 d / Y C D 4 B 5 2 s V a 0 a Q t W d M e Z C r 7 5 n 1 v B 7 5 s V l l a D 3 C n 3 G v e x R D W f a 2 l X L w u t y j q S P y c y h B N n i F R g J S g d j z z n 6 / u t d A A A A A b 2 K 9 N E y s 2 K M h T e H B Q Q k Q z E / g D h h 8 z G E D W G M s W 4 S T 5 c A U a b O v H W U p n o g p V z V R G 0 K B S s X + 3 o Z X B + P D P H I r b k S z s Q = = < / D a t a M a s h u p > 
</file>

<file path=customXml/itemProps1.xml><?xml version="1.0" encoding="utf-8"?>
<ds:datastoreItem xmlns:ds="http://schemas.openxmlformats.org/officeDocument/2006/customXml" ds:itemID="{82A8DB55-2A25-4B47-A6C0-3B4706C90F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z4_P</vt:lpstr>
      <vt:lpstr>matura</vt:lpstr>
      <vt:lpstr>zadanie1</vt:lpstr>
      <vt:lpstr>zadanie2</vt:lpstr>
      <vt:lpstr>zadanie3</vt:lpstr>
      <vt:lpstr>zadanie4</vt:lpstr>
      <vt:lpstr>zadanie5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2024-05-18T13:19:30Z</dcterms:modified>
</cp:coreProperties>
</file>