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Laboratorio Electronica\lab-electronica\TP4\"/>
    </mc:Choice>
  </mc:AlternateContent>
  <xr:revisionPtr revIDLastSave="0" documentId="13_ncr:1_{EC725CB8-7F4C-43CF-B666-897F904FEA68}" xr6:coauthVersionLast="38" xr6:coauthVersionMax="38" xr10:uidLastSave="{00000000-0000-0000-0000-000000000000}"/>
  <bookViews>
    <workbookView xWindow="0" yWindow="0" windowWidth="23040" windowHeight="9144" activeTab="1" xr2:uid="{8FECFAAB-4C3B-4091-94B8-C098B3764CF4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1" i="2" l="1"/>
  <c r="P32" i="2"/>
  <c r="P33" i="2"/>
  <c r="P30" i="2"/>
  <c r="P25" i="2"/>
  <c r="O31" i="2"/>
  <c r="O32" i="2"/>
  <c r="O33" i="2"/>
  <c r="O30" i="2"/>
  <c r="O25" i="2"/>
  <c r="N31" i="2"/>
  <c r="N32" i="2"/>
  <c r="N33" i="2"/>
  <c r="N30" i="2"/>
  <c r="N25" i="2"/>
  <c r="M31" i="2"/>
  <c r="M32" i="2"/>
  <c r="M33" i="2"/>
  <c r="M30" i="2"/>
  <c r="M26" i="2"/>
  <c r="M27" i="2"/>
  <c r="M28" i="2"/>
  <c r="M25" i="2"/>
  <c r="M21" i="2"/>
  <c r="M22" i="2"/>
  <c r="M23" i="2"/>
  <c r="M20" i="2"/>
  <c r="P26" i="2"/>
  <c r="P27" i="2"/>
  <c r="P28" i="2"/>
  <c r="P20" i="2"/>
  <c r="O26" i="2"/>
  <c r="O27" i="2"/>
  <c r="O28" i="2"/>
  <c r="O20" i="2"/>
  <c r="N26" i="2"/>
  <c r="N27" i="2"/>
  <c r="N28" i="2"/>
  <c r="N20" i="2"/>
  <c r="P21" i="2"/>
  <c r="P22" i="2"/>
  <c r="P23" i="2"/>
  <c r="O21" i="2"/>
  <c r="O22" i="2"/>
  <c r="O23" i="2"/>
  <c r="N21" i="2"/>
  <c r="N22" i="2"/>
  <c r="N23" i="2"/>
  <c r="F9" i="2"/>
  <c r="G9" i="2"/>
  <c r="I9" i="2"/>
  <c r="G11" i="2" l="1"/>
  <c r="G6" i="2"/>
  <c r="F6" i="2"/>
  <c r="G14" i="2"/>
  <c r="G13" i="2"/>
  <c r="G16" i="2"/>
  <c r="G15" i="2"/>
  <c r="G8" i="2"/>
  <c r="G10" i="2"/>
  <c r="G4" i="2"/>
  <c r="G5" i="2"/>
  <c r="G3" i="2"/>
  <c r="F14" i="2"/>
  <c r="F13" i="2"/>
  <c r="F16" i="2"/>
  <c r="F15" i="2"/>
  <c r="F8" i="2"/>
  <c r="F11" i="2"/>
  <c r="F10" i="2"/>
  <c r="F4" i="2"/>
  <c r="F5" i="2"/>
  <c r="F3" i="2"/>
  <c r="I11" i="2"/>
  <c r="I15" i="2"/>
  <c r="I14" i="2"/>
  <c r="I6" i="2"/>
  <c r="I13" i="2"/>
  <c r="I16" i="2"/>
  <c r="I10" i="2"/>
  <c r="I5" i="2"/>
  <c r="I4" i="2"/>
  <c r="I8" i="2"/>
  <c r="I3" i="2"/>
  <c r="G8" i="1" l="1"/>
  <c r="G4" i="1"/>
  <c r="G7" i="1"/>
  <c r="I4" i="1"/>
  <c r="I6" i="1"/>
  <c r="G6" i="1"/>
  <c r="G2" i="1"/>
  <c r="I2" i="1"/>
  <c r="I3" i="1"/>
  <c r="I7" i="1"/>
  <c r="I8" i="1"/>
  <c r="I10" i="1"/>
  <c r="G3" i="1"/>
  <c r="G10" i="1"/>
  <c r="F3" i="1"/>
  <c r="F4" i="1"/>
  <c r="F6" i="1"/>
  <c r="F7" i="1"/>
  <c r="F8" i="1"/>
  <c r="F10" i="1"/>
  <c r="F2" i="1"/>
</calcChain>
</file>

<file path=xl/sharedStrings.xml><?xml version="1.0" encoding="utf-8"?>
<sst xmlns="http://schemas.openxmlformats.org/spreadsheetml/2006/main" count="92" uniqueCount="29">
  <si>
    <t>f</t>
  </si>
  <si>
    <t>R1</t>
  </si>
  <si>
    <t>R4</t>
  </si>
  <si>
    <t>C</t>
  </si>
  <si>
    <t>D</t>
  </si>
  <si>
    <t>fi</t>
  </si>
  <si>
    <t>C(teo)</t>
  </si>
  <si>
    <t>Rx(fijo teo)</t>
  </si>
  <si>
    <t>6.8n</t>
  </si>
  <si>
    <t>Rx</t>
  </si>
  <si>
    <t>33n</t>
  </si>
  <si>
    <t>??</t>
  </si>
  <si>
    <t>68n</t>
  </si>
  <si>
    <t>150n</t>
  </si>
  <si>
    <t>Rx medido</t>
  </si>
  <si>
    <t>c</t>
  </si>
  <si>
    <t>d</t>
  </si>
  <si>
    <t>C[nF]</t>
  </si>
  <si>
    <t>R[Omega]</t>
  </si>
  <si>
    <t>Grados</t>
  </si>
  <si>
    <t>Puente</t>
  </si>
  <si>
    <t>Analizador de Impedancia</t>
  </si>
  <si>
    <t>rx</t>
  </si>
  <si>
    <t>NO USAR ESTA PAGINA</t>
  </si>
  <si>
    <t>Error</t>
  </si>
  <si>
    <t>Ec</t>
  </si>
  <si>
    <t>Ed</t>
  </si>
  <si>
    <t>Efi</t>
  </si>
  <si>
    <t>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</si>
</sst>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EDB5-37D4-4285-945B-B24BD82F646C}">
  <dimension ref="A1:I15"/>
  <sheetViews>
    <sheetView workbookViewId="0">
      <selection activeCell="A16" sqref="A16"/>
    </sheetView>
  </sheetViews>
  <sheetFormatPr defaultRowHeight="14.4" x14ac:dyDescent="0.3"/>
  <cols>
    <col min="7" max="7" width="8.88671875" customWidth="1"/>
  </cols>
  <sheetData>
    <row r="1" spans="1:9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</row>
    <row r="2" spans="1:9" x14ac:dyDescent="0.3">
      <c r="A2" s="1">
        <v>10000</v>
      </c>
      <c r="B2" t="s">
        <v>8</v>
      </c>
      <c r="C2">
        <v>37.299999999999997</v>
      </c>
      <c r="D2">
        <v>45.8</v>
      </c>
      <c r="E2" s="1">
        <v>10440</v>
      </c>
      <c r="F2" s="1">
        <f>0.0000000068*10000/(E2)</f>
        <v>6.5134099616858238E-9</v>
      </c>
      <c r="G2" s="1">
        <f>2*PI()*D2*A2*0.0000000068</f>
        <v>1.9568352320680101E-2</v>
      </c>
      <c r="H2">
        <v>-80</v>
      </c>
      <c r="I2" s="1">
        <f>D2*E2/10000</f>
        <v>47.815199999999997</v>
      </c>
    </row>
    <row r="3" spans="1:9" x14ac:dyDescent="0.3">
      <c r="A3" s="1">
        <v>10000</v>
      </c>
      <c r="B3" t="s">
        <v>10</v>
      </c>
      <c r="C3">
        <v>37.299999999999997</v>
      </c>
      <c r="D3">
        <v>146</v>
      </c>
      <c r="E3" s="1">
        <v>2190</v>
      </c>
      <c r="F3" s="1">
        <f t="shared" ref="F3:F10" si="0">0.0000000068*10000/(E3)</f>
        <v>3.1050228310502284E-8</v>
      </c>
      <c r="G3" s="1">
        <f t="shared" ref="G3:G10" si="1">2*PI()*D3*A3*0.0000000068</f>
        <v>6.2379463729678918E-2</v>
      </c>
      <c r="H3" s="1">
        <v>90</v>
      </c>
      <c r="I3" s="1">
        <f t="shared" ref="I3:I10" si="2">D3*E3/10000</f>
        <v>31.974</v>
      </c>
    </row>
    <row r="4" spans="1:9" x14ac:dyDescent="0.3">
      <c r="A4" s="1">
        <v>10000</v>
      </c>
      <c r="B4" t="s">
        <v>12</v>
      </c>
      <c r="C4">
        <v>22</v>
      </c>
      <c r="D4">
        <v>190</v>
      </c>
      <c r="E4">
        <v>1021</v>
      </c>
      <c r="F4" s="1">
        <f t="shared" si="0"/>
        <v>6.6601371204701272E-8</v>
      </c>
      <c r="G4" s="1">
        <f>2*PI()*D4*A4*0.0000000068</f>
        <v>8.1178754168760248E-2</v>
      </c>
      <c r="H4" t="s">
        <v>11</v>
      </c>
      <c r="I4" s="1">
        <f>C4*E4/10000</f>
        <v>2.2462</v>
      </c>
    </row>
    <row r="5" spans="1:9" x14ac:dyDescent="0.3">
      <c r="A5" s="1">
        <v>10000</v>
      </c>
      <c r="B5" t="s">
        <v>13</v>
      </c>
      <c r="C5">
        <v>37.299999999999997</v>
      </c>
      <c r="D5" t="s">
        <v>11</v>
      </c>
      <c r="E5" t="s">
        <v>11</v>
      </c>
      <c r="F5" s="1" t="s">
        <v>11</v>
      </c>
      <c r="G5" s="1" t="s">
        <v>11</v>
      </c>
      <c r="H5" t="s">
        <v>11</v>
      </c>
      <c r="I5" s="1" t="s">
        <v>11</v>
      </c>
    </row>
    <row r="6" spans="1:9" x14ac:dyDescent="0.3">
      <c r="A6" s="1">
        <v>1000</v>
      </c>
      <c r="B6" t="s">
        <v>12</v>
      </c>
      <c r="C6">
        <v>40</v>
      </c>
      <c r="D6">
        <v>364</v>
      </c>
      <c r="E6">
        <v>1021</v>
      </c>
      <c r="F6" s="1">
        <f t="shared" si="0"/>
        <v>6.6601371204701272E-8</v>
      </c>
      <c r="G6" s="1">
        <f>2*PI()*D6*A6*0.0000000068</f>
        <v>1.5552140272330912E-2</v>
      </c>
      <c r="H6" t="s">
        <v>11</v>
      </c>
      <c r="I6" s="1">
        <f>D6*E6/10000</f>
        <v>37.164400000000001</v>
      </c>
    </row>
    <row r="7" spans="1:9" x14ac:dyDescent="0.3">
      <c r="A7" s="1">
        <v>1000</v>
      </c>
      <c r="B7" t="s">
        <v>10</v>
      </c>
      <c r="C7">
        <v>40</v>
      </c>
      <c r="D7">
        <v>152</v>
      </c>
      <c r="E7">
        <v>2180</v>
      </c>
      <c r="F7" s="1">
        <f t="shared" si="0"/>
        <v>3.1192660550458718E-8</v>
      </c>
      <c r="G7" s="1">
        <f>2*PI()*D7*A7*0.0000000068</f>
        <v>6.4943003335008196E-3</v>
      </c>
      <c r="H7">
        <v>50</v>
      </c>
      <c r="I7" s="1">
        <f t="shared" si="2"/>
        <v>33.136000000000003</v>
      </c>
    </row>
    <row r="8" spans="1:9" x14ac:dyDescent="0.3">
      <c r="A8" s="1">
        <v>1000</v>
      </c>
      <c r="B8" t="s">
        <v>8</v>
      </c>
      <c r="C8">
        <v>189</v>
      </c>
      <c r="D8">
        <v>125</v>
      </c>
      <c r="E8">
        <v>10440</v>
      </c>
      <c r="F8" s="1">
        <f t="shared" si="0"/>
        <v>6.5134099616858238E-9</v>
      </c>
      <c r="G8" s="1">
        <f>2*PI()*D8*A8*0.0000000068</f>
        <v>5.3407075111026481E-3</v>
      </c>
      <c r="H8">
        <v>45</v>
      </c>
      <c r="I8" s="1">
        <f t="shared" si="2"/>
        <v>130.5</v>
      </c>
    </row>
    <row r="9" spans="1:9" x14ac:dyDescent="0.3">
      <c r="A9" s="1">
        <v>1000</v>
      </c>
      <c r="B9" t="s">
        <v>13</v>
      </c>
      <c r="F9" s="1"/>
      <c r="G9" s="1"/>
      <c r="I9" s="1"/>
    </row>
    <row r="10" spans="1:9" x14ac:dyDescent="0.3">
      <c r="A10" s="1">
        <v>100000</v>
      </c>
      <c r="B10" t="s">
        <v>8</v>
      </c>
      <c r="C10">
        <v>45</v>
      </c>
      <c r="D10">
        <v>48</v>
      </c>
      <c r="E10">
        <v>1440</v>
      </c>
      <c r="F10" s="1">
        <f t="shared" si="0"/>
        <v>4.7222222222222219E-8</v>
      </c>
      <c r="G10" s="1">
        <f t="shared" si="1"/>
        <v>0.20508316842634169</v>
      </c>
      <c r="H10">
        <v>68</v>
      </c>
      <c r="I10" s="1">
        <f t="shared" si="2"/>
        <v>6.9119999999999999</v>
      </c>
    </row>
    <row r="15" spans="1:9" x14ac:dyDescent="0.3">
      <c r="A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11D2-1BA8-4893-8A3B-96931330E94B}">
  <dimension ref="A1:R33"/>
  <sheetViews>
    <sheetView tabSelected="1" topLeftCell="H18" workbookViewId="0">
      <selection activeCell="L30" sqref="L30:P33"/>
    </sheetView>
  </sheetViews>
  <sheetFormatPr defaultRowHeight="14.4" x14ac:dyDescent="0.3"/>
  <cols>
    <col min="7" max="7" width="11.88671875" customWidth="1"/>
    <col min="8" max="8" width="9.21875" bestFit="1" customWidth="1"/>
    <col min="13" max="13" width="17.88671875" customWidth="1"/>
  </cols>
  <sheetData>
    <row r="1" spans="1:18" x14ac:dyDescent="0.3">
      <c r="A1" t="s">
        <v>20</v>
      </c>
      <c r="K1" t="s">
        <v>14</v>
      </c>
      <c r="N1" t="s">
        <v>0</v>
      </c>
      <c r="O1" t="s">
        <v>17</v>
      </c>
      <c r="P1" t="s">
        <v>18</v>
      </c>
      <c r="Q1" t="s">
        <v>4</v>
      </c>
      <c r="R1" t="s">
        <v>19</v>
      </c>
    </row>
    <row r="2" spans="1:18" x14ac:dyDescent="0.3">
      <c r="A2" t="s">
        <v>0</v>
      </c>
      <c r="B2" t="s">
        <v>6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9</v>
      </c>
      <c r="K2">
        <v>83.1</v>
      </c>
      <c r="N2" s="1">
        <v>1000</v>
      </c>
      <c r="O2">
        <v>7.0330000000000004</v>
      </c>
      <c r="P2" s="1">
        <v>140</v>
      </c>
      <c r="Q2">
        <v>6.1999999999999998E-3</v>
      </c>
      <c r="R2">
        <v>-89.65</v>
      </c>
    </row>
    <row r="3" spans="1:18" x14ac:dyDescent="0.3">
      <c r="A3" s="1">
        <v>10000</v>
      </c>
      <c r="B3" t="s">
        <v>8</v>
      </c>
      <c r="C3">
        <v>82</v>
      </c>
      <c r="D3">
        <v>77</v>
      </c>
      <c r="E3" s="1">
        <v>10440</v>
      </c>
      <c r="F3" s="1">
        <f>$O$3*0.000000001*10000/(E3)</f>
        <v>6.688697318007663E-9</v>
      </c>
      <c r="G3" s="1">
        <f>2*PI()*D3*A3*$O$3*0.000000001</f>
        <v>3.3784121910026992E-2</v>
      </c>
      <c r="H3">
        <v>-88.1</v>
      </c>
      <c r="I3" s="1">
        <f>D3*E3/10000</f>
        <v>80.388000000000005</v>
      </c>
      <c r="K3">
        <v>19.7</v>
      </c>
      <c r="N3" s="1">
        <v>10000</v>
      </c>
      <c r="O3">
        <v>6.9829999999999997</v>
      </c>
      <c r="P3" s="1">
        <v>66</v>
      </c>
      <c r="Q3">
        <v>2.9100000000000001E-2</v>
      </c>
      <c r="R3">
        <v>-88.33</v>
      </c>
    </row>
    <row r="4" spans="1:18" x14ac:dyDescent="0.3">
      <c r="A4" s="1">
        <v>10000</v>
      </c>
      <c r="B4" t="s">
        <v>10</v>
      </c>
      <c r="C4">
        <v>18</v>
      </c>
      <c r="D4">
        <v>57.1</v>
      </c>
      <c r="E4" s="1">
        <v>2210</v>
      </c>
      <c r="F4" s="1">
        <f t="shared" ref="F4:F5" si="0">$O$3*0.000000001*10000/(E4)</f>
        <v>3.1597285067873302E-8</v>
      </c>
      <c r="G4" s="1">
        <f t="shared" ref="G4:G5" si="1">2*PI()*D4*A4*$O$3*0.000000001</f>
        <v>2.5052900793020014E-2</v>
      </c>
      <c r="H4" s="1">
        <v>-88.56</v>
      </c>
      <c r="I4" s="1">
        <f>D4*E4/10000</f>
        <v>12.6191</v>
      </c>
      <c r="K4">
        <v>9.4</v>
      </c>
      <c r="N4" s="1">
        <v>100000</v>
      </c>
      <c r="O4">
        <v>6.8470000000000004</v>
      </c>
      <c r="P4" s="1">
        <v>30.8</v>
      </c>
      <c r="Q4">
        <v>0.13320000000000001</v>
      </c>
      <c r="R4">
        <v>-82.76</v>
      </c>
    </row>
    <row r="5" spans="1:18" x14ac:dyDescent="0.3">
      <c r="A5" s="1">
        <v>10000</v>
      </c>
      <c r="B5" t="s">
        <v>12</v>
      </c>
      <c r="C5">
        <v>8.1999999999999993</v>
      </c>
      <c r="D5">
        <v>47.3</v>
      </c>
      <c r="E5">
        <v>1025</v>
      </c>
      <c r="F5" s="1">
        <f t="shared" si="0"/>
        <v>6.8126829268292684E-8</v>
      </c>
      <c r="G5" s="1">
        <f t="shared" si="1"/>
        <v>2.075310345901658E-2</v>
      </c>
      <c r="H5">
        <v>-88.81</v>
      </c>
      <c r="I5" s="1">
        <f>D5*E5/10000</f>
        <v>4.8482500000000002</v>
      </c>
    </row>
    <row r="6" spans="1:18" x14ac:dyDescent="0.3">
      <c r="A6" s="1">
        <v>10000</v>
      </c>
      <c r="B6" t="s">
        <v>13</v>
      </c>
      <c r="C6">
        <v>3.2</v>
      </c>
      <c r="D6">
        <v>62.3</v>
      </c>
      <c r="E6">
        <v>455</v>
      </c>
      <c r="F6" s="1">
        <f>$O$3*0.000000001*10000/(E6)</f>
        <v>1.5347252747252749E-7</v>
      </c>
      <c r="G6" s="1">
        <f>2*PI()*D6*A6*$O$3*0.000000001</f>
        <v>2.7334425909021833E-2</v>
      </c>
      <c r="H6">
        <v>-88.43</v>
      </c>
      <c r="I6" s="1">
        <f>D6*E6/10000</f>
        <v>2.8346499999999999</v>
      </c>
    </row>
    <row r="7" spans="1:18" x14ac:dyDescent="0.3">
      <c r="A7" s="1">
        <v>1000</v>
      </c>
      <c r="G7" s="1"/>
    </row>
    <row r="8" spans="1:18" x14ac:dyDescent="0.3">
      <c r="A8" s="1">
        <v>1000</v>
      </c>
      <c r="B8" t="s">
        <v>8</v>
      </c>
      <c r="C8">
        <v>82</v>
      </c>
      <c r="D8">
        <v>77</v>
      </c>
      <c r="E8">
        <v>10450</v>
      </c>
      <c r="F8" s="1">
        <f>$O$2*0.000000001*10000/(E8)</f>
        <v>6.7301435406698576E-9</v>
      </c>
      <c r="G8" s="1">
        <f>2*PI()*D8*A8*$O$2*0.000000001</f>
        <v>3.4026024544353403E-3</v>
      </c>
      <c r="H8">
        <v>-89.81</v>
      </c>
      <c r="I8" s="1">
        <f>D8*E8/10000</f>
        <v>80.465000000000003</v>
      </c>
    </row>
    <row r="9" spans="1:18" x14ac:dyDescent="0.3">
      <c r="A9" s="1">
        <v>1000</v>
      </c>
      <c r="B9" t="s">
        <v>10</v>
      </c>
      <c r="C9">
        <v>18</v>
      </c>
      <c r="D9">
        <v>52.3</v>
      </c>
      <c r="E9">
        <v>2190</v>
      </c>
      <c r="F9" s="1">
        <f t="shared" ref="F9:F11" si="2">$O$2*0.000000001*10000/(E9)</f>
        <v>3.2114155251141555E-8</v>
      </c>
      <c r="G9" s="1">
        <f t="shared" ref="G9" si="3">2*PI()*D9*A9*$O$2*0.000000001</f>
        <v>2.3111182904801079E-3</v>
      </c>
      <c r="H9">
        <v>-89.87</v>
      </c>
      <c r="I9" s="1">
        <f>D9*E9/10000</f>
        <v>11.4537</v>
      </c>
    </row>
    <row r="10" spans="1:18" x14ac:dyDescent="0.3">
      <c r="A10" s="1">
        <v>1000</v>
      </c>
      <c r="B10" t="s">
        <v>12</v>
      </c>
      <c r="C10">
        <v>8.1999999999999993</v>
      </c>
      <c r="D10">
        <v>49</v>
      </c>
      <c r="E10">
        <v>1023</v>
      </c>
      <c r="F10" s="1">
        <f>$O$2*0.000000001*10000/(E10)</f>
        <v>6.874877810361683E-8</v>
      </c>
      <c r="G10" s="1">
        <f>2*PI()*D10*A10*$O$2*0.000000001</f>
        <v>2.1652924710043073E-3</v>
      </c>
      <c r="H10">
        <v>-89.88</v>
      </c>
      <c r="I10" s="1">
        <f>D10*E10/10000</f>
        <v>5.0126999999999997</v>
      </c>
    </row>
    <row r="11" spans="1:18" x14ac:dyDescent="0.3">
      <c r="A11" s="1">
        <v>1000</v>
      </c>
      <c r="B11" t="s">
        <v>13</v>
      </c>
      <c r="C11">
        <v>3.2</v>
      </c>
      <c r="D11">
        <v>63.5</v>
      </c>
      <c r="E11">
        <v>456</v>
      </c>
      <c r="F11" s="1">
        <f t="shared" si="2"/>
        <v>1.5423245614035091E-7</v>
      </c>
      <c r="G11" s="1">
        <f>2*PI()*D11*A11*$O$2*0.000000001</f>
        <v>2.8060422838525217E-3</v>
      </c>
      <c r="H11">
        <v>-89.84</v>
      </c>
      <c r="I11" s="1">
        <f>D11*E11/10000</f>
        <v>2.8956</v>
      </c>
    </row>
    <row r="12" spans="1:18" x14ac:dyDescent="0.3">
      <c r="A12" s="1">
        <v>100000</v>
      </c>
      <c r="G12" s="1"/>
    </row>
    <row r="13" spans="1:18" x14ac:dyDescent="0.3">
      <c r="A13" s="1">
        <v>100000</v>
      </c>
      <c r="B13" t="s">
        <v>8</v>
      </c>
      <c r="C13">
        <v>82</v>
      </c>
      <c r="D13">
        <v>81</v>
      </c>
      <c r="E13" s="1">
        <v>10445</v>
      </c>
      <c r="F13" s="1">
        <f>$O$4*0.000000001*10000/(E13)</f>
        <v>6.5552896122546687E-9</v>
      </c>
      <c r="G13" s="1">
        <f>2*PI()*D13*A13*$O$4*0.000000001</f>
        <v>0.34846985536589492</v>
      </c>
      <c r="H13">
        <v>-70.8</v>
      </c>
      <c r="I13" s="1">
        <f>D13*E13/10000</f>
        <v>84.604500000000002</v>
      </c>
    </row>
    <row r="14" spans="1:18" x14ac:dyDescent="0.3">
      <c r="A14" s="1">
        <v>100000</v>
      </c>
      <c r="B14" t="s">
        <v>10</v>
      </c>
      <c r="C14">
        <v>18</v>
      </c>
      <c r="D14">
        <v>50.5</v>
      </c>
      <c r="E14">
        <v>2520</v>
      </c>
      <c r="F14" s="1">
        <f t="shared" ref="F14:F16" si="4">$O$4*0.000000001*10000/(E14)</f>
        <v>2.7170634920634927E-8</v>
      </c>
      <c r="G14" s="1">
        <f t="shared" ref="G14:G16" si="5">2*PI()*D14*A14*$O$4*0.000000001</f>
        <v>0.21725589748120611</v>
      </c>
      <c r="H14">
        <v>-77.78</v>
      </c>
      <c r="I14" s="1">
        <f t="shared" ref="I14:I16" si="6">D14*E14/10000</f>
        <v>12.726000000000001</v>
      </c>
    </row>
    <row r="15" spans="1:18" x14ac:dyDescent="0.3">
      <c r="A15" s="1">
        <v>100000</v>
      </c>
      <c r="B15" t="s">
        <v>12</v>
      </c>
      <c r="C15">
        <v>8.1999999999999993</v>
      </c>
      <c r="D15">
        <v>46.2</v>
      </c>
      <c r="E15">
        <v>1193</v>
      </c>
      <c r="F15" s="1">
        <f>$O$4*0.000000001*10000/(E15)</f>
        <v>5.7393126571668072E-8</v>
      </c>
      <c r="G15" s="1">
        <f>2*PI()*D15*A15*$O$4*0.000000001</f>
        <v>0.19875688046795487</v>
      </c>
      <c r="H15">
        <v>-78.760000000000005</v>
      </c>
      <c r="I15" s="1">
        <f>D15*E15/10000</f>
        <v>5.5116600000000009</v>
      </c>
    </row>
    <row r="16" spans="1:18" x14ac:dyDescent="0.3">
      <c r="A16" s="1">
        <v>100000</v>
      </c>
      <c r="B16" t="s">
        <v>13</v>
      </c>
      <c r="C16">
        <v>3.2</v>
      </c>
      <c r="D16">
        <v>54</v>
      </c>
      <c r="E16">
        <v>525</v>
      </c>
      <c r="F16" s="1">
        <f t="shared" si="4"/>
        <v>1.3041904761904763E-7</v>
      </c>
      <c r="G16" s="1">
        <f t="shared" si="5"/>
        <v>0.2323132369105966</v>
      </c>
      <c r="H16">
        <v>-76.92</v>
      </c>
      <c r="I16" s="1">
        <f t="shared" si="6"/>
        <v>2.835</v>
      </c>
    </row>
    <row r="18" spans="1:16" x14ac:dyDescent="0.3">
      <c r="A18" t="s">
        <v>21</v>
      </c>
    </row>
    <row r="19" spans="1:16" x14ac:dyDescent="0.3">
      <c r="A19" t="s">
        <v>0</v>
      </c>
      <c r="B19" t="s">
        <v>6</v>
      </c>
      <c r="C19" t="s">
        <v>7</v>
      </c>
      <c r="D19" t="s">
        <v>15</v>
      </c>
      <c r="E19" t="s">
        <v>16</v>
      </c>
      <c r="F19" t="s">
        <v>5</v>
      </c>
      <c r="G19" t="s">
        <v>22</v>
      </c>
      <c r="K19" t="s">
        <v>24</v>
      </c>
      <c r="L19" s="3"/>
      <c r="M19" s="4" t="s">
        <v>25</v>
      </c>
      <c r="N19" s="4" t="s">
        <v>26</v>
      </c>
      <c r="O19" s="4" t="s">
        <v>27</v>
      </c>
      <c r="P19" s="4" t="s">
        <v>28</v>
      </c>
    </row>
    <row r="20" spans="1:16" x14ac:dyDescent="0.3">
      <c r="A20" s="1">
        <v>1000</v>
      </c>
      <c r="B20" t="s">
        <v>8</v>
      </c>
      <c r="C20">
        <v>82</v>
      </c>
      <c r="D20">
        <v>6.4630000000000001</v>
      </c>
      <c r="E20">
        <v>6.4000000000000003E-3</v>
      </c>
      <c r="F20">
        <v>-89.66</v>
      </c>
      <c r="G20" s="1">
        <v>150</v>
      </c>
      <c r="K20" s="1">
        <v>1000</v>
      </c>
      <c r="L20" s="3" t="s">
        <v>8</v>
      </c>
      <c r="M20" s="4">
        <f>ABS((D20*0.000000001-F8)/(D20*0.000000001))*100</f>
        <v>4.1334293775314421</v>
      </c>
      <c r="N20" s="4">
        <f>ABS((E20-G8)/E20)*100</f>
        <v>46.834336649447813</v>
      </c>
      <c r="O20" s="4">
        <f>ABS((F20-H8)/F20)*100</f>
        <v>0.16729868391702618</v>
      </c>
      <c r="P20" s="4">
        <f>ABS((G20-I8)/G20)*100</f>
        <v>46.356666666666662</v>
      </c>
    </row>
    <row r="21" spans="1:16" x14ac:dyDescent="0.3">
      <c r="A21" s="1">
        <v>1000</v>
      </c>
      <c r="B21" t="s">
        <v>10</v>
      </c>
      <c r="C21">
        <v>18</v>
      </c>
      <c r="D21">
        <v>31.46</v>
      </c>
      <c r="E21">
        <v>7.4999999999999997E-3</v>
      </c>
      <c r="F21">
        <v>-89.69</v>
      </c>
      <c r="G21" s="1">
        <v>41</v>
      </c>
      <c r="K21" s="1">
        <v>1000</v>
      </c>
      <c r="L21" s="3" t="s">
        <v>10</v>
      </c>
      <c r="M21" s="4">
        <f t="shared" ref="M21:M23" si="7">ABS((D21*0.000000001-F9)/(D21*0.000000001))*100</f>
        <v>2.0793237480659568</v>
      </c>
      <c r="N21" s="4">
        <f t="shared" ref="N21:N23" si="8">ABS((E21-G9)/E21)*100</f>
        <v>69.185089460265232</v>
      </c>
      <c r="O21" s="4">
        <f t="shared" ref="O21:O23" si="9">ABS((F21-H9)/F21)*100</f>
        <v>0.20069126992976566</v>
      </c>
      <c r="P21" s="4">
        <f t="shared" ref="P21:P23" si="10">ABS((G21-I9)/G21)*100</f>
        <v>72.064146341463413</v>
      </c>
    </row>
    <row r="22" spans="1:16" x14ac:dyDescent="0.3">
      <c r="A22" s="1">
        <v>1000</v>
      </c>
      <c r="B22" t="s">
        <v>12</v>
      </c>
      <c r="C22">
        <v>8.1999999999999993</v>
      </c>
      <c r="D22">
        <v>67.45</v>
      </c>
      <c r="E22">
        <v>7.7999999999999996E-3</v>
      </c>
      <c r="F22">
        <v>-89.55</v>
      </c>
      <c r="G22" s="1">
        <v>19</v>
      </c>
      <c r="K22" s="1">
        <v>1000</v>
      </c>
      <c r="L22" s="3" t="s">
        <v>12</v>
      </c>
      <c r="M22" s="4">
        <f t="shared" si="7"/>
        <v>1.9255420364963947</v>
      </c>
      <c r="N22" s="4">
        <f t="shared" si="8"/>
        <v>72.239840115329386</v>
      </c>
      <c r="O22" s="4">
        <f t="shared" si="9"/>
        <v>0.36850921273031639</v>
      </c>
      <c r="P22" s="4">
        <f t="shared" si="10"/>
        <v>73.617368421052646</v>
      </c>
    </row>
    <row r="23" spans="1:16" x14ac:dyDescent="0.3">
      <c r="A23" s="1">
        <v>1000</v>
      </c>
      <c r="B23" t="s">
        <v>13</v>
      </c>
      <c r="C23">
        <v>3.2</v>
      </c>
      <c r="D23">
        <v>152.35</v>
      </c>
      <c r="E23">
        <v>9.4999999999999998E-3</v>
      </c>
      <c r="F23">
        <v>-89.5</v>
      </c>
      <c r="G23" s="1">
        <v>10</v>
      </c>
      <c r="K23" s="1">
        <v>1000</v>
      </c>
      <c r="L23" s="3" t="s">
        <v>13</v>
      </c>
      <c r="M23" s="4">
        <f t="shared" si="7"/>
        <v>1.2356128259605517</v>
      </c>
      <c r="N23" s="4">
        <f t="shared" si="8"/>
        <v>70.462712801552414</v>
      </c>
      <c r="O23" s="4">
        <f t="shared" si="9"/>
        <v>0.3798882681564284</v>
      </c>
      <c r="P23" s="4">
        <f t="shared" si="10"/>
        <v>71.043999999999997</v>
      </c>
    </row>
    <row r="24" spans="1:16" x14ac:dyDescent="0.3">
      <c r="M24" s="2"/>
      <c r="N24" s="2"/>
      <c r="O24" s="2"/>
      <c r="P24" s="2"/>
    </row>
    <row r="25" spans="1:16" x14ac:dyDescent="0.3">
      <c r="A25" s="1">
        <v>10000</v>
      </c>
      <c r="B25" t="s">
        <v>8</v>
      </c>
      <c r="C25">
        <v>82</v>
      </c>
      <c r="D25">
        <v>6.43</v>
      </c>
      <c r="E25">
        <v>4.6100000000000002E-2</v>
      </c>
      <c r="F25">
        <v>-87.12</v>
      </c>
      <c r="G25" s="1">
        <v>114</v>
      </c>
      <c r="K25" s="1">
        <v>10000</v>
      </c>
      <c r="L25" t="s">
        <v>8</v>
      </c>
      <c r="M25" s="2">
        <f>ABS((D25*0.000000001-F3)/(D25*0.000000001))*100</f>
        <v>4.0232864386883778</v>
      </c>
      <c r="N25" s="2">
        <f>ABS((E25-G3)/E25)*100</f>
        <v>26.715570694084622</v>
      </c>
      <c r="O25" s="2">
        <f>ABS((F25-H3)/F25)*100</f>
        <v>1.1248852157942948</v>
      </c>
      <c r="P25" s="2">
        <f>ABS((G25-I3)/G25)*100</f>
        <v>29.484210526315785</v>
      </c>
    </row>
    <row r="26" spans="1:16" x14ac:dyDescent="0.3">
      <c r="B26" t="s">
        <v>10</v>
      </c>
      <c r="C26">
        <v>18</v>
      </c>
      <c r="D26">
        <v>31.19</v>
      </c>
      <c r="E26">
        <v>4.65E-2</v>
      </c>
      <c r="F26">
        <v>-87.3</v>
      </c>
      <c r="G26" s="1">
        <v>23.8</v>
      </c>
      <c r="L26" t="s">
        <v>10</v>
      </c>
      <c r="M26" s="2">
        <f t="shared" ref="M26:M28" si="11">ABS((D26*0.000000001-F4)/(D26*0.000000001))*100</f>
        <v>1.3058193904241713</v>
      </c>
      <c r="N26" s="2">
        <f t="shared" ref="N26:N28" si="12">ABS((E26-G4)/E26)*100</f>
        <v>46.122793993505347</v>
      </c>
      <c r="O26" s="2">
        <f t="shared" ref="O26:O28" si="13">ABS((F26-H4)/F26)*100</f>
        <v>1.4432989690721709</v>
      </c>
      <c r="P26" s="2">
        <f t="shared" ref="P26:P28" si="14">ABS((G26-I4)/G26)*100</f>
        <v>46.978571428571428</v>
      </c>
    </row>
    <row r="27" spans="1:16" x14ac:dyDescent="0.3">
      <c r="B27" t="s">
        <v>12</v>
      </c>
      <c r="C27">
        <v>8.1999999999999993</v>
      </c>
      <c r="D27">
        <v>66.849999999999994</v>
      </c>
      <c r="E27">
        <v>4.8500000000000001E-2</v>
      </c>
      <c r="F27">
        <v>-87.2</v>
      </c>
      <c r="G27" s="1">
        <v>11.5</v>
      </c>
      <c r="L27" t="s">
        <v>12</v>
      </c>
      <c r="M27" s="2">
        <f t="shared" si="11"/>
        <v>1.9099914260174877</v>
      </c>
      <c r="N27" s="2">
        <f t="shared" si="12"/>
        <v>57.210095960790554</v>
      </c>
      <c r="O27" s="2">
        <f t="shared" si="13"/>
        <v>1.8463302752293571</v>
      </c>
      <c r="P27" s="2">
        <f t="shared" si="14"/>
        <v>57.841304347826082</v>
      </c>
    </row>
    <row r="28" spans="1:16" x14ac:dyDescent="0.3">
      <c r="B28" t="s">
        <v>13</v>
      </c>
      <c r="C28">
        <v>3.2</v>
      </c>
      <c r="D28">
        <v>151</v>
      </c>
      <c r="E28">
        <v>6.1899999999999997E-2</v>
      </c>
      <c r="F28">
        <v>-86.4</v>
      </c>
      <c r="G28" s="1">
        <v>6.6</v>
      </c>
      <c r="L28" t="s">
        <v>13</v>
      </c>
      <c r="M28" s="2">
        <f t="shared" si="11"/>
        <v>1.637435412269848</v>
      </c>
      <c r="N28" s="2">
        <f t="shared" si="12"/>
        <v>55.840992069431607</v>
      </c>
      <c r="O28" s="2">
        <f t="shared" si="13"/>
        <v>2.3495370370370381</v>
      </c>
      <c r="P28" s="2">
        <f t="shared" si="14"/>
        <v>57.050757575757572</v>
      </c>
    </row>
    <row r="29" spans="1:16" x14ac:dyDescent="0.3">
      <c r="M29" s="2"/>
      <c r="N29" s="2"/>
      <c r="O29" s="2"/>
      <c r="P29" s="2"/>
    </row>
    <row r="30" spans="1:16" x14ac:dyDescent="0.3">
      <c r="A30" s="1">
        <v>100000</v>
      </c>
      <c r="B30" t="s">
        <v>8</v>
      </c>
      <c r="C30">
        <v>82</v>
      </c>
      <c r="D30">
        <v>6.3360000000000003</v>
      </c>
      <c r="E30">
        <v>0.39500000000000002</v>
      </c>
      <c r="F30">
        <v>-68.44</v>
      </c>
      <c r="G30" s="1">
        <v>99.3</v>
      </c>
      <c r="K30" s="1">
        <v>100000</v>
      </c>
      <c r="L30" t="s">
        <v>8</v>
      </c>
      <c r="M30" s="2">
        <f>ABS((D30*0.000000001-F13)/(D30*0.000000001))*100</f>
        <v>3.4610102944234251</v>
      </c>
      <c r="N30" s="2">
        <f>ABS((E30-G13)/E30)*100</f>
        <v>11.779783451672177</v>
      </c>
      <c r="O30" s="2">
        <f>ABS((F30-H13)/F30)*100</f>
        <v>3.4482758620689649</v>
      </c>
      <c r="P30" s="2">
        <f>ABS((G30-I13)/G30)*100</f>
        <v>14.799093655589122</v>
      </c>
    </row>
    <row r="31" spans="1:16" x14ac:dyDescent="0.3">
      <c r="B31" t="s">
        <v>10</v>
      </c>
      <c r="C31">
        <v>18</v>
      </c>
      <c r="D31">
        <v>30.95</v>
      </c>
      <c r="E31">
        <v>0.39369999999999999</v>
      </c>
      <c r="F31">
        <v>-68.510000000000005</v>
      </c>
      <c r="G31">
        <v>20.25</v>
      </c>
      <c r="L31" t="s">
        <v>10</v>
      </c>
      <c r="M31" s="2">
        <f t="shared" ref="M31:M33" si="15">ABS((D31*0.000000001-F14)/(D31*0.000000001))*100</f>
        <v>12.21119573300509</v>
      </c>
      <c r="N31" s="2">
        <f t="shared" ref="N31:N33" si="16">ABS((E31-G14)/E31)*100</f>
        <v>44.816891673556995</v>
      </c>
      <c r="O31" s="2">
        <f t="shared" ref="O31:O33" si="17">ABS((F31-H14)/F31)*100</f>
        <v>13.530871405634207</v>
      </c>
      <c r="P31" s="2">
        <f t="shared" ref="P31:P33" si="18">ABS((G31-I14)/G31)*100</f>
        <v>37.155555555555551</v>
      </c>
    </row>
    <row r="32" spans="1:16" x14ac:dyDescent="0.3">
      <c r="B32" t="s">
        <v>12</v>
      </c>
      <c r="C32">
        <v>8.1999999999999993</v>
      </c>
      <c r="D32">
        <v>67.290000000000006</v>
      </c>
      <c r="E32">
        <v>0.42080000000000001</v>
      </c>
      <c r="F32">
        <v>-67.19</v>
      </c>
      <c r="G32">
        <v>9.9600000000000009</v>
      </c>
      <c r="L32" t="s">
        <v>12</v>
      </c>
      <c r="M32" s="2">
        <f t="shared" si="15"/>
        <v>14.707792284636561</v>
      </c>
      <c r="N32" s="2">
        <f t="shared" si="16"/>
        <v>52.766901029478404</v>
      </c>
      <c r="O32" s="2">
        <f t="shared" si="17"/>
        <v>17.219824378627784</v>
      </c>
      <c r="P32" s="2">
        <f t="shared" si="18"/>
        <v>44.662048192771081</v>
      </c>
    </row>
    <row r="33" spans="2:16" x14ac:dyDescent="0.3">
      <c r="B33" t="s">
        <v>13</v>
      </c>
      <c r="C33">
        <v>3.2</v>
      </c>
      <c r="D33">
        <v>156.69999999999999</v>
      </c>
      <c r="E33">
        <v>0.57099999999999995</v>
      </c>
      <c r="F33">
        <v>-60.12</v>
      </c>
      <c r="G33">
        <v>5.83</v>
      </c>
      <c r="L33" t="s">
        <v>13</v>
      </c>
      <c r="M33" s="2">
        <f t="shared" si="15"/>
        <v>16.771507581973427</v>
      </c>
      <c r="N33" s="2">
        <f t="shared" si="16"/>
        <v>59.314669542802697</v>
      </c>
      <c r="O33" s="2">
        <f t="shared" si="17"/>
        <v>27.944111776447112</v>
      </c>
      <c r="P33" s="2">
        <f t="shared" si="18"/>
        <v>51.372212692967409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2018-10-26T20:10:48Z</dcterms:created>
  <dcterms:modified xsi:type="dcterms:W3CDTF">2018-11-02T19:38:46Z</dcterms:modified>
</cp:coreProperties>
</file>