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<sst xmlns="http://schemas.openxmlformats.org/spreadsheetml/2006/main" count="255" uniqueCount="91">
  <si>
    <t>Algoritmos</t>
  </si>
  <si>
    <t>Número de Comparações</t>
  </si>
  <si>
    <t>Número de Trocas</t>
  </si>
  <si>
    <t>Tempo de execução</t>
  </si>
  <si>
    <t>Total operações</t>
  </si>
  <si>
    <t>1.000 entradas</t>
  </si>
  <si>
    <t>Bubble Sort</t>
  </si>
  <si>
    <t>7.761000</t>
  </si>
  <si>
    <t>1.943000</t>
  </si>
  <si>
    <t>2.178000</t>
  </si>
  <si>
    <t>Selection Sort</t>
  </si>
  <si>
    <t>3.717000</t>
  </si>
  <si>
    <t>1.166000</t>
  </si>
  <si>
    <t>1.244000</t>
  </si>
  <si>
    <t>Insertion Sort</t>
  </si>
  <si>
    <t>1.960000</t>
  </si>
  <si>
    <t>0.011000</t>
  </si>
  <si>
    <t>1.510000</t>
  </si>
  <si>
    <t>Heap Sort</t>
  </si>
  <si>
    <t>0.389000</t>
  </si>
  <si>
    <t>0.036000</t>
  </si>
  <si>
    <t>0.151000</t>
  </si>
  <si>
    <t>Quick Sort</t>
  </si>
  <si>
    <t>0.379000</t>
  </si>
  <si>
    <t>5.101000</t>
  </si>
  <si>
    <t>0.128000</t>
  </si>
  <si>
    <t>Merge Sort</t>
  </si>
  <si>
    <t>0.378000</t>
  </si>
  <si>
    <t>0.110000</t>
  </si>
  <si>
    <t>0.105000</t>
  </si>
  <si>
    <t>10.000 entradas</t>
  </si>
  <si>
    <t>459.514000</t>
  </si>
  <si>
    <t>193.244000</t>
  </si>
  <si>
    <t>237.907000</t>
  </si>
  <si>
    <t>124.248000</t>
  </si>
  <si>
    <t>112.822000</t>
  </si>
  <si>
    <t>159.833000</t>
  </si>
  <si>
    <t>82.457000</t>
  </si>
  <si>
    <t xml:space="preserve">0.061000 </t>
  </si>
  <si>
    <t>145.957000</t>
  </si>
  <si>
    <t xml:space="preserve">4.236000 </t>
  </si>
  <si>
    <t>1.200000</t>
  </si>
  <si>
    <t xml:space="preserve">1.731000 </t>
  </si>
  <si>
    <t>11.586000</t>
  </si>
  <si>
    <t>62.617000</t>
  </si>
  <si>
    <t xml:space="preserve">1.560000 </t>
  </si>
  <si>
    <t>3.849000</t>
  </si>
  <si>
    <t>1.039000</t>
  </si>
  <si>
    <t xml:space="preserve">1.047000 </t>
  </si>
  <si>
    <t>50.000 entradas</t>
  </si>
  <si>
    <t>10846.372000</t>
  </si>
  <si>
    <t>3426.084000</t>
  </si>
  <si>
    <t>5443.185000</t>
  </si>
  <si>
    <t xml:space="preserve">2845.251000 </t>
  </si>
  <si>
    <t>2818.344000</t>
  </si>
  <si>
    <t>3026.155000</t>
  </si>
  <si>
    <t>1836.037000</t>
  </si>
  <si>
    <t>0.328000</t>
  </si>
  <si>
    <t>3573.591000</t>
  </si>
  <si>
    <t>9.089000</t>
  </si>
  <si>
    <t>7.805000</t>
  </si>
  <si>
    <t>9.040000</t>
  </si>
  <si>
    <t>93.364000</t>
  </si>
  <si>
    <t>294.913000</t>
  </si>
  <si>
    <t>9.228000</t>
  </si>
  <si>
    <t>11.000000</t>
  </si>
  <si>
    <t xml:space="preserve">5.900000 </t>
  </si>
  <si>
    <t>5.602000</t>
  </si>
  <si>
    <t>100.000 entradas</t>
  </si>
  <si>
    <t>33200.211000</t>
  </si>
  <si>
    <t>12762.583000</t>
  </si>
  <si>
    <t>28374.930000</t>
  </si>
  <si>
    <t>11279.176000</t>
  </si>
  <si>
    <t xml:space="preserve">11271.203000 </t>
  </si>
  <si>
    <t>12074.245000</t>
  </si>
  <si>
    <t>7095.795000</t>
  </si>
  <si>
    <t>0.674000</t>
  </si>
  <si>
    <t>14366.022000</t>
  </si>
  <si>
    <t>19.134000</t>
  </si>
  <si>
    <t>17.949000</t>
  </si>
  <si>
    <t>18.067000</t>
  </si>
  <si>
    <t xml:space="preserve">444.769000 </t>
  </si>
  <si>
    <t>437.495000</t>
  </si>
  <si>
    <t xml:space="preserve">16.208000 </t>
  </si>
  <si>
    <t xml:space="preserve">16.237000 </t>
  </si>
  <si>
    <t>11.704000</t>
  </si>
  <si>
    <t>12.285000</t>
  </si>
  <si>
    <t>Vetor Desordenado</t>
  </si>
  <si>
    <t>Vetor Crescente</t>
  </si>
  <si>
    <t>Vetor Decrescente</t>
  </si>
  <si>
    <t>Concaternação dos valores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</si>
</sst>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1" fillId="0" fontId="3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3" fillId="0" fontId="4" numFmtId="0" xfId="0" applyBorder="1" applyFont="1"/>
    <xf borderId="1" fillId="0" fontId="5" numFmtId="0" xfId="0" applyAlignment="1" applyBorder="1" applyFont="1">
      <alignment horizontal="right" vertical="bottom"/>
    </xf>
    <xf borderId="4" fillId="0" fontId="4" numFmtId="0" xfId="0" applyBorder="1" applyFont="1"/>
    <xf borderId="0" fillId="0" fontId="2" numFmtId="0" xfId="0" applyAlignment="1" applyFont="1">
      <alignment readingOrder="0"/>
    </xf>
    <xf borderId="1" fillId="0" fontId="5" numFmtId="0" xfId="0" applyAlignment="1" applyBorder="1" applyFont="1">
      <alignment readingOrder="0" vertical="bottom"/>
    </xf>
    <xf borderId="2" fillId="0" fontId="5" numFmtId="0" xfId="0" applyAlignment="1" applyBorder="1" applyFont="1">
      <alignment readingOrder="0" vertical="bottom"/>
    </xf>
    <xf borderId="1" fillId="0" fontId="5" numFmtId="0" xfId="0" applyAlignment="1" applyBorder="1" applyFont="1">
      <alignment vertical="bottom"/>
    </xf>
    <xf borderId="5" fillId="0" fontId="2" numFmtId="0" xfId="0" applyAlignment="1" applyBorder="1" applyFont="1">
      <alignment readingOrder="0"/>
    </xf>
    <xf borderId="6" fillId="0" fontId="4" numFmtId="0" xfId="0" applyBorder="1" applyFont="1"/>
    <xf borderId="7" fillId="0" fontId="4" numFmtId="0" xfId="0" applyBorder="1" applyFont="1"/>
    <xf borderId="5" fillId="0" fontId="5" numFmtId="0" xfId="0" applyAlignment="1" applyBorder="1" applyFont="1">
      <alignment vertical="bottom"/>
    </xf>
    <xf borderId="5" fillId="0" fontId="5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39.25"/>
    <col customWidth="1" min="3" max="3" width="38.38"/>
    <col customWidth="1" min="4" max="4" width="42.0"/>
    <col customWidth="1" min="5" max="5" width="39.25"/>
    <col customWidth="1" min="9" max="9" width="40.13"/>
    <col customWidth="1" min="10" max="10" width="40.75"/>
    <col customWidth="1" min="11" max="11" width="43.38"/>
    <col customWidth="1" min="12" max="12" width="38.13"/>
    <col customWidth="1" min="16" max="16" width="43.0"/>
    <col customWidth="1" min="17" max="17" width="38.5"/>
    <col customWidth="1" min="18" max="18" width="48.13"/>
    <col customWidth="1" min="19" max="19" width="39.25"/>
    <col customWidth="1" min="20" max="20" width="3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3" t="s">
        <v>4</v>
      </c>
      <c r="M1" s="2" t="s">
        <v>5</v>
      </c>
      <c r="O1" s="1" t="s">
        <v>0</v>
      </c>
      <c r="P1" s="1" t="s">
        <v>1</v>
      </c>
      <c r="Q1" s="1" t="s">
        <v>2</v>
      </c>
      <c r="R1" s="1" t="s">
        <v>3</v>
      </c>
      <c r="S1" s="3" t="s">
        <v>4</v>
      </c>
      <c r="T1" s="2" t="s">
        <v>5</v>
      </c>
    </row>
    <row r="2">
      <c r="A2" s="1" t="s">
        <v>6</v>
      </c>
      <c r="B2" s="4">
        <v>500500.0</v>
      </c>
      <c r="C2" s="4">
        <v>244921.0</v>
      </c>
      <c r="D2" s="4" t="s">
        <v>7</v>
      </c>
      <c r="E2" s="5">
        <f t="shared" ref="E2:E8" si="1">SUM(B2,C2)</f>
        <v>745421</v>
      </c>
      <c r="F2" s="6"/>
      <c r="H2" s="4" t="s">
        <v>6</v>
      </c>
      <c r="I2" s="4">
        <v>500500.0</v>
      </c>
      <c r="J2" s="4">
        <v>0.0</v>
      </c>
      <c r="K2" s="4" t="s">
        <v>8</v>
      </c>
      <c r="L2" s="7">
        <f t="shared" ref="L2:L6" si="2">SUM(I2,J2)</f>
        <v>500500</v>
      </c>
      <c r="M2" s="6"/>
      <c r="O2" s="4" t="s">
        <v>6</v>
      </c>
      <c r="P2" s="4">
        <v>500500.0</v>
      </c>
      <c r="Q2" s="4">
        <v>500500.0</v>
      </c>
      <c r="R2" s="4" t="s">
        <v>9</v>
      </c>
      <c r="S2" s="7">
        <f t="shared" ref="S2:S8" si="3">SUM(P2,Q2)</f>
        <v>1001000</v>
      </c>
      <c r="T2" s="6"/>
    </row>
    <row r="3">
      <c r="A3" s="1" t="s">
        <v>10</v>
      </c>
      <c r="B3" s="4">
        <v>499500.0</v>
      </c>
      <c r="C3" s="4">
        <v>999.0</v>
      </c>
      <c r="D3" s="4" t="s">
        <v>11</v>
      </c>
      <c r="E3" s="5">
        <f t="shared" si="1"/>
        <v>500499</v>
      </c>
      <c r="F3" s="6"/>
      <c r="H3" s="4" t="s">
        <v>10</v>
      </c>
      <c r="I3" s="4">
        <v>499500.0</v>
      </c>
      <c r="J3" s="4">
        <v>999.0</v>
      </c>
      <c r="K3" s="4" t="s">
        <v>12</v>
      </c>
      <c r="L3" s="7">
        <f t="shared" si="2"/>
        <v>500499</v>
      </c>
      <c r="M3" s="6"/>
      <c r="O3" s="4" t="s">
        <v>10</v>
      </c>
      <c r="P3" s="4">
        <v>499500.0</v>
      </c>
      <c r="Q3" s="4">
        <v>999.0</v>
      </c>
      <c r="R3" s="4" t="s">
        <v>13</v>
      </c>
      <c r="S3" s="7">
        <f t="shared" si="3"/>
        <v>500499</v>
      </c>
      <c r="T3" s="6"/>
    </row>
    <row r="4">
      <c r="A4" s="1" t="s">
        <v>14</v>
      </c>
      <c r="B4" s="4">
        <v>244928.0</v>
      </c>
      <c r="C4" s="4">
        <v>243929.0</v>
      </c>
      <c r="D4" s="4" t="s">
        <v>15</v>
      </c>
      <c r="E4" s="5">
        <f t="shared" si="1"/>
        <v>488857</v>
      </c>
      <c r="F4" s="6"/>
      <c r="H4" s="4" t="s">
        <v>14</v>
      </c>
      <c r="I4" s="4">
        <v>999.0</v>
      </c>
      <c r="J4" s="4">
        <v>0.0</v>
      </c>
      <c r="K4" s="4" t="s">
        <v>16</v>
      </c>
      <c r="L4" s="7">
        <f t="shared" si="2"/>
        <v>999</v>
      </c>
      <c r="M4" s="6"/>
      <c r="O4" s="4" t="s">
        <v>14</v>
      </c>
      <c r="P4" s="4">
        <v>500499.0</v>
      </c>
      <c r="Q4" s="4">
        <v>499500.0</v>
      </c>
      <c r="R4" s="4" t="s">
        <v>17</v>
      </c>
      <c r="S4" s="7">
        <f t="shared" si="3"/>
        <v>999999</v>
      </c>
      <c r="T4" s="6"/>
    </row>
    <row r="5">
      <c r="A5" s="1" t="s">
        <v>18</v>
      </c>
      <c r="B5" s="4">
        <v>28111.0</v>
      </c>
      <c r="C5" s="4">
        <v>9981.0</v>
      </c>
      <c r="D5" s="4" t="s">
        <v>19</v>
      </c>
      <c r="E5" s="5">
        <f t="shared" si="1"/>
        <v>38092</v>
      </c>
      <c r="F5" s="6"/>
      <c r="H5" s="4" t="s">
        <v>18</v>
      </c>
      <c r="I5" s="4">
        <v>6521.0</v>
      </c>
      <c r="J5" s="4">
        <v>1749.0</v>
      </c>
      <c r="K5" s="4" t="s">
        <v>20</v>
      </c>
      <c r="L5" s="7">
        <f t="shared" si="2"/>
        <v>8270</v>
      </c>
      <c r="M5" s="6"/>
      <c r="O5" s="4" t="s">
        <v>18</v>
      </c>
      <c r="P5" s="4">
        <v>26937.0</v>
      </c>
      <c r="Q5" s="4">
        <v>9312.0</v>
      </c>
      <c r="R5" s="4" t="s">
        <v>21</v>
      </c>
      <c r="S5" s="7">
        <f t="shared" si="3"/>
        <v>36249</v>
      </c>
      <c r="T5" s="6"/>
    </row>
    <row r="6">
      <c r="A6" s="1" t="s">
        <v>22</v>
      </c>
      <c r="B6" s="4">
        <v>15068.0</v>
      </c>
      <c r="C6" s="4">
        <v>10751.0</v>
      </c>
      <c r="D6" s="4" t="s">
        <v>23</v>
      </c>
      <c r="E6" s="5">
        <f t="shared" si="1"/>
        <v>25819</v>
      </c>
      <c r="F6" s="6"/>
      <c r="H6" s="4" t="s">
        <v>22</v>
      </c>
      <c r="I6" s="4">
        <v>433124.0</v>
      </c>
      <c r="J6" s="4">
        <v>433048.0</v>
      </c>
      <c r="K6" s="4" t="s">
        <v>24</v>
      </c>
      <c r="L6" s="7">
        <f t="shared" si="2"/>
        <v>866172</v>
      </c>
      <c r="M6" s="6"/>
      <c r="O6" s="4" t="s">
        <v>22</v>
      </c>
      <c r="P6" s="4">
        <v>12247.0</v>
      </c>
      <c r="Q6" s="4">
        <v>6972.0</v>
      </c>
      <c r="R6" s="4" t="s">
        <v>25</v>
      </c>
      <c r="S6" s="7">
        <f t="shared" si="3"/>
        <v>19219</v>
      </c>
      <c r="T6" s="6"/>
    </row>
    <row r="7">
      <c r="A7" s="1" t="s">
        <v>26</v>
      </c>
      <c r="B7" s="4">
        <v>10718.0</v>
      </c>
      <c r="C7" s="4">
        <v>9987.0</v>
      </c>
      <c r="D7" s="4" t="s">
        <v>27</v>
      </c>
      <c r="E7" s="5">
        <f t="shared" si="1"/>
        <v>20705</v>
      </c>
      <c r="F7" s="6"/>
      <c r="H7" s="4" t="s">
        <v>26</v>
      </c>
      <c r="I7" s="4">
        <v>7050.0</v>
      </c>
      <c r="J7" s="4">
        <v>9987.0</v>
      </c>
      <c r="K7" s="4" t="s">
        <v>28</v>
      </c>
      <c r="L7" s="7">
        <f>SUM(I6,J7)</f>
        <v>443111</v>
      </c>
      <c r="M7" s="6"/>
      <c r="O7" s="4" t="s">
        <v>26</v>
      </c>
      <c r="P7" s="4">
        <v>6939.0</v>
      </c>
      <c r="Q7" s="4">
        <v>9987.0</v>
      </c>
      <c r="R7" s="4" t="s">
        <v>29</v>
      </c>
      <c r="S7" s="7">
        <f t="shared" si="3"/>
        <v>16926</v>
      </c>
      <c r="T7" s="6"/>
    </row>
    <row r="8">
      <c r="A8" s="5"/>
      <c r="B8" s="5"/>
      <c r="C8" s="5"/>
      <c r="D8" s="5"/>
      <c r="E8" s="5">
        <f t="shared" si="1"/>
        <v>0</v>
      </c>
      <c r="F8" s="8"/>
      <c r="H8" s="5"/>
      <c r="I8" s="5"/>
      <c r="J8" s="5"/>
      <c r="K8" s="5"/>
      <c r="L8" s="7">
        <f>SUM(I8,J8)</f>
        <v>0</v>
      </c>
      <c r="M8" s="8"/>
      <c r="O8" s="5"/>
      <c r="P8" s="5"/>
      <c r="Q8" s="5"/>
      <c r="R8" s="5"/>
      <c r="S8" s="7">
        <f t="shared" si="3"/>
        <v>0</v>
      </c>
      <c r="T8" s="8"/>
    </row>
    <row r="10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2" t="s">
        <v>30</v>
      </c>
      <c r="H10" s="1" t="s">
        <v>0</v>
      </c>
      <c r="I10" s="1" t="s">
        <v>1</v>
      </c>
      <c r="J10" s="1" t="s">
        <v>2</v>
      </c>
      <c r="K10" s="1" t="s">
        <v>3</v>
      </c>
      <c r="L10" s="3" t="s">
        <v>4</v>
      </c>
      <c r="M10" s="2" t="s">
        <v>30</v>
      </c>
      <c r="O10" s="1" t="s">
        <v>0</v>
      </c>
      <c r="P10" s="1" t="s">
        <v>1</v>
      </c>
      <c r="Q10" s="1" t="s">
        <v>2</v>
      </c>
      <c r="R10" s="1" t="s">
        <v>3</v>
      </c>
      <c r="S10" s="3" t="s">
        <v>4</v>
      </c>
      <c r="T10" s="2" t="s">
        <v>30</v>
      </c>
    </row>
    <row r="11">
      <c r="A11" s="4" t="s">
        <v>6</v>
      </c>
      <c r="B11" s="4">
        <v>5.0005E7</v>
      </c>
      <c r="C11" s="4">
        <v>2.4683057E7</v>
      </c>
      <c r="D11" s="4" t="s">
        <v>31</v>
      </c>
      <c r="E11" s="5">
        <f t="shared" ref="E11:E17" si="4">SUM(B11,C11)</f>
        <v>74688057</v>
      </c>
      <c r="F11" s="6"/>
      <c r="H11" s="4" t="s">
        <v>6</v>
      </c>
      <c r="I11" s="4">
        <v>5.0005E7</v>
      </c>
      <c r="J11" s="4">
        <v>0.0</v>
      </c>
      <c r="K11" s="4" t="s">
        <v>32</v>
      </c>
      <c r="L11" s="7">
        <f t="shared" ref="L11:L17" si="5">SUM(I11,J11)</f>
        <v>50005000</v>
      </c>
      <c r="M11" s="6"/>
      <c r="O11" s="4" t="s">
        <v>6</v>
      </c>
      <c r="P11" s="4">
        <v>5.0005E7</v>
      </c>
      <c r="Q11" s="4">
        <v>5.0005E7</v>
      </c>
      <c r="R11" s="4" t="s">
        <v>33</v>
      </c>
      <c r="S11" s="7">
        <f t="shared" ref="S11:S17" si="6">SUM(P11,Q11)</f>
        <v>100010000</v>
      </c>
      <c r="T11" s="6"/>
    </row>
    <row r="12">
      <c r="A12" s="4" t="s">
        <v>10</v>
      </c>
      <c r="B12" s="4">
        <v>4.9995E7</v>
      </c>
      <c r="C12" s="4">
        <v>9999.0</v>
      </c>
      <c r="D12" s="4" t="s">
        <v>34</v>
      </c>
      <c r="E12" s="5">
        <f t="shared" si="4"/>
        <v>50004999</v>
      </c>
      <c r="F12" s="6"/>
      <c r="H12" s="4" t="s">
        <v>10</v>
      </c>
      <c r="I12" s="4">
        <v>4.9995E7</v>
      </c>
      <c r="J12" s="4">
        <v>9999.0</v>
      </c>
      <c r="K12" s="4" t="s">
        <v>35</v>
      </c>
      <c r="L12" s="7">
        <f t="shared" si="5"/>
        <v>50004999</v>
      </c>
      <c r="M12" s="6"/>
      <c r="O12" s="4" t="s">
        <v>10</v>
      </c>
      <c r="P12" s="4">
        <v>4.9995E7</v>
      </c>
      <c r="Q12" s="4">
        <v>9999.0</v>
      </c>
      <c r="R12" s="4" t="s">
        <v>36</v>
      </c>
      <c r="S12" s="7">
        <f t="shared" si="6"/>
        <v>50004999</v>
      </c>
      <c r="T12" s="6"/>
    </row>
    <row r="13">
      <c r="A13" s="4" t="s">
        <v>14</v>
      </c>
      <c r="B13" s="4">
        <v>2.4683143E7</v>
      </c>
      <c r="C13" s="4">
        <v>2.4673144E7</v>
      </c>
      <c r="D13" s="4" t="s">
        <v>37</v>
      </c>
      <c r="E13" s="5">
        <f t="shared" si="4"/>
        <v>49356287</v>
      </c>
      <c r="F13" s="6"/>
      <c r="H13" s="4" t="s">
        <v>14</v>
      </c>
      <c r="I13" s="4">
        <v>9999.0</v>
      </c>
      <c r="J13" s="4">
        <v>0.0</v>
      </c>
      <c r="K13" s="4" t="s">
        <v>38</v>
      </c>
      <c r="L13" s="7">
        <f t="shared" si="5"/>
        <v>9999</v>
      </c>
      <c r="M13" s="6"/>
      <c r="O13" s="4" t="s">
        <v>14</v>
      </c>
      <c r="P13" s="4">
        <v>5.0004999E7</v>
      </c>
      <c r="Q13" s="4">
        <v>4.9995E7</v>
      </c>
      <c r="R13" s="4" t="s">
        <v>39</v>
      </c>
      <c r="S13" s="7">
        <f t="shared" si="6"/>
        <v>99999999</v>
      </c>
      <c r="T13" s="6"/>
    </row>
    <row r="14">
      <c r="A14" s="4" t="s">
        <v>18</v>
      </c>
      <c r="B14" s="4">
        <v>381412.0</v>
      </c>
      <c r="C14" s="4">
        <v>133345.0</v>
      </c>
      <c r="D14" s="4" t="s">
        <v>40</v>
      </c>
      <c r="E14" s="5">
        <f t="shared" si="4"/>
        <v>514757</v>
      </c>
      <c r="F14" s="6"/>
      <c r="H14" s="4" t="s">
        <v>18</v>
      </c>
      <c r="I14" s="4">
        <v>343502.0</v>
      </c>
      <c r="J14" s="4">
        <v>120710.0</v>
      </c>
      <c r="K14" s="4" t="s">
        <v>41</v>
      </c>
      <c r="L14" s="7">
        <f t="shared" si="5"/>
        <v>464212</v>
      </c>
      <c r="M14" s="6"/>
      <c r="O14" s="4" t="s">
        <v>18</v>
      </c>
      <c r="P14" s="4">
        <v>370078.0</v>
      </c>
      <c r="Q14" s="4">
        <v>126976.0</v>
      </c>
      <c r="R14" s="4" t="s">
        <v>42</v>
      </c>
      <c r="S14" s="7">
        <f t="shared" si="6"/>
        <v>497054</v>
      </c>
      <c r="T14" s="6"/>
    </row>
    <row r="15">
      <c r="A15" s="4" t="s">
        <v>22</v>
      </c>
      <c r="B15" s="4">
        <v>601761.0</v>
      </c>
      <c r="C15" s="4">
        <v>567299.0</v>
      </c>
      <c r="D15" s="4" t="s">
        <v>43</v>
      </c>
      <c r="E15" s="5">
        <f t="shared" si="4"/>
        <v>1169060</v>
      </c>
      <c r="F15" s="6"/>
      <c r="H15" s="4" t="s">
        <v>22</v>
      </c>
      <c r="I15" s="4">
        <v>5082362.0</v>
      </c>
      <c r="J15" s="4">
        <v>5067253.0</v>
      </c>
      <c r="K15" s="4" t="s">
        <v>44</v>
      </c>
      <c r="L15" s="7">
        <f t="shared" si="5"/>
        <v>10149615</v>
      </c>
      <c r="M15" s="6"/>
      <c r="O15" s="4" t="s">
        <v>22</v>
      </c>
      <c r="P15" s="4">
        <v>164168.0</v>
      </c>
      <c r="Q15" s="4">
        <v>93867.0</v>
      </c>
      <c r="R15" s="4" t="s">
        <v>45</v>
      </c>
      <c r="S15" s="7">
        <f t="shared" si="6"/>
        <v>258035</v>
      </c>
      <c r="T15" s="6"/>
    </row>
    <row r="16">
      <c r="A16" s="4" t="s">
        <v>26</v>
      </c>
      <c r="B16" s="9">
        <v>140128.0</v>
      </c>
      <c r="C16" s="4">
        <v>133631.0</v>
      </c>
      <c r="D16" s="4" t="s">
        <v>46</v>
      </c>
      <c r="E16" s="5">
        <f t="shared" si="4"/>
        <v>273759</v>
      </c>
      <c r="F16" s="6"/>
      <c r="H16" s="4" t="s">
        <v>26</v>
      </c>
      <c r="I16" s="10">
        <v>89019.0</v>
      </c>
      <c r="J16" s="10">
        <v>133631.0</v>
      </c>
      <c r="K16" s="10" t="s">
        <v>47</v>
      </c>
      <c r="L16" s="7">
        <f t="shared" si="5"/>
        <v>222650</v>
      </c>
      <c r="M16" s="6"/>
      <c r="O16" s="4" t="s">
        <v>26</v>
      </c>
      <c r="P16" s="4">
        <v>84614.0</v>
      </c>
      <c r="Q16" s="4">
        <v>133631.0</v>
      </c>
      <c r="R16" s="4" t="s">
        <v>48</v>
      </c>
      <c r="S16" s="7">
        <f t="shared" si="6"/>
        <v>218245</v>
      </c>
      <c r="T16" s="6"/>
    </row>
    <row r="17">
      <c r="A17" s="5"/>
      <c r="B17" s="5"/>
      <c r="C17" s="5"/>
      <c r="D17" s="5"/>
      <c r="E17" s="5">
        <f t="shared" si="4"/>
        <v>0</v>
      </c>
      <c r="F17" s="8"/>
      <c r="H17" s="5"/>
      <c r="I17" s="5"/>
      <c r="J17" s="5"/>
      <c r="K17" s="5"/>
      <c r="L17" s="7">
        <f t="shared" si="5"/>
        <v>0</v>
      </c>
      <c r="M17" s="8"/>
      <c r="O17" s="5"/>
      <c r="P17" s="5"/>
      <c r="Q17" s="5"/>
      <c r="R17" s="5"/>
      <c r="S17" s="7">
        <f t="shared" si="6"/>
        <v>0</v>
      </c>
      <c r="T17" s="8"/>
    </row>
    <row r="19">
      <c r="A19" s="3" t="s">
        <v>0</v>
      </c>
      <c r="B19" s="3" t="s">
        <v>1</v>
      </c>
      <c r="C19" s="3" t="s">
        <v>2</v>
      </c>
      <c r="D19" s="3" t="s">
        <v>3</v>
      </c>
      <c r="E19" s="1" t="s">
        <v>4</v>
      </c>
      <c r="F19" s="11" t="s">
        <v>49</v>
      </c>
      <c r="H19" s="3" t="s">
        <v>0</v>
      </c>
      <c r="I19" s="3" t="s">
        <v>1</v>
      </c>
      <c r="J19" s="3" t="s">
        <v>2</v>
      </c>
      <c r="K19" s="3" t="s">
        <v>3</v>
      </c>
      <c r="L19" s="3" t="s">
        <v>4</v>
      </c>
      <c r="M19" s="11" t="s">
        <v>49</v>
      </c>
      <c r="O19" s="3" t="s">
        <v>0</v>
      </c>
      <c r="P19" s="3" t="s">
        <v>1</v>
      </c>
      <c r="Q19" s="3" t="s">
        <v>2</v>
      </c>
      <c r="R19" s="3" t="s">
        <v>3</v>
      </c>
      <c r="S19" s="3" t="s">
        <v>4</v>
      </c>
      <c r="T19" s="11" t="s">
        <v>49</v>
      </c>
    </row>
    <row r="20">
      <c r="A20" s="12" t="s">
        <v>6</v>
      </c>
      <c r="B20" s="10">
        <v>1.250025E9</v>
      </c>
      <c r="C20" s="10">
        <v>6.18508167E8</v>
      </c>
      <c r="D20" s="10" t="s">
        <v>50</v>
      </c>
      <c r="E20" s="5">
        <f t="shared" ref="E20:E26" si="7">SUM(B20,C20)</f>
        <v>1868533167</v>
      </c>
      <c r="F20" s="6"/>
      <c r="H20" s="12" t="s">
        <v>6</v>
      </c>
      <c r="I20" s="10">
        <v>1.250025E9</v>
      </c>
      <c r="J20" s="10">
        <v>0.0</v>
      </c>
      <c r="K20" s="10" t="s">
        <v>51</v>
      </c>
      <c r="L20" s="7">
        <f t="shared" ref="L20:L26" si="8">SUM(I20,J20)</f>
        <v>1250025000</v>
      </c>
      <c r="M20" s="6"/>
      <c r="O20" s="12" t="s">
        <v>6</v>
      </c>
      <c r="P20" s="10">
        <v>1.250025E9</v>
      </c>
      <c r="Q20" s="10">
        <v>1.250025E9</v>
      </c>
      <c r="R20" s="10" t="s">
        <v>52</v>
      </c>
      <c r="S20" s="7">
        <f t="shared" ref="S20:S26" si="9">SUM(P20,Q20)</f>
        <v>2500050000</v>
      </c>
      <c r="T20" s="6"/>
    </row>
    <row r="21">
      <c r="A21" s="12" t="s">
        <v>10</v>
      </c>
      <c r="B21" s="10">
        <v>1.249975E9</v>
      </c>
      <c r="C21" s="10">
        <v>49999.0</v>
      </c>
      <c r="D21" s="10" t="s">
        <v>53</v>
      </c>
      <c r="E21" s="5">
        <f t="shared" si="7"/>
        <v>1250024999</v>
      </c>
      <c r="F21" s="6"/>
      <c r="H21" s="12" t="s">
        <v>10</v>
      </c>
      <c r="I21" s="10">
        <v>1.249975E9</v>
      </c>
      <c r="J21" s="10">
        <v>49999.0</v>
      </c>
      <c r="K21" s="10" t="s">
        <v>54</v>
      </c>
      <c r="L21" s="7">
        <f t="shared" si="8"/>
        <v>1250024999</v>
      </c>
      <c r="M21" s="6"/>
      <c r="O21" s="12" t="s">
        <v>10</v>
      </c>
      <c r="P21" s="10">
        <v>1.249975E9</v>
      </c>
      <c r="Q21" s="10">
        <v>49999.0</v>
      </c>
      <c r="R21" s="10" t="s">
        <v>55</v>
      </c>
      <c r="S21" s="7">
        <f t="shared" si="9"/>
        <v>1250024999</v>
      </c>
      <c r="T21" s="6"/>
    </row>
    <row r="22">
      <c r="A22" s="12" t="s">
        <v>14</v>
      </c>
      <c r="B22" s="10">
        <v>6.1850863E8</v>
      </c>
      <c r="C22" s="10">
        <v>6.1850863E8</v>
      </c>
      <c r="D22" s="10" t="s">
        <v>56</v>
      </c>
      <c r="E22" s="5">
        <f t="shared" si="7"/>
        <v>1237017260</v>
      </c>
      <c r="F22" s="6"/>
      <c r="H22" s="12" t="s">
        <v>14</v>
      </c>
      <c r="I22" s="10">
        <v>49999.0</v>
      </c>
      <c r="J22" s="10">
        <v>0.0</v>
      </c>
      <c r="K22" s="10" t="s">
        <v>57</v>
      </c>
      <c r="L22" s="7">
        <f t="shared" si="8"/>
        <v>49999</v>
      </c>
      <c r="M22" s="6"/>
      <c r="O22" s="12" t="s">
        <v>14</v>
      </c>
      <c r="P22" s="10">
        <v>1.250024999E9</v>
      </c>
      <c r="Q22" s="10">
        <v>1.249975E9</v>
      </c>
      <c r="R22" s="10" t="s">
        <v>58</v>
      </c>
      <c r="S22" s="7">
        <f t="shared" si="9"/>
        <v>2499999999</v>
      </c>
      <c r="T22" s="6"/>
    </row>
    <row r="23">
      <c r="A23" s="12" t="s">
        <v>18</v>
      </c>
      <c r="B23" s="10">
        <v>2250632.0</v>
      </c>
      <c r="C23" s="10">
        <v>781217.0</v>
      </c>
      <c r="D23" s="10" t="s">
        <v>59</v>
      </c>
      <c r="E23" s="5">
        <f t="shared" si="7"/>
        <v>3031849</v>
      </c>
      <c r="F23" s="6"/>
      <c r="H23" s="12" t="s">
        <v>18</v>
      </c>
      <c r="I23" s="10">
        <v>2271362.0</v>
      </c>
      <c r="J23" s="10">
        <v>800600.0</v>
      </c>
      <c r="K23" s="10" t="s">
        <v>60</v>
      </c>
      <c r="L23" s="7">
        <f t="shared" si="8"/>
        <v>3071962</v>
      </c>
      <c r="M23" s="6"/>
      <c r="O23" s="12" t="s">
        <v>18</v>
      </c>
      <c r="P23" s="10">
        <v>2197229.0</v>
      </c>
      <c r="Q23" s="10">
        <v>751998.0</v>
      </c>
      <c r="R23" s="10" t="s">
        <v>61</v>
      </c>
      <c r="S23" s="7">
        <f t="shared" si="9"/>
        <v>2949227</v>
      </c>
      <c r="T23" s="6"/>
    </row>
    <row r="24">
      <c r="A24" s="12" t="s">
        <v>22</v>
      </c>
      <c r="B24" s="10">
        <v>1.298588E7</v>
      </c>
      <c r="C24" s="10">
        <v>1.2807015E7</v>
      </c>
      <c r="D24" s="10" t="s">
        <v>62</v>
      </c>
      <c r="E24" s="5">
        <f t="shared" si="7"/>
        <v>25792895</v>
      </c>
      <c r="F24" s="6"/>
      <c r="H24" s="12" t="s">
        <v>22</v>
      </c>
      <c r="I24" s="10">
        <v>2.5494583E7</v>
      </c>
      <c r="J24" s="10">
        <v>2.5494583E7</v>
      </c>
      <c r="K24" s="10" t="s">
        <v>63</v>
      </c>
      <c r="L24" s="7">
        <f t="shared" si="8"/>
        <v>50989166</v>
      </c>
      <c r="M24" s="6"/>
      <c r="O24" s="12" t="s">
        <v>22</v>
      </c>
      <c r="P24" s="10">
        <v>999111.0</v>
      </c>
      <c r="Q24" s="9">
        <v>511112.0</v>
      </c>
      <c r="R24" s="9" t="s">
        <v>64</v>
      </c>
      <c r="S24" s="7">
        <f t="shared" si="9"/>
        <v>1510223</v>
      </c>
      <c r="T24" s="6"/>
    </row>
    <row r="25">
      <c r="A25" s="12" t="s">
        <v>26</v>
      </c>
      <c r="B25" s="10">
        <v>816740.0</v>
      </c>
      <c r="C25" s="10">
        <v>784481.0</v>
      </c>
      <c r="D25" s="10" t="s">
        <v>65</v>
      </c>
      <c r="E25" s="5">
        <f t="shared" si="7"/>
        <v>1601221</v>
      </c>
      <c r="F25" s="6"/>
      <c r="H25" s="12" t="s">
        <v>26</v>
      </c>
      <c r="I25" s="4">
        <v>501964.0</v>
      </c>
      <c r="J25" s="4">
        <v>784481.0</v>
      </c>
      <c r="K25" s="4" t="s">
        <v>66</v>
      </c>
      <c r="L25" s="7">
        <f t="shared" si="8"/>
        <v>1286445</v>
      </c>
      <c r="M25" s="6"/>
      <c r="O25" s="12" t="s">
        <v>26</v>
      </c>
      <c r="P25" s="10">
        <v>482519.0</v>
      </c>
      <c r="Q25" s="10">
        <v>784481.0</v>
      </c>
      <c r="R25" s="10" t="s">
        <v>67</v>
      </c>
      <c r="S25" s="7">
        <f t="shared" si="9"/>
        <v>1267000</v>
      </c>
      <c r="T25" s="6"/>
    </row>
    <row r="26">
      <c r="A26" s="12"/>
      <c r="B26" s="12"/>
      <c r="C26" s="12"/>
      <c r="D26" s="12"/>
      <c r="E26" s="5">
        <f t="shared" si="7"/>
        <v>0</v>
      </c>
      <c r="F26" s="8"/>
      <c r="H26" s="12"/>
      <c r="I26" s="12"/>
      <c r="J26" s="12"/>
      <c r="K26" s="12"/>
      <c r="L26" s="7">
        <f t="shared" si="8"/>
        <v>0</v>
      </c>
      <c r="M26" s="8"/>
      <c r="O26" s="12"/>
      <c r="P26" s="12"/>
      <c r="Q26" s="12"/>
      <c r="R26" s="12"/>
      <c r="S26" s="7">
        <f t="shared" si="9"/>
        <v>0</v>
      </c>
      <c r="T26" s="8"/>
    </row>
    <row r="28">
      <c r="A28" s="3" t="s">
        <v>0</v>
      </c>
      <c r="B28" s="3" t="s">
        <v>1</v>
      </c>
      <c r="C28" s="3" t="s">
        <v>2</v>
      </c>
      <c r="D28" s="3" t="s">
        <v>3</v>
      </c>
      <c r="E28" s="1" t="s">
        <v>4</v>
      </c>
      <c r="F28" s="11" t="s">
        <v>68</v>
      </c>
      <c r="H28" s="3" t="s">
        <v>0</v>
      </c>
      <c r="I28" s="3" t="s">
        <v>1</v>
      </c>
      <c r="J28" s="3" t="s">
        <v>2</v>
      </c>
      <c r="K28" s="3" t="s">
        <v>3</v>
      </c>
      <c r="L28" s="3" t="s">
        <v>4</v>
      </c>
      <c r="M28" s="11" t="s">
        <v>68</v>
      </c>
      <c r="O28" s="3" t="s">
        <v>0</v>
      </c>
      <c r="P28" s="3" t="s">
        <v>1</v>
      </c>
      <c r="Q28" s="3" t="s">
        <v>2</v>
      </c>
      <c r="R28" s="3" t="s">
        <v>3</v>
      </c>
      <c r="S28" s="3" t="s">
        <v>4</v>
      </c>
      <c r="T28" s="11" t="s">
        <v>68</v>
      </c>
    </row>
    <row r="29">
      <c r="A29" s="12" t="s">
        <v>6</v>
      </c>
      <c r="B29" s="10">
        <v>5.00005E9</v>
      </c>
      <c r="C29" s="10">
        <v>2.481801848E9</v>
      </c>
      <c r="D29" s="10" t="s">
        <v>69</v>
      </c>
      <c r="E29" s="5">
        <f t="shared" ref="E29:E35" si="10">SUM(B29,C29)</f>
        <v>7481851848</v>
      </c>
      <c r="F29" s="6"/>
      <c r="H29" s="12" t="s">
        <v>6</v>
      </c>
      <c r="I29" s="10">
        <v>5.00005E9</v>
      </c>
      <c r="J29" s="10">
        <v>0.0</v>
      </c>
      <c r="K29" s="10" t="s">
        <v>70</v>
      </c>
      <c r="L29" s="7">
        <f t="shared" ref="L29:L35" si="11">SUM(I29,J29)</f>
        <v>5000050000</v>
      </c>
      <c r="M29" s="6"/>
      <c r="O29" s="12" t="s">
        <v>6</v>
      </c>
      <c r="P29" s="10">
        <v>5.00005E9</v>
      </c>
      <c r="Q29" s="10">
        <v>5.00005E9</v>
      </c>
      <c r="R29" s="10" t="s">
        <v>71</v>
      </c>
      <c r="S29" s="7">
        <f t="shared" ref="S29:S35" si="12">SUM(P29,Q29)</f>
        <v>10000100000</v>
      </c>
      <c r="T29" s="6"/>
    </row>
    <row r="30">
      <c r="A30" s="12" t="s">
        <v>10</v>
      </c>
      <c r="B30" s="10">
        <v>4.99995E9</v>
      </c>
      <c r="C30" s="10">
        <v>99999.0</v>
      </c>
      <c r="D30" s="10" t="s">
        <v>72</v>
      </c>
      <c r="E30" s="5">
        <f t="shared" si="10"/>
        <v>5000049999</v>
      </c>
      <c r="F30" s="6"/>
      <c r="H30" s="12" t="s">
        <v>10</v>
      </c>
      <c r="I30" s="10">
        <v>4.99995E9</v>
      </c>
      <c r="J30" s="10">
        <v>99999.0</v>
      </c>
      <c r="K30" s="10" t="s">
        <v>73</v>
      </c>
      <c r="L30" s="7">
        <f t="shared" si="11"/>
        <v>5000049999</v>
      </c>
      <c r="M30" s="6"/>
      <c r="O30" s="12" t="s">
        <v>10</v>
      </c>
      <c r="P30" s="10">
        <v>4.99995E9</v>
      </c>
      <c r="Q30" s="10">
        <v>99999.0</v>
      </c>
      <c r="R30" s="10" t="s">
        <v>74</v>
      </c>
      <c r="S30" s="7">
        <f t="shared" si="12"/>
        <v>5000049999</v>
      </c>
      <c r="T30" s="6"/>
    </row>
    <row r="31">
      <c r="A31" s="12" t="s">
        <v>14</v>
      </c>
      <c r="B31" s="10">
        <v>2.481802772E9</v>
      </c>
      <c r="C31" s="10">
        <v>2.481702773E9</v>
      </c>
      <c r="D31" s="10" t="s">
        <v>75</v>
      </c>
      <c r="E31" s="5">
        <f t="shared" si="10"/>
        <v>4963505545</v>
      </c>
      <c r="F31" s="6"/>
      <c r="H31" s="12" t="s">
        <v>14</v>
      </c>
      <c r="I31" s="10">
        <v>99999.0</v>
      </c>
      <c r="J31" s="10">
        <v>0.0</v>
      </c>
      <c r="K31" s="10" t="s">
        <v>76</v>
      </c>
      <c r="L31" s="7">
        <f t="shared" si="11"/>
        <v>99999</v>
      </c>
      <c r="M31" s="6"/>
      <c r="O31" s="12" t="s">
        <v>14</v>
      </c>
      <c r="P31" s="10">
        <v>5.000049999E9</v>
      </c>
      <c r="Q31" s="10">
        <v>4.99995E9</v>
      </c>
      <c r="R31" s="10" t="s">
        <v>77</v>
      </c>
      <c r="S31" s="7">
        <f t="shared" si="12"/>
        <v>9999999999</v>
      </c>
      <c r="T31" s="6"/>
    </row>
    <row r="32">
      <c r="A32" s="12" t="s">
        <v>18</v>
      </c>
      <c r="B32" s="10">
        <v>4796718.0</v>
      </c>
      <c r="C32" s="10">
        <v>1660694.0</v>
      </c>
      <c r="D32" s="10" t="s">
        <v>78</v>
      </c>
      <c r="E32" s="5">
        <f t="shared" si="10"/>
        <v>6457412</v>
      </c>
      <c r="F32" s="6"/>
      <c r="H32" s="12" t="s">
        <v>18</v>
      </c>
      <c r="I32" s="10">
        <v>4900762.0</v>
      </c>
      <c r="J32" s="10">
        <v>1721124.0</v>
      </c>
      <c r="K32" s="10" t="s">
        <v>79</v>
      </c>
      <c r="L32" s="7">
        <f t="shared" si="11"/>
        <v>6621886</v>
      </c>
      <c r="M32" s="6"/>
      <c r="O32" s="12" t="s">
        <v>18</v>
      </c>
      <c r="P32" s="10">
        <v>4697727.0</v>
      </c>
      <c r="Q32" s="10">
        <v>1597202.0</v>
      </c>
      <c r="R32" s="10" t="s">
        <v>80</v>
      </c>
      <c r="S32" s="7">
        <f t="shared" si="12"/>
        <v>6294929</v>
      </c>
      <c r="T32" s="6"/>
    </row>
    <row r="33">
      <c r="A33" s="12" t="s">
        <v>22</v>
      </c>
      <c r="B33" s="10">
        <v>5.1006957E7</v>
      </c>
      <c r="C33" s="10">
        <v>5.0547213E7</v>
      </c>
      <c r="D33" s="10" t="s">
        <v>81</v>
      </c>
      <c r="E33" s="5">
        <f t="shared" si="10"/>
        <v>101554170</v>
      </c>
      <c r="F33" s="6"/>
      <c r="H33" s="12" t="s">
        <v>22</v>
      </c>
      <c r="I33" s="10">
        <v>5.1000087E7</v>
      </c>
      <c r="J33" s="10">
        <v>5.0571222E7</v>
      </c>
      <c r="K33" s="10" t="s">
        <v>82</v>
      </c>
      <c r="L33" s="7">
        <f t="shared" si="11"/>
        <v>101571309</v>
      </c>
      <c r="M33" s="6"/>
      <c r="O33" s="12" t="s">
        <v>22</v>
      </c>
      <c r="P33" s="10">
        <v>2158823.0</v>
      </c>
      <c r="Q33" s="10">
        <v>1138602.0</v>
      </c>
      <c r="R33" s="10" t="s">
        <v>83</v>
      </c>
      <c r="S33" s="7">
        <f t="shared" si="12"/>
        <v>3297425</v>
      </c>
      <c r="T33" s="6"/>
    </row>
    <row r="34">
      <c r="A34" s="12" t="s">
        <v>26</v>
      </c>
      <c r="B34" s="10">
        <v>1732887.0</v>
      </c>
      <c r="C34" s="10">
        <v>1668946.0</v>
      </c>
      <c r="D34" s="10" t="s">
        <v>84</v>
      </c>
      <c r="E34" s="5">
        <f t="shared" si="10"/>
        <v>3401833</v>
      </c>
      <c r="F34" s="6"/>
      <c r="H34" s="12" t="s">
        <v>26</v>
      </c>
      <c r="I34" s="10">
        <v>1053917.0</v>
      </c>
      <c r="J34" s="10">
        <v>1668946.0</v>
      </c>
      <c r="K34" s="10" t="s">
        <v>85</v>
      </c>
      <c r="L34" s="7">
        <f t="shared" si="11"/>
        <v>2722863</v>
      </c>
      <c r="M34" s="6"/>
      <c r="O34" s="12" t="s">
        <v>26</v>
      </c>
      <c r="P34" s="10">
        <v>1015031.0</v>
      </c>
      <c r="Q34" s="10">
        <v>1668946.0</v>
      </c>
      <c r="R34" s="10" t="s">
        <v>86</v>
      </c>
      <c r="S34" s="7">
        <f t="shared" si="12"/>
        <v>2683977</v>
      </c>
      <c r="T34" s="6"/>
    </row>
    <row r="35">
      <c r="A35" s="12"/>
      <c r="B35" s="12"/>
      <c r="C35" s="12"/>
      <c r="D35" s="12"/>
      <c r="E35" s="5">
        <f t="shared" si="10"/>
        <v>0</v>
      </c>
      <c r="F35" s="8"/>
      <c r="H35" s="12"/>
      <c r="I35" s="12"/>
      <c r="J35" s="12"/>
      <c r="K35" s="12"/>
      <c r="L35" s="7">
        <f t="shared" si="11"/>
        <v>0</v>
      </c>
      <c r="M35" s="8"/>
      <c r="O35" s="12"/>
      <c r="P35" s="12"/>
      <c r="Q35" s="12"/>
      <c r="R35" s="12"/>
      <c r="S35" s="7">
        <f t="shared" si="12"/>
        <v>0</v>
      </c>
      <c r="T35" s="8"/>
    </row>
    <row r="37">
      <c r="A37" s="13" t="s">
        <v>87</v>
      </c>
      <c r="B37" s="14"/>
      <c r="C37" s="14"/>
      <c r="D37" s="14"/>
      <c r="E37" s="15"/>
      <c r="H37" s="16" t="s">
        <v>88</v>
      </c>
      <c r="I37" s="14"/>
      <c r="J37" s="14"/>
      <c r="K37" s="14"/>
      <c r="L37" s="15"/>
      <c r="O37" s="17" t="s">
        <v>89</v>
      </c>
      <c r="P37" s="14"/>
      <c r="Q37" s="14"/>
      <c r="R37" s="14"/>
      <c r="S37" s="15"/>
    </row>
    <row r="38">
      <c r="M38" s="9"/>
      <c r="N38" s="9"/>
      <c r="O38" s="9"/>
      <c r="P38" s="9"/>
      <c r="Q38" s="9"/>
    </row>
    <row r="39">
      <c r="A39" s="18" t="s">
        <v>90</v>
      </c>
      <c r="H39" s="18" t="s">
        <v>90</v>
      </c>
      <c r="O39" s="18" t="s">
        <v>90</v>
      </c>
    </row>
    <row r="40">
      <c r="A40" s="3" t="s">
        <v>0</v>
      </c>
      <c r="B40" s="3" t="s">
        <v>1</v>
      </c>
      <c r="C40" s="3" t="s">
        <v>2</v>
      </c>
      <c r="D40" s="3" t="s">
        <v>3</v>
      </c>
      <c r="E40" s="1" t="s">
        <v>4</v>
      </c>
      <c r="H40" s="3" t="s">
        <v>0</v>
      </c>
      <c r="I40" s="3" t="s">
        <v>1</v>
      </c>
      <c r="J40" s="3" t="s">
        <v>2</v>
      </c>
      <c r="K40" s="3" t="s">
        <v>3</v>
      </c>
      <c r="L40" s="1" t="s">
        <v>4</v>
      </c>
      <c r="O40" s="3" t="s">
        <v>0</v>
      </c>
      <c r="P40" s="3" t="s">
        <v>1</v>
      </c>
      <c r="Q40" s="3" t="s">
        <v>2</v>
      </c>
      <c r="R40" s="3" t="s">
        <v>3</v>
      </c>
      <c r="S40" s="1" t="s">
        <v>4</v>
      </c>
    </row>
    <row r="41">
      <c r="A41" s="12" t="s">
        <v>6</v>
      </c>
      <c r="B41" s="19" t="str">
        <f t="shared" ref="B41:D41" si="13">CONCATENATE(B2,",",B11,",",B20,",",B29)</f>
        <v>500500,50005000,1250025000,5000050000</v>
      </c>
      <c r="C41" s="19" t="str">
        <f t="shared" si="13"/>
        <v>244921,24683057,618508167,2481801848</v>
      </c>
      <c r="D41" s="19" t="str">
        <f t="shared" si="13"/>
        <v>7.761000,459.514000,10846.372000,33200.211000</v>
      </c>
      <c r="E41" s="19" t="str">
        <f>IFERROR(__xludf.DUMMYFUNCTION("TO_TEXT(CONCATENATE(E2,"","",E11,"","",E20,"","",E29))"),"745421,74688057,1868533167,7481851848")</f>
        <v>745421,74688057,1868533167,7481851848</v>
      </c>
      <c r="H41" s="12" t="s">
        <v>6</v>
      </c>
      <c r="I41" s="19" t="str">
        <f t="shared" ref="I41:K41" si="14">CONCATENATE(I2,",",I11,",",I20,",",I29)</f>
        <v>500500,50005000,1250025000,5000050000</v>
      </c>
      <c r="J41" s="19" t="str">
        <f t="shared" si="14"/>
        <v>0,0,0,0</v>
      </c>
      <c r="K41" s="19" t="str">
        <f t="shared" si="14"/>
        <v>1.943000,193.244000,3426.084000,12762.583000</v>
      </c>
      <c r="L41" s="19" t="str">
        <f>IFERROR(__xludf.DUMMYFUNCTION("TO_TEXT(CONCATENATE(L2,"","",L11,"","",L20,"","",L29))"),"500500,50005000,1250025000,5000050000")</f>
        <v>500500,50005000,1250025000,5000050000</v>
      </c>
      <c r="O41" s="12" t="s">
        <v>6</v>
      </c>
      <c r="P41" s="19" t="str">
        <f t="shared" ref="P41:R41" si="15">CONCATENATE(P2,",",P11,",",P20,",",P29)</f>
        <v>500500,50005000,1250025000,5000050000</v>
      </c>
      <c r="Q41" s="19" t="str">
        <f t="shared" si="15"/>
        <v>500500,50005000,1250025000,5000050000</v>
      </c>
      <c r="R41" s="19" t="str">
        <f t="shared" si="15"/>
        <v>2.178000,237.907000,5443.185000,28374.930000</v>
      </c>
      <c r="S41" s="19" t="str">
        <f>IFERROR(__xludf.DUMMYFUNCTION("TO_TEXT(CONCATENATE(S2,"","",S11,"","",S20,"","",S29))"),"1001000,100010000,2500050000,10000100000")</f>
        <v>1001000,100010000,2500050000,10000100000</v>
      </c>
    </row>
    <row r="42">
      <c r="A42" s="12" t="s">
        <v>10</v>
      </c>
      <c r="B42" s="19" t="str">
        <f t="shared" ref="B42:D42" si="16">CONCATENATE(B3,",",B12,",",B21,",",B30)</f>
        <v>499500,49995000,1249975000,4999950000</v>
      </c>
      <c r="C42" s="19" t="str">
        <f t="shared" si="16"/>
        <v>999,9999,49999,99999</v>
      </c>
      <c r="D42" s="19" t="str">
        <f t="shared" si="16"/>
        <v>3.717000,124.248000,2845.251000 ,11279.176000</v>
      </c>
      <c r="E42" s="19" t="str">
        <f>IFERROR(__xludf.DUMMYFUNCTION("TO_TEXT(CONCATENATE(E3,"","",E12,"","",E21,"","",E30))"),"500499,50004999,1250024999,5000049999")</f>
        <v>500499,50004999,1250024999,5000049999</v>
      </c>
      <c r="H42" s="12" t="s">
        <v>10</v>
      </c>
      <c r="I42" s="19" t="str">
        <f t="shared" ref="I42:K42" si="17">CONCATENATE(I3,",",I12,",",I21,",",I30)</f>
        <v>499500,49995000,1249975000,4999950000</v>
      </c>
      <c r="J42" s="19" t="str">
        <f t="shared" si="17"/>
        <v>999,9999,49999,99999</v>
      </c>
      <c r="K42" s="19" t="str">
        <f t="shared" si="17"/>
        <v>1.166000,112.822000,2818.344000,11271.203000 </v>
      </c>
      <c r="L42" s="19" t="str">
        <f>IFERROR(__xludf.DUMMYFUNCTION("TO_TEXT(CONCATENATE(L3,"","",L12,"","",L21,"","",L30))"),"500499,50004999,1250024999,5000049999")</f>
        <v>500499,50004999,1250024999,5000049999</v>
      </c>
      <c r="O42" s="12" t="s">
        <v>10</v>
      </c>
      <c r="P42" s="19" t="str">
        <f t="shared" ref="P42:R42" si="18">CONCATENATE(P3,",",P12,",",P21,",",P30)</f>
        <v>499500,49995000,1249975000,4999950000</v>
      </c>
      <c r="Q42" s="19" t="str">
        <f t="shared" si="18"/>
        <v>999,9999,49999,99999</v>
      </c>
      <c r="R42" s="19" t="str">
        <f t="shared" si="18"/>
        <v>1.244000,159.833000,3026.155000,12074.245000</v>
      </c>
      <c r="S42" s="19" t="str">
        <f>IFERROR(__xludf.DUMMYFUNCTION("TO_TEXT(CONCATENATE(S3,"","",S12,"","",S21,"","",S30))"),"500499,50004999,1250024999,5000049999")</f>
        <v>500499,50004999,1250024999,5000049999</v>
      </c>
    </row>
    <row r="43">
      <c r="A43" s="12" t="s">
        <v>14</v>
      </c>
      <c r="B43" s="19" t="str">
        <f t="shared" ref="B43:D43" si="19">CONCATENATE(B4,",",B13,",",B22,",",B31)</f>
        <v>244928,24683143,618508630,2481802772</v>
      </c>
      <c r="C43" s="19" t="str">
        <f t="shared" si="19"/>
        <v>243929,24673144,618508630,2481702773</v>
      </c>
      <c r="D43" s="19" t="str">
        <f t="shared" si="19"/>
        <v>1.960000,82.457000,1836.037000,7095.795000</v>
      </c>
      <c r="E43" s="19" t="str">
        <f>IFERROR(__xludf.DUMMYFUNCTION("TO_TEXT(CONCATENATE(E4,"","",E13,"","",E22,"","",E31))"),"488857,49356287,1237017260,4963505545")</f>
        <v>488857,49356287,1237017260,4963505545</v>
      </c>
      <c r="H43" s="12" t="s">
        <v>14</v>
      </c>
      <c r="I43" s="19" t="str">
        <f t="shared" ref="I43:K43" si="20">CONCATENATE(I4,",",I13,",",I22,",",I31)</f>
        <v>999,9999,49999,99999</v>
      </c>
      <c r="J43" s="19" t="str">
        <f t="shared" si="20"/>
        <v>0,0,0,0</v>
      </c>
      <c r="K43" s="19" t="str">
        <f t="shared" si="20"/>
        <v>0.011000,0.061000 ,0.328000,0.674000</v>
      </c>
      <c r="L43" s="19" t="str">
        <f>IFERROR(__xludf.DUMMYFUNCTION("TO_TEXT(CONCATENATE(L4,"","",L13,"","",L22,"","",L31))"),"999,9999,49999,99999")</f>
        <v>999,9999,49999,99999</v>
      </c>
      <c r="O43" s="12" t="s">
        <v>14</v>
      </c>
      <c r="P43" s="19" t="str">
        <f t="shared" ref="P43:R43" si="21">CONCATENATE(P4,",",P13,",",P22,",",P31)</f>
        <v>500499,50004999,1250024999,5000049999</v>
      </c>
      <c r="Q43" s="19" t="str">
        <f t="shared" si="21"/>
        <v>499500,49995000,1249975000,4999950000</v>
      </c>
      <c r="R43" s="19" t="str">
        <f t="shared" si="21"/>
        <v>1.510000,145.957000,3573.591000,14366.022000</v>
      </c>
      <c r="S43" s="19" t="str">
        <f>IFERROR(__xludf.DUMMYFUNCTION("TO_TEXT(CONCATENATE(S4,"","",S13,"","",S22,"","",S31))"),"999999,99999999,2499999999,9999999999")</f>
        <v>999999,99999999,2499999999,9999999999</v>
      </c>
    </row>
    <row r="44">
      <c r="A44" s="12" t="s">
        <v>18</v>
      </c>
      <c r="B44" s="19" t="str">
        <f t="shared" ref="B44:D44" si="22">CONCATENATE(B5,",",B14,",",B23,",",B32)</f>
        <v>28111,381412,2250632,4796718</v>
      </c>
      <c r="C44" s="19" t="str">
        <f t="shared" si="22"/>
        <v>9981,133345,781217,1660694</v>
      </c>
      <c r="D44" s="19" t="str">
        <f t="shared" si="22"/>
        <v>0.389000,4.236000 ,9.089000,19.134000</v>
      </c>
      <c r="E44" s="19" t="str">
        <f>IFERROR(__xludf.DUMMYFUNCTION("TO_TEXT(CONCATENATE(E5,"","",E14,"","",E23,"","",E32))"),"38092,514757,3031849,6457412")</f>
        <v>38092,514757,3031849,6457412</v>
      </c>
      <c r="H44" s="12" t="s">
        <v>18</v>
      </c>
      <c r="I44" s="19" t="str">
        <f t="shared" ref="I44:K44" si="23">CONCATENATE(I5,",",I14,",",I23,",",I32)</f>
        <v>6521,343502,2271362,4900762</v>
      </c>
      <c r="J44" s="19" t="str">
        <f t="shared" si="23"/>
        <v>1749,120710,800600,1721124</v>
      </c>
      <c r="K44" s="19" t="str">
        <f t="shared" si="23"/>
        <v>0.036000,1.200000,7.805000,17.949000</v>
      </c>
      <c r="L44" s="19" t="str">
        <f>IFERROR(__xludf.DUMMYFUNCTION("TO_TEXT(CONCATENATE(L5,"","",L14,"","",L23,"","",L32))"),"8270,464212,3071962,6621886")</f>
        <v>8270,464212,3071962,6621886</v>
      </c>
      <c r="O44" s="12" t="s">
        <v>18</v>
      </c>
      <c r="P44" s="19" t="str">
        <f t="shared" ref="P44:R44" si="24">CONCATENATE(P5,",",P14,",",P23,",",P32)</f>
        <v>26937,370078,2197229,4697727</v>
      </c>
      <c r="Q44" s="19" t="str">
        <f t="shared" si="24"/>
        <v>9312,126976,751998,1597202</v>
      </c>
      <c r="R44" s="19" t="str">
        <f t="shared" si="24"/>
        <v>0.151000,1.731000 ,9.040000,18.067000</v>
      </c>
      <c r="S44" s="19" t="str">
        <f>IFERROR(__xludf.DUMMYFUNCTION("TO_TEXT(CONCATENATE(S5,"","",S14,"","",S23,"","",S32))"),"36249,497054,2949227,6294929")</f>
        <v>36249,497054,2949227,6294929</v>
      </c>
    </row>
    <row r="45">
      <c r="A45" s="12" t="s">
        <v>22</v>
      </c>
      <c r="B45" s="19" t="str">
        <f t="shared" ref="B45:D45" si="25">CONCATENATE(B6,",",B15,",",B24,",",B33)</f>
        <v>15068,601761,12985880,51006957</v>
      </c>
      <c r="C45" s="19" t="str">
        <f t="shared" si="25"/>
        <v>10751,567299,12807015,50547213</v>
      </c>
      <c r="D45" s="19" t="str">
        <f t="shared" si="25"/>
        <v>0.379000,11.586000,93.364000,444.769000 </v>
      </c>
      <c r="E45" s="19" t="str">
        <f>IFERROR(__xludf.DUMMYFUNCTION("TO_TEXT(CONCATENATE(E6,"","",E15,"","",E24,"","",E33))"),"25819,1169060,25792895,101554170")</f>
        <v>25819,1169060,25792895,101554170</v>
      </c>
      <c r="H45" s="12" t="s">
        <v>22</v>
      </c>
      <c r="I45" s="19" t="str">
        <f t="shared" ref="I45:K45" si="26">CONCATENATE(I6,",",I15,",",I24,",",I33)</f>
        <v>433124,5082362,25494583,51000087</v>
      </c>
      <c r="J45" s="19" t="str">
        <f t="shared" si="26"/>
        <v>433048,5067253,25494583,50571222</v>
      </c>
      <c r="K45" s="19" t="str">
        <f t="shared" si="26"/>
        <v>5.101000,62.617000,294.913000,437.495000</v>
      </c>
      <c r="L45" s="19" t="str">
        <f>IFERROR(__xludf.DUMMYFUNCTION("TO_TEXT(CONCATENATE(L6,"","",L15,"","",L24,"","",L33))"),"866172,10149615,50989166,101571309")</f>
        <v>866172,10149615,50989166,101571309</v>
      </c>
      <c r="O45" s="12" t="s">
        <v>22</v>
      </c>
      <c r="P45" s="19" t="str">
        <f t="shared" ref="P45:R45" si="27">CONCATENATE(P6,",",P15,",",P24,",",P33)</f>
        <v>12247,164168,999111,2158823</v>
      </c>
      <c r="Q45" s="19" t="str">
        <f t="shared" si="27"/>
        <v>6972,93867,511112,1138602</v>
      </c>
      <c r="R45" s="19" t="str">
        <f t="shared" si="27"/>
        <v>0.128000,1.560000 ,9.228000,16.208000 </v>
      </c>
      <c r="S45" s="19" t="str">
        <f>IFERROR(__xludf.DUMMYFUNCTION("TO_TEXT(CONCATENATE(S6,"","",S15,"","",S24,"","",S33))"),"19219,258035,1510223,3297425")</f>
        <v>19219,258035,1510223,3297425</v>
      </c>
    </row>
    <row r="46">
      <c r="A46" s="12" t="s">
        <v>26</v>
      </c>
      <c r="B46" s="19" t="str">
        <f t="shared" ref="B46:D46" si="28">CONCATENATE(B7,",",B16,",",B25,",",B34)</f>
        <v>10718,140128,816740,1732887</v>
      </c>
      <c r="C46" s="19" t="str">
        <f t="shared" si="28"/>
        <v>9987,133631,784481,1668946</v>
      </c>
      <c r="D46" s="19" t="str">
        <f t="shared" si="28"/>
        <v>0.378000,3.849000,11.000000,16.237000 </v>
      </c>
      <c r="E46" s="19" t="str">
        <f>IFERROR(__xludf.DUMMYFUNCTION("TO_TEXT(CONCATENATE(E7,"","",E16,"","",E25,"","",E34))"),"20705,273759,1601221,3401833")</f>
        <v>20705,273759,1601221,3401833</v>
      </c>
      <c r="H46" s="12" t="s">
        <v>26</v>
      </c>
      <c r="I46" s="19" t="str">
        <f t="shared" ref="I46:K46" si="29">CONCATENATE(I7,",",I16,",",I25,",",I34)</f>
        <v>7050,89019,501964,1053917</v>
      </c>
      <c r="J46" s="19" t="str">
        <f t="shared" si="29"/>
        <v>9987,133631,784481,1668946</v>
      </c>
      <c r="K46" s="19" t="str">
        <f t="shared" si="29"/>
        <v>0.110000,1.039000,5.900000 ,11.704000</v>
      </c>
      <c r="L46" s="19" t="str">
        <f>IFERROR(__xludf.DUMMYFUNCTION("TO_TEXT(CONCATENATE(L7,"","",L16,"","",L25,"","",L34))"),"443111,222650,1286445,2722863")</f>
        <v>443111,222650,1286445,2722863</v>
      </c>
      <c r="O46" s="12" t="s">
        <v>26</v>
      </c>
      <c r="P46" s="19" t="str">
        <f t="shared" ref="P46:R46" si="30">CONCATENATE(P7,",",P16,",",P25,",",P34)</f>
        <v>6939,84614,482519,1015031</v>
      </c>
      <c r="Q46" s="19" t="str">
        <f t="shared" si="30"/>
        <v>9987,133631,784481,1668946</v>
      </c>
      <c r="R46" s="19" t="str">
        <f t="shared" si="30"/>
        <v>0.105000,1.047000 ,5.602000,12.285000</v>
      </c>
      <c r="S46" s="19" t="str">
        <f>IFERROR(__xludf.DUMMYFUNCTION("TO_TEXT(CONCATENATE(S7,"","",S16,"","",S25,"","",S34))"),"16926,218245,1267000,2683977")</f>
        <v>16926,218245,1267000,2683977</v>
      </c>
    </row>
  </sheetData>
  <mergeCells count="18">
    <mergeCell ref="T10:T17"/>
    <mergeCell ref="T19:T26"/>
    <mergeCell ref="M19:M26"/>
    <mergeCell ref="M28:M35"/>
    <mergeCell ref="F28:F35"/>
    <mergeCell ref="A37:E37"/>
    <mergeCell ref="A39:E39"/>
    <mergeCell ref="H37:L37"/>
    <mergeCell ref="O37:S37"/>
    <mergeCell ref="H39:L39"/>
    <mergeCell ref="O39:S39"/>
    <mergeCell ref="F1:F8"/>
    <mergeCell ref="M1:M8"/>
    <mergeCell ref="T1:T8"/>
    <mergeCell ref="F10:F17"/>
    <mergeCell ref="M10:M17"/>
    <mergeCell ref="F19:F26"/>
    <mergeCell ref="T28:T35"/>
  </mergeCells>
  <drawing r:id="rId1"/>
</worksheet>
</file>