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p\Desktop\Faculdade\Cursos-Projetos\4o Semestre\Formação Excel\2) Procura e Fórmulas Matemáticas\"/>
    </mc:Choice>
  </mc:AlternateContent>
  <xr:revisionPtr revIDLastSave="0" documentId="8_{39AFFA63-BA06-47AD-9A1D-C4644707646D}" xr6:coauthVersionLast="47" xr6:coauthVersionMax="47" xr10:uidLastSave="{00000000-0000-0000-0000-000000000000}"/>
  <bookViews>
    <workbookView xWindow="3090" yWindow="3870" windowWidth="28800" windowHeight="11385" firstSheet="1" activeTab="1" xr2:uid="{C1B61AA5-C757-4C13-B5B2-E36863709022}"/>
  </bookViews>
  <sheets>
    <sheet name="Produtos Infantis" sheetId="1" state="hidden" r:id="rId1"/>
    <sheet name="Produtos Infantis por Colunas" sheetId="18" r:id="rId2"/>
    <sheet name="Procura em Estoque" sheetId="17" r:id="rId3"/>
    <sheet name="Resumo de Vendas" sheetId="19" r:id="rId4"/>
    <sheet name="Meus Números" sheetId="12" r:id="rId5"/>
    <sheet name="Dados Filtrados" sheetId="11" state="hidden" r:id="rId6"/>
    <sheet name="Gráficos" sheetId="7" state="hidden" r:id="rId7"/>
  </sheets>
  <externalReferences>
    <externalReference r:id="rId8"/>
  </externalReferences>
  <definedNames>
    <definedName name="_xlnm._FilterDatabase" localSheetId="0" hidden="1">'Produtos Infantis'!$A$2:$F$124</definedName>
    <definedName name="_xlnm.Extract" localSheetId="5">'Dados Filtrados'!$A$7:$E$7</definedName>
    <definedName name="_xlnm.Extract" localSheetId="4">'Meus Números'!$E$1</definedName>
    <definedName name="_xlnm.Criteria" localSheetId="5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7" l="1"/>
  <c r="B32" i="18" a="1"/>
  <c r="B32" i="18" s="1"/>
  <c r="B31" i="18"/>
  <c r="B26" i="18"/>
  <c r="B25" i="18"/>
  <c r="B20" i="18"/>
  <c r="B19" i="18"/>
  <c r="D7" i="19"/>
  <c r="D5" i="19"/>
  <c r="B12" i="12"/>
  <c r="B11" i="12"/>
  <c r="B9" i="12"/>
  <c r="B8" i="12"/>
  <c r="B10" i="12" s="1"/>
  <c r="B6" i="12"/>
  <c r="B5" i="12"/>
  <c r="E4" i="17" l="1" a="1"/>
  <c r="E4" i="17" s="1"/>
  <c r="D16" i="17"/>
  <c r="E16" i="17"/>
  <c r="E15" i="17" l="1"/>
  <c r="B2" i="12"/>
  <c r="E13" i="17" l="1"/>
  <c r="D9" i="19" s="1"/>
  <c r="C123" i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<sst xmlns="http://schemas.openxmlformats.org/spreadsheetml/2006/main" count="216" uniqueCount="44">
  <si>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</si>
  <si>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</si>
  <si>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</si>
  <si>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</si>
  <si>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</si>
  <si>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</si>
  <si>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</si>
  <si>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</si>
  <si>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</si>
  <si>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</si>
  <si>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</si>
  <si>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</si>
  <si>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</si>
  <si>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</si>
  <si>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</si>
  <si>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</si>
  <si>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</si>
  <si>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</si>
  <si>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</si>
  <si>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</si>
  <si>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</si>
  <si>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</si>
  <si>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</si>
  <si>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</si>
  <si>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</si>
  <si>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</si>
  <si>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</si>
  <si>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Tamanhos</t>
  </si>
  <si>
    <t>Preço</t>
  </si>
  <si>
    <t>Quantidade</t>
  </si>
  <si>
    <t>Preço:</t>
  </si>
  <si>
    <t>Qtd. Estoque:</t>
  </si>
  <si>
    <t>Qtd. Compra:</t>
  </si>
  <si>
    <t>Desconto:</t>
  </si>
  <si>
    <t>Descontos</t>
  </si>
  <si>
    <t>A partir de</t>
  </si>
  <si>
    <t>Valor</t>
  </si>
  <si>
    <t>Valor Final:</t>
  </si>
  <si>
    <t>Resumo de Venda</t>
  </si>
  <si>
    <t>Resumo</t>
  </si>
  <si>
    <t>Nome</t>
  </si>
  <si>
    <t>Pesquisa usando DESLOC e CORRESP</t>
  </si>
  <si>
    <t>Pesquisa usando ÍNDICE e CORRESP</t>
  </si>
  <si>
    <t>Pesquisa usando PROCH e 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</si>
</sst>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10" fillId="5" borderId="24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left" vertical="center" wrapText="1"/>
    </xf>
    <xf numFmtId="164" fontId="8" fillId="2" borderId="26" xfId="1" applyFont="1" applyFill="1" applyBorder="1" applyAlignment="1">
      <alignment horizontal="center"/>
    </xf>
    <xf numFmtId="164" fontId="8" fillId="2" borderId="9" xfId="1" applyFont="1" applyFill="1" applyBorder="1" applyAlignment="1">
      <alignment horizontal="center"/>
    </xf>
    <xf numFmtId="164" fontId="8" fillId="2" borderId="22" xfId="1" applyFont="1" applyFill="1" applyBorder="1" applyAlignment="1">
      <alignment horizontal="center"/>
    </xf>
    <xf numFmtId="0" fontId="12" fillId="5" borderId="27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21" xfId="0" applyFill="1" applyBorder="1"/>
    <xf numFmtId="0" fontId="0" fillId="8" borderId="9" xfId="0" applyFill="1" applyBorder="1"/>
    <xf numFmtId="0" fontId="0" fillId="8" borderId="22" xfId="0" applyFill="1" applyBorder="1"/>
    <xf numFmtId="0" fontId="0" fillId="8" borderId="25" xfId="0" applyFill="1" applyBorder="1"/>
    <xf numFmtId="0" fontId="0" fillId="8" borderId="0" xfId="0" applyFill="1" applyAlignment="1">
      <alignment horizontal="right"/>
    </xf>
    <xf numFmtId="0" fontId="0" fillId="8" borderId="24" xfId="0" applyFill="1" applyBorder="1"/>
    <xf numFmtId="0" fontId="0" fillId="8" borderId="0" xfId="0" applyFill="1"/>
    <xf numFmtId="0" fontId="0" fillId="8" borderId="23" xfId="0" applyFill="1" applyBorder="1"/>
    <xf numFmtId="0" fontId="0" fillId="8" borderId="31" xfId="0" applyFill="1" applyBorder="1"/>
    <xf numFmtId="0" fontId="0" fillId="6" borderId="0" xfId="0" applyFill="1" applyAlignment="1" applyProtection="1">
      <alignment horizontal="center"/>
      <protection locked="0"/>
    </xf>
    <xf numFmtId="0" fontId="14" fillId="8" borderId="30" xfId="0" applyFont="1" applyFill="1" applyBorder="1" applyAlignment="1">
      <alignment horizontal="center"/>
    </xf>
    <xf numFmtId="164" fontId="0" fillId="4" borderId="0" xfId="1" applyFont="1" applyFill="1" applyBorder="1" applyAlignment="1" applyProtection="1">
      <alignment horizontal="center"/>
      <protection hidden="1"/>
    </xf>
    <xf numFmtId="0" fontId="15" fillId="8" borderId="0" xfId="0" applyFont="1" applyFill="1" applyAlignment="1">
      <alignment horizontal="center"/>
    </xf>
    <xf numFmtId="0" fontId="0" fillId="9" borderId="0" xfId="0" applyFill="1" applyAlignment="1" applyProtection="1">
      <alignment horizontal="center"/>
      <protection hidden="1"/>
    </xf>
    <xf numFmtId="164" fontId="0" fillId="9" borderId="0" xfId="1" applyFont="1" applyFill="1" applyBorder="1" applyAlignment="1" applyProtection="1">
      <alignment horizontal="center"/>
      <protection hidden="1"/>
    </xf>
    <xf numFmtId="9" fontId="0" fillId="9" borderId="0" xfId="2" applyFont="1" applyFill="1" applyBorder="1" applyAlignment="1" applyProtection="1">
      <alignment horizontal="center"/>
      <protection hidden="1"/>
    </xf>
    <xf numFmtId="0" fontId="0" fillId="10" borderId="21" xfId="0" applyFill="1" applyBorder="1"/>
    <xf numFmtId="0" fontId="0" fillId="10" borderId="9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4" xfId="0" applyFill="1" applyBorder="1"/>
    <xf numFmtId="0" fontId="0" fillId="10" borderId="0" xfId="0" applyFill="1"/>
    <xf numFmtId="9" fontId="17" fillId="10" borderId="0" xfId="0" applyNumberFormat="1" applyFont="1" applyFill="1"/>
    <xf numFmtId="9" fontId="0" fillId="6" borderId="29" xfId="0" applyNumberFormat="1" applyFill="1" applyBorder="1" applyAlignment="1">
      <alignment horizontal="center"/>
    </xf>
    <xf numFmtId="0" fontId="0" fillId="10" borderId="23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center"/>
    </xf>
    <xf numFmtId="164" fontId="0" fillId="10" borderId="0" xfId="1" applyFont="1" applyFill="1" applyBorder="1" applyAlignment="1">
      <alignment horizontal="center"/>
    </xf>
    <xf numFmtId="0" fontId="2" fillId="7" borderId="0" xfId="0" applyFont="1" applyFill="1"/>
    <xf numFmtId="0" fontId="17" fillId="10" borderId="0" xfId="0" applyFont="1" applyFill="1" applyAlignment="1">
      <alignment horizontal="center"/>
    </xf>
    <xf numFmtId="0" fontId="2" fillId="0" borderId="0" xfId="0" applyFont="1" applyAlignment="1" applyProtection="1">
      <alignment horizontal="center"/>
      <protection hidden="1"/>
    </xf>
    <xf numFmtId="164" fontId="17" fillId="10" borderId="0" xfId="1" applyFont="1" applyFill="1"/>
    <xf numFmtId="9" fontId="0" fillId="6" borderId="0" xfId="2" applyFont="1" applyFill="1"/>
    <xf numFmtId="0" fontId="14" fillId="8" borderId="0" xfId="0" applyFont="1" applyFill="1" applyAlignment="1">
      <alignment horizontal="center"/>
    </xf>
    <xf numFmtId="0" fontId="2" fillId="4" borderId="0" xfId="0" applyFont="1" applyFill="1" applyAlignment="1" applyProtection="1">
      <alignment horizontal="center"/>
      <protection hidden="1"/>
    </xf>
    <xf numFmtId="0" fontId="16" fillId="8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3" fillId="12" borderId="0" xfId="3" applyFont="1" applyFill="1" applyBorder="1" applyAlignment="1">
      <alignment horizontal="center" vertical="center"/>
    </xf>
    <xf numFmtId="0" fontId="0" fillId="13" borderId="29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11" fillId="3" borderId="2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16" fillId="10" borderId="0" xfId="0" applyFont="1" applyFill="1" applyAlignment="1">
      <alignment horizontal="center" vertical="center"/>
    </xf>
    <xf numFmtId="0" fontId="0" fillId="11" borderId="9" xfId="0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1">
    <dxf>
      <font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FF00"/>
      </font>
    </dxf>
    <dxf>
      <font>
        <color rgb="FFFF0000"/>
      </font>
    </dxf>
    <dxf>
      <font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FFFF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fficeresolve-my.sharepoint.com/personal/r_sabino_officeresolve_com_br/Documents/Alura/Excel%20(Curso%203)/Produtos%20Infantis%20Nika%20e%20Atitas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  <cell r="C63">
            <v>85.5</v>
          </cell>
          <cell r="D63">
            <v>8.5500000000000007</v>
          </cell>
          <cell r="E63">
            <v>2</v>
          </cell>
        </row>
        <row r="64">
          <cell r="A64" t="str">
            <v>Tênis Infantil Nika Azul</v>
          </cell>
          <cell r="C64">
            <v>85.5</v>
          </cell>
          <cell r="D64">
            <v>8.5500000000000007</v>
          </cell>
          <cell r="E64">
            <v>5</v>
          </cell>
        </row>
        <row r="65">
          <cell r="A65" t="str">
            <v>Tênis Infantil Nika Azul</v>
          </cell>
          <cell r="C65">
            <v>85.5</v>
          </cell>
          <cell r="D65">
            <v>8.5500000000000007</v>
          </cell>
          <cell r="E65">
            <v>16</v>
          </cell>
        </row>
        <row r="66">
          <cell r="A66" t="str">
            <v>Tênis Infantil Nika Azul</v>
          </cell>
          <cell r="C66">
            <v>85.5</v>
          </cell>
          <cell r="D66">
            <v>8.5500000000000007</v>
          </cell>
          <cell r="E66">
            <v>18</v>
          </cell>
        </row>
        <row r="67">
          <cell r="A67" t="str">
            <v>Tênis Infantil Nika Azul</v>
          </cell>
          <cell r="C67">
            <v>85.5</v>
          </cell>
          <cell r="D67">
            <v>8.5500000000000007</v>
          </cell>
          <cell r="E67">
            <v>19</v>
          </cell>
        </row>
        <row r="68">
          <cell r="A68" t="str">
            <v>Tênis Infantil Nika Azul</v>
          </cell>
          <cell r="C68">
            <v>85.5</v>
          </cell>
          <cell r="D68">
            <v>8.5500000000000007</v>
          </cell>
          <cell r="E68">
            <v>5</v>
          </cell>
        </row>
        <row r="69">
          <cell r="A69" t="str">
            <v>Tênis Infantil Nika Azul</v>
          </cell>
          <cell r="C69">
            <v>85.5</v>
          </cell>
          <cell r="D69">
            <v>8.5500000000000007</v>
          </cell>
          <cell r="E69">
            <v>0</v>
          </cell>
        </row>
        <row r="70">
          <cell r="A70" t="str">
            <v>Tênis Infantil Nika Azul</v>
          </cell>
          <cell r="C70">
            <v>85.5</v>
          </cell>
          <cell r="D70">
            <v>8.5500000000000007</v>
          </cell>
          <cell r="E70">
            <v>25</v>
          </cell>
        </row>
        <row r="71">
          <cell r="A71" t="str">
            <v>Tênis Infantil Nika Azul</v>
          </cell>
          <cell r="C71">
            <v>85.5</v>
          </cell>
          <cell r="D71">
            <v>8.5500000000000007</v>
          </cell>
          <cell r="E71">
            <v>6</v>
          </cell>
        </row>
        <row r="72">
          <cell r="A72" t="str">
            <v>Tênis Infantil Nika Azul</v>
          </cell>
          <cell r="C72">
            <v>85.5</v>
          </cell>
          <cell r="D72">
            <v>8.5500000000000007</v>
          </cell>
          <cell r="E72">
            <v>8</v>
          </cell>
        </row>
        <row r="73">
          <cell r="A73" t="str">
            <v>Tênis Infantil Nika Azul</v>
          </cell>
          <cell r="C73">
            <v>85.5</v>
          </cell>
          <cell r="D73">
            <v>8.5500000000000007</v>
          </cell>
          <cell r="E73">
            <v>30</v>
          </cell>
        </row>
        <row r="74">
          <cell r="A74" t="str">
            <v>Tênis Infantil Nika Azul</v>
          </cell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  <cell r="C83">
            <v>85.5</v>
          </cell>
          <cell r="D83">
            <v>8.5500000000000007</v>
          </cell>
          <cell r="E83">
            <v>6</v>
          </cell>
        </row>
        <row r="84">
          <cell r="A84" t="str">
            <v>Tênis Infantil Nika Rosa</v>
          </cell>
          <cell r="C84">
            <v>85.5</v>
          </cell>
          <cell r="D84">
            <v>8.5500000000000007</v>
          </cell>
          <cell r="E84">
            <v>15</v>
          </cell>
        </row>
        <row r="85">
          <cell r="A85" t="str">
            <v>Tênis Infantil Nika Rosa</v>
          </cell>
          <cell r="C85">
            <v>85.5</v>
          </cell>
          <cell r="D85">
            <v>8.5500000000000007</v>
          </cell>
          <cell r="E85">
            <v>25</v>
          </cell>
        </row>
        <row r="86">
          <cell r="A86" t="str">
            <v>Tênis Infantil Nika Rosa</v>
          </cell>
          <cell r="C86">
            <v>85.5</v>
          </cell>
          <cell r="D86">
            <v>8.5500000000000007</v>
          </cell>
          <cell r="E86">
            <v>16</v>
          </cell>
        </row>
        <row r="87">
          <cell r="A87" t="str">
            <v>Tênis Infantil Nika Rosa</v>
          </cell>
          <cell r="C87">
            <v>85.5</v>
          </cell>
          <cell r="D87">
            <v>8.5500000000000007</v>
          </cell>
          <cell r="E87">
            <v>19</v>
          </cell>
        </row>
        <row r="88">
          <cell r="A88" t="str">
            <v>Tênis Infantil Nika Rosa</v>
          </cell>
          <cell r="C88">
            <v>85.5</v>
          </cell>
          <cell r="D88">
            <v>8.5500000000000007</v>
          </cell>
          <cell r="E88">
            <v>0</v>
          </cell>
        </row>
        <row r="89">
          <cell r="A89" t="str">
            <v>Tênis Infantil Nika Rosa</v>
          </cell>
          <cell r="C89">
            <v>85.5</v>
          </cell>
          <cell r="D89">
            <v>8.5500000000000007</v>
          </cell>
          <cell r="E89">
            <v>5</v>
          </cell>
        </row>
        <row r="90">
          <cell r="A90" t="str">
            <v>Tênis Infantil Nika Rosa</v>
          </cell>
          <cell r="C90">
            <v>85.5</v>
          </cell>
          <cell r="D90">
            <v>8.5500000000000007</v>
          </cell>
          <cell r="E90">
            <v>16</v>
          </cell>
        </row>
        <row r="91">
          <cell r="A91" t="str">
            <v>Tênis Infantil Nika Rosa</v>
          </cell>
          <cell r="C91">
            <v>85.5</v>
          </cell>
          <cell r="D91">
            <v>8.5500000000000007</v>
          </cell>
          <cell r="E91">
            <v>19</v>
          </cell>
        </row>
        <row r="92">
          <cell r="A92" t="str">
            <v>Tênis Infantil Nika Rosa</v>
          </cell>
          <cell r="C92">
            <v>85.5</v>
          </cell>
          <cell r="D92">
            <v>8.5500000000000007</v>
          </cell>
          <cell r="E92">
            <v>25</v>
          </cell>
        </row>
        <row r="93">
          <cell r="A93" t="str">
            <v>Tênis Infantil Nika Rosa</v>
          </cell>
          <cell r="C93">
            <v>85.5</v>
          </cell>
          <cell r="D93">
            <v>8.5500000000000007</v>
          </cell>
          <cell r="E93">
            <v>26</v>
          </cell>
        </row>
        <row r="94">
          <cell r="A94" t="str">
            <v>Tênis Infantil Nika Rosa</v>
          </cell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  <cell r="C103">
            <v>85.5</v>
          </cell>
          <cell r="D103">
            <v>8.5500000000000007</v>
          </cell>
          <cell r="E103">
            <v>0</v>
          </cell>
        </row>
        <row r="104">
          <cell r="A104" t="str">
            <v>Tênis Infantil Nika Vermelho</v>
          </cell>
          <cell r="C104">
            <v>85.5</v>
          </cell>
          <cell r="D104">
            <v>8.5500000000000007</v>
          </cell>
          <cell r="E104">
            <v>3</v>
          </cell>
        </row>
        <row r="105">
          <cell r="A105" t="str">
            <v>Tênis Infantil Nika Vermelho</v>
          </cell>
          <cell r="C105">
            <v>85.5</v>
          </cell>
          <cell r="D105">
            <v>8.5500000000000007</v>
          </cell>
          <cell r="E105">
            <v>8</v>
          </cell>
        </row>
        <row r="106">
          <cell r="A106" t="str">
            <v>Tênis Infantil Nika Vermelho</v>
          </cell>
          <cell r="C106">
            <v>85.5</v>
          </cell>
          <cell r="D106">
            <v>8.5500000000000007</v>
          </cell>
          <cell r="E106">
            <v>16</v>
          </cell>
        </row>
        <row r="107">
          <cell r="A107" t="str">
            <v>Tênis Infantil Nika Vermelho</v>
          </cell>
          <cell r="C107">
            <v>85.5</v>
          </cell>
          <cell r="D107">
            <v>8.5500000000000007</v>
          </cell>
          <cell r="E107">
            <v>5</v>
          </cell>
        </row>
        <row r="108">
          <cell r="A108" t="str">
            <v>Tênis Infantil Nika Vermelho</v>
          </cell>
          <cell r="C108">
            <v>85.5</v>
          </cell>
          <cell r="D108">
            <v>8.5500000000000007</v>
          </cell>
          <cell r="E108">
            <v>8</v>
          </cell>
        </row>
        <row r="109">
          <cell r="A109" t="str">
            <v>Tênis Infantil Nika Vermelho</v>
          </cell>
          <cell r="C109">
            <v>85.5</v>
          </cell>
          <cell r="D109">
            <v>8.5500000000000007</v>
          </cell>
          <cell r="E109">
            <v>2</v>
          </cell>
        </row>
        <row r="110">
          <cell r="A110" t="str">
            <v>Tênis Infantil Nika Vermelho</v>
          </cell>
          <cell r="C110">
            <v>85.5</v>
          </cell>
          <cell r="D110">
            <v>8.5500000000000007</v>
          </cell>
          <cell r="E110">
            <v>25</v>
          </cell>
        </row>
        <row r="111">
          <cell r="A111" t="str">
            <v>Tênis Infantil Nika Vermelho</v>
          </cell>
          <cell r="C111">
            <v>85.5</v>
          </cell>
          <cell r="D111">
            <v>8.5500000000000007</v>
          </cell>
          <cell r="E111">
            <v>2</v>
          </cell>
        </row>
        <row r="112">
          <cell r="A112" t="str">
            <v>Tênis Infantil Nika Vermelho</v>
          </cell>
          <cell r="C112">
            <v>85.5</v>
          </cell>
          <cell r="D112">
            <v>8.5500000000000007</v>
          </cell>
          <cell r="E112">
            <v>26</v>
          </cell>
        </row>
        <row r="113">
          <cell r="A113" t="str">
            <v>Tênis Infantil Nika Vermelho</v>
          </cell>
          <cell r="C113">
            <v>85.5</v>
          </cell>
          <cell r="D113">
            <v>8.5500000000000007</v>
          </cell>
          <cell r="E113">
            <v>23</v>
          </cell>
        </row>
        <row r="114">
          <cell r="A114" t="str">
            <v>Tênis Infantil Nika Vermelho</v>
          </cell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3" activePane="bottomLeft" state="frozen"/>
      <selection pane="bottomLeft" activeCell="E22" sqref="E3:E22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98" t="s">
        <v>3</v>
      </c>
      <c r="B1" s="99"/>
      <c r="C1" s="99"/>
      <c r="D1" s="99"/>
      <c r="E1" s="99"/>
      <c r="F1" s="100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2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2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2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2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2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2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2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2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2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2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2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2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2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2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2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2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2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2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2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2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2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2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2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2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2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2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2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2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2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2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2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2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2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2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2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2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2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2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2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2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2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2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2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2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2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2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2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2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2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2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2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2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2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2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2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2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2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2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2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2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2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2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2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2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2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2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2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2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2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2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2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2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2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2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2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2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2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2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2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2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2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2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2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2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2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2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2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2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2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2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2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2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2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2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2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2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2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2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2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2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2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2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2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2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2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2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2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2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2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2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2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2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2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2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.75" thickBot="1" x14ac:dyDescent="0.3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.5" thickBot="1" x14ac:dyDescent="0.3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.5" thickBot="1" x14ac:dyDescent="0.35">
      <c r="A124" s="4"/>
      <c r="B124" s="5" t="s">
        <v>7</v>
      </c>
      <c r="C124" s="101">
        <v>0.1</v>
      </c>
      <c r="D124" s="102"/>
      <c r="E124" s="102"/>
      <c r="F124" s="103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79-FDAC-42AF-B7B9-E3C9C283777C}">
  <dimension ref="A1:V32"/>
  <sheetViews>
    <sheetView tabSelected="1" topLeftCell="A5" zoomScale="130" zoomScaleNormal="130" workbookViewId="0">
      <selection activeCell="B31" sqref="B31"/>
    </sheetView>
  </sheetViews>
  <sheetFormatPr defaultRowHeight="15" x14ac:dyDescent="0.25"/>
  <cols>
    <col min="1" max="1" width="22.5703125" customWidth="1"/>
    <col min="2" max="2" width="32.140625" customWidth="1"/>
    <col min="3" max="22" width="9.42578125" bestFit="1" customWidth="1"/>
  </cols>
  <sheetData>
    <row r="1" spans="1:22" ht="21.75" thickBot="1" x14ac:dyDescent="0.4">
      <c r="A1" s="40"/>
      <c r="B1" s="41"/>
      <c r="C1" s="108" t="s">
        <v>27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10"/>
    </row>
    <row r="2" spans="1:22" ht="21.75" thickBot="1" x14ac:dyDescent="0.4">
      <c r="A2" s="42"/>
      <c r="B2" s="43"/>
      <c r="C2" s="44">
        <v>17</v>
      </c>
      <c r="D2" s="44">
        <v>18</v>
      </c>
      <c r="E2" s="44">
        <v>19</v>
      </c>
      <c r="F2" s="44">
        <v>20</v>
      </c>
      <c r="G2" s="44">
        <v>21</v>
      </c>
      <c r="H2" s="44">
        <v>22</v>
      </c>
      <c r="I2" s="44">
        <v>23</v>
      </c>
      <c r="J2" s="44">
        <v>24</v>
      </c>
      <c r="K2" s="44">
        <v>25</v>
      </c>
      <c r="L2" s="44">
        <v>26</v>
      </c>
      <c r="M2" s="44">
        <v>27</v>
      </c>
      <c r="N2" s="44">
        <v>28</v>
      </c>
      <c r="O2" s="44">
        <v>29</v>
      </c>
      <c r="P2" s="44">
        <v>30</v>
      </c>
      <c r="Q2" s="44">
        <v>31</v>
      </c>
      <c r="R2" s="44">
        <v>32</v>
      </c>
      <c r="S2" s="44">
        <v>33</v>
      </c>
      <c r="T2" s="44">
        <v>34</v>
      </c>
      <c r="U2" s="44">
        <v>35</v>
      </c>
      <c r="V2" s="44">
        <v>36</v>
      </c>
    </row>
    <row r="3" spans="1:22" ht="21" customHeight="1" x14ac:dyDescent="0.25">
      <c r="A3" s="111" t="s">
        <v>13</v>
      </c>
      <c r="B3" s="45" t="s">
        <v>28</v>
      </c>
      <c r="C3" s="46">
        <v>79.8</v>
      </c>
      <c r="D3" s="47">
        <v>79.8</v>
      </c>
      <c r="E3" s="46">
        <v>79.8</v>
      </c>
      <c r="F3" s="47">
        <v>79.8</v>
      </c>
      <c r="G3" s="46">
        <v>79.8</v>
      </c>
      <c r="H3" s="47">
        <v>79.8</v>
      </c>
      <c r="I3" s="46">
        <v>79.8</v>
      </c>
      <c r="J3" s="47">
        <v>79.8</v>
      </c>
      <c r="K3" s="46">
        <v>79.8</v>
      </c>
      <c r="L3" s="47">
        <v>79.8</v>
      </c>
      <c r="M3" s="46">
        <v>79.8</v>
      </c>
      <c r="N3" s="47">
        <v>83.3</v>
      </c>
      <c r="O3" s="46">
        <v>83.3</v>
      </c>
      <c r="P3" s="47">
        <v>83.3</v>
      </c>
      <c r="Q3" s="46">
        <v>83.3</v>
      </c>
      <c r="R3" s="47">
        <v>83.3</v>
      </c>
      <c r="S3" s="46">
        <v>83.3</v>
      </c>
      <c r="T3" s="47">
        <v>83.3</v>
      </c>
      <c r="U3" s="46">
        <v>83.3</v>
      </c>
      <c r="V3" s="48">
        <v>83.3</v>
      </c>
    </row>
    <row r="4" spans="1:22" ht="21" customHeight="1" thickBot="1" x14ac:dyDescent="0.3">
      <c r="A4" s="112"/>
      <c r="B4" s="49" t="s">
        <v>29</v>
      </c>
      <c r="C4" s="50">
        <v>15</v>
      </c>
      <c r="D4" s="51">
        <v>0</v>
      </c>
      <c r="E4" s="50">
        <v>3</v>
      </c>
      <c r="F4" s="51">
        <v>21</v>
      </c>
      <c r="G4" s="50">
        <v>12</v>
      </c>
      <c r="H4" s="51">
        <v>5</v>
      </c>
      <c r="I4" s="50">
        <v>8</v>
      </c>
      <c r="J4" s="51">
        <v>23</v>
      </c>
      <c r="K4" s="50">
        <v>15</v>
      </c>
      <c r="L4" s="51">
        <v>25</v>
      </c>
      <c r="M4" s="50">
        <v>2</v>
      </c>
      <c r="N4" s="51">
        <v>8</v>
      </c>
      <c r="O4" s="50">
        <v>7</v>
      </c>
      <c r="P4" s="51">
        <v>16</v>
      </c>
      <c r="Q4" s="50">
        <v>20</v>
      </c>
      <c r="R4" s="51">
        <v>0</v>
      </c>
      <c r="S4" s="50">
        <v>0</v>
      </c>
      <c r="T4" s="51">
        <v>6</v>
      </c>
      <c r="U4" s="50">
        <v>8</v>
      </c>
      <c r="V4" s="52">
        <v>14</v>
      </c>
    </row>
    <row r="5" spans="1:22" ht="21" customHeight="1" x14ac:dyDescent="0.25">
      <c r="A5" s="106" t="s">
        <v>14</v>
      </c>
      <c r="B5" s="45" t="s">
        <v>28</v>
      </c>
      <c r="C5" s="46">
        <v>79.8</v>
      </c>
      <c r="D5" s="47">
        <v>79.8</v>
      </c>
      <c r="E5" s="46">
        <v>79.8</v>
      </c>
      <c r="F5" s="47">
        <v>79.8</v>
      </c>
      <c r="G5" s="46">
        <v>79.8</v>
      </c>
      <c r="H5" s="47">
        <v>79.8</v>
      </c>
      <c r="I5" s="46">
        <v>79.8</v>
      </c>
      <c r="J5" s="47">
        <v>79.8</v>
      </c>
      <c r="K5" s="46">
        <v>79.8</v>
      </c>
      <c r="L5" s="47">
        <v>79.8</v>
      </c>
      <c r="M5" s="46">
        <v>79.8</v>
      </c>
      <c r="N5" s="47">
        <v>83.3</v>
      </c>
      <c r="O5" s="46">
        <v>83.3</v>
      </c>
      <c r="P5" s="47">
        <v>83.3</v>
      </c>
      <c r="Q5" s="46">
        <v>83.3</v>
      </c>
      <c r="R5" s="47">
        <v>83.3</v>
      </c>
      <c r="S5" s="46">
        <v>83.3</v>
      </c>
      <c r="T5" s="47">
        <v>83.3</v>
      </c>
      <c r="U5" s="46">
        <v>83.3</v>
      </c>
      <c r="V5" s="48">
        <v>83.3</v>
      </c>
    </row>
    <row r="6" spans="1:22" ht="21" customHeight="1" thickBot="1" x14ac:dyDescent="0.3">
      <c r="A6" s="107"/>
      <c r="B6" s="49" t="s">
        <v>29</v>
      </c>
      <c r="C6" s="50">
        <v>17</v>
      </c>
      <c r="D6" s="51">
        <v>15</v>
      </c>
      <c r="E6" s="50">
        <v>2</v>
      </c>
      <c r="F6" s="51">
        <v>1</v>
      </c>
      <c r="G6" s="50">
        <v>0</v>
      </c>
      <c r="H6" s="51">
        <v>0</v>
      </c>
      <c r="I6" s="50">
        <v>6</v>
      </c>
      <c r="J6" s="51">
        <v>8</v>
      </c>
      <c r="K6" s="50">
        <v>9</v>
      </c>
      <c r="L6" s="51">
        <v>15</v>
      </c>
      <c r="M6" s="50">
        <v>18</v>
      </c>
      <c r="N6" s="51">
        <v>18</v>
      </c>
      <c r="O6" s="50">
        <v>2</v>
      </c>
      <c r="P6" s="51">
        <v>3</v>
      </c>
      <c r="Q6" s="50">
        <v>6</v>
      </c>
      <c r="R6" s="51">
        <v>0</v>
      </c>
      <c r="S6" s="50">
        <v>5</v>
      </c>
      <c r="T6" s="51">
        <v>19</v>
      </c>
      <c r="U6" s="50">
        <v>26</v>
      </c>
      <c r="V6" s="52">
        <v>5</v>
      </c>
    </row>
    <row r="7" spans="1:22" ht="21" customHeight="1" x14ac:dyDescent="0.25">
      <c r="A7" s="106" t="s">
        <v>12</v>
      </c>
      <c r="B7" s="45" t="s">
        <v>28</v>
      </c>
      <c r="C7" s="46">
        <v>79.8</v>
      </c>
      <c r="D7" s="47">
        <v>79.8</v>
      </c>
      <c r="E7" s="46">
        <v>79.8</v>
      </c>
      <c r="F7" s="47">
        <v>79.8</v>
      </c>
      <c r="G7" s="46">
        <v>79.8</v>
      </c>
      <c r="H7" s="47">
        <v>79.8</v>
      </c>
      <c r="I7" s="46">
        <v>79.8</v>
      </c>
      <c r="J7" s="47">
        <v>79.8</v>
      </c>
      <c r="K7" s="46">
        <v>79.8</v>
      </c>
      <c r="L7" s="47">
        <v>79.8</v>
      </c>
      <c r="M7" s="46">
        <v>79.8</v>
      </c>
      <c r="N7" s="47">
        <v>83.3</v>
      </c>
      <c r="O7" s="46">
        <v>83.3</v>
      </c>
      <c r="P7" s="47">
        <v>83.3</v>
      </c>
      <c r="Q7" s="46">
        <v>83.3</v>
      </c>
      <c r="R7" s="47">
        <v>83.3</v>
      </c>
      <c r="S7" s="46">
        <v>83.3</v>
      </c>
      <c r="T7" s="47">
        <v>83.3</v>
      </c>
      <c r="U7" s="46">
        <v>83.3</v>
      </c>
      <c r="V7" s="48">
        <v>83.3</v>
      </c>
    </row>
    <row r="8" spans="1:22" ht="21" customHeight="1" thickBot="1" x14ac:dyDescent="0.3">
      <c r="A8" s="107"/>
      <c r="B8" s="49" t="s">
        <v>29</v>
      </c>
      <c r="C8" s="50">
        <v>25</v>
      </c>
      <c r="D8" s="51">
        <v>2</v>
      </c>
      <c r="E8" s="50">
        <v>3</v>
      </c>
      <c r="F8" s="51">
        <v>1</v>
      </c>
      <c r="G8" s="50">
        <v>0</v>
      </c>
      <c r="H8" s="51">
        <v>5</v>
      </c>
      <c r="I8" s="50">
        <v>16</v>
      </c>
      <c r="J8" s="51">
        <v>15</v>
      </c>
      <c r="K8" s="50">
        <v>16</v>
      </c>
      <c r="L8" s="51">
        <v>14</v>
      </c>
      <c r="M8" s="50">
        <v>15</v>
      </c>
      <c r="N8" s="51">
        <v>29</v>
      </c>
      <c r="O8" s="50">
        <v>5</v>
      </c>
      <c r="P8" s="51">
        <v>0</v>
      </c>
      <c r="Q8" s="50">
        <v>4</v>
      </c>
      <c r="R8" s="51">
        <v>5</v>
      </c>
      <c r="S8" s="50">
        <v>15</v>
      </c>
      <c r="T8" s="51">
        <v>16</v>
      </c>
      <c r="U8" s="50">
        <v>2</v>
      </c>
      <c r="V8" s="52">
        <v>36</v>
      </c>
    </row>
    <row r="9" spans="1:22" ht="21" customHeight="1" x14ac:dyDescent="0.25">
      <c r="A9" s="106" t="s">
        <v>10</v>
      </c>
      <c r="B9" s="45" t="s">
        <v>28</v>
      </c>
      <c r="C9" s="46">
        <v>85.5</v>
      </c>
      <c r="D9" s="47">
        <v>85.5</v>
      </c>
      <c r="E9" s="46">
        <v>85.5</v>
      </c>
      <c r="F9" s="47">
        <v>85.5</v>
      </c>
      <c r="G9" s="46">
        <v>85.5</v>
      </c>
      <c r="H9" s="47">
        <v>85.5</v>
      </c>
      <c r="I9" s="46">
        <v>85.5</v>
      </c>
      <c r="J9" s="47">
        <v>85.5</v>
      </c>
      <c r="K9" s="46">
        <v>85.5</v>
      </c>
      <c r="L9" s="47">
        <v>85.5</v>
      </c>
      <c r="M9" s="46">
        <v>85.5</v>
      </c>
      <c r="N9" s="47">
        <v>89.9</v>
      </c>
      <c r="O9" s="46">
        <v>89.9</v>
      </c>
      <c r="P9" s="47">
        <v>89.9</v>
      </c>
      <c r="Q9" s="46">
        <v>89.9</v>
      </c>
      <c r="R9" s="47">
        <v>89.9</v>
      </c>
      <c r="S9" s="46">
        <v>89.9</v>
      </c>
      <c r="T9" s="47">
        <v>89.9</v>
      </c>
      <c r="U9" s="46">
        <v>89.9</v>
      </c>
      <c r="V9" s="48">
        <v>89.9</v>
      </c>
    </row>
    <row r="10" spans="1:22" ht="21" customHeight="1" thickBot="1" x14ac:dyDescent="0.3">
      <c r="A10" s="107"/>
      <c r="B10" s="49" t="s">
        <v>29</v>
      </c>
      <c r="C10" s="50">
        <v>2</v>
      </c>
      <c r="D10" s="51">
        <v>5</v>
      </c>
      <c r="E10" s="50">
        <v>16</v>
      </c>
      <c r="F10" s="51">
        <v>18</v>
      </c>
      <c r="G10" s="50">
        <v>19</v>
      </c>
      <c r="H10" s="51">
        <v>5</v>
      </c>
      <c r="I10" s="50">
        <v>0</v>
      </c>
      <c r="J10" s="51">
        <v>25</v>
      </c>
      <c r="K10" s="50">
        <v>6</v>
      </c>
      <c r="L10" s="51">
        <v>8</v>
      </c>
      <c r="M10" s="50">
        <v>30</v>
      </c>
      <c r="N10" s="51">
        <v>5</v>
      </c>
      <c r="O10" s="50">
        <v>8</v>
      </c>
      <c r="P10" s="51">
        <v>6</v>
      </c>
      <c r="Q10" s="50">
        <v>15</v>
      </c>
      <c r="R10" s="51">
        <v>8</v>
      </c>
      <c r="S10" s="50">
        <v>4</v>
      </c>
      <c r="T10" s="51">
        <v>15</v>
      </c>
      <c r="U10" s="50">
        <v>2</v>
      </c>
      <c r="V10" s="52">
        <v>0</v>
      </c>
    </row>
    <row r="11" spans="1:22" ht="21" customHeight="1" x14ac:dyDescent="0.25">
      <c r="A11" s="106" t="s">
        <v>11</v>
      </c>
      <c r="B11" s="45" t="s">
        <v>28</v>
      </c>
      <c r="C11" s="46">
        <v>85.5</v>
      </c>
      <c r="D11" s="47">
        <v>85.5</v>
      </c>
      <c r="E11" s="46">
        <v>85.5</v>
      </c>
      <c r="F11" s="47">
        <v>85.5</v>
      </c>
      <c r="G11" s="46">
        <v>85.5</v>
      </c>
      <c r="H11" s="47">
        <v>85.5</v>
      </c>
      <c r="I11" s="46">
        <v>85.5</v>
      </c>
      <c r="J11" s="47">
        <v>85.5</v>
      </c>
      <c r="K11" s="46">
        <v>85.5</v>
      </c>
      <c r="L11" s="47">
        <v>85.5</v>
      </c>
      <c r="M11" s="46">
        <v>85.5</v>
      </c>
      <c r="N11" s="47">
        <v>89.9</v>
      </c>
      <c r="O11" s="46">
        <v>89.9</v>
      </c>
      <c r="P11" s="47">
        <v>89.9</v>
      </c>
      <c r="Q11" s="46">
        <v>89.9</v>
      </c>
      <c r="R11" s="47">
        <v>89.9</v>
      </c>
      <c r="S11" s="46">
        <v>89.9</v>
      </c>
      <c r="T11" s="47">
        <v>89.9</v>
      </c>
      <c r="U11" s="46">
        <v>89.9</v>
      </c>
      <c r="V11" s="48">
        <v>89.9</v>
      </c>
    </row>
    <row r="12" spans="1:22" ht="21" customHeight="1" thickBot="1" x14ac:dyDescent="0.3">
      <c r="A12" s="107"/>
      <c r="B12" s="49" t="s">
        <v>29</v>
      </c>
      <c r="C12" s="50">
        <v>6</v>
      </c>
      <c r="D12" s="51">
        <v>15</v>
      </c>
      <c r="E12" s="50">
        <v>25</v>
      </c>
      <c r="F12" s="51">
        <v>16</v>
      </c>
      <c r="G12" s="50">
        <v>19</v>
      </c>
      <c r="H12" s="51">
        <v>0</v>
      </c>
      <c r="I12" s="50">
        <v>5</v>
      </c>
      <c r="J12" s="51">
        <v>16</v>
      </c>
      <c r="K12" s="50">
        <v>19</v>
      </c>
      <c r="L12" s="51">
        <v>25</v>
      </c>
      <c r="M12" s="50">
        <v>26</v>
      </c>
      <c r="N12" s="51">
        <v>21</v>
      </c>
      <c r="O12" s="50">
        <v>1</v>
      </c>
      <c r="P12" s="51">
        <v>3</v>
      </c>
      <c r="Q12" s="50">
        <v>23</v>
      </c>
      <c r="R12" s="51">
        <v>8</v>
      </c>
      <c r="S12" s="50">
        <v>4</v>
      </c>
      <c r="T12" s="51">
        <v>25</v>
      </c>
      <c r="U12" s="50">
        <v>16</v>
      </c>
      <c r="V12" s="52">
        <v>3</v>
      </c>
    </row>
    <row r="13" spans="1:22" ht="21" customHeight="1" x14ac:dyDescent="0.25">
      <c r="A13" s="106" t="s">
        <v>9</v>
      </c>
      <c r="B13" s="45" t="s">
        <v>28</v>
      </c>
      <c r="C13" s="46">
        <v>85.5</v>
      </c>
      <c r="D13" s="47">
        <v>85.5</v>
      </c>
      <c r="E13" s="46">
        <v>85.5</v>
      </c>
      <c r="F13" s="47">
        <v>85.5</v>
      </c>
      <c r="G13" s="46">
        <v>85.5</v>
      </c>
      <c r="H13" s="47">
        <v>85.5</v>
      </c>
      <c r="I13" s="46">
        <v>85.5</v>
      </c>
      <c r="J13" s="47">
        <v>85.5</v>
      </c>
      <c r="K13" s="46">
        <v>85.5</v>
      </c>
      <c r="L13" s="47">
        <v>85.5</v>
      </c>
      <c r="M13" s="46">
        <v>85.5</v>
      </c>
      <c r="N13" s="47">
        <v>89.9</v>
      </c>
      <c r="O13" s="46">
        <v>89.9</v>
      </c>
      <c r="P13" s="47">
        <v>89.9</v>
      </c>
      <c r="Q13" s="46">
        <v>89.9</v>
      </c>
      <c r="R13" s="47">
        <v>89.9</v>
      </c>
      <c r="S13" s="46">
        <v>89.9</v>
      </c>
      <c r="T13" s="47">
        <v>89.9</v>
      </c>
      <c r="U13" s="46">
        <v>89.9</v>
      </c>
      <c r="V13" s="48">
        <v>89.9</v>
      </c>
    </row>
    <row r="14" spans="1:22" ht="21" customHeight="1" thickBot="1" x14ac:dyDescent="0.3">
      <c r="A14" s="107"/>
      <c r="B14" s="49" t="s">
        <v>29</v>
      </c>
      <c r="C14" s="50">
        <v>0</v>
      </c>
      <c r="D14" s="51">
        <v>3</v>
      </c>
      <c r="E14" s="50">
        <v>8</v>
      </c>
      <c r="F14" s="51">
        <v>16</v>
      </c>
      <c r="G14" s="50">
        <v>5</v>
      </c>
      <c r="H14" s="51">
        <v>8</v>
      </c>
      <c r="I14" s="50">
        <v>2</v>
      </c>
      <c r="J14" s="51">
        <v>25</v>
      </c>
      <c r="K14" s="50">
        <v>2</v>
      </c>
      <c r="L14" s="51">
        <v>26</v>
      </c>
      <c r="M14" s="50">
        <v>23</v>
      </c>
      <c r="N14" s="51">
        <v>5</v>
      </c>
      <c r="O14" s="50">
        <v>0</v>
      </c>
      <c r="P14" s="51">
        <v>25</v>
      </c>
      <c r="Q14" s="50">
        <v>8</v>
      </c>
      <c r="R14" s="51">
        <v>3</v>
      </c>
      <c r="S14" s="50">
        <v>6</v>
      </c>
      <c r="T14" s="51">
        <v>4</v>
      </c>
      <c r="U14" s="50">
        <v>21</v>
      </c>
      <c r="V14" s="52">
        <v>3</v>
      </c>
    </row>
    <row r="15" spans="1:22" ht="15.75" thickBot="1" x14ac:dyDescent="0.3"/>
    <row r="16" spans="1:22" x14ac:dyDescent="0.25">
      <c r="A16" s="104" t="s">
        <v>43</v>
      </c>
      <c r="B16" s="105"/>
    </row>
    <row r="17" spans="1:2" x14ac:dyDescent="0.25">
      <c r="A17" s="95" t="s">
        <v>40</v>
      </c>
      <c r="B17" s="96" t="s">
        <v>11</v>
      </c>
    </row>
    <row r="18" spans="1:2" x14ac:dyDescent="0.25">
      <c r="A18" s="95" t="s">
        <v>0</v>
      </c>
      <c r="B18" s="96">
        <v>18</v>
      </c>
    </row>
    <row r="19" spans="1:2" x14ac:dyDescent="0.25">
      <c r="A19" s="95" t="s">
        <v>28</v>
      </c>
      <c r="B19" s="97">
        <f>HLOOKUP(B18,B2:V14,MATCH(B17,A2:A14,0))</f>
        <v>85.5</v>
      </c>
    </row>
    <row r="20" spans="1:2" x14ac:dyDescent="0.25">
      <c r="A20" s="95" t="s">
        <v>29</v>
      </c>
      <c r="B20" s="97">
        <f>HLOOKUP(B18,B2:V14,MATCH(B17,A2:A14,0)+1)</f>
        <v>15</v>
      </c>
    </row>
    <row r="21" spans="1:2" ht="15.75" thickBot="1" x14ac:dyDescent="0.3"/>
    <row r="22" spans="1:2" x14ac:dyDescent="0.25">
      <c r="A22" s="104" t="s">
        <v>41</v>
      </c>
      <c r="B22" s="105"/>
    </row>
    <row r="23" spans="1:2" x14ac:dyDescent="0.25">
      <c r="A23" s="95" t="s">
        <v>40</v>
      </c>
      <c r="B23" s="96" t="s">
        <v>11</v>
      </c>
    </row>
    <row r="24" spans="1:2" x14ac:dyDescent="0.25">
      <c r="A24" s="95" t="s">
        <v>0</v>
      </c>
      <c r="B24" s="96">
        <v>17</v>
      </c>
    </row>
    <row r="25" spans="1:2" x14ac:dyDescent="0.25">
      <c r="A25" s="95" t="s">
        <v>28</v>
      </c>
      <c r="B25" s="97">
        <f ca="1">OFFSET(B2,MATCH(B23,A3:A14),MATCH(B24,C2:V2))</f>
        <v>85.5</v>
      </c>
    </row>
    <row r="26" spans="1:2" x14ac:dyDescent="0.25">
      <c r="A26" s="95" t="s">
        <v>29</v>
      </c>
      <c r="B26" s="97">
        <f ca="1">OFFSET(B2,MATCH(B23,A3:A14)+1,MATCH(B24,C2:V2))</f>
        <v>6</v>
      </c>
    </row>
    <row r="27" spans="1:2" ht="15.75" thickBot="1" x14ac:dyDescent="0.3"/>
    <row r="28" spans="1:2" x14ac:dyDescent="0.25">
      <c r="A28" s="104" t="s">
        <v>42</v>
      </c>
      <c r="B28" s="105"/>
    </row>
    <row r="29" spans="1:2" x14ac:dyDescent="0.25">
      <c r="A29" s="95" t="s">
        <v>40</v>
      </c>
      <c r="B29" s="96" t="s">
        <v>10</v>
      </c>
    </row>
    <row r="30" spans="1:2" x14ac:dyDescent="0.25">
      <c r="A30" s="95" t="s">
        <v>0</v>
      </c>
      <c r="B30" s="96">
        <v>32</v>
      </c>
    </row>
    <row r="31" spans="1:2" x14ac:dyDescent="0.25">
      <c r="A31" s="95" t="s">
        <v>28</v>
      </c>
      <c r="B31" s="97">
        <f>IFERROR(INDEX(B2:V14,MATCH(B29,A2:A14),MATCH(B30,B2:V2)), "Produto Não Existe!")</f>
        <v>89.9</v>
      </c>
    </row>
    <row r="32" spans="1:2" x14ac:dyDescent="0.25">
      <c r="A32" s="95" t="s">
        <v>29</v>
      </c>
      <c r="B32" s="97" cm="1">
        <f t="array" ref="B32">IFERROR(INDEX(B2:V14,MATCH(B29,A2:A14)+1,MATCH(B30,B2:V2)),"Produto Não Existe!")</f>
        <v>8</v>
      </c>
    </row>
  </sheetData>
  <mergeCells count="10">
    <mergeCell ref="A28:B28"/>
    <mergeCell ref="A16:B16"/>
    <mergeCell ref="A22:B22"/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B1:O21"/>
  <sheetViews>
    <sheetView zoomScale="145" zoomScaleNormal="145" workbookViewId="0">
      <selection activeCell="E12" sqref="E12"/>
    </sheetView>
  </sheetViews>
  <sheetFormatPr defaultRowHeight="15" x14ac:dyDescent="0.25"/>
  <cols>
    <col min="1" max="1" width="2" style="53" customWidth="1"/>
    <col min="2" max="2" width="1.5703125" style="53" customWidth="1"/>
    <col min="3" max="3" width="2" style="53" customWidth="1"/>
    <col min="4" max="4" width="15.7109375" style="53" customWidth="1"/>
    <col min="5" max="5" width="25.5703125" style="53" customWidth="1"/>
    <col min="6" max="8" width="2" style="53" customWidth="1"/>
    <col min="9" max="9" width="11.140625" style="53" customWidth="1"/>
    <col min="10" max="10" width="2.42578125" style="53" customWidth="1"/>
    <col min="11" max="11" width="4" style="53" customWidth="1"/>
    <col min="12" max="12" width="13.140625" style="53" bestFit="1" customWidth="1"/>
    <col min="13" max="13" width="10.140625" style="53" bestFit="1" customWidth="1"/>
    <col min="14" max="14" width="9.140625" style="53"/>
    <col min="15" max="15" width="3.140625" style="53" customWidth="1"/>
    <col min="16" max="16384" width="9.140625" style="53"/>
  </cols>
  <sheetData>
    <row r="1" spans="2:15" ht="9" customHeight="1" x14ac:dyDescent="0.25"/>
    <row r="2" spans="2:15" ht="3.75" customHeight="1" thickBot="1" x14ac:dyDescent="0.3"/>
    <row r="3" spans="2:15" ht="8.25" customHeight="1" thickBot="1" x14ac:dyDescent="0.3">
      <c r="C3" s="55"/>
      <c r="D3" s="56"/>
      <c r="E3" s="56"/>
      <c r="F3" s="57"/>
    </row>
    <row r="4" spans="2:15" ht="15.75" customHeight="1" x14ac:dyDescent="0.25">
      <c r="B4" s="54"/>
      <c r="C4" s="58"/>
      <c r="D4" s="61"/>
      <c r="E4" s="67" t="str" cm="1">
        <f t="array" ref="E4">_xlfn.IFS(E9 = 0, "PRODUTO SEM ESTOQUE", E9 &lt;10, "PRODUTO BAIXO ESTOQUE", E9 &gt;= 10, "")</f>
        <v>PRODUTO BAIXO ESTOQUE</v>
      </c>
      <c r="F4" s="60"/>
      <c r="K4" s="71"/>
      <c r="L4" s="72"/>
      <c r="M4" s="72"/>
      <c r="N4" s="72"/>
      <c r="O4" s="73"/>
    </row>
    <row r="5" spans="2:15" ht="18.75" x14ac:dyDescent="0.25">
      <c r="B5" s="54"/>
      <c r="C5" s="58"/>
      <c r="D5" s="59" t="s">
        <v>25</v>
      </c>
      <c r="E5" s="64" t="s">
        <v>10</v>
      </c>
      <c r="F5" s="60"/>
      <c r="J5" s="85"/>
      <c r="K5" s="74"/>
      <c r="L5" s="114" t="s">
        <v>34</v>
      </c>
      <c r="M5" s="114"/>
      <c r="N5" s="114"/>
      <c r="O5" s="75"/>
    </row>
    <row r="6" spans="2:15" x14ac:dyDescent="0.25">
      <c r="B6" s="54"/>
      <c r="C6" s="58"/>
      <c r="D6" s="59"/>
      <c r="E6" s="61"/>
      <c r="F6" s="60"/>
      <c r="J6" s="85"/>
      <c r="K6" s="74"/>
      <c r="L6" s="113" t="s">
        <v>29</v>
      </c>
      <c r="M6" s="113"/>
      <c r="N6" s="113"/>
      <c r="O6" s="75"/>
    </row>
    <row r="7" spans="2:15" x14ac:dyDescent="0.25">
      <c r="B7" s="54"/>
      <c r="C7" s="58"/>
      <c r="D7" s="59" t="s">
        <v>26</v>
      </c>
      <c r="E7" s="64">
        <v>29</v>
      </c>
      <c r="F7" s="60"/>
      <c r="J7" s="85"/>
      <c r="K7" s="74"/>
      <c r="L7" s="76"/>
      <c r="M7" s="86">
        <v>0</v>
      </c>
      <c r="N7" s="77">
        <v>0</v>
      </c>
      <c r="O7" s="75"/>
    </row>
    <row r="8" spans="2:15" x14ac:dyDescent="0.25">
      <c r="B8" s="54"/>
      <c r="C8" s="58"/>
      <c r="D8" s="59"/>
      <c r="E8" s="61"/>
      <c r="F8" s="60"/>
      <c r="J8" s="85"/>
      <c r="K8" s="74"/>
      <c r="L8" s="82" t="s">
        <v>35</v>
      </c>
      <c r="M8" s="83">
        <v>2</v>
      </c>
      <c r="N8" s="78">
        <v>0.05</v>
      </c>
      <c r="O8" s="75"/>
    </row>
    <row r="9" spans="2:15" x14ac:dyDescent="0.25">
      <c r="B9" s="54"/>
      <c r="C9" s="58"/>
      <c r="D9" s="59" t="s">
        <v>31</v>
      </c>
      <c r="E9" s="68">
        <f>IFERROR(HLOOKUP(E7,'Produtos Infantis por Colunas'!C2:V14,MATCH(E5,'Produtos Infantis por Colunas'!A2:A14,0)+1,FALSE), "Produto Não Existe!")</f>
        <v>8</v>
      </c>
      <c r="F9" s="60"/>
      <c r="J9" s="85"/>
      <c r="K9" s="74"/>
      <c r="L9" s="76"/>
      <c r="M9" s="76"/>
      <c r="N9" s="76"/>
      <c r="O9" s="75"/>
    </row>
    <row r="10" spans="2:15" x14ac:dyDescent="0.25">
      <c r="B10" s="54"/>
      <c r="C10" s="58"/>
      <c r="D10" s="61"/>
      <c r="E10" s="61"/>
      <c r="F10" s="60"/>
      <c r="J10" s="85"/>
      <c r="K10" s="74"/>
      <c r="L10" s="82" t="s">
        <v>35</v>
      </c>
      <c r="M10" s="83">
        <v>5</v>
      </c>
      <c r="N10" s="78">
        <v>0.09</v>
      </c>
      <c r="O10" s="75"/>
    </row>
    <row r="11" spans="2:15" ht="15.75" thickBot="1" x14ac:dyDescent="0.3">
      <c r="B11" s="54"/>
      <c r="C11" s="58"/>
      <c r="D11" s="59" t="s">
        <v>32</v>
      </c>
      <c r="E11" s="87">
        <v>2</v>
      </c>
      <c r="F11" s="60"/>
      <c r="J11" s="85"/>
      <c r="K11" s="79"/>
      <c r="L11" s="80"/>
      <c r="M11" s="80"/>
      <c r="N11" s="80"/>
      <c r="O11" s="81"/>
    </row>
    <row r="12" spans="2:15" x14ac:dyDescent="0.25">
      <c r="B12" s="54"/>
      <c r="C12" s="58"/>
      <c r="D12" s="61"/>
      <c r="E12" s="61"/>
      <c r="F12" s="60"/>
      <c r="J12" s="85"/>
      <c r="K12" s="74"/>
      <c r="L12" s="115" t="s">
        <v>36</v>
      </c>
      <c r="M12" s="115"/>
      <c r="N12" s="115"/>
      <c r="O12" s="75"/>
    </row>
    <row r="13" spans="2:15" x14ac:dyDescent="0.25">
      <c r="B13" s="54"/>
      <c r="C13" s="58"/>
      <c r="D13" s="59" t="s">
        <v>33</v>
      </c>
      <c r="E13" s="70">
        <f ca="1">IFERROR(IF(VLOOKUP(E11,M7:N10,2,TRUE) &gt; VLOOKUP(E15,M13:N16,2,TRUE), VLOOKUP(E11,M7:N10,2,TRUE), VLOOKUP(E15,M13:N16,2,TRUE)), "Produto Não Existe!")</f>
        <v>0.08</v>
      </c>
      <c r="F13" s="60"/>
      <c r="J13" s="85"/>
      <c r="K13" s="74"/>
      <c r="L13" s="76"/>
      <c r="M13" s="88">
        <v>0</v>
      </c>
      <c r="N13" s="77">
        <v>0</v>
      </c>
      <c r="O13" s="75"/>
    </row>
    <row r="14" spans="2:15" x14ac:dyDescent="0.25">
      <c r="B14" s="54"/>
      <c r="C14" s="58"/>
      <c r="D14" s="61"/>
      <c r="E14" s="61"/>
      <c r="F14" s="60"/>
      <c r="J14" s="85"/>
      <c r="K14" s="74"/>
      <c r="L14" s="82" t="s">
        <v>35</v>
      </c>
      <c r="M14" s="84">
        <v>150</v>
      </c>
      <c r="N14" s="78">
        <v>0.08</v>
      </c>
      <c r="O14" s="75"/>
    </row>
    <row r="15" spans="2:15" x14ac:dyDescent="0.25">
      <c r="B15" s="54"/>
      <c r="C15" s="58"/>
      <c r="D15" s="59" t="s">
        <v>30</v>
      </c>
      <c r="E15" s="69">
        <f ca="1">IFERROR(OFFSET('Produtos Infantis por Colunas'!B2,D16,E16)*E11, "Produto Não Existe!")</f>
        <v>179.8</v>
      </c>
      <c r="F15" s="60"/>
      <c r="J15" s="85"/>
      <c r="K15" s="74"/>
      <c r="L15" s="76"/>
      <c r="M15" s="76"/>
      <c r="N15" s="76"/>
      <c r="O15" s="75"/>
    </row>
    <row r="16" spans="2:15" x14ac:dyDescent="0.25">
      <c r="B16" s="54"/>
      <c r="C16" s="58"/>
      <c r="D16" s="90">
        <f>MATCH(E5,'Produtos Infantis por Colunas'!A3:A14,0)</f>
        <v>7</v>
      </c>
      <c r="E16" s="90">
        <f>MATCH(E7,'Produtos Infantis por Colunas'!C2:V2,0)</f>
        <v>13</v>
      </c>
      <c r="F16" s="60"/>
      <c r="J16" s="85"/>
      <c r="K16" s="74"/>
      <c r="L16" s="82" t="s">
        <v>35</v>
      </c>
      <c r="M16" s="84">
        <v>300</v>
      </c>
      <c r="N16" s="78">
        <v>0.15</v>
      </c>
      <c r="O16" s="75"/>
    </row>
    <row r="17" spans="2:15" ht="13.5" customHeight="1" thickBot="1" x14ac:dyDescent="0.3">
      <c r="B17" s="54"/>
      <c r="C17" s="58"/>
      <c r="D17" s="94" t="s">
        <v>39</v>
      </c>
      <c r="E17" s="90"/>
      <c r="F17" s="60"/>
      <c r="J17" s="85"/>
      <c r="K17" s="79"/>
      <c r="L17" s="80"/>
      <c r="M17" s="80"/>
      <c r="N17" s="80"/>
      <c r="O17" s="81"/>
    </row>
    <row r="18" spans="2:15" ht="15.75" thickBot="1" x14ac:dyDescent="0.3">
      <c r="B18" s="54"/>
      <c r="C18" s="62"/>
      <c r="D18" s="65"/>
      <c r="E18" s="65"/>
      <c r="F18" s="63"/>
      <c r="J18" s="54"/>
      <c r="K18" s="54"/>
      <c r="L18" s="54"/>
      <c r="M18" s="54"/>
      <c r="N18" s="54"/>
    </row>
    <row r="19" spans="2:15" x14ac:dyDescent="0.25">
      <c r="B19" s="54"/>
      <c r="C19" s="54"/>
      <c r="D19" s="54"/>
      <c r="E19" s="54"/>
    </row>
    <row r="20" spans="2:15" x14ac:dyDescent="0.25">
      <c r="E20" s="89"/>
    </row>
    <row r="21" spans="2:15" x14ac:dyDescent="0.25">
      <c r="E21" s="89"/>
    </row>
  </sheetData>
  <sheetProtection selectLockedCells="1"/>
  <mergeCells count="3">
    <mergeCell ref="L6:N6"/>
    <mergeCell ref="L5:N5"/>
    <mergeCell ref="L12:N12"/>
  </mergeCells>
  <conditionalFormatting sqref="E4">
    <cfRule type="expression" dxfId="10" priority="6">
      <formula>E9=0</formula>
    </cfRule>
    <cfRule type="expression" dxfId="9" priority="7">
      <formula>E9&lt;10</formula>
    </cfRule>
  </conditionalFormatting>
  <conditionalFormatting sqref="E9">
    <cfRule type="cellIs" dxfId="8" priority="8" operator="between">
      <formula>1</formula>
      <formula>10</formula>
    </cfRule>
    <cfRule type="cellIs" dxfId="7" priority="11" operator="equal">
      <formula>0</formula>
    </cfRule>
  </conditionalFormatting>
  <conditionalFormatting sqref="E13">
    <cfRule type="cellIs" dxfId="6" priority="1" operator="between">
      <formula>1</formula>
      <formula>10</formula>
    </cfRule>
  </conditionalFormatting>
  <conditionalFormatting sqref="E15">
    <cfRule type="expression" dxfId="5" priority="5">
      <formula>E9=0</formula>
    </cfRule>
    <cfRule type="expression" dxfId="4" priority="10">
      <formula>E9&lt;10</formula>
    </cfRule>
  </conditionalFormatting>
  <dataValidations count="1">
    <dataValidation type="custom" allowBlank="1" showInputMessage="1" showErrorMessage="1" errorTitle="Compra Impossível" error="A quantidade de compra deve ser menor ou igual a quantidade de estoque" sqref="E11" xr:uid="{AC57A68E-CF6D-4779-B30F-66F74B6CAEAE}">
      <formula1>E9&gt;=E11</formula1>
    </dataValidation>
  </dataValidations>
  <hyperlinks>
    <hyperlink ref="D17" location="'Resumo de Vendas'!A1" display="Resumo" xr:uid="{200556E2-7884-4BCB-AEE5-0070E3D06356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49B1-AFEB-4D18-82CE-41DFB1049B6C}">
  <dimension ref="B1:E15"/>
  <sheetViews>
    <sheetView zoomScale="175" zoomScaleNormal="175" workbookViewId="0">
      <selection activeCell="D5" sqref="D5"/>
    </sheetView>
  </sheetViews>
  <sheetFormatPr defaultRowHeight="15" x14ac:dyDescent="0.25"/>
  <cols>
    <col min="1" max="1" width="2" style="53" customWidth="1"/>
    <col min="2" max="2" width="1.5703125" style="53" customWidth="1"/>
    <col min="3" max="3" width="15.7109375" style="53" customWidth="1"/>
    <col min="4" max="4" width="25.5703125" style="53" customWidth="1"/>
    <col min="5" max="7" width="2" style="53" customWidth="1"/>
    <col min="8" max="8" width="11.140625" style="53" customWidth="1"/>
    <col min="9" max="9" width="2.42578125" style="53" customWidth="1"/>
    <col min="10" max="10" width="4" style="53" customWidth="1"/>
    <col min="11" max="11" width="13.140625" style="53" bestFit="1" customWidth="1"/>
    <col min="12" max="12" width="10.140625" style="53" bestFit="1" customWidth="1"/>
    <col min="13" max="13" width="9.140625" style="53"/>
    <col min="14" max="14" width="3.140625" style="53" customWidth="1"/>
    <col min="15" max="16384" width="9.140625" style="53"/>
  </cols>
  <sheetData>
    <row r="1" spans="2:5" ht="9" customHeight="1" x14ac:dyDescent="0.25"/>
    <row r="2" spans="2:5" ht="3.75" customHeight="1" thickBot="1" x14ac:dyDescent="0.3"/>
    <row r="3" spans="2:5" ht="8.25" customHeight="1" x14ac:dyDescent="0.25">
      <c r="C3" s="56"/>
      <c r="D3" s="56"/>
      <c r="E3" s="57"/>
    </row>
    <row r="4" spans="2:5" ht="15.75" customHeight="1" x14ac:dyDescent="0.3">
      <c r="B4" s="54"/>
      <c r="C4" s="61"/>
      <c r="D4" s="92" t="s">
        <v>38</v>
      </c>
      <c r="E4" s="60"/>
    </row>
    <row r="5" spans="2:5" x14ac:dyDescent="0.25">
      <c r="B5" s="54"/>
      <c r="C5" s="59" t="s">
        <v>25</v>
      </c>
      <c r="D5" s="93" t="str">
        <f>'Procura em Estoque'!E5</f>
        <v>Tênis Infantil Nika Azul</v>
      </c>
      <c r="E5" s="60"/>
    </row>
    <row r="6" spans="2:5" x14ac:dyDescent="0.25">
      <c r="B6" s="54"/>
      <c r="C6" s="59"/>
      <c r="D6" s="61"/>
      <c r="E6" s="60"/>
    </row>
    <row r="7" spans="2:5" x14ac:dyDescent="0.25">
      <c r="B7" s="54"/>
      <c r="C7" s="59" t="s">
        <v>32</v>
      </c>
      <c r="D7" s="91">
        <f>'Procura em Estoque'!E11</f>
        <v>2</v>
      </c>
      <c r="E7" s="60"/>
    </row>
    <row r="8" spans="2:5" x14ac:dyDescent="0.25">
      <c r="B8" s="54"/>
      <c r="C8" s="61"/>
      <c r="D8" s="61"/>
      <c r="E8" s="60"/>
    </row>
    <row r="9" spans="2:5" x14ac:dyDescent="0.25">
      <c r="B9" s="54"/>
      <c r="C9" s="59" t="s">
        <v>37</v>
      </c>
      <c r="D9" s="66">
        <f ca="1">'Procura em Estoque'!E15-'Procura em Estoque'!E15*'Procura em Estoque'!E13</f>
        <v>165.416</v>
      </c>
      <c r="E9" s="60"/>
    </row>
    <row r="10" spans="2:5" ht="15.75" thickBot="1" x14ac:dyDescent="0.3">
      <c r="B10" s="54"/>
      <c r="C10" s="65"/>
      <c r="D10" s="65"/>
      <c r="E10" s="63"/>
    </row>
    <row r="11" spans="2:5" ht="11.25" customHeight="1" x14ac:dyDescent="0.25">
      <c r="B11" s="54"/>
      <c r="C11" s="54"/>
      <c r="D11" s="54"/>
    </row>
    <row r="13" spans="2:5" ht="13.5" customHeight="1" x14ac:dyDescent="0.25"/>
    <row r="14" spans="2:5" x14ac:dyDescent="0.25">
      <c r="D14" s="89"/>
    </row>
    <row r="15" spans="2:5" x14ac:dyDescent="0.25">
      <c r="D15" s="89"/>
    </row>
  </sheetData>
  <sheetProtection selectLockedCells="1"/>
  <conditionalFormatting sqref="D4">
    <cfRule type="expression" dxfId="3" priority="12">
      <formula>#REF!=0</formula>
    </cfRule>
    <cfRule type="expression" dxfId="2" priority="13">
      <formula>#REF!&lt;10</formula>
    </cfRule>
  </conditionalFormatting>
  <conditionalFormatting sqref="D9">
    <cfRule type="expression" dxfId="1" priority="2">
      <formula>#REF!=0</formula>
    </cfRule>
    <cfRule type="expression" dxfId="0" priority="6">
      <formula>#REF!&lt;10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D11" sqref="D11"/>
    </sheetView>
  </sheetViews>
  <sheetFormatPr defaultRowHeight="15" x14ac:dyDescent="0.25"/>
  <cols>
    <col min="1" max="1" width="29.28515625" customWidth="1"/>
    <col min="2" max="2" width="14.85546875" customWidth="1"/>
    <col min="5" max="5" width="28" bestFit="1" customWidth="1"/>
  </cols>
  <sheetData>
    <row r="1" spans="1:5" ht="21.75" thickBot="1" x14ac:dyDescent="0.4">
      <c r="A1" s="116" t="s">
        <v>16</v>
      </c>
      <c r="B1" s="117"/>
      <c r="E1" s="34" t="s">
        <v>17</v>
      </c>
    </row>
    <row r="2" spans="1:5" x14ac:dyDescent="0.25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25">
      <c r="A3" s="28" t="s">
        <v>18</v>
      </c>
      <c r="B3" s="31">
        <f>'Produtos Infantis'!E123</f>
        <v>1273</v>
      </c>
      <c r="E3" s="32" t="s">
        <v>11</v>
      </c>
    </row>
    <row r="4" spans="1:5" x14ac:dyDescent="0.25">
      <c r="A4" s="28"/>
      <c r="B4" s="31"/>
      <c r="E4" s="32" t="s">
        <v>10</v>
      </c>
    </row>
    <row r="5" spans="1:5" x14ac:dyDescent="0.25">
      <c r="A5" s="28" t="s">
        <v>14</v>
      </c>
      <c r="B5" s="31">
        <f>COUNTIF(Descrição, A5)</f>
        <v>20</v>
      </c>
      <c r="E5" s="32" t="s">
        <v>12</v>
      </c>
    </row>
    <row r="6" spans="1:5" x14ac:dyDescent="0.25">
      <c r="A6" s="28" t="s">
        <v>19</v>
      </c>
      <c r="B6" s="31">
        <f>SUMIF(Descrição, A5, Quantidades)</f>
        <v>175</v>
      </c>
      <c r="E6" s="32" t="s">
        <v>14</v>
      </c>
    </row>
    <row r="7" spans="1:5" ht="15.75" thickBot="1" x14ac:dyDescent="0.3">
      <c r="A7" s="28"/>
      <c r="B7" s="31"/>
      <c r="E7" s="33" t="s">
        <v>13</v>
      </c>
    </row>
    <row r="8" spans="1:5" x14ac:dyDescent="0.25">
      <c r="A8" s="28" t="s">
        <v>20</v>
      </c>
      <c r="B8" s="35">
        <f>AVERAGEIF(Descrição, $A$5, Descontos)</f>
        <v>8.1375000000000046</v>
      </c>
    </row>
    <row r="9" spans="1:5" x14ac:dyDescent="0.25">
      <c r="A9" s="28" t="s">
        <v>21</v>
      </c>
      <c r="B9" s="35">
        <f>AVERAGEIF(Descrição, $A$5, Preços)</f>
        <v>81.374999999999972</v>
      </c>
    </row>
    <row r="10" spans="1:5" x14ac:dyDescent="0.25">
      <c r="A10" s="36" t="s">
        <v>22</v>
      </c>
      <c r="B10" s="38">
        <f>B8/B9</f>
        <v>0.10000000000000009</v>
      </c>
    </row>
    <row r="11" spans="1:5" x14ac:dyDescent="0.25">
      <c r="A11" s="36" t="s">
        <v>23</v>
      </c>
      <c r="B11" s="37">
        <f>_xlfn.MAXIFS(Preços,Descrição,'Meus Números'!A5)</f>
        <v>83.3</v>
      </c>
    </row>
    <row r="12" spans="1:5" ht="15.75" thickBot="1" x14ac:dyDescent="0.3">
      <c r="A12" s="29" t="s">
        <v>24</v>
      </c>
      <c r="B12" s="39">
        <f>_xlfn.MINIFS(Preços,Descrição,'Meus Números'!A5)</f>
        <v>79.8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14.85546875" customWidth="1"/>
    <col min="3" max="3" width="14.5703125" bestFit="1" customWidth="1"/>
    <col min="4" max="4" width="11.7109375" customWidth="1"/>
    <col min="5" max="5" width="14.140625" customWidth="1"/>
    <col min="6" max="6" width="14" customWidth="1"/>
  </cols>
  <sheetData>
    <row r="2" spans="1:5" x14ac:dyDescent="0.25">
      <c r="A2" t="s">
        <v>1</v>
      </c>
      <c r="B2" t="s">
        <v>4</v>
      </c>
    </row>
    <row r="3" spans="1:5" x14ac:dyDescent="0.25">
      <c r="A3" t="s">
        <v>15</v>
      </c>
      <c r="B3">
        <v>8</v>
      </c>
    </row>
    <row r="6" spans="1:5" ht="15.75" thickBot="1" x14ac:dyDescent="0.3"/>
    <row r="7" spans="1:5" ht="16.5" thickBot="1" x14ac:dyDescent="0.3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2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2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2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2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2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2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555D2-3476-4E22-B89A-E5D91FD653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C5F652-AFD1-4E5C-9E82-411857256D83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2436EB-D1E1-4C0D-8AEC-B7617369A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7</vt:i4>
      </vt:variant>
    </vt:vector>
  </HeadingPairs>
  <TitlesOfParts>
    <vt:vector size="14" baseType="lpstr">
      <vt:lpstr>Produtos Infantis</vt:lpstr>
      <vt:lpstr>Produtos Infantis por Colunas</vt:lpstr>
      <vt:lpstr>Procura em Estoque</vt:lpstr>
      <vt:lpstr>Resumo de Vendas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Luan Moreno</cp:lastModifiedBy>
  <cp:lastPrinted>2019-10-11T14:32:55Z</cp:lastPrinted>
  <dcterms:created xsi:type="dcterms:W3CDTF">2019-10-09T14:30:21Z</dcterms:created>
  <dcterms:modified xsi:type="dcterms:W3CDTF">2024-06-18T18:03:19Z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