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ckg\OneDrive\Desktop\"/>
    </mc:Choice>
  </mc:AlternateContent>
  <xr:revisionPtr revIDLastSave="0" documentId="8_{8C432650-96F3-4206-8B20-89C2B24850A7}" xr6:coauthVersionLast="47" xr6:coauthVersionMax="47" xr10:uidLastSave="{00000000-0000-0000-0000-000000000000}"/>
  <bookViews>
    <workbookView xWindow="-120" yWindow="-120" windowWidth="29040" windowHeight="15840" activeTab="1" xr2:uid="{1E5AE2FA-7A15-4047-A7BC-F135432AFFEE}"/>
  </bookViews>
  <sheets>
    <sheet name="Rundow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2" l="1" a="1"/>
  <c r="J6" i="2" s="1"/>
  <c r="J12" i="2"/>
  <c r="J15" i="2" s="1"/>
  <c r="J5" i="2"/>
  <c r="K6" i="2"/>
  <c r="L6" i="2"/>
  <c r="M6" i="2"/>
  <c r="M8" i="2" s="1"/>
  <c r="M12" i="2" s="1"/>
  <c r="M15" i="2" s="1"/>
  <c r="N6" i="2"/>
  <c r="N8" i="2" s="1"/>
  <c r="N12" i="2" s="1"/>
  <c r="N15" i="2" s="1"/>
  <c r="K8" i="2"/>
  <c r="L8" i="2"/>
  <c r="K12" i="2"/>
  <c r="K15" i="2" s="1"/>
  <c r="L12" i="2"/>
  <c r="L15" i="2"/>
  <c r="L20" i="2" s="1"/>
  <c r="L27" i="2"/>
  <c r="C12" i="2"/>
  <c r="D12" i="2"/>
  <c r="E12" i="2"/>
  <c r="F12" i="2"/>
  <c r="G12" i="2"/>
  <c r="H12" i="2"/>
  <c r="I9" i="2"/>
  <c r="H9" i="2"/>
  <c r="G9" i="2"/>
  <c r="F9" i="2"/>
  <c r="D6" i="2"/>
  <c r="D8" i="2" s="1"/>
  <c r="E6" i="2"/>
  <c r="E8" i="2" s="1"/>
  <c r="F6" i="2"/>
  <c r="F8" i="2" s="1"/>
  <c r="F15" i="2" s="1"/>
  <c r="F20" i="2" s="1"/>
  <c r="G6" i="2"/>
  <c r="G8" i="2" s="1"/>
  <c r="H6" i="2"/>
  <c r="H8" i="2" s="1"/>
  <c r="I6" i="2"/>
  <c r="I8" i="2" s="1"/>
  <c r="I12" i="2" s="1"/>
  <c r="I15" i="2" s="1"/>
  <c r="I20" i="2" s="1"/>
  <c r="C6" i="2"/>
  <c r="C8" i="2" s="1"/>
  <c r="K27" i="2" l="1"/>
  <c r="J28" i="2"/>
  <c r="J20" i="2"/>
  <c r="N20" i="2"/>
  <c r="N28" i="2"/>
  <c r="K20" i="2"/>
  <c r="K28" i="2"/>
  <c r="M20" i="2"/>
  <c r="M28" i="2"/>
  <c r="L28" i="2"/>
  <c r="N27" i="2"/>
  <c r="M27" i="2"/>
  <c r="G27" i="2"/>
  <c r="F28" i="2"/>
  <c r="F27" i="2"/>
  <c r="E27" i="2"/>
  <c r="D27" i="2"/>
  <c r="I28" i="2"/>
  <c r="J27" i="2"/>
  <c r="I27" i="2"/>
  <c r="H27" i="2"/>
  <c r="E15" i="2"/>
  <c r="D15" i="2"/>
  <c r="C15" i="2"/>
  <c r="G15" i="2"/>
  <c r="E20" i="2" l="1"/>
  <c r="E28" i="2"/>
  <c r="D20" i="2"/>
  <c r="D28" i="2"/>
  <c r="C20" i="2"/>
  <c r="C28" i="2"/>
  <c r="G20" i="2"/>
  <c r="G28" i="2"/>
  <c r="H15" i="2"/>
  <c r="H20" i="2"/>
  <c r="H2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<sst xmlns="http://schemas.openxmlformats.org/spreadsheetml/2006/main" count="52" uniqueCount="41">
  <si>
    <t>C2Cis a subsidiary of tren italia</t>
  </si>
  <si>
    <t>tren italia is not a public company</t>
  </si>
  <si>
    <t>Tren italia is a subsidiary of Ferrovie dello Stato Italiane  (FS Italiane</t>
  </si>
  <si>
    <t>FS Italiane group is the one that controls all subsidaries like tren italia</t>
  </si>
  <si>
    <t>Price</t>
  </si>
  <si>
    <t>Shares</t>
  </si>
  <si>
    <t>MC</t>
  </si>
  <si>
    <t>EV</t>
  </si>
  <si>
    <t>Cash</t>
  </si>
  <si>
    <t>Debt</t>
  </si>
  <si>
    <t xml:space="preserve">tren italia bought the uk service in 2017 for 72.6m </t>
  </si>
  <si>
    <t>note the government still owns the tracks and stations ( National Rail)</t>
  </si>
  <si>
    <t>Tren italia profits all from the ticket sales, customer service and new trains</t>
  </si>
  <si>
    <t>and then our taxpayer money go4es towards maintaining the tracks and the station</t>
  </si>
  <si>
    <t>profit leakage is when profits are generated in one country but</t>
  </si>
  <si>
    <t>add a section for the retirement benefits</t>
  </si>
  <si>
    <t>Passenger income</t>
  </si>
  <si>
    <t>Other operating income</t>
  </si>
  <si>
    <t>Total income</t>
  </si>
  <si>
    <t>Operating costs</t>
  </si>
  <si>
    <t>Operating profit</t>
  </si>
  <si>
    <t>Interest receivable</t>
  </si>
  <si>
    <t>Net pension scheme interest</t>
  </si>
  <si>
    <t>Profit on ordinary activities before tax</t>
  </si>
  <si>
    <t>Tax on profit on ordinary activities</t>
  </si>
  <si>
    <t xml:space="preserve"> </t>
  </si>
  <si>
    <t>Tangible assets</t>
  </si>
  <si>
    <t>Investments</t>
  </si>
  <si>
    <t>Current assets</t>
  </si>
  <si>
    <t>Deferred tax on actuarial loss</t>
  </si>
  <si>
    <t>Profit for the year</t>
  </si>
  <si>
    <t>Deferred tax on actuarial gain</t>
  </si>
  <si>
    <t>Actuarial loss</t>
  </si>
  <si>
    <t>Actuarial gain</t>
  </si>
  <si>
    <t>Total comprehensive income</t>
  </si>
  <si>
    <t>Equity shareholders funds</t>
  </si>
  <si>
    <t>Revenue growth</t>
  </si>
  <si>
    <t xml:space="preserve">Gross margin </t>
  </si>
  <si>
    <t>Seperately disclosed items</t>
  </si>
  <si>
    <t>15 months</t>
  </si>
  <si>
    <t>Other income ( subsidy at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</si>
</sst>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2" fillId="0" borderId="2" xfId="0" applyFont="1" applyBorder="1"/>
    <xf numFmtId="1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A0576-7E16-4B5A-B6AF-E5CA6149773A}">
  <dimension ref="A1:J13"/>
  <sheetViews>
    <sheetView workbookViewId="0">
      <selection activeCell="K9" sqref="K9"/>
    </sheetView>
  </sheetViews>
  <sheetFormatPr defaultRowHeight="15" x14ac:dyDescent="0.25"/>
  <sheetData>
    <row r="1" spans="1:10" x14ac:dyDescent="0.25">
      <c r="A1" s="1">
        <v>0.56388888888888888</v>
      </c>
    </row>
    <row r="2" spans="1:10" x14ac:dyDescent="0.25">
      <c r="A2" t="s">
        <v>0</v>
      </c>
    </row>
    <row r="3" spans="1:10" x14ac:dyDescent="0.25">
      <c r="A3" t="s">
        <v>1</v>
      </c>
    </row>
    <row r="4" spans="1:10" x14ac:dyDescent="0.25">
      <c r="A4" t="s">
        <v>2</v>
      </c>
    </row>
    <row r="5" spans="1:10" x14ac:dyDescent="0.25">
      <c r="A5" t="s">
        <v>3</v>
      </c>
      <c r="J5" t="s">
        <v>4</v>
      </c>
    </row>
    <row r="6" spans="1:10" x14ac:dyDescent="0.25">
      <c r="J6" t="s">
        <v>5</v>
      </c>
    </row>
    <row r="7" spans="1:10" x14ac:dyDescent="0.25">
      <c r="J7" t="s">
        <v>6</v>
      </c>
    </row>
    <row r="8" spans="1:10" x14ac:dyDescent="0.25">
      <c r="A8" t="s">
        <v>10</v>
      </c>
      <c r="J8" t="s">
        <v>8</v>
      </c>
    </row>
    <row r="9" spans="1:10" x14ac:dyDescent="0.25">
      <c r="A9" t="s">
        <v>11</v>
      </c>
      <c r="J9" t="s">
        <v>9</v>
      </c>
    </row>
    <row r="10" spans="1:10" x14ac:dyDescent="0.25">
      <c r="A10" t="s">
        <v>12</v>
      </c>
      <c r="J10" t="s">
        <v>7</v>
      </c>
    </row>
    <row r="11" spans="1:10" x14ac:dyDescent="0.25">
      <c r="A11" t="s">
        <v>13</v>
      </c>
    </row>
    <row r="13" spans="1:10" x14ac:dyDescent="0.25">
      <c r="A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0DAA-AF62-4CD0-B9FC-F63F72D1ED3F}">
  <dimension ref="A1:N30"/>
  <sheetViews>
    <sheetView tabSelected="1" topLeftCell="B1" zoomScaleNormal="100" workbookViewId="0">
      <selection activeCell="J6" sqref="J6"/>
    </sheetView>
  </sheetViews>
  <sheetFormatPr defaultRowHeight="15" x14ac:dyDescent="0.25"/>
  <cols>
    <col min="2" max="2" width="37.5703125" style="3" bestFit="1" customWidth="1"/>
  </cols>
  <sheetData>
    <row r="1" spans="1:14" x14ac:dyDescent="0.25">
      <c r="A1" t="s">
        <v>15</v>
      </c>
      <c r="J1" t="s">
        <v>39</v>
      </c>
    </row>
    <row r="2" spans="1:14" s="2" customFormat="1" ht="14.25" customHeight="1" x14ac:dyDescent="0.25">
      <c r="B2" s="4"/>
      <c r="C2" s="2">
        <v>14</v>
      </c>
      <c r="D2" s="2">
        <v>15</v>
      </c>
      <c r="E2" s="2">
        <v>16</v>
      </c>
      <c r="F2" s="2">
        <v>17</v>
      </c>
      <c r="G2" s="2">
        <v>18</v>
      </c>
      <c r="H2" s="2">
        <v>19</v>
      </c>
      <c r="I2" s="2">
        <v>20</v>
      </c>
      <c r="J2" s="2">
        <v>21</v>
      </c>
      <c r="K2" s="2">
        <v>22</v>
      </c>
      <c r="L2" s="2">
        <v>23</v>
      </c>
      <c r="M2" s="2">
        <v>24</v>
      </c>
      <c r="N2" s="2">
        <v>25</v>
      </c>
    </row>
    <row r="3" spans="1:14" x14ac:dyDescent="0.25">
      <c r="B3" s="3" t="s">
        <v>16</v>
      </c>
      <c r="C3">
        <v>21683</v>
      </c>
      <c r="D3">
        <v>159949</v>
      </c>
      <c r="E3">
        <v>169344</v>
      </c>
      <c r="F3">
        <v>173129</v>
      </c>
      <c r="G3">
        <v>179887</v>
      </c>
      <c r="H3">
        <v>184970</v>
      </c>
      <c r="I3">
        <v>77756</v>
      </c>
      <c r="J3">
        <v>110260</v>
      </c>
      <c r="K3">
        <v>21683</v>
      </c>
      <c r="L3">
        <v>21683</v>
      </c>
      <c r="M3">
        <v>21683</v>
      </c>
      <c r="N3">
        <v>21683</v>
      </c>
    </row>
    <row r="4" spans="1:14" x14ac:dyDescent="0.25">
      <c r="B4" s="3" t="s">
        <v>17</v>
      </c>
      <c r="C4">
        <v>814</v>
      </c>
      <c r="D4">
        <v>6075</v>
      </c>
      <c r="E4">
        <v>6167</v>
      </c>
      <c r="F4">
        <v>6594</v>
      </c>
      <c r="G4">
        <v>6622</v>
      </c>
      <c r="H4">
        <v>7637</v>
      </c>
      <c r="I4">
        <v>5429</v>
      </c>
      <c r="J4">
        <v>6625</v>
      </c>
      <c r="K4">
        <v>814</v>
      </c>
      <c r="L4">
        <v>814</v>
      </c>
      <c r="M4">
        <v>814</v>
      </c>
      <c r="N4">
        <v>814</v>
      </c>
    </row>
    <row r="5" spans="1:14" x14ac:dyDescent="0.25">
      <c r="B5" s="3" t="s">
        <v>40</v>
      </c>
      <c r="C5">
        <v>0</v>
      </c>
      <c r="D5">
        <v>0</v>
      </c>
      <c r="E5">
        <v>1800</v>
      </c>
      <c r="F5">
        <v>0</v>
      </c>
      <c r="G5">
        <v>0</v>
      </c>
      <c r="H5">
        <v>0</v>
      </c>
      <c r="I5">
        <v>43274</v>
      </c>
      <c r="J5">
        <f>43274+57495</f>
        <v>100769</v>
      </c>
    </row>
    <row r="6" spans="1:14" x14ac:dyDescent="0.25">
      <c r="B6" s="5" t="s">
        <v>18</v>
      </c>
      <c r="C6">
        <f>+C4+C3+C5</f>
        <v>22497</v>
      </c>
      <c r="D6">
        <f t="shared" ref="D6:I6" si="0">+D4+D3+D5</f>
        <v>166024</v>
      </c>
      <c r="E6">
        <f t="shared" si="0"/>
        <v>177311</v>
      </c>
      <c r="F6">
        <f t="shared" si="0"/>
        <v>179723</v>
      </c>
      <c r="G6">
        <f t="shared" si="0"/>
        <v>186509</v>
      </c>
      <c r="H6">
        <f t="shared" si="0"/>
        <v>192607</v>
      </c>
      <c r="I6">
        <f t="shared" si="0"/>
        <v>126459</v>
      </c>
      <c r="J6" t="e" cm="1">
        <f t="array" ref="J6">Sum</f>
        <v>#NAME?</v>
      </c>
      <c r="K6">
        <f t="shared" ref="K6" si="1">+K4+K3+K5</f>
        <v>22497</v>
      </c>
      <c r="L6">
        <f t="shared" ref="L6" si="2">+L4+L3+L5</f>
        <v>22497</v>
      </c>
      <c r="M6">
        <f t="shared" ref="M6" si="3">+M4+M3+M5</f>
        <v>22497</v>
      </c>
      <c r="N6">
        <f t="shared" ref="N6" si="4">+N4+N3+N5</f>
        <v>22497</v>
      </c>
    </row>
    <row r="7" spans="1:14" x14ac:dyDescent="0.25">
      <c r="B7" s="3" t="s">
        <v>19</v>
      </c>
      <c r="C7">
        <v>21235</v>
      </c>
      <c r="D7">
        <v>165908</v>
      </c>
      <c r="E7">
        <v>169458</v>
      </c>
      <c r="F7">
        <v>190586</v>
      </c>
      <c r="G7">
        <v>193266</v>
      </c>
      <c r="H7">
        <v>205317</v>
      </c>
      <c r="I7">
        <v>80924</v>
      </c>
      <c r="J7">
        <v>218148</v>
      </c>
      <c r="K7">
        <v>21243</v>
      </c>
      <c r="L7">
        <v>21244</v>
      </c>
      <c r="M7">
        <v>21245</v>
      </c>
      <c r="N7">
        <v>21246</v>
      </c>
    </row>
    <row r="8" spans="1:14" x14ac:dyDescent="0.25">
      <c r="B8" s="3" t="s">
        <v>20</v>
      </c>
      <c r="C8">
        <f>+C6-C7</f>
        <v>1262</v>
      </c>
      <c r="D8">
        <f>+D6-D7</f>
        <v>116</v>
      </c>
      <c r="E8">
        <f t="shared" ref="E8:I8" si="5">+E6-E7</f>
        <v>7853</v>
      </c>
      <c r="F8">
        <f t="shared" si="5"/>
        <v>-10863</v>
      </c>
      <c r="G8">
        <f t="shared" si="5"/>
        <v>-6757</v>
      </c>
      <c r="H8">
        <f t="shared" si="5"/>
        <v>-12710</v>
      </c>
      <c r="I8">
        <f t="shared" si="5"/>
        <v>45535</v>
      </c>
      <c r="J8">
        <v>57945</v>
      </c>
      <c r="K8">
        <f t="shared" ref="K8" si="6">+K6-K7</f>
        <v>1254</v>
      </c>
      <c r="L8">
        <f t="shared" ref="L8" si="7">+L6-L7</f>
        <v>1253</v>
      </c>
      <c r="M8">
        <f t="shared" ref="M8" si="8">+M6-M7</f>
        <v>1252</v>
      </c>
      <c r="N8">
        <f t="shared" ref="N8" si="9">+N6-N7</f>
        <v>1251</v>
      </c>
    </row>
    <row r="9" spans="1:14" x14ac:dyDescent="0.25">
      <c r="B9" s="3" t="s">
        <v>21</v>
      </c>
      <c r="C9">
        <v>90</v>
      </c>
      <c r="D9">
        <v>843</v>
      </c>
      <c r="E9">
        <v>1306</v>
      </c>
      <c r="F9">
        <f>1023-925</f>
        <v>98</v>
      </c>
      <c r="G9">
        <f>+-687+922</f>
        <v>235</v>
      </c>
      <c r="H9">
        <f>928-10579</f>
        <v>-9651</v>
      </c>
      <c r="I9">
        <f>921-13310</f>
        <v>-12389</v>
      </c>
      <c r="J9">
        <v>90</v>
      </c>
      <c r="K9">
        <v>90</v>
      </c>
      <c r="L9">
        <v>90</v>
      </c>
      <c r="M9">
        <v>90</v>
      </c>
      <c r="N9">
        <v>90</v>
      </c>
    </row>
    <row r="10" spans="1:14" x14ac:dyDescent="0.25">
      <c r="B10" s="3" t="s">
        <v>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-103887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B11" s="3" t="s">
        <v>22</v>
      </c>
      <c r="C11">
        <v>180</v>
      </c>
      <c r="D11">
        <v>427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B12" s="3" t="s">
        <v>23</v>
      </c>
      <c r="C12">
        <f t="shared" ref="C12:H12" si="10">C11+C9+C8+C10</f>
        <v>1532</v>
      </c>
      <c r="D12">
        <f t="shared" si="10"/>
        <v>1386</v>
      </c>
      <c r="E12">
        <f t="shared" si="10"/>
        <v>9159</v>
      </c>
      <c r="F12">
        <f t="shared" si="10"/>
        <v>-10765</v>
      </c>
      <c r="G12">
        <f t="shared" si="10"/>
        <v>-6522</v>
      </c>
      <c r="H12">
        <f t="shared" si="10"/>
        <v>-22361</v>
      </c>
      <c r="I12">
        <f>I11+I9+I8+I10</f>
        <v>-70741</v>
      </c>
      <c r="J12">
        <f t="shared" ref="J12" si="11">J11+J9+J8+J10</f>
        <v>58035</v>
      </c>
      <c r="K12">
        <f t="shared" ref="K12" si="12">K11+K9+K8+K10</f>
        <v>1344</v>
      </c>
      <c r="L12">
        <f t="shared" ref="L12" si="13">L11+L9+L8+L10</f>
        <v>1343</v>
      </c>
      <c r="M12">
        <f t="shared" ref="M12" si="14">M11+M9+M8+M10</f>
        <v>1342</v>
      </c>
      <c r="N12">
        <f t="shared" ref="N12" si="15">N11+N9+N8+N10</f>
        <v>1341</v>
      </c>
    </row>
    <row r="13" spans="1:14" x14ac:dyDescent="0.25">
      <c r="B13" s="3" t="s">
        <v>24</v>
      </c>
      <c r="C13">
        <v>-401</v>
      </c>
      <c r="D13">
        <v>1160</v>
      </c>
      <c r="E13">
        <v>-1754</v>
      </c>
      <c r="F13">
        <v>2199</v>
      </c>
      <c r="G13">
        <v>1065</v>
      </c>
      <c r="H13">
        <v>238</v>
      </c>
      <c r="I13">
        <v>-724</v>
      </c>
      <c r="J13">
        <v>340</v>
      </c>
      <c r="K13">
        <v>341</v>
      </c>
      <c r="L13">
        <v>342</v>
      </c>
      <c r="M13">
        <v>343</v>
      </c>
      <c r="N13">
        <v>344</v>
      </c>
    </row>
    <row r="15" spans="1:14" x14ac:dyDescent="0.25">
      <c r="B15" s="5" t="s">
        <v>30</v>
      </c>
      <c r="C15">
        <f>+C12+C13</f>
        <v>1131</v>
      </c>
      <c r="D15">
        <f t="shared" ref="D15:J15" si="16">+D12+D13</f>
        <v>2546</v>
      </c>
      <c r="E15">
        <f t="shared" si="16"/>
        <v>7405</v>
      </c>
      <c r="F15">
        <f>+F12+F13</f>
        <v>-8566</v>
      </c>
      <c r="G15">
        <f t="shared" si="16"/>
        <v>-5457</v>
      </c>
      <c r="H15">
        <f t="shared" si="16"/>
        <v>-22123</v>
      </c>
      <c r="I15">
        <f t="shared" si="16"/>
        <v>-71465</v>
      </c>
      <c r="J15">
        <f t="shared" si="16"/>
        <v>58375</v>
      </c>
      <c r="K15">
        <f t="shared" ref="K15:N15" si="17">+K12+K13</f>
        <v>1685</v>
      </c>
      <c r="L15">
        <f t="shared" si="17"/>
        <v>1685</v>
      </c>
      <c r="M15">
        <f t="shared" si="17"/>
        <v>1685</v>
      </c>
      <c r="N15">
        <f t="shared" si="17"/>
        <v>1685</v>
      </c>
    </row>
    <row r="16" spans="1:14" x14ac:dyDescent="0.25">
      <c r="B16" s="3" t="s">
        <v>33</v>
      </c>
      <c r="C16">
        <v>10967</v>
      </c>
      <c r="D16">
        <v>4951</v>
      </c>
      <c r="E16">
        <v>18411</v>
      </c>
      <c r="F16">
        <v>0</v>
      </c>
      <c r="G16">
        <v>0</v>
      </c>
      <c r="H16">
        <v>14391</v>
      </c>
      <c r="I16">
        <v>0</v>
      </c>
      <c r="J16">
        <v>10967</v>
      </c>
      <c r="K16">
        <v>10967</v>
      </c>
      <c r="L16">
        <v>10967</v>
      </c>
      <c r="M16">
        <v>10967</v>
      </c>
      <c r="N16">
        <v>10967</v>
      </c>
    </row>
    <row r="17" spans="2:14" x14ac:dyDescent="0.25">
      <c r="B17" s="3" t="s">
        <v>32</v>
      </c>
      <c r="C17">
        <v>22454</v>
      </c>
      <c r="D17">
        <v>0</v>
      </c>
      <c r="E17">
        <v>0</v>
      </c>
      <c r="F17">
        <v>3046</v>
      </c>
      <c r="G17">
        <v>895</v>
      </c>
      <c r="H17">
        <v>0</v>
      </c>
      <c r="I17">
        <v>25821</v>
      </c>
      <c r="J17">
        <v>-22454</v>
      </c>
      <c r="K17">
        <v>-22454</v>
      </c>
      <c r="L17">
        <v>-22454</v>
      </c>
      <c r="M17">
        <v>-22454</v>
      </c>
      <c r="N17">
        <v>-22454</v>
      </c>
    </row>
    <row r="18" spans="2:14" x14ac:dyDescent="0.25">
      <c r="B18" s="3" t="s">
        <v>31</v>
      </c>
      <c r="C18">
        <v>2193</v>
      </c>
      <c r="D18">
        <v>891</v>
      </c>
      <c r="E18">
        <v>2902</v>
      </c>
      <c r="F18">
        <v>0</v>
      </c>
      <c r="G18">
        <v>0</v>
      </c>
      <c r="H18">
        <v>2446</v>
      </c>
      <c r="I18">
        <v>0</v>
      </c>
      <c r="J18">
        <v>-2193</v>
      </c>
      <c r="K18">
        <v>-2193</v>
      </c>
      <c r="L18">
        <v>-2193</v>
      </c>
      <c r="M18">
        <v>-2193</v>
      </c>
      <c r="N18">
        <v>-2193</v>
      </c>
    </row>
    <row r="19" spans="2:14" x14ac:dyDescent="0.25">
      <c r="B19" s="3" t="s">
        <v>29</v>
      </c>
      <c r="C19">
        <v>4491</v>
      </c>
      <c r="D19">
        <v>4491</v>
      </c>
      <c r="E19">
        <v>0</v>
      </c>
      <c r="F19">
        <v>518</v>
      </c>
      <c r="G19">
        <v>152</v>
      </c>
      <c r="H19">
        <v>0</v>
      </c>
      <c r="I19">
        <v>-4390</v>
      </c>
      <c r="J19">
        <v>4491</v>
      </c>
      <c r="K19">
        <v>4491</v>
      </c>
      <c r="L19">
        <v>4491</v>
      </c>
      <c r="M19">
        <v>4491</v>
      </c>
      <c r="N19">
        <v>4491</v>
      </c>
    </row>
    <row r="20" spans="2:14" x14ac:dyDescent="0.25">
      <c r="B20" s="5" t="s">
        <v>34</v>
      </c>
      <c r="C20">
        <f>C15+(C16-C17)-(C18-C19)</f>
        <v>-8058</v>
      </c>
      <c r="D20">
        <f t="shared" ref="D20:J20" si="18">D15+(D16-D17)-(D18-D19)</f>
        <v>11097</v>
      </c>
      <c r="E20">
        <f t="shared" si="18"/>
        <v>22914</v>
      </c>
      <c r="F20">
        <f t="shared" si="18"/>
        <v>-11094</v>
      </c>
      <c r="G20">
        <f t="shared" si="18"/>
        <v>-6200</v>
      </c>
      <c r="H20">
        <f t="shared" si="18"/>
        <v>-10178</v>
      </c>
      <c r="I20">
        <f t="shared" si="18"/>
        <v>-101676</v>
      </c>
      <c r="J20">
        <f t="shared" si="18"/>
        <v>98480</v>
      </c>
      <c r="K20">
        <f t="shared" ref="K20" si="19">K15+(K16-K17)-(K18-K19)</f>
        <v>41790</v>
      </c>
      <c r="L20">
        <f t="shared" ref="L20" si="20">L15+(L16-L17)-(L18-L19)</f>
        <v>41790</v>
      </c>
      <c r="M20">
        <f t="shared" ref="M20" si="21">M15+(M16-M17)-(M18-M19)</f>
        <v>41790</v>
      </c>
      <c r="N20">
        <f t="shared" ref="N20" si="22">N15+(N16-N17)-(N18-N19)</f>
        <v>41790</v>
      </c>
    </row>
    <row r="21" spans="2:14" x14ac:dyDescent="0.25"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</row>
    <row r="22" spans="2:14" x14ac:dyDescent="0.25">
      <c r="B22" s="3" t="s">
        <v>26</v>
      </c>
      <c r="C22">
        <v>2582</v>
      </c>
      <c r="D22">
        <v>10909</v>
      </c>
      <c r="E22">
        <v>19339</v>
      </c>
      <c r="F22">
        <v>30119</v>
      </c>
      <c r="G22">
        <v>36492</v>
      </c>
      <c r="H22">
        <v>253257</v>
      </c>
      <c r="I22">
        <v>109938</v>
      </c>
      <c r="J22">
        <v>2582</v>
      </c>
      <c r="K22">
        <v>2582</v>
      </c>
      <c r="L22">
        <v>2582</v>
      </c>
      <c r="M22">
        <v>2582</v>
      </c>
      <c r="N22">
        <v>2582</v>
      </c>
    </row>
    <row r="23" spans="2:14" x14ac:dyDescent="0.25">
      <c r="B23" s="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2:14" x14ac:dyDescent="0.25">
      <c r="B24" s="3" t="s">
        <v>28</v>
      </c>
      <c r="C24">
        <v>48036</v>
      </c>
      <c r="D24">
        <v>49046</v>
      </c>
      <c r="E24">
        <v>54431</v>
      </c>
      <c r="F24">
        <v>25260</v>
      </c>
      <c r="G24">
        <v>32277</v>
      </c>
      <c r="H24">
        <v>38737</v>
      </c>
      <c r="I24">
        <v>66620</v>
      </c>
      <c r="J24">
        <v>48027</v>
      </c>
      <c r="K24">
        <v>48027</v>
      </c>
      <c r="L24">
        <v>48027</v>
      </c>
      <c r="M24">
        <v>48027</v>
      </c>
      <c r="N24">
        <v>48027</v>
      </c>
    </row>
    <row r="25" spans="2:14" x14ac:dyDescent="0.25">
      <c r="B25" s="3" t="s">
        <v>35</v>
      </c>
      <c r="C25">
        <v>9877</v>
      </c>
      <c r="D25">
        <v>16793</v>
      </c>
      <c r="E25">
        <v>40017</v>
      </c>
      <c r="F25">
        <v>24923</v>
      </c>
      <c r="G25">
        <v>18723</v>
      </c>
      <c r="H25">
        <v>8545</v>
      </c>
      <c r="I25">
        <v>-127626</v>
      </c>
      <c r="J25">
        <v>-16626</v>
      </c>
      <c r="K25">
        <v>-16626</v>
      </c>
      <c r="L25">
        <v>-16626</v>
      </c>
      <c r="M25">
        <v>-16626</v>
      </c>
      <c r="N25">
        <v>-16626</v>
      </c>
    </row>
    <row r="27" spans="2:14" x14ac:dyDescent="0.25">
      <c r="B27" s="3" t="s">
        <v>36</v>
      </c>
      <c r="D27" s="7">
        <f>D6/C6 -1</f>
        <v>6.3798284215673204</v>
      </c>
      <c r="E27" s="7">
        <f t="shared" ref="E27:J27" si="23">E6/D6 -1</f>
        <v>6.7984146870331941E-2</v>
      </c>
      <c r="F27" s="7">
        <f t="shared" si="23"/>
        <v>1.3603216946495245E-2</v>
      </c>
      <c r="G27" s="7">
        <f t="shared" si="23"/>
        <v>3.7758105529064112E-2</v>
      </c>
      <c r="H27" s="7">
        <f t="shared" si="23"/>
        <v>3.269547314070631E-2</v>
      </c>
      <c r="I27" s="7">
        <f t="shared" si="23"/>
        <v>-0.34343507764515313</v>
      </c>
      <c r="J27" s="7" t="e">
        <f t="shared" si="23"/>
        <v>#NAME?</v>
      </c>
      <c r="K27" s="7" t="e">
        <f t="shared" ref="K27:N27" si="24">K6/J6 -1</f>
        <v>#NAME?</v>
      </c>
      <c r="L27" s="7">
        <f t="shared" si="24"/>
        <v>0</v>
      </c>
      <c r="M27" s="7">
        <f t="shared" si="24"/>
        <v>0</v>
      </c>
      <c r="N27" s="7">
        <f t="shared" si="24"/>
        <v>0</v>
      </c>
    </row>
    <row r="28" spans="2:14" x14ac:dyDescent="0.25">
      <c r="B28" s="3" t="s">
        <v>37</v>
      </c>
      <c r="C28" s="7">
        <f>C15/C6</f>
        <v>5.0273369782637682E-2</v>
      </c>
      <c r="D28" s="7">
        <f>D15/D6</f>
        <v>1.5335132270033249E-2</v>
      </c>
      <c r="E28" s="7">
        <f t="shared" ref="E28:J28" si="25">E15/E6</f>
        <v>4.1762778395023431E-2</v>
      </c>
      <c r="F28" s="7">
        <f t="shared" si="25"/>
        <v>-4.7662235773941013E-2</v>
      </c>
      <c r="G28" s="7">
        <f t="shared" si="25"/>
        <v>-2.9258641674128328E-2</v>
      </c>
      <c r="H28" s="7">
        <f t="shared" si="25"/>
        <v>-0.1148608306032491</v>
      </c>
      <c r="I28" s="7">
        <f t="shared" si="25"/>
        <v>-0.56512387414102594</v>
      </c>
      <c r="J28" s="7" t="e">
        <f t="shared" si="25"/>
        <v>#NAME?</v>
      </c>
      <c r="K28" s="7">
        <f t="shared" ref="K28:N28" si="26">K15/K6</f>
        <v>7.4898875405609633E-2</v>
      </c>
      <c r="L28" s="7">
        <f t="shared" si="26"/>
        <v>7.4898875405609633E-2</v>
      </c>
      <c r="M28" s="7">
        <f t="shared" si="26"/>
        <v>7.4898875405609633E-2</v>
      </c>
      <c r="N28" s="7">
        <f t="shared" si="26"/>
        <v>7.4898875405609633E-2</v>
      </c>
    </row>
    <row r="30" spans="2:14" x14ac:dyDescent="0.25">
      <c r="C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Rundown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GJ</dc:creator>
  <cp:lastModifiedBy>Luan GJ</cp:lastModifiedBy>
  <dcterms:created xsi:type="dcterms:W3CDTF">2025-03-04T13:18:49Z</dcterms:created>
  <dcterms:modified xsi:type="dcterms:W3CDTF">2025-03-05T17:06:49Z</dcterms:modified>
</cp:coreProperties>
</file>