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Blad1!$B$7:$AA$7</definedName>
    <definedName name="solver_adj" localSheetId="0" hidden="1">Blad1!#REF!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Blad1!$I$1</definedName>
    <definedName name="solver_lhs2" localSheetId="0" hidden="1">Blad1!#REF!</definedName>
    <definedName name="solver_lhs3" localSheetId="0" hidden="1">Blad1!#REF!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Blad1!$I$1</definedName>
    <definedName name="solver_pre" localSheetId="0" hidden="1">0.0001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-100</definedName>
    <definedName name="solver_rhs3" localSheetId="0" hidden="1">-100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P35" i="1" l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R20" i="1" l="1"/>
  <c r="R14" i="1"/>
  <c r="R18" i="1"/>
  <c r="O9" i="1"/>
  <c r="O12" i="1"/>
  <c r="O13" i="1"/>
  <c r="O15" i="1"/>
  <c r="O16" i="1"/>
  <c r="O17" i="1"/>
  <c r="O19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8" i="1"/>
  <c r="N9" i="1"/>
  <c r="N10" i="1"/>
  <c r="O10" i="1" s="1"/>
  <c r="N11" i="1"/>
  <c r="O11" i="1" s="1"/>
  <c r="N12" i="1"/>
  <c r="N13" i="1"/>
  <c r="N15" i="1"/>
  <c r="N16" i="1"/>
  <c r="N17" i="1"/>
  <c r="N19" i="1"/>
  <c r="N21" i="1"/>
  <c r="N22" i="1"/>
  <c r="N23" i="1"/>
  <c r="N24" i="1"/>
  <c r="N25" i="1"/>
  <c r="N26" i="1"/>
  <c r="N27" i="1"/>
  <c r="O27" i="1" s="1"/>
  <c r="N28" i="1"/>
  <c r="N29" i="1"/>
  <c r="N30" i="1"/>
  <c r="N31" i="1"/>
  <c r="N32" i="1"/>
  <c r="N33" i="1"/>
  <c r="N34" i="1"/>
  <c r="N35" i="1"/>
  <c r="N8" i="1"/>
  <c r="M23" i="1" l="1"/>
  <c r="K23" i="1"/>
  <c r="I23" i="1" s="1"/>
  <c r="Y23" i="1" s="1"/>
  <c r="G23" i="1"/>
  <c r="D23" i="1"/>
  <c r="F23" i="1" s="1"/>
  <c r="H23" i="1" l="1"/>
  <c r="X23" i="1" s="1"/>
  <c r="K29" i="1"/>
  <c r="K30" i="1"/>
  <c r="K31" i="1"/>
  <c r="K32" i="1"/>
  <c r="K26" i="1"/>
  <c r="K12" i="1"/>
  <c r="K28" i="1"/>
  <c r="K15" i="1"/>
  <c r="K14" i="1"/>
  <c r="K21" i="1"/>
  <c r="K34" i="1"/>
  <c r="K35" i="1"/>
  <c r="K19" i="1"/>
  <c r="K16" i="1"/>
  <c r="K24" i="1"/>
  <c r="K8" i="1"/>
  <c r="K17" i="1"/>
  <c r="K13" i="1"/>
  <c r="K33" i="1"/>
  <c r="K25" i="1"/>
  <c r="K9" i="1"/>
  <c r="K10" i="1"/>
  <c r="K11" i="1"/>
  <c r="D8" i="1" l="1"/>
  <c r="F8" i="1" s="1"/>
  <c r="G8" i="1"/>
  <c r="M8" i="1"/>
  <c r="H8" i="1"/>
  <c r="X8" i="1" s="1"/>
  <c r="M14" i="1"/>
  <c r="N14" i="1" s="1"/>
  <c r="O14" i="1" s="1"/>
  <c r="L14" i="1"/>
  <c r="M28" i="1"/>
  <c r="I28" i="1" s="1"/>
  <c r="R28" i="1"/>
  <c r="D13" i="1"/>
  <c r="F13" i="1" s="1"/>
  <c r="M9" i="1"/>
  <c r="I10" i="1"/>
  <c r="M11" i="1"/>
  <c r="M12" i="1"/>
  <c r="I12" i="1" s="1"/>
  <c r="Y12" i="1" s="1"/>
  <c r="H9" i="1"/>
  <c r="X9" i="1" s="1"/>
  <c r="H10" i="1"/>
  <c r="X10" i="1" s="1"/>
  <c r="H11" i="1"/>
  <c r="X11" i="1" s="1"/>
  <c r="H12" i="1"/>
  <c r="X12" i="1" s="1"/>
  <c r="G15" i="1"/>
  <c r="G14" i="1"/>
  <c r="G16" i="1"/>
  <c r="G17" i="1"/>
  <c r="G19" i="1"/>
  <c r="G18" i="1"/>
  <c r="G21" i="1"/>
  <c r="G20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G10" i="1"/>
  <c r="G11" i="1"/>
  <c r="G12" i="1"/>
  <c r="G13" i="1"/>
  <c r="D15" i="1"/>
  <c r="F15" i="1" s="1"/>
  <c r="D14" i="1"/>
  <c r="F14" i="1" s="1"/>
  <c r="D16" i="1"/>
  <c r="F16" i="1" s="1"/>
  <c r="D17" i="1"/>
  <c r="F17" i="1" s="1"/>
  <c r="D19" i="1"/>
  <c r="F19" i="1" s="1"/>
  <c r="D18" i="1"/>
  <c r="F18" i="1" s="1"/>
  <c r="D21" i="1"/>
  <c r="F21" i="1" s="1"/>
  <c r="D20" i="1"/>
  <c r="F20" i="1" s="1"/>
  <c r="D22" i="1"/>
  <c r="F22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9" i="1"/>
  <c r="F9" i="1" s="1"/>
  <c r="D10" i="1"/>
  <c r="F10" i="1" s="1"/>
  <c r="D11" i="1"/>
  <c r="F11" i="1" s="1"/>
  <c r="D12" i="1"/>
  <c r="F12" i="1" s="1"/>
  <c r="H32" i="1"/>
  <c r="X32" i="1" s="1"/>
  <c r="M32" i="1"/>
  <c r="M30" i="1"/>
  <c r="H30" i="1"/>
  <c r="X30" i="1" s="1"/>
  <c r="M18" i="1"/>
  <c r="N18" i="1" s="1"/>
  <c r="O18" i="1" s="1"/>
  <c r="Q18" i="1"/>
  <c r="K18" i="1" s="1"/>
  <c r="L18" i="1"/>
  <c r="R27" i="1"/>
  <c r="M20" i="1"/>
  <c r="N20" i="1" s="1"/>
  <c r="O20" i="1" s="1"/>
  <c r="Q27" i="1"/>
  <c r="K27" i="1" s="1"/>
  <c r="Q20" i="1"/>
  <c r="K20" i="1" s="1"/>
  <c r="L20" i="1"/>
  <c r="L27" i="1"/>
  <c r="M19" i="1"/>
  <c r="M21" i="1"/>
  <c r="M22" i="1"/>
  <c r="M24" i="1"/>
  <c r="M25" i="1"/>
  <c r="M26" i="1"/>
  <c r="M27" i="1"/>
  <c r="Y28" i="1"/>
  <c r="M29" i="1"/>
  <c r="M31" i="1"/>
  <c r="M33" i="1"/>
  <c r="M34" i="1"/>
  <c r="M35" i="1"/>
  <c r="Y10" i="1"/>
  <c r="H19" i="1"/>
  <c r="X19" i="1" s="1"/>
  <c r="H21" i="1"/>
  <c r="X21" i="1" s="1"/>
  <c r="K22" i="1"/>
  <c r="H22" i="1" s="1"/>
  <c r="X22" i="1" s="1"/>
  <c r="H24" i="1"/>
  <c r="X24" i="1" s="1"/>
  <c r="H25" i="1"/>
  <c r="X25" i="1" s="1"/>
  <c r="H26" i="1"/>
  <c r="X26" i="1" s="1"/>
  <c r="H28" i="1"/>
  <c r="X28" i="1" s="1"/>
  <c r="H29" i="1"/>
  <c r="X29" i="1" s="1"/>
  <c r="H31" i="1"/>
  <c r="X31" i="1" s="1"/>
  <c r="H33" i="1"/>
  <c r="X33" i="1" s="1"/>
  <c r="H34" i="1"/>
  <c r="X34" i="1" s="1"/>
  <c r="H35" i="1"/>
  <c r="X35" i="1" s="1"/>
  <c r="M15" i="1"/>
  <c r="M16" i="1"/>
  <c r="M17" i="1"/>
  <c r="H15" i="1"/>
  <c r="X15" i="1" s="1"/>
  <c r="H16" i="1"/>
  <c r="X16" i="1" s="1"/>
  <c r="H17" i="1"/>
  <c r="X17" i="1" s="1"/>
  <c r="H13" i="1"/>
  <c r="X13" i="1" s="1"/>
  <c r="M13" i="1"/>
  <c r="H14" i="1" l="1"/>
  <c r="X14" i="1" s="1"/>
  <c r="H20" i="1"/>
  <c r="X20" i="1" s="1"/>
  <c r="I13" i="1"/>
  <c r="Y13" i="1" s="1"/>
  <c r="I17" i="1"/>
  <c r="Y17" i="1" s="1"/>
  <c r="I14" i="1"/>
  <c r="Y14" i="1" s="1"/>
  <c r="I35" i="1"/>
  <c r="Y35" i="1" s="1"/>
  <c r="I33" i="1"/>
  <c r="Y33" i="1" s="1"/>
  <c r="I29" i="1"/>
  <c r="Y29" i="1" s="1"/>
  <c r="I27" i="1"/>
  <c r="Y27" i="1" s="1"/>
  <c r="I25" i="1"/>
  <c r="Y25" i="1" s="1"/>
  <c r="I22" i="1"/>
  <c r="Y22" i="1" s="1"/>
  <c r="I19" i="1"/>
  <c r="Y19" i="1" s="1"/>
  <c r="I32" i="1"/>
  <c r="Y32" i="1" s="1"/>
  <c r="I11" i="1"/>
  <c r="Y11" i="1" s="1"/>
  <c r="I9" i="1"/>
  <c r="Y9" i="1" s="1"/>
  <c r="I16" i="1"/>
  <c r="Y16" i="1" s="1"/>
  <c r="I15" i="1"/>
  <c r="Y15" i="1" s="1"/>
  <c r="I34" i="1"/>
  <c r="Y34" i="1" s="1"/>
  <c r="I31" i="1"/>
  <c r="Y31" i="1" s="1"/>
  <c r="I26" i="1"/>
  <c r="Y26" i="1" s="1"/>
  <c r="I24" i="1"/>
  <c r="Y24" i="1" s="1"/>
  <c r="I21" i="1"/>
  <c r="Y21" i="1" s="1"/>
  <c r="I20" i="1"/>
  <c r="Y20" i="1" s="1"/>
  <c r="I18" i="1"/>
  <c r="Y18" i="1" s="1"/>
  <c r="I30" i="1"/>
  <c r="Y30" i="1" s="1"/>
  <c r="I8" i="1"/>
  <c r="Y8" i="1" s="1"/>
  <c r="H27" i="1"/>
  <c r="X27" i="1" s="1"/>
  <c r="H18" i="1"/>
  <c r="X18" i="1" s="1"/>
</calcChain>
</file>

<file path=xl/comments1.xml><?xml version="1.0" encoding="utf-8"?>
<comments xmlns="http://schemas.openxmlformats.org/spreadsheetml/2006/main">
  <authors>
    <author>Jasper Vries</author>
  </authors>
  <commentList>
    <comment ref="P7" authorId="0">
      <text>
        <r>
          <rPr>
            <sz val="9"/>
            <color indexed="81"/>
            <rFont val="Tahoma"/>
            <family val="2"/>
          </rPr>
          <t xml:space="preserve">assumed friction coefficient of 0,3
The the TE coeffcient is equal to powered_axles/total_axles*0,3
</t>
        </r>
      </text>
    </comment>
  </commentList>
</comments>
</file>

<file path=xl/sharedStrings.xml><?xml version="1.0" encoding="utf-8"?>
<sst xmlns="http://schemas.openxmlformats.org/spreadsheetml/2006/main" count="78" uniqueCount="73">
  <si>
    <t>weight (t)</t>
  </si>
  <si>
    <t>length (m)</t>
  </si>
  <si>
    <t>power (hp)</t>
  </si>
  <si>
    <t>speed (km/h)</t>
  </si>
  <si>
    <t>capacity (pass)</t>
  </si>
  <si>
    <t>power (kW)</t>
  </si>
  <si>
    <t>capacity:</t>
  </si>
  <si>
    <t>pass/m</t>
  </si>
  <si>
    <t>power:</t>
  </si>
  <si>
    <t>hp/kW</t>
  </si>
  <si>
    <t>date_start</t>
  </si>
  <si>
    <t>date_end</t>
  </si>
  <si>
    <t>total_axles</t>
  </si>
  <si>
    <t>powered_axles</t>
  </si>
  <si>
    <t>doors</t>
  </si>
  <si>
    <t>te_coeff</t>
  </si>
  <si>
    <t>model_life</t>
  </si>
  <si>
    <t>cost_factor</t>
  </si>
  <si>
    <t>running_cost_factor</t>
  </si>
  <si>
    <t>weight_coeff</t>
  </si>
  <si>
    <t>length_coeff</t>
  </si>
  <si>
    <t>cost factor coeffs</t>
  </si>
  <si>
    <t>running cost factor coeffs</t>
  </si>
  <si>
    <t>capacity_coeff</t>
  </si>
  <si>
    <t>speed_coeff</t>
  </si>
  <si>
    <t>retire_early</t>
  </si>
  <si>
    <t>vehicle_life</t>
  </si>
  <si>
    <t>loading_speed</t>
  </si>
  <si>
    <t>constants</t>
  </si>
  <si>
    <t>root_power_coeff</t>
  </si>
  <si>
    <t>purchase_cost</t>
  </si>
  <si>
    <t>running_cost</t>
  </si>
  <si>
    <t>name</t>
  </si>
  <si>
    <t>comparable_default_bus_rc</t>
  </si>
  <si>
    <t>comparable_default_bus_pc</t>
  </si>
  <si>
    <t>6152+</t>
  </si>
  <si>
    <t>834+</t>
  </si>
  <si>
    <t>6562+</t>
  </si>
  <si>
    <t>1125+</t>
  </si>
  <si>
    <t>GVB 491-550 'Drieassers'</t>
  </si>
  <si>
    <t>GVB 491-550 + 951-1000 'Drieassers'</t>
  </si>
  <si>
    <t>GVB 725-779 (8G) 'Luchtwagens'</t>
  </si>
  <si>
    <t>GVB 817-841 (12G) 'Trapwagens'</t>
  </si>
  <si>
    <t>GVB 2001-2151 'Combino'</t>
  </si>
  <si>
    <t>HTM 21-168 'Fordjes'</t>
  </si>
  <si>
    <t>HTM 821-830</t>
  </si>
  <si>
    <t>HTM 821-830 + 751-781</t>
  </si>
  <si>
    <t xml:space="preserve">HTM 201-216 'Zwitsers' </t>
  </si>
  <si>
    <t xml:space="preserve">HTM 201-216 + 751-781 'Zwitsers' </t>
  </si>
  <si>
    <t>HTM 1301-1340 'PCCs'</t>
  </si>
  <si>
    <t>HTM 1301-1340 + 2101-2130 'PCCs'</t>
  </si>
  <si>
    <t>HTM 3001-3147 'GTL8'</t>
  </si>
  <si>
    <t>HTM 4001-4072 'Citadis'</t>
  </si>
  <si>
    <t xml:space="preserve">RET 127-151 'Drieramers' </t>
  </si>
  <si>
    <t xml:space="preserve">RET 152-201 'Parkwagens' </t>
  </si>
  <si>
    <t>RET 231-244 'Schindlers'</t>
  </si>
  <si>
    <t>RET 351-386 'Düwags'</t>
  </si>
  <si>
    <t>RET 2001-2060 'Citadis'</t>
  </si>
  <si>
    <t>NBM 50 + 3 trailers</t>
  </si>
  <si>
    <t>GETA 70-75</t>
  </si>
  <si>
    <t>Future 2001 'Flexity Outlook'</t>
  </si>
  <si>
    <t>Future 4001 'Rendallyne'</t>
  </si>
  <si>
    <t>Future 6001 'SlrTrm'</t>
  </si>
  <si>
    <t>guesstimated properties</t>
  </si>
  <si>
    <t>properties not based on real data</t>
  </si>
  <si>
    <t>nonreal vehicles</t>
  </si>
  <si>
    <t xml:space="preserve">RET 127-151_2 'Drieramers' </t>
  </si>
  <si>
    <t xml:space="preserve">RET 152-201_2 'Parkwagens' </t>
  </si>
  <si>
    <t>HTM 21-168_2 'Fordjes'</t>
  </si>
  <si>
    <t>parts</t>
  </si>
  <si>
    <t>Connexxion 5001</t>
  </si>
  <si>
    <t>capacity per part</t>
  </si>
  <si>
    <t>rounded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</si>
</sst>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" fontId="0" fillId="0" borderId="0" xfId="0" applyNumberFormat="1" applyFill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0" fillId="3" borderId="1" xfId="0" applyFill="1" applyBorder="1"/>
    <xf numFmtId="0" fontId="0" fillId="3" borderId="0" xfId="0" applyFill="1"/>
    <xf numFmtId="1" fontId="0" fillId="4" borderId="0" xfId="0" applyNumberFormat="1" applyFill="1"/>
    <xf numFmtId="0" fontId="0" fillId="0" borderId="0" xfId="0" applyBorder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5"/>
  <sheetViews>
    <sheetView tabSelected="1" workbookViewId="0">
      <pane xSplit="2" ySplit="7" topLeftCell="P8" activePane="bottomRight" state="frozen"/>
      <selection pane="topRight" activeCell="C1" sqref="C1"/>
      <selection pane="bottomLeft" activeCell="A8" sqref="A8"/>
      <selection pane="bottomRight" activeCell="P8" sqref="P8:P35"/>
    </sheetView>
  </sheetViews>
  <sheetFormatPr defaultRowHeight="15" x14ac:dyDescent="0.25"/>
  <cols>
    <col min="2" max="2" width="32.5703125" bestFit="1" customWidth="1"/>
    <col min="9" max="9" width="9.5703125" customWidth="1"/>
    <col min="17" max="17" width="9.5703125" bestFit="1" customWidth="1"/>
  </cols>
  <sheetData>
    <row r="2" spans="2:27" x14ac:dyDescent="0.25">
      <c r="C2" s="3" t="s">
        <v>28</v>
      </c>
      <c r="G2" s="3" t="s">
        <v>21</v>
      </c>
      <c r="J2" s="3" t="s">
        <v>22</v>
      </c>
      <c r="M2" s="3" t="s">
        <v>64</v>
      </c>
      <c r="N2" s="3"/>
      <c r="O2" s="3"/>
    </row>
    <row r="3" spans="2:27" x14ac:dyDescent="0.25">
      <c r="C3" t="s">
        <v>6</v>
      </c>
      <c r="D3">
        <v>2.8</v>
      </c>
      <c r="E3" t="s">
        <v>7</v>
      </c>
      <c r="G3" t="s">
        <v>19</v>
      </c>
      <c r="H3">
        <v>1.8</v>
      </c>
      <c r="J3" t="s">
        <v>23</v>
      </c>
      <c r="K3">
        <v>0.7</v>
      </c>
      <c r="M3" s="5" t="s">
        <v>63</v>
      </c>
      <c r="N3" s="5"/>
      <c r="O3" s="5"/>
      <c r="P3" s="5"/>
      <c r="Q3" s="5"/>
    </row>
    <row r="4" spans="2:27" x14ac:dyDescent="0.25">
      <c r="C4" t="s">
        <v>8</v>
      </c>
      <c r="D4" s="1">
        <v>1.3410220900000001</v>
      </c>
      <c r="E4" t="s">
        <v>9</v>
      </c>
      <c r="G4" t="s">
        <v>29</v>
      </c>
      <c r="H4">
        <v>2.2000000000000002</v>
      </c>
      <c r="J4" t="s">
        <v>24</v>
      </c>
      <c r="K4">
        <v>0.3</v>
      </c>
      <c r="M4" s="15" t="s">
        <v>65</v>
      </c>
      <c r="N4" s="15"/>
      <c r="O4" s="15"/>
      <c r="P4" s="15"/>
      <c r="Q4" s="15"/>
    </row>
    <row r="5" spans="2:27" x14ac:dyDescent="0.25">
      <c r="G5" t="s">
        <v>20</v>
      </c>
      <c r="H5">
        <v>1.4</v>
      </c>
      <c r="J5" t="s">
        <v>29</v>
      </c>
      <c r="K5">
        <v>0.5</v>
      </c>
    </row>
    <row r="7" spans="2:27" x14ac:dyDescent="0.25">
      <c r="B7" s="3" t="s">
        <v>32</v>
      </c>
      <c r="C7" s="12" t="s">
        <v>10</v>
      </c>
      <c r="D7" s="13" t="s">
        <v>16</v>
      </c>
      <c r="E7" s="13" t="s">
        <v>25</v>
      </c>
      <c r="F7" s="13" t="s">
        <v>26</v>
      </c>
      <c r="G7" s="13" t="s">
        <v>27</v>
      </c>
      <c r="H7" s="13" t="s">
        <v>17</v>
      </c>
      <c r="I7" s="13" t="s">
        <v>18</v>
      </c>
      <c r="J7" s="11" t="s">
        <v>3</v>
      </c>
      <c r="K7" s="13" t="s">
        <v>2</v>
      </c>
      <c r="L7" s="11" t="s">
        <v>0</v>
      </c>
      <c r="M7" s="13" t="s">
        <v>4</v>
      </c>
      <c r="N7" s="13" t="s">
        <v>72</v>
      </c>
      <c r="O7" s="13" t="s">
        <v>71</v>
      </c>
      <c r="P7" s="13" t="s">
        <v>15</v>
      </c>
      <c r="Q7" s="12" t="s">
        <v>5</v>
      </c>
      <c r="R7" s="11" t="s">
        <v>1</v>
      </c>
      <c r="S7" s="11" t="s">
        <v>11</v>
      </c>
      <c r="T7" s="11" t="s">
        <v>12</v>
      </c>
      <c r="U7" s="11" t="s">
        <v>13</v>
      </c>
      <c r="V7" s="11" t="s">
        <v>14</v>
      </c>
      <c r="W7" s="11" t="s">
        <v>69</v>
      </c>
      <c r="X7" s="13" t="s">
        <v>30</v>
      </c>
      <c r="Y7" s="13" t="s">
        <v>31</v>
      </c>
      <c r="Z7" s="11" t="s">
        <v>34</v>
      </c>
      <c r="AA7" s="11" t="s">
        <v>33</v>
      </c>
    </row>
    <row r="8" spans="2:27" x14ac:dyDescent="0.25">
      <c r="B8" t="s">
        <v>70</v>
      </c>
      <c r="C8" s="7">
        <v>1983</v>
      </c>
      <c r="D8" t="str">
        <f t="shared" ref="D8:D35" si="0">IF(S8-C8&lt;0,"VEHICLE_NEVER_EXPIRES",S8-C8)</f>
        <v>VEHICLE_NEVER_EXPIRES</v>
      </c>
      <c r="E8">
        <v>0</v>
      </c>
      <c r="F8">
        <f t="shared" ref="F8:F35" si="1">MIN(25,D8)</f>
        <v>25</v>
      </c>
      <c r="G8">
        <f t="shared" ref="G8:G35" si="2">5*V8</f>
        <v>20</v>
      </c>
      <c r="H8" s="2">
        <f t="shared" ref="H8:H35" si="3">L8*$H$3+SQRT(K8)*$H$4+R8*$H$5</f>
        <v>166.18730165454565</v>
      </c>
      <c r="I8" s="2">
        <f t="shared" ref="I8:I35" si="4">M8*$K$3+J8*$K$4+SQRT(K8)*$K$5</f>
        <v>95.355114012396726</v>
      </c>
      <c r="J8">
        <v>80</v>
      </c>
      <c r="K8" s="2">
        <f t="shared" ref="K8:K35" si="5">Q8*$D$4</f>
        <v>670.51104500000008</v>
      </c>
      <c r="L8">
        <v>37.5</v>
      </c>
      <c r="M8" s="2">
        <f t="shared" ref="M8:M35" si="6">R8*$D$3</f>
        <v>83.44</v>
      </c>
      <c r="N8" s="2">
        <f>IF(W8&gt;1, ROUND(M8/W8,0)*W8,"")</f>
        <v>84</v>
      </c>
      <c r="O8" s="2">
        <f>IF(W8&gt;1,N8/W8,"")</f>
        <v>42</v>
      </c>
      <c r="P8">
        <f>U8/T8*0.3</f>
        <v>9.9999999999999992E-2</v>
      </c>
      <c r="Q8" s="7">
        <v>500</v>
      </c>
      <c r="R8" s="8">
        <v>29.8</v>
      </c>
      <c r="S8" s="9">
        <v>0</v>
      </c>
      <c r="T8" s="9">
        <v>6</v>
      </c>
      <c r="U8" s="9">
        <v>2</v>
      </c>
      <c r="V8" s="9">
        <v>4</v>
      </c>
      <c r="W8" s="9">
        <v>2</v>
      </c>
      <c r="X8" s="2">
        <f t="shared" ref="X8:X35" si="7">H8*20899/255</f>
        <v>13620.189871679802</v>
      </c>
      <c r="Y8" s="2">
        <f t="shared" ref="Y8:Y35" si="8">I8*2384/255</f>
        <v>891.47683061001487</v>
      </c>
      <c r="Z8" s="9" t="s">
        <v>35</v>
      </c>
      <c r="AA8" t="s">
        <v>36</v>
      </c>
    </row>
    <row r="9" spans="2:27" x14ac:dyDescent="0.25">
      <c r="B9" t="s">
        <v>60</v>
      </c>
      <c r="C9" s="7">
        <v>2012</v>
      </c>
      <c r="D9" t="str">
        <f t="shared" si="0"/>
        <v>VEHICLE_NEVER_EXPIRES</v>
      </c>
      <c r="E9">
        <v>0</v>
      </c>
      <c r="F9">
        <f t="shared" si="1"/>
        <v>25</v>
      </c>
      <c r="G9">
        <f t="shared" si="2"/>
        <v>40</v>
      </c>
      <c r="H9" s="2">
        <f t="shared" si="3"/>
        <v>204.52943091775205</v>
      </c>
      <c r="I9" s="2">
        <f t="shared" si="4"/>
        <v>117.30059793585272</v>
      </c>
      <c r="J9" s="8">
        <v>70</v>
      </c>
      <c r="K9" s="2">
        <f t="shared" si="5"/>
        <v>568.59336616000007</v>
      </c>
      <c r="L9" s="8">
        <v>51</v>
      </c>
      <c r="M9" s="2">
        <f t="shared" si="6"/>
        <v>120.53999999999998</v>
      </c>
      <c r="N9" s="2">
        <f t="shared" ref="N9:N35" si="9">IF(W9&gt;1, ROUND(M9/W9,0)*W9,"")</f>
        <v>120</v>
      </c>
      <c r="O9" s="2">
        <f t="shared" ref="O9:O35" si="10">IF(W9&gt;1,N9/W9,"")</f>
        <v>15</v>
      </c>
      <c r="P9">
        <f t="shared" ref="P9:P35" si="11">U9/T9*0.3</f>
        <v>0.3</v>
      </c>
      <c r="Q9" s="7">
        <v>424</v>
      </c>
      <c r="R9" s="8">
        <v>43.05</v>
      </c>
      <c r="S9" s="8">
        <v>0</v>
      </c>
      <c r="T9" s="8">
        <v>16</v>
      </c>
      <c r="U9" s="8">
        <v>16</v>
      </c>
      <c r="V9" s="8">
        <v>8</v>
      </c>
      <c r="W9" s="8">
        <v>8</v>
      </c>
      <c r="X9" s="2">
        <f t="shared" si="7"/>
        <v>16762.590497059216</v>
      </c>
      <c r="Y9" s="2">
        <f t="shared" si="8"/>
        <v>1096.6455901140114</v>
      </c>
    </row>
    <row r="10" spans="2:27" x14ac:dyDescent="0.25">
      <c r="B10" t="s">
        <v>61</v>
      </c>
      <c r="C10" s="14">
        <v>2022</v>
      </c>
      <c r="D10" t="str">
        <f t="shared" si="0"/>
        <v>VEHICLE_NEVER_EXPIRES</v>
      </c>
      <c r="E10">
        <v>0</v>
      </c>
      <c r="F10">
        <f t="shared" si="1"/>
        <v>25</v>
      </c>
      <c r="G10">
        <f t="shared" si="2"/>
        <v>30</v>
      </c>
      <c r="H10" s="16">
        <f t="shared" si="3"/>
        <v>238.61255231279205</v>
      </c>
      <c r="I10" s="2">
        <f t="shared" si="4"/>
        <v>155.78285279836183</v>
      </c>
      <c r="J10" s="15">
        <v>80</v>
      </c>
      <c r="K10" s="2">
        <f t="shared" si="5"/>
        <v>804.61325399999998</v>
      </c>
      <c r="L10" s="15">
        <v>60</v>
      </c>
      <c r="M10" s="2">
        <v>168</v>
      </c>
      <c r="N10" s="2">
        <f t="shared" si="9"/>
        <v>168</v>
      </c>
      <c r="O10" s="2">
        <f t="shared" si="10"/>
        <v>42</v>
      </c>
      <c r="P10">
        <f t="shared" si="11"/>
        <v>0.15</v>
      </c>
      <c r="Q10" s="14">
        <v>600</v>
      </c>
      <c r="R10" s="15">
        <v>48.72</v>
      </c>
      <c r="S10" s="15">
        <v>0</v>
      </c>
      <c r="T10" s="15">
        <v>16</v>
      </c>
      <c r="U10" s="15">
        <v>8</v>
      </c>
      <c r="V10" s="15">
        <v>6</v>
      </c>
      <c r="W10" s="8">
        <v>4</v>
      </c>
      <c r="X10" s="2">
        <f t="shared" si="7"/>
        <v>19555.936199157022</v>
      </c>
      <c r="Y10" s="2">
        <f t="shared" si="8"/>
        <v>1456.4169453776258</v>
      </c>
    </row>
    <row r="11" spans="2:27" x14ac:dyDescent="0.25">
      <c r="B11" t="s">
        <v>62</v>
      </c>
      <c r="C11" s="14">
        <v>2032</v>
      </c>
      <c r="D11" t="str">
        <f t="shared" si="0"/>
        <v>VEHICLE_NEVER_EXPIRES</v>
      </c>
      <c r="E11">
        <v>0</v>
      </c>
      <c r="F11">
        <f t="shared" si="1"/>
        <v>25</v>
      </c>
      <c r="G11">
        <f t="shared" si="2"/>
        <v>25</v>
      </c>
      <c r="H11" s="2">
        <f t="shared" si="3"/>
        <v>191.63610737400893</v>
      </c>
      <c r="I11" s="2">
        <f t="shared" si="4"/>
        <v>110.84736985772929</v>
      </c>
      <c r="J11" s="15">
        <v>100</v>
      </c>
      <c r="K11" s="2">
        <f t="shared" si="5"/>
        <v>1000.4024791400001</v>
      </c>
      <c r="L11" s="15">
        <v>42</v>
      </c>
      <c r="M11" s="2">
        <f t="shared" si="6"/>
        <v>92.903999999999996</v>
      </c>
      <c r="N11" s="2">
        <f t="shared" si="9"/>
        <v>92</v>
      </c>
      <c r="O11" s="2">
        <f t="shared" si="10"/>
        <v>23</v>
      </c>
      <c r="P11">
        <f t="shared" si="11"/>
        <v>0.3</v>
      </c>
      <c r="Q11" s="14">
        <v>746</v>
      </c>
      <c r="R11" s="15">
        <v>33.18</v>
      </c>
      <c r="S11" s="15">
        <v>0</v>
      </c>
      <c r="T11" s="15">
        <v>8</v>
      </c>
      <c r="U11" s="15">
        <v>8</v>
      </c>
      <c r="V11" s="15">
        <v>5</v>
      </c>
      <c r="W11" s="8">
        <v>4</v>
      </c>
      <c r="X11" s="2">
        <f t="shared" si="7"/>
        <v>15705.894149056521</v>
      </c>
      <c r="Y11" s="2">
        <f t="shared" si="8"/>
        <v>1036.3142342777514</v>
      </c>
    </row>
    <row r="12" spans="2:27" x14ac:dyDescent="0.25">
      <c r="B12" t="s">
        <v>59</v>
      </c>
      <c r="C12" s="7">
        <v>1929</v>
      </c>
      <c r="D12">
        <f t="shared" si="0"/>
        <v>15</v>
      </c>
      <c r="E12">
        <v>0</v>
      </c>
      <c r="F12">
        <f t="shared" si="1"/>
        <v>15</v>
      </c>
      <c r="G12">
        <f t="shared" si="2"/>
        <v>10</v>
      </c>
      <c r="H12" s="2">
        <f t="shared" si="3"/>
        <v>66.117571045869141</v>
      </c>
      <c r="I12" s="2">
        <f t="shared" si="4"/>
        <v>44.413084328606622</v>
      </c>
      <c r="J12" s="5">
        <v>50</v>
      </c>
      <c r="K12" s="2">
        <f t="shared" si="5"/>
        <v>96.553590479999997</v>
      </c>
      <c r="L12" s="5">
        <v>15</v>
      </c>
      <c r="M12" s="2">
        <f t="shared" si="6"/>
        <v>35</v>
      </c>
      <c r="N12" s="2" t="str">
        <f t="shared" si="9"/>
        <v/>
      </c>
      <c r="O12" s="2" t="str">
        <f t="shared" si="10"/>
        <v/>
      </c>
      <c r="P12">
        <f t="shared" si="11"/>
        <v>0.3</v>
      </c>
      <c r="Q12" s="7">
        <v>72</v>
      </c>
      <c r="R12" s="8">
        <v>12.5</v>
      </c>
      <c r="S12" s="8">
        <v>1944</v>
      </c>
      <c r="T12" s="9">
        <v>4</v>
      </c>
      <c r="U12" s="9">
        <v>4</v>
      </c>
      <c r="V12" s="9">
        <v>2</v>
      </c>
      <c r="W12" s="9">
        <v>1</v>
      </c>
      <c r="X12" s="2">
        <f t="shared" si="7"/>
        <v>5418.7886952455656</v>
      </c>
      <c r="Y12" s="2">
        <f t="shared" si="8"/>
        <v>415.21879623293404</v>
      </c>
      <c r="Z12" s="2">
        <v>4921</v>
      </c>
      <c r="AA12" s="2">
        <v>426</v>
      </c>
    </row>
    <row r="13" spans="2:27" x14ac:dyDescent="0.25">
      <c r="B13" t="s">
        <v>43</v>
      </c>
      <c r="C13" s="4">
        <v>2002</v>
      </c>
      <c r="D13" t="str">
        <f t="shared" si="0"/>
        <v>VEHICLE_NEVER_EXPIRES</v>
      </c>
      <c r="E13">
        <v>0</v>
      </c>
      <c r="F13">
        <f t="shared" si="1"/>
        <v>25</v>
      </c>
      <c r="G13">
        <f t="shared" si="2"/>
        <v>25</v>
      </c>
      <c r="H13" s="2">
        <f t="shared" si="3"/>
        <v>155.19632843073791</v>
      </c>
      <c r="I13" s="2">
        <f t="shared" si="4"/>
        <v>90.917529188804068</v>
      </c>
      <c r="J13">
        <v>70</v>
      </c>
      <c r="K13" s="2">
        <f t="shared" si="5"/>
        <v>643.69060320000006</v>
      </c>
      <c r="L13">
        <v>32.5</v>
      </c>
      <c r="M13" s="2">
        <f t="shared" si="6"/>
        <v>81.759999999999991</v>
      </c>
      <c r="N13" s="2">
        <f t="shared" si="9"/>
        <v>80</v>
      </c>
      <c r="O13" s="2">
        <f t="shared" si="10"/>
        <v>16</v>
      </c>
      <c r="P13">
        <f t="shared" si="11"/>
        <v>0.19999999999999998</v>
      </c>
      <c r="Q13" s="4">
        <v>480</v>
      </c>
      <c r="R13">
        <v>29.2</v>
      </c>
      <c r="S13" s="8">
        <v>0</v>
      </c>
      <c r="T13">
        <v>6</v>
      </c>
      <c r="U13">
        <v>4</v>
      </c>
      <c r="V13">
        <v>5</v>
      </c>
      <c r="W13">
        <v>5</v>
      </c>
      <c r="X13" s="2">
        <f t="shared" si="7"/>
        <v>12719.404187741144</v>
      </c>
      <c r="Y13" s="2">
        <f t="shared" si="8"/>
        <v>849.98976308278009</v>
      </c>
    </row>
    <row r="14" spans="2:27" x14ac:dyDescent="0.25">
      <c r="B14" t="s">
        <v>40</v>
      </c>
      <c r="C14" s="4">
        <v>1948</v>
      </c>
      <c r="D14">
        <f t="shared" si="0"/>
        <v>35</v>
      </c>
      <c r="E14">
        <v>0</v>
      </c>
      <c r="F14">
        <f t="shared" si="1"/>
        <v>25</v>
      </c>
      <c r="G14">
        <f t="shared" si="2"/>
        <v>30</v>
      </c>
      <c r="H14" s="2">
        <f t="shared" si="3"/>
        <v>141.83455179886005</v>
      </c>
      <c r="I14" s="2">
        <f t="shared" si="4"/>
        <v>69.53532540883181</v>
      </c>
      <c r="J14" s="5">
        <v>50</v>
      </c>
      <c r="K14" s="2">
        <f t="shared" si="5"/>
        <v>134.10220900000002</v>
      </c>
      <c r="L14" s="5">
        <f>L13+12.8</f>
        <v>45.3</v>
      </c>
      <c r="M14" s="2">
        <f t="shared" si="6"/>
        <v>69.635999999999981</v>
      </c>
      <c r="N14" s="2">
        <f t="shared" si="9"/>
        <v>70</v>
      </c>
      <c r="O14" s="2">
        <f t="shared" si="10"/>
        <v>35</v>
      </c>
      <c r="P14">
        <f t="shared" si="11"/>
        <v>0.15</v>
      </c>
      <c r="Q14" s="4">
        <v>100</v>
      </c>
      <c r="R14" s="5">
        <f>$R$15+12.6</f>
        <v>24.869999999999997</v>
      </c>
      <c r="S14">
        <v>1983</v>
      </c>
      <c r="T14">
        <v>4</v>
      </c>
      <c r="U14">
        <v>2</v>
      </c>
      <c r="V14" s="5">
        <v>6</v>
      </c>
      <c r="W14" s="8">
        <v>2</v>
      </c>
      <c r="X14" s="2">
        <f t="shared" si="7"/>
        <v>11624.31489429167</v>
      </c>
      <c r="Y14" s="2">
        <f t="shared" si="8"/>
        <v>650.08712068492162</v>
      </c>
    </row>
    <row r="15" spans="2:27" x14ac:dyDescent="0.25">
      <c r="B15" t="s">
        <v>39</v>
      </c>
      <c r="C15" s="4">
        <v>1948</v>
      </c>
      <c r="D15">
        <f t="shared" si="0"/>
        <v>35</v>
      </c>
      <c r="E15">
        <v>0</v>
      </c>
      <c r="F15">
        <f t="shared" si="1"/>
        <v>25</v>
      </c>
      <c r="G15">
        <f t="shared" si="2"/>
        <v>15</v>
      </c>
      <c r="H15" s="2">
        <f t="shared" si="3"/>
        <v>66.054551798860075</v>
      </c>
      <c r="I15" s="2">
        <f t="shared" si="4"/>
        <v>44.839325408831833</v>
      </c>
      <c r="J15" s="5">
        <v>50</v>
      </c>
      <c r="K15" s="2">
        <f t="shared" si="5"/>
        <v>134.10220900000002</v>
      </c>
      <c r="L15">
        <v>13</v>
      </c>
      <c r="M15" s="2">
        <f t="shared" si="6"/>
        <v>34.355999999999995</v>
      </c>
      <c r="N15" s="2" t="str">
        <f t="shared" si="9"/>
        <v/>
      </c>
      <c r="O15" s="2" t="str">
        <f t="shared" si="10"/>
        <v/>
      </c>
      <c r="P15">
        <f t="shared" si="11"/>
        <v>0.3</v>
      </c>
      <c r="Q15" s="4">
        <v>100</v>
      </c>
      <c r="R15">
        <v>12.27</v>
      </c>
      <c r="S15" s="2">
        <v>1983</v>
      </c>
      <c r="T15">
        <v>2</v>
      </c>
      <c r="U15" s="2">
        <v>2</v>
      </c>
      <c r="V15">
        <v>3</v>
      </c>
      <c r="W15" s="10">
        <v>1</v>
      </c>
      <c r="X15" s="2">
        <f t="shared" si="7"/>
        <v>5413.6238354681445</v>
      </c>
      <c r="Y15" s="2">
        <f t="shared" si="8"/>
        <v>419.20373244962781</v>
      </c>
      <c r="Z15" s="2">
        <v>5742</v>
      </c>
      <c r="AA15" s="2">
        <v>600</v>
      </c>
    </row>
    <row r="16" spans="2:27" x14ac:dyDescent="0.25">
      <c r="B16" t="s">
        <v>41</v>
      </c>
      <c r="C16" s="4">
        <v>1974</v>
      </c>
      <c r="D16">
        <f t="shared" si="0"/>
        <v>29</v>
      </c>
      <c r="E16">
        <v>0</v>
      </c>
      <c r="F16">
        <f t="shared" si="1"/>
        <v>25</v>
      </c>
      <c r="G16">
        <f t="shared" si="2"/>
        <v>25</v>
      </c>
      <c r="H16" s="2">
        <f t="shared" si="3"/>
        <v>125.46041933912971</v>
      </c>
      <c r="I16" s="2">
        <f t="shared" si="4"/>
        <v>71.038949849802194</v>
      </c>
      <c r="J16">
        <v>50</v>
      </c>
      <c r="K16" s="2">
        <f t="shared" si="5"/>
        <v>284.29668308000004</v>
      </c>
      <c r="L16">
        <v>30.2</v>
      </c>
      <c r="M16" s="2">
        <f t="shared" si="6"/>
        <v>68.011999999999986</v>
      </c>
      <c r="N16" s="2">
        <f t="shared" si="9"/>
        <v>69</v>
      </c>
      <c r="O16" s="2">
        <f t="shared" si="10"/>
        <v>23</v>
      </c>
      <c r="P16">
        <f t="shared" si="11"/>
        <v>0.15</v>
      </c>
      <c r="Q16" s="4">
        <v>212</v>
      </c>
      <c r="R16">
        <v>24.29</v>
      </c>
      <c r="S16" s="2">
        <v>2003</v>
      </c>
      <c r="T16">
        <v>8</v>
      </c>
      <c r="U16" s="2">
        <v>4</v>
      </c>
      <c r="V16" s="2">
        <v>5</v>
      </c>
      <c r="W16" s="2">
        <v>3</v>
      </c>
      <c r="X16" s="2">
        <f t="shared" si="7"/>
        <v>10282.342367719497</v>
      </c>
      <c r="Y16" s="2">
        <f t="shared" si="8"/>
        <v>664.14453506638597</v>
      </c>
    </row>
    <row r="17" spans="2:27" x14ac:dyDescent="0.25">
      <c r="B17" t="s">
        <v>42</v>
      </c>
      <c r="C17" s="4">
        <v>1990</v>
      </c>
      <c r="D17">
        <f t="shared" si="0"/>
        <v>22</v>
      </c>
      <c r="E17">
        <v>0</v>
      </c>
      <c r="F17">
        <f t="shared" si="1"/>
        <v>22</v>
      </c>
      <c r="G17">
        <f t="shared" si="2"/>
        <v>15</v>
      </c>
      <c r="H17" s="2">
        <f t="shared" si="3"/>
        <v>142.15716694970956</v>
      </c>
      <c r="I17" s="2">
        <f t="shared" si="4"/>
        <v>81.906028852206703</v>
      </c>
      <c r="J17">
        <v>70</v>
      </c>
      <c r="K17" s="2">
        <f t="shared" si="5"/>
        <v>413.03480372000001</v>
      </c>
      <c r="L17">
        <v>34</v>
      </c>
      <c r="M17" s="2">
        <f t="shared" si="6"/>
        <v>72.49199999999999</v>
      </c>
      <c r="N17" s="2">
        <f t="shared" si="9"/>
        <v>72</v>
      </c>
      <c r="O17" s="2">
        <f t="shared" si="10"/>
        <v>24</v>
      </c>
      <c r="P17">
        <f t="shared" si="11"/>
        <v>0.3</v>
      </c>
      <c r="Q17" s="4">
        <v>308</v>
      </c>
      <c r="R17">
        <v>25.89</v>
      </c>
      <c r="S17" s="8">
        <v>2012</v>
      </c>
      <c r="T17">
        <v>8</v>
      </c>
      <c r="U17">
        <v>8</v>
      </c>
      <c r="V17">
        <v>3</v>
      </c>
      <c r="W17" s="8">
        <v>3</v>
      </c>
      <c r="X17" s="2">
        <f t="shared" si="7"/>
        <v>11650.755419929335</v>
      </c>
      <c r="Y17" s="2">
        <f t="shared" si="8"/>
        <v>765.74106973984624</v>
      </c>
      <c r="Z17" t="s">
        <v>35</v>
      </c>
      <c r="AA17" t="s">
        <v>36</v>
      </c>
    </row>
    <row r="18" spans="2:27" x14ac:dyDescent="0.25">
      <c r="B18" t="s">
        <v>50</v>
      </c>
      <c r="C18" s="4">
        <v>1971</v>
      </c>
      <c r="D18">
        <f t="shared" si="0"/>
        <v>22</v>
      </c>
      <c r="E18">
        <v>0</v>
      </c>
      <c r="F18">
        <f t="shared" si="1"/>
        <v>22</v>
      </c>
      <c r="G18">
        <f t="shared" si="2"/>
        <v>30</v>
      </c>
      <c r="H18" s="2">
        <f t="shared" si="3"/>
        <v>181.5375424182962</v>
      </c>
      <c r="I18" s="2">
        <f t="shared" si="4"/>
        <v>85.672005095067291</v>
      </c>
      <c r="J18">
        <v>70</v>
      </c>
      <c r="K18" s="2">
        <f t="shared" si="5"/>
        <v>654.41877992000002</v>
      </c>
      <c r="L18">
        <f>L17+15</f>
        <v>49</v>
      </c>
      <c r="M18" s="2">
        <f t="shared" si="6"/>
        <v>74.115999999999985</v>
      </c>
      <c r="N18" s="2">
        <f t="shared" si="9"/>
        <v>74</v>
      </c>
      <c r="O18" s="2">
        <f t="shared" si="10"/>
        <v>37</v>
      </c>
      <c r="P18">
        <f t="shared" si="11"/>
        <v>0.3</v>
      </c>
      <c r="Q18" s="4">
        <f>Q17+180</f>
        <v>488</v>
      </c>
      <c r="R18">
        <f>$R$19+13.02</f>
        <v>26.47</v>
      </c>
      <c r="S18">
        <v>1993</v>
      </c>
      <c r="T18">
        <v>8</v>
      </c>
      <c r="U18">
        <v>8</v>
      </c>
      <c r="V18">
        <v>6</v>
      </c>
      <c r="W18">
        <v>2</v>
      </c>
      <c r="X18" s="2">
        <f t="shared" si="7"/>
        <v>14878.247447058715</v>
      </c>
      <c r="Y18" s="2">
        <f t="shared" si="8"/>
        <v>800.94925547702132</v>
      </c>
    </row>
    <row r="19" spans="2:27" x14ac:dyDescent="0.25">
      <c r="B19" t="s">
        <v>49</v>
      </c>
      <c r="C19" s="4">
        <v>1971</v>
      </c>
      <c r="D19">
        <f t="shared" si="0"/>
        <v>22</v>
      </c>
      <c r="E19">
        <v>0</v>
      </c>
      <c r="F19">
        <f t="shared" si="1"/>
        <v>22</v>
      </c>
      <c r="G19">
        <f t="shared" si="2"/>
        <v>15</v>
      </c>
      <c r="H19" s="2">
        <f t="shared" si="3"/>
        <v>83.790380992727407</v>
      </c>
      <c r="I19" s="2">
        <f t="shared" si="4"/>
        <v>55.130268407438038</v>
      </c>
      <c r="J19">
        <v>70</v>
      </c>
      <c r="K19" s="2">
        <f t="shared" si="5"/>
        <v>241.38397620000001</v>
      </c>
      <c r="L19">
        <v>17.100000000000001</v>
      </c>
      <c r="M19" s="2">
        <f t="shared" si="6"/>
        <v>37.659999999999997</v>
      </c>
      <c r="N19" s="2" t="str">
        <f t="shared" si="9"/>
        <v/>
      </c>
      <c r="O19" s="2" t="str">
        <f t="shared" si="10"/>
        <v/>
      </c>
      <c r="P19">
        <f t="shared" si="11"/>
        <v>0.3</v>
      </c>
      <c r="Q19" s="4">
        <v>180</v>
      </c>
      <c r="R19">
        <v>13.45</v>
      </c>
      <c r="S19" s="2">
        <v>1993</v>
      </c>
      <c r="T19">
        <v>4</v>
      </c>
      <c r="U19" s="2">
        <v>4</v>
      </c>
      <c r="V19">
        <v>3</v>
      </c>
      <c r="W19" s="2">
        <v>1</v>
      </c>
      <c r="X19" s="2">
        <f t="shared" si="7"/>
        <v>6867.1967543804312</v>
      </c>
      <c r="Y19" s="2">
        <f t="shared" si="8"/>
        <v>515.41396032679324</v>
      </c>
    </row>
    <row r="20" spans="2:27" x14ac:dyDescent="0.25">
      <c r="B20" t="s">
        <v>48</v>
      </c>
      <c r="C20" s="4">
        <v>1948</v>
      </c>
      <c r="D20">
        <f t="shared" si="0"/>
        <v>17</v>
      </c>
      <c r="E20">
        <v>0</v>
      </c>
      <c r="F20">
        <f t="shared" si="1"/>
        <v>17</v>
      </c>
      <c r="G20">
        <f t="shared" si="2"/>
        <v>20</v>
      </c>
      <c r="H20" s="2">
        <f t="shared" si="3"/>
        <v>123.98038099272739</v>
      </c>
      <c r="I20" s="2">
        <f t="shared" si="4"/>
        <v>73.140268407438029</v>
      </c>
      <c r="J20" s="5">
        <v>50</v>
      </c>
      <c r="K20" s="2">
        <f t="shared" si="5"/>
        <v>241.38397620000001</v>
      </c>
      <c r="L20">
        <f>L19+12.8</f>
        <v>29.900000000000002</v>
      </c>
      <c r="M20" s="2">
        <f t="shared" si="6"/>
        <v>71.959999999999994</v>
      </c>
      <c r="N20" s="2">
        <f t="shared" si="9"/>
        <v>72</v>
      </c>
      <c r="O20" s="2">
        <f t="shared" si="10"/>
        <v>36</v>
      </c>
      <c r="P20">
        <f t="shared" si="11"/>
        <v>0.19999999999999998</v>
      </c>
      <c r="Q20" s="4">
        <f>Q19</f>
        <v>180</v>
      </c>
      <c r="R20">
        <f>$R$21+12.6</f>
        <v>25.7</v>
      </c>
      <c r="S20">
        <v>1965</v>
      </c>
      <c r="T20">
        <v>6</v>
      </c>
      <c r="U20">
        <v>4</v>
      </c>
      <c r="V20">
        <v>4</v>
      </c>
      <c r="W20">
        <v>2</v>
      </c>
      <c r="X20" s="2">
        <f t="shared" si="7"/>
        <v>10161.043068105921</v>
      </c>
      <c r="Y20" s="2">
        <f t="shared" si="8"/>
        <v>683.78980346404808</v>
      </c>
    </row>
    <row r="21" spans="2:27" x14ac:dyDescent="0.25">
      <c r="B21" t="s">
        <v>47</v>
      </c>
      <c r="C21" s="4">
        <v>1948</v>
      </c>
      <c r="D21">
        <f t="shared" si="0"/>
        <v>17</v>
      </c>
      <c r="E21">
        <v>0</v>
      </c>
      <c r="F21">
        <f t="shared" si="1"/>
        <v>17</v>
      </c>
      <c r="G21">
        <f t="shared" si="2"/>
        <v>10</v>
      </c>
      <c r="H21" s="2">
        <f t="shared" si="3"/>
        <v>89.600380992727409</v>
      </c>
      <c r="I21" s="2">
        <f t="shared" si="4"/>
        <v>48.444268407438045</v>
      </c>
      <c r="J21" s="5">
        <v>50</v>
      </c>
      <c r="K21" s="2">
        <f t="shared" si="5"/>
        <v>241.38397620000001</v>
      </c>
      <c r="L21">
        <v>20.6</v>
      </c>
      <c r="M21" s="2">
        <f t="shared" si="6"/>
        <v>36.68</v>
      </c>
      <c r="N21" s="2" t="str">
        <f t="shared" si="9"/>
        <v/>
      </c>
      <c r="O21" s="2" t="str">
        <f t="shared" si="10"/>
        <v/>
      </c>
      <c r="P21">
        <f t="shared" si="11"/>
        <v>0.3</v>
      </c>
      <c r="Q21" s="4">
        <v>180</v>
      </c>
      <c r="R21">
        <v>13.1</v>
      </c>
      <c r="S21" s="2">
        <v>1965</v>
      </c>
      <c r="T21">
        <v>4</v>
      </c>
      <c r="U21" s="2">
        <v>4</v>
      </c>
      <c r="V21" s="2">
        <v>2</v>
      </c>
      <c r="W21" s="2">
        <v>1</v>
      </c>
      <c r="X21" s="2">
        <f t="shared" si="7"/>
        <v>7343.3661269294516</v>
      </c>
      <c r="Y21" s="2">
        <f t="shared" si="8"/>
        <v>452.90641522875416</v>
      </c>
      <c r="Z21" s="2">
        <v>5742</v>
      </c>
      <c r="AA21" s="2">
        <v>600</v>
      </c>
    </row>
    <row r="22" spans="2:27" x14ac:dyDescent="0.25">
      <c r="B22" t="s">
        <v>44</v>
      </c>
      <c r="C22" s="7">
        <v>1905</v>
      </c>
      <c r="D22">
        <f t="shared" si="0"/>
        <v>55</v>
      </c>
      <c r="E22">
        <v>0</v>
      </c>
      <c r="F22">
        <f t="shared" si="1"/>
        <v>25</v>
      </c>
      <c r="G22">
        <f t="shared" si="2"/>
        <v>10</v>
      </c>
      <c r="H22" s="2">
        <f t="shared" si="3"/>
        <v>52.924786122331547</v>
      </c>
      <c r="I22" s="2">
        <f t="shared" si="4"/>
        <v>34.438796845984442</v>
      </c>
      <c r="J22" s="5">
        <v>40</v>
      </c>
      <c r="K22" s="2">
        <f t="shared" si="5"/>
        <v>53.640883600000002</v>
      </c>
      <c r="L22" s="5">
        <v>13</v>
      </c>
      <c r="M22" s="2">
        <f t="shared" si="6"/>
        <v>26.823999999999998</v>
      </c>
      <c r="N22" s="2" t="str">
        <f t="shared" si="9"/>
        <v/>
      </c>
      <c r="O22" s="2" t="str">
        <f t="shared" si="10"/>
        <v/>
      </c>
      <c r="P22">
        <f t="shared" si="11"/>
        <v>0.3</v>
      </c>
      <c r="Q22" s="6">
        <v>40</v>
      </c>
      <c r="R22" s="8">
        <v>9.58</v>
      </c>
      <c r="S22" s="8">
        <v>1960</v>
      </c>
      <c r="T22" s="8">
        <v>2</v>
      </c>
      <c r="U22" s="8">
        <v>2</v>
      </c>
      <c r="V22">
        <v>2</v>
      </c>
      <c r="W22">
        <v>1</v>
      </c>
      <c r="X22" s="2">
        <f t="shared" si="7"/>
        <v>4337.5494320415964</v>
      </c>
      <c r="Y22" s="2">
        <f t="shared" si="8"/>
        <v>321.96898698363492</v>
      </c>
    </row>
    <row r="23" spans="2:27" x14ac:dyDescent="0.25">
      <c r="B23" s="18" t="s">
        <v>68</v>
      </c>
      <c r="C23" s="4">
        <v>1929</v>
      </c>
      <c r="D23">
        <f t="shared" si="0"/>
        <v>31</v>
      </c>
      <c r="E23">
        <v>0</v>
      </c>
      <c r="F23">
        <f t="shared" si="1"/>
        <v>25</v>
      </c>
      <c r="G23">
        <f t="shared" si="2"/>
        <v>10</v>
      </c>
      <c r="H23" s="2">
        <f t="shared" si="3"/>
        <v>60.437982196336307</v>
      </c>
      <c r="I23" s="2">
        <f t="shared" si="4"/>
        <v>36.146341408258252</v>
      </c>
      <c r="J23" s="5">
        <v>40</v>
      </c>
      <c r="K23" s="2">
        <f t="shared" si="5"/>
        <v>115.32789974000001</v>
      </c>
      <c r="L23" s="8">
        <v>13</v>
      </c>
      <c r="M23" s="2">
        <f t="shared" si="6"/>
        <v>26.823999999999998</v>
      </c>
      <c r="N23" s="2" t="str">
        <f t="shared" si="9"/>
        <v/>
      </c>
      <c r="O23" s="2" t="str">
        <f t="shared" si="10"/>
        <v/>
      </c>
      <c r="P23">
        <f t="shared" si="11"/>
        <v>0.3</v>
      </c>
      <c r="Q23" s="7">
        <v>86</v>
      </c>
      <c r="R23" s="8">
        <v>9.58</v>
      </c>
      <c r="S23" s="8">
        <v>1960</v>
      </c>
      <c r="T23" s="8">
        <v>2</v>
      </c>
      <c r="U23" s="8">
        <v>2</v>
      </c>
      <c r="V23">
        <v>2</v>
      </c>
      <c r="W23" s="2">
        <v>1</v>
      </c>
      <c r="X23" s="2">
        <f t="shared" si="7"/>
        <v>4953.307411455814</v>
      </c>
      <c r="Y23" s="2">
        <f t="shared" si="8"/>
        <v>337.93285457759868</v>
      </c>
    </row>
    <row r="24" spans="2:27" x14ac:dyDescent="0.25">
      <c r="B24" t="s">
        <v>51</v>
      </c>
      <c r="C24" s="4">
        <v>1981</v>
      </c>
      <c r="D24" t="str">
        <f t="shared" si="0"/>
        <v>VEHICLE_NEVER_EXPIRES</v>
      </c>
      <c r="E24">
        <v>0</v>
      </c>
      <c r="F24">
        <f t="shared" si="1"/>
        <v>25</v>
      </c>
      <c r="G24">
        <f t="shared" si="2"/>
        <v>25</v>
      </c>
      <c r="H24" s="2">
        <f t="shared" si="3"/>
        <v>154.97835836699463</v>
      </c>
      <c r="I24" s="2">
        <f t="shared" si="4"/>
        <v>88.041990537953325</v>
      </c>
      <c r="J24">
        <v>70</v>
      </c>
      <c r="K24" s="2">
        <f t="shared" si="5"/>
        <v>482.76795240000001</v>
      </c>
      <c r="L24">
        <v>37</v>
      </c>
      <c r="M24" s="2">
        <f t="shared" si="6"/>
        <v>80.08</v>
      </c>
      <c r="N24" s="2">
        <f t="shared" si="9"/>
        <v>81</v>
      </c>
      <c r="O24" s="2">
        <f t="shared" si="10"/>
        <v>27</v>
      </c>
      <c r="P24">
        <f t="shared" si="11"/>
        <v>0.3</v>
      </c>
      <c r="Q24" s="4">
        <v>360</v>
      </c>
      <c r="R24">
        <v>28.6</v>
      </c>
      <c r="S24" s="8">
        <v>0</v>
      </c>
      <c r="T24">
        <v>8</v>
      </c>
      <c r="U24">
        <v>8</v>
      </c>
      <c r="V24">
        <v>5</v>
      </c>
      <c r="W24">
        <v>3</v>
      </c>
      <c r="X24" s="2">
        <f t="shared" si="7"/>
        <v>12701.540045144395</v>
      </c>
      <c r="Y24" s="2">
        <f t="shared" si="8"/>
        <v>823.10629585286563</v>
      </c>
      <c r="Z24" t="s">
        <v>35</v>
      </c>
      <c r="AA24" t="s">
        <v>36</v>
      </c>
    </row>
    <row r="25" spans="2:27" x14ac:dyDescent="0.25">
      <c r="B25" t="s">
        <v>52</v>
      </c>
      <c r="C25" s="4">
        <v>2006</v>
      </c>
      <c r="D25" t="str">
        <f t="shared" si="0"/>
        <v>VEHICLE_NEVER_EXPIRES</v>
      </c>
      <c r="E25">
        <v>0</v>
      </c>
      <c r="F25">
        <f t="shared" si="1"/>
        <v>25</v>
      </c>
      <c r="G25">
        <f t="shared" si="2"/>
        <v>25</v>
      </c>
      <c r="H25" s="16">
        <f t="shared" si="3"/>
        <v>224.22476198545479</v>
      </c>
      <c r="I25" s="2">
        <f t="shared" si="4"/>
        <v>111.58613681487607</v>
      </c>
      <c r="J25">
        <v>80</v>
      </c>
      <c r="K25" s="2">
        <f t="shared" si="5"/>
        <v>965.53590480000003</v>
      </c>
      <c r="L25">
        <v>58</v>
      </c>
      <c r="M25" s="2">
        <f t="shared" si="6"/>
        <v>102.92799999999998</v>
      </c>
      <c r="N25" s="2">
        <f t="shared" si="9"/>
        <v>102</v>
      </c>
      <c r="O25" s="2">
        <f t="shared" si="10"/>
        <v>34</v>
      </c>
      <c r="P25">
        <f t="shared" si="11"/>
        <v>0.15</v>
      </c>
      <c r="Q25" s="4">
        <v>720</v>
      </c>
      <c r="R25">
        <v>36.76</v>
      </c>
      <c r="S25" s="8">
        <v>0</v>
      </c>
      <c r="T25">
        <v>8</v>
      </c>
      <c r="U25">
        <v>4</v>
      </c>
      <c r="V25">
        <v>5</v>
      </c>
      <c r="W25">
        <v>3</v>
      </c>
      <c r="X25" s="2">
        <f t="shared" si="7"/>
        <v>18376.758042094196</v>
      </c>
      <c r="Y25" s="2">
        <f t="shared" si="8"/>
        <v>1043.2209810457434</v>
      </c>
      <c r="Z25" t="s">
        <v>37</v>
      </c>
      <c r="AA25" t="s">
        <v>38</v>
      </c>
    </row>
    <row r="26" spans="2:27" x14ac:dyDescent="0.25">
      <c r="B26" t="s">
        <v>45</v>
      </c>
      <c r="C26" s="4">
        <v>1929</v>
      </c>
      <c r="D26">
        <f t="shared" si="0"/>
        <v>36</v>
      </c>
      <c r="E26">
        <v>0</v>
      </c>
      <c r="F26">
        <f t="shared" si="1"/>
        <v>25</v>
      </c>
      <c r="G26">
        <f t="shared" si="2"/>
        <v>10</v>
      </c>
      <c r="H26" s="2">
        <f t="shared" si="3"/>
        <v>63.113982196336309</v>
      </c>
      <c r="I26" s="2">
        <f t="shared" si="4"/>
        <v>38.380741408258253</v>
      </c>
      <c r="J26" s="5">
        <v>40</v>
      </c>
      <c r="K26" s="2">
        <f t="shared" si="5"/>
        <v>115.32789974000001</v>
      </c>
      <c r="L26">
        <v>13.6</v>
      </c>
      <c r="M26" s="2">
        <f t="shared" si="6"/>
        <v>30.015999999999998</v>
      </c>
      <c r="N26" s="2" t="str">
        <f t="shared" si="9"/>
        <v/>
      </c>
      <c r="O26" s="2" t="str">
        <f t="shared" si="10"/>
        <v/>
      </c>
      <c r="P26">
        <f t="shared" si="11"/>
        <v>0.3</v>
      </c>
      <c r="Q26" s="4">
        <v>86</v>
      </c>
      <c r="R26">
        <v>10.72</v>
      </c>
      <c r="S26" s="2">
        <v>1965</v>
      </c>
      <c r="T26">
        <v>2</v>
      </c>
      <c r="U26" s="2">
        <v>2</v>
      </c>
      <c r="V26" s="2">
        <v>2</v>
      </c>
      <c r="W26" s="2">
        <v>1</v>
      </c>
      <c r="X26" s="2">
        <f t="shared" si="7"/>
        <v>5172.6239761616962</v>
      </c>
      <c r="Y26" s="2">
        <f t="shared" si="8"/>
        <v>358.82230398936343</v>
      </c>
      <c r="Z26" s="2">
        <v>4921</v>
      </c>
      <c r="AA26" s="2">
        <v>426</v>
      </c>
    </row>
    <row r="27" spans="2:27" x14ac:dyDescent="0.25">
      <c r="B27" t="s">
        <v>46</v>
      </c>
      <c r="C27" s="4">
        <v>1929</v>
      </c>
      <c r="D27">
        <f t="shared" si="0"/>
        <v>36</v>
      </c>
      <c r="E27">
        <v>0</v>
      </c>
      <c r="F27">
        <f t="shared" si="1"/>
        <v>25</v>
      </c>
      <c r="G27">
        <f t="shared" si="2"/>
        <v>20</v>
      </c>
      <c r="H27" s="2">
        <f t="shared" si="3"/>
        <v>103.7939821963363</v>
      </c>
      <c r="I27" s="2">
        <f t="shared" si="4"/>
        <v>63.076741408258243</v>
      </c>
      <c r="J27" s="5">
        <v>40</v>
      </c>
      <c r="K27" s="2">
        <f t="shared" si="5"/>
        <v>115.32789974000001</v>
      </c>
      <c r="L27">
        <f>L26+12.8</f>
        <v>26.4</v>
      </c>
      <c r="M27" s="2">
        <f t="shared" si="6"/>
        <v>65.295999999999992</v>
      </c>
      <c r="N27" s="2">
        <f t="shared" si="9"/>
        <v>66</v>
      </c>
      <c r="O27" s="2">
        <f t="shared" si="10"/>
        <v>33</v>
      </c>
      <c r="P27">
        <f t="shared" si="11"/>
        <v>0.15</v>
      </c>
      <c r="Q27" s="4">
        <f>Q26</f>
        <v>86</v>
      </c>
      <c r="R27">
        <f>R26+12.6</f>
        <v>23.32</v>
      </c>
      <c r="S27">
        <v>1965</v>
      </c>
      <c r="T27">
        <v>4</v>
      </c>
      <c r="U27">
        <v>2</v>
      </c>
      <c r="V27">
        <v>4</v>
      </c>
      <c r="W27">
        <v>2</v>
      </c>
      <c r="X27" s="2">
        <f t="shared" si="7"/>
        <v>8506.6291526322839</v>
      </c>
      <c r="Y27" s="2">
        <f t="shared" si="8"/>
        <v>589.70569222465747</v>
      </c>
      <c r="Z27" s="2"/>
    </row>
    <row r="28" spans="2:27" x14ac:dyDescent="0.25">
      <c r="B28" t="s">
        <v>58</v>
      </c>
      <c r="C28" s="14">
        <v>1940</v>
      </c>
      <c r="D28">
        <f t="shared" si="0"/>
        <v>10</v>
      </c>
      <c r="E28">
        <v>0</v>
      </c>
      <c r="F28">
        <f t="shared" si="1"/>
        <v>10</v>
      </c>
      <c r="G28">
        <f t="shared" si="2"/>
        <v>30</v>
      </c>
      <c r="H28" s="2">
        <f t="shared" si="3"/>
        <v>160.06145638845513</v>
      </c>
      <c r="I28" s="2">
        <f t="shared" si="4"/>
        <v>93.670621906467062</v>
      </c>
      <c r="J28" s="15">
        <v>50</v>
      </c>
      <c r="K28" s="2">
        <f t="shared" si="5"/>
        <v>89.848480030000005</v>
      </c>
      <c r="L28" s="15">
        <v>48</v>
      </c>
      <c r="M28" s="2">
        <f t="shared" si="6"/>
        <v>105.61599999999999</v>
      </c>
      <c r="N28" s="2">
        <f t="shared" si="9"/>
        <v>104</v>
      </c>
      <c r="O28" s="2">
        <f t="shared" si="10"/>
        <v>26</v>
      </c>
      <c r="P28">
        <f t="shared" si="11"/>
        <v>7.4999999999999997E-2</v>
      </c>
      <c r="Q28" s="14">
        <v>67</v>
      </c>
      <c r="R28" s="15">
        <f>11.04*3+4.6</f>
        <v>37.72</v>
      </c>
      <c r="S28" s="15">
        <v>1950</v>
      </c>
      <c r="T28" s="15">
        <v>8</v>
      </c>
      <c r="U28" s="15">
        <v>2</v>
      </c>
      <c r="V28" s="15">
        <v>6</v>
      </c>
      <c r="W28" s="8">
        <v>4</v>
      </c>
      <c r="X28" s="2">
        <f t="shared" si="7"/>
        <v>13118.134812009112</v>
      </c>
      <c r="Y28" s="2">
        <f t="shared" si="8"/>
        <v>875.72848088242142</v>
      </c>
    </row>
    <row r="29" spans="2:27" x14ac:dyDescent="0.25">
      <c r="B29" t="s">
        <v>53</v>
      </c>
      <c r="C29" s="4">
        <v>1908</v>
      </c>
      <c r="D29">
        <f t="shared" si="0"/>
        <v>33</v>
      </c>
      <c r="E29">
        <v>0</v>
      </c>
      <c r="F29">
        <f t="shared" si="1"/>
        <v>25</v>
      </c>
      <c r="G29">
        <f t="shared" si="2"/>
        <v>10</v>
      </c>
      <c r="H29" s="2">
        <f t="shared" si="3"/>
        <v>46.466692609796837</v>
      </c>
      <c r="I29" s="2">
        <f t="shared" si="4"/>
        <v>32.490830138590184</v>
      </c>
      <c r="J29" s="5">
        <v>40</v>
      </c>
      <c r="K29" s="2">
        <f t="shared" si="5"/>
        <v>56.322927780000001</v>
      </c>
      <c r="L29">
        <v>10</v>
      </c>
      <c r="M29" s="2">
        <f t="shared" si="6"/>
        <v>23.911999999999995</v>
      </c>
      <c r="N29" s="2" t="str">
        <f t="shared" si="9"/>
        <v/>
      </c>
      <c r="O29" s="2" t="str">
        <f t="shared" si="10"/>
        <v/>
      </c>
      <c r="P29">
        <f t="shared" si="11"/>
        <v>0.3</v>
      </c>
      <c r="Q29" s="4">
        <v>42</v>
      </c>
      <c r="R29">
        <v>8.5399999999999991</v>
      </c>
      <c r="S29" s="2">
        <v>1941</v>
      </c>
      <c r="T29">
        <v>2</v>
      </c>
      <c r="U29" s="2">
        <v>2</v>
      </c>
      <c r="V29" s="2">
        <v>2</v>
      </c>
      <c r="W29" s="2">
        <v>1</v>
      </c>
      <c r="X29" s="2">
        <f t="shared" si="7"/>
        <v>3808.2643484397809</v>
      </c>
      <c r="Y29" s="2">
        <f t="shared" si="8"/>
        <v>303.75740804078038</v>
      </c>
    </row>
    <row r="30" spans="2:27" x14ac:dyDescent="0.25">
      <c r="B30" s="18" t="s">
        <v>66</v>
      </c>
      <c r="C30" s="4">
        <v>1931</v>
      </c>
      <c r="D30">
        <f t="shared" si="0"/>
        <v>10</v>
      </c>
      <c r="E30">
        <v>0</v>
      </c>
      <c r="F30">
        <f t="shared" si="1"/>
        <v>10</v>
      </c>
      <c r="G30">
        <f t="shared" si="2"/>
        <v>10</v>
      </c>
      <c r="H30" s="2">
        <f t="shared" si="3"/>
        <v>49.02090564554674</v>
      </c>
      <c r="I30" s="2">
        <f t="shared" si="4"/>
        <v>33.07133310126062</v>
      </c>
      <c r="J30" s="5">
        <v>40</v>
      </c>
      <c r="K30" s="2">
        <f t="shared" si="5"/>
        <v>75.09723704000001</v>
      </c>
      <c r="L30">
        <v>10</v>
      </c>
      <c r="M30" s="2">
        <f t="shared" si="6"/>
        <v>23.911999999999995</v>
      </c>
      <c r="N30" s="2" t="str">
        <f t="shared" si="9"/>
        <v/>
      </c>
      <c r="O30" s="2" t="str">
        <f t="shared" si="10"/>
        <v/>
      </c>
      <c r="P30">
        <f t="shared" si="11"/>
        <v>0.3</v>
      </c>
      <c r="Q30" s="4">
        <v>56</v>
      </c>
      <c r="R30">
        <v>8.5399999999999991</v>
      </c>
      <c r="S30" s="2">
        <v>1941</v>
      </c>
      <c r="T30">
        <v>2</v>
      </c>
      <c r="U30" s="2">
        <v>2</v>
      </c>
      <c r="V30" s="2">
        <v>2</v>
      </c>
      <c r="W30" s="2">
        <v>1</v>
      </c>
      <c r="X30" s="2">
        <f t="shared" si="7"/>
        <v>4017.5996356324758</v>
      </c>
      <c r="Y30" s="2">
        <f t="shared" si="8"/>
        <v>309.18454162119735</v>
      </c>
    </row>
    <row r="31" spans="2:27" x14ac:dyDescent="0.25">
      <c r="B31" t="s">
        <v>54</v>
      </c>
      <c r="C31" s="4">
        <v>1913</v>
      </c>
      <c r="D31">
        <f t="shared" si="0"/>
        <v>37</v>
      </c>
      <c r="E31">
        <v>0</v>
      </c>
      <c r="F31">
        <f t="shared" si="1"/>
        <v>25</v>
      </c>
      <c r="G31">
        <f t="shared" si="2"/>
        <v>10</v>
      </c>
      <c r="H31" s="2">
        <f t="shared" si="3"/>
        <v>51.659232653774552</v>
      </c>
      <c r="I31" s="2">
        <f t="shared" si="4"/>
        <v>34.264734694039667</v>
      </c>
      <c r="J31" s="5">
        <v>40</v>
      </c>
      <c r="K31" s="2">
        <f t="shared" si="5"/>
        <v>59.004971960000006</v>
      </c>
      <c r="L31">
        <v>12</v>
      </c>
      <c r="M31" s="2">
        <f t="shared" si="6"/>
        <v>26.32</v>
      </c>
      <c r="N31" s="2" t="str">
        <f t="shared" si="9"/>
        <v/>
      </c>
      <c r="O31" s="2" t="str">
        <f t="shared" si="10"/>
        <v/>
      </c>
      <c r="P31">
        <f t="shared" si="11"/>
        <v>0.3</v>
      </c>
      <c r="Q31" s="4">
        <v>44</v>
      </c>
      <c r="R31">
        <v>9.4</v>
      </c>
      <c r="S31" s="2">
        <v>1950</v>
      </c>
      <c r="T31">
        <v>2</v>
      </c>
      <c r="U31" s="2">
        <v>2</v>
      </c>
      <c r="V31" s="2">
        <v>2</v>
      </c>
      <c r="W31" s="2">
        <v>1</v>
      </c>
      <c r="X31" s="2">
        <f t="shared" si="7"/>
        <v>4233.8286401224877</v>
      </c>
      <c r="Y31" s="2">
        <f t="shared" si="8"/>
        <v>320.34167651211988</v>
      </c>
    </row>
    <row r="32" spans="2:27" x14ac:dyDescent="0.25">
      <c r="B32" s="18" t="s">
        <v>67</v>
      </c>
      <c r="C32" s="4">
        <v>1931</v>
      </c>
      <c r="D32">
        <f t="shared" si="0"/>
        <v>19</v>
      </c>
      <c r="E32">
        <v>0</v>
      </c>
      <c r="F32">
        <f t="shared" si="1"/>
        <v>19</v>
      </c>
      <c r="G32">
        <f t="shared" si="2"/>
        <v>10</v>
      </c>
      <c r="H32" s="2">
        <f t="shared" si="3"/>
        <v>58.929179183497311</v>
      </c>
      <c r="I32" s="2">
        <f t="shared" si="4"/>
        <v>35.916995268976663</v>
      </c>
      <c r="J32" s="5">
        <v>40</v>
      </c>
      <c r="K32" s="2">
        <f t="shared" si="5"/>
        <v>120.6919881</v>
      </c>
      <c r="L32">
        <v>12</v>
      </c>
      <c r="M32" s="2">
        <f t="shared" si="6"/>
        <v>26.32</v>
      </c>
      <c r="N32" s="2" t="str">
        <f t="shared" si="9"/>
        <v/>
      </c>
      <c r="O32" s="2" t="str">
        <f t="shared" si="10"/>
        <v/>
      </c>
      <c r="P32">
        <f t="shared" si="11"/>
        <v>0.3</v>
      </c>
      <c r="Q32" s="4">
        <v>90</v>
      </c>
      <c r="R32">
        <v>9.4</v>
      </c>
      <c r="S32" s="2">
        <v>1950</v>
      </c>
      <c r="T32">
        <v>2</v>
      </c>
      <c r="U32" s="2">
        <v>2</v>
      </c>
      <c r="V32" s="2">
        <v>2</v>
      </c>
      <c r="W32" s="2">
        <v>1</v>
      </c>
      <c r="X32" s="2">
        <f t="shared" si="7"/>
        <v>4829.6506500231781</v>
      </c>
      <c r="Y32" s="2">
        <f t="shared" si="8"/>
        <v>335.78869302447202</v>
      </c>
    </row>
    <row r="33" spans="2:25" x14ac:dyDescent="0.25">
      <c r="B33" t="s">
        <v>57</v>
      </c>
      <c r="C33" s="4">
        <v>2003</v>
      </c>
      <c r="D33" t="str">
        <f t="shared" si="0"/>
        <v>VEHICLE_NEVER_EXPIRES</v>
      </c>
      <c r="E33">
        <v>0</v>
      </c>
      <c r="F33">
        <f t="shared" si="1"/>
        <v>25</v>
      </c>
      <c r="G33">
        <f t="shared" si="2"/>
        <v>20</v>
      </c>
      <c r="H33" s="2">
        <f t="shared" si="3"/>
        <v>162.48339439386771</v>
      </c>
      <c r="I33" s="2">
        <f t="shared" si="4"/>
        <v>94.763025998606281</v>
      </c>
      <c r="J33">
        <v>70</v>
      </c>
      <c r="K33" s="2">
        <f t="shared" si="5"/>
        <v>563.22927779999998</v>
      </c>
      <c r="L33">
        <v>36.700000000000003</v>
      </c>
      <c r="M33" s="2">
        <f t="shared" si="6"/>
        <v>88.423999999999992</v>
      </c>
      <c r="N33" s="2">
        <f t="shared" si="9"/>
        <v>90</v>
      </c>
      <c r="O33" s="2">
        <f t="shared" si="10"/>
        <v>18</v>
      </c>
      <c r="P33">
        <f t="shared" si="11"/>
        <v>0.19999999999999998</v>
      </c>
      <c r="Q33" s="4">
        <v>420</v>
      </c>
      <c r="R33">
        <v>31.58</v>
      </c>
      <c r="S33" s="10">
        <v>0</v>
      </c>
      <c r="T33">
        <v>6</v>
      </c>
      <c r="U33" s="2">
        <v>4</v>
      </c>
      <c r="V33" s="2">
        <v>4</v>
      </c>
      <c r="W33" s="2">
        <v>5</v>
      </c>
      <c r="X33" s="2">
        <f t="shared" si="7"/>
        <v>13316.62925269585</v>
      </c>
      <c r="Y33" s="2">
        <f t="shared" si="8"/>
        <v>885.94138815951919</v>
      </c>
    </row>
    <row r="34" spans="2:25" x14ac:dyDescent="0.25">
      <c r="B34" t="s">
        <v>55</v>
      </c>
      <c r="C34" s="4">
        <v>1957</v>
      </c>
      <c r="D34">
        <f t="shared" si="0"/>
        <v>28</v>
      </c>
      <c r="E34">
        <v>0</v>
      </c>
      <c r="F34">
        <f t="shared" si="1"/>
        <v>25</v>
      </c>
      <c r="G34">
        <f t="shared" si="2"/>
        <v>15</v>
      </c>
      <c r="H34" s="2">
        <f t="shared" si="3"/>
        <v>98.893794255524753</v>
      </c>
      <c r="I34" s="2">
        <f t="shared" si="4"/>
        <v>63.882353239891984</v>
      </c>
      <c r="J34" s="5">
        <v>60</v>
      </c>
      <c r="K34" s="2">
        <f t="shared" si="5"/>
        <v>273.56850636000001</v>
      </c>
      <c r="L34">
        <v>19.8</v>
      </c>
      <c r="M34" s="2">
        <f t="shared" si="6"/>
        <v>53.731999999999999</v>
      </c>
      <c r="N34" s="2">
        <f t="shared" si="9"/>
        <v>54</v>
      </c>
      <c r="O34" s="2">
        <f t="shared" si="10"/>
        <v>27</v>
      </c>
      <c r="P34">
        <f t="shared" si="11"/>
        <v>0.19999999999999998</v>
      </c>
      <c r="Q34" s="4">
        <v>204</v>
      </c>
      <c r="R34">
        <v>19.190000000000001</v>
      </c>
      <c r="S34" s="2">
        <v>1985</v>
      </c>
      <c r="T34">
        <v>6</v>
      </c>
      <c r="U34" s="2">
        <v>4</v>
      </c>
      <c r="V34" s="2">
        <v>3</v>
      </c>
      <c r="W34" s="2">
        <v>2</v>
      </c>
      <c r="X34" s="2">
        <f t="shared" si="7"/>
        <v>8105.0251221420067</v>
      </c>
      <c r="Y34" s="2">
        <f t="shared" si="8"/>
        <v>597.23737303491168</v>
      </c>
    </row>
    <row r="35" spans="2:25" x14ac:dyDescent="0.25">
      <c r="B35" t="s">
        <v>56</v>
      </c>
      <c r="C35" s="17">
        <v>1964</v>
      </c>
      <c r="D35">
        <f t="shared" si="0"/>
        <v>40</v>
      </c>
      <c r="E35">
        <v>0</v>
      </c>
      <c r="F35">
        <f t="shared" si="1"/>
        <v>25</v>
      </c>
      <c r="G35">
        <f t="shared" si="2"/>
        <v>25</v>
      </c>
      <c r="H35" s="2">
        <f t="shared" si="3"/>
        <v>114.8813852195937</v>
      </c>
      <c r="I35" s="2">
        <f t="shared" si="4"/>
        <v>75.092860277180378</v>
      </c>
      <c r="J35">
        <v>60</v>
      </c>
      <c r="K35" s="2">
        <f t="shared" si="5"/>
        <v>225.29171112</v>
      </c>
      <c r="L35">
        <v>25.8</v>
      </c>
      <c r="M35" s="2">
        <f t="shared" si="6"/>
        <v>70.84</v>
      </c>
      <c r="N35" s="2">
        <f t="shared" si="9"/>
        <v>72</v>
      </c>
      <c r="O35" s="2">
        <f t="shared" si="10"/>
        <v>24</v>
      </c>
      <c r="P35">
        <f t="shared" si="11"/>
        <v>0.15</v>
      </c>
      <c r="Q35" s="4">
        <v>168</v>
      </c>
      <c r="R35">
        <v>25.3</v>
      </c>
      <c r="S35" s="2">
        <v>2004</v>
      </c>
      <c r="T35" s="5">
        <v>8</v>
      </c>
      <c r="U35" s="5">
        <v>4</v>
      </c>
      <c r="V35" s="2">
        <v>5</v>
      </c>
      <c r="W35" s="2">
        <v>3</v>
      </c>
      <c r="X35" s="2">
        <f t="shared" si="7"/>
        <v>9415.3179204089756</v>
      </c>
      <c r="Y35" s="2">
        <f t="shared" si="8"/>
        <v>702.04462314038437</v>
      </c>
    </row>
  </sheetData>
  <autoFilter ref="B7:AA7">
    <sortState ref="B8:X35">
      <sortCondition ref="B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2011-07-16T17:20:34Z</dcterms:created>
  <dcterms:modified xsi:type="dcterms:W3CDTF">2011-12-26T20:59:54Z</dcterms:modified>
</cp:coreProperties>
</file>