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6.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66925"/>
  <mc:AlternateContent xmlns:mc="http://schemas.openxmlformats.org/markup-compatibility/2006">
    <mc:Choice Requires="x15">
      <x15ac:absPath xmlns:x15ac="http://schemas.microsoft.com/office/spreadsheetml/2010/11/ac" url="https://d.docs.live.net/9a1fedcb62a188cf/Desktop/Project/download/"/>
    </mc:Choice>
  </mc:AlternateContent>
  <xr:revisionPtr revIDLastSave="6" documentId="13_ncr:1_{AF7FC7CE-92FD-49AA-ADFD-27A1A14725EC}" xr6:coauthVersionLast="47" xr6:coauthVersionMax="47" xr10:uidLastSave="{082B2BF2-5CB6-4AAE-99E4-29338C9D1103}"/>
  <bookViews>
    <workbookView xWindow="-108" yWindow="-108" windowWidth="23256" windowHeight="12456" activeTab="1" xr2:uid="{D90F6B1A-9095-4488-9DED-C58BC8E30BB4}"/>
  </bookViews>
  <sheets>
    <sheet name="Info" sheetId="25" r:id="rId1"/>
    <sheet name="Dashboard" sheetId="23" r:id="rId2"/>
    <sheet name="Incomes" sheetId="15" r:id="rId3"/>
    <sheet name="Expenses" sheetId="2" r:id="rId4"/>
    <sheet name="Dashboard Future_Plans" sheetId="24" r:id="rId5"/>
    <sheet name="Future_Plans" sheetId="14" r:id="rId6"/>
    <sheet name="Pivot_Tables" sheetId="17" r:id="rId7"/>
  </sheets>
  <definedNames>
    <definedName name="Expenses">Pivot_Tables!$C$63:$F$230</definedName>
    <definedName name="FromArray_1">_xlfn.ANCHORARRAY(Pivot_Tables!#REF!)</definedName>
    <definedName name="Income">Pivot_Tables!$C$3:$F$62</definedName>
    <definedName name="Slicer_Month1">#N/A</definedName>
  </definedNames>
  <calcPr calcId="191029"/>
  <pivotCaches>
    <pivotCache cacheId="111" r:id="rId8"/>
    <pivotCache cacheId="115"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4" i="15" l="1"/>
  <c r="P35" i="15"/>
  <c r="Q29" i="24"/>
  <c r="O29" i="24"/>
  <c r="M29" i="24"/>
  <c r="K29" i="24"/>
  <c r="H29" i="24"/>
  <c r="F29" i="24"/>
  <c r="D29" i="24"/>
  <c r="B29" i="24"/>
  <c r="Q5" i="24"/>
  <c r="O5" i="24"/>
  <c r="M5" i="24"/>
  <c r="K5" i="24"/>
  <c r="H5" i="24"/>
  <c r="F5" i="24"/>
  <c r="B5" i="24"/>
  <c r="D5" i="24"/>
  <c r="P13" i="2"/>
  <c r="L93" i="17"/>
  <c r="F15" i="14"/>
  <c r="H52" i="17"/>
  <c r="K52" i="17" s="1"/>
  <c r="H51" i="17"/>
  <c r="K51" i="17" s="1"/>
  <c r="H50" i="17"/>
  <c r="K50" i="17" s="1"/>
  <c r="E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E216" i="17"/>
  <c r="E217" i="17"/>
  <c r="E218" i="17"/>
  <c r="E219" i="17"/>
  <c r="E220" i="17"/>
  <c r="E221" i="17"/>
  <c r="E222" i="17"/>
  <c r="E223" i="17"/>
  <c r="E224" i="17"/>
  <c r="E225" i="17"/>
  <c r="E226" i="17"/>
  <c r="E227" i="17"/>
  <c r="E228" i="17"/>
  <c r="E229" i="17"/>
  <c r="E230" i="17"/>
  <c r="P154" i="2"/>
  <c r="P155" i="2"/>
  <c r="P139" i="2"/>
  <c r="P140" i="2"/>
  <c r="P141" i="2"/>
  <c r="P142" i="2"/>
  <c r="P125" i="2"/>
  <c r="P126" i="2"/>
  <c r="P127" i="2"/>
  <c r="P128" i="2"/>
  <c r="P129" i="2"/>
  <c r="P112" i="2"/>
  <c r="P113" i="2"/>
  <c r="P114" i="2"/>
  <c r="P98" i="2"/>
  <c r="P99" i="2"/>
  <c r="P100" i="2"/>
  <c r="P85" i="2"/>
  <c r="P86" i="2"/>
  <c r="P87" i="2"/>
  <c r="P88" i="2"/>
  <c r="P89" i="2"/>
  <c r="P71" i="2"/>
  <c r="P72" i="2"/>
  <c r="P73" i="2"/>
  <c r="P74" i="2"/>
  <c r="P58" i="2"/>
  <c r="P59" i="2"/>
  <c r="P60" i="2"/>
  <c r="P46" i="2"/>
  <c r="P47" i="2"/>
  <c r="P48" i="2"/>
  <c r="P49" i="2"/>
  <c r="P35" i="2"/>
  <c r="P36" i="2"/>
  <c r="P37" i="2"/>
  <c r="P38" i="2"/>
  <c r="P22" i="2"/>
  <c r="P23" i="2"/>
  <c r="P24" i="2"/>
  <c r="P25" i="2"/>
  <c r="P11" i="2"/>
  <c r="P12" i="2"/>
  <c r="P14" i="2"/>
  <c r="O176" i="2"/>
  <c r="F230" i="17" s="1"/>
  <c r="N176" i="2"/>
  <c r="F229" i="17" s="1"/>
  <c r="M176" i="2"/>
  <c r="F228" i="17" s="1"/>
  <c r="L176" i="2"/>
  <c r="F227" i="17" s="1"/>
  <c r="K176" i="2"/>
  <c r="F226" i="17" s="1"/>
  <c r="J176" i="2"/>
  <c r="F225" i="17" s="1"/>
  <c r="I176" i="2"/>
  <c r="F224" i="17" s="1"/>
  <c r="H176" i="2"/>
  <c r="F223" i="17" s="1"/>
  <c r="G176" i="2"/>
  <c r="F222" i="17" s="1"/>
  <c r="F176" i="2"/>
  <c r="F221" i="17" s="1"/>
  <c r="E176" i="2"/>
  <c r="F220" i="17" s="1"/>
  <c r="D176" i="2"/>
  <c r="F219" i="17" s="1"/>
  <c r="P175" i="2"/>
  <c r="P174" i="2"/>
  <c r="P173" i="2"/>
  <c r="P172" i="2"/>
  <c r="P171" i="2"/>
  <c r="P170" i="2"/>
  <c r="O167" i="2"/>
  <c r="F218" i="17" s="1"/>
  <c r="N167" i="2"/>
  <c r="F217" i="17" s="1"/>
  <c r="M167" i="2"/>
  <c r="F216" i="17" s="1"/>
  <c r="L167" i="2"/>
  <c r="F215" i="17" s="1"/>
  <c r="K167" i="2"/>
  <c r="F214" i="17" s="1"/>
  <c r="J167" i="2"/>
  <c r="F213" i="17" s="1"/>
  <c r="I167" i="2"/>
  <c r="F212" i="17" s="1"/>
  <c r="H167" i="2"/>
  <c r="F211" i="17" s="1"/>
  <c r="G167" i="2"/>
  <c r="F210" i="17" s="1"/>
  <c r="F167" i="2"/>
  <c r="F209" i="17" s="1"/>
  <c r="E167" i="2"/>
  <c r="F208" i="17" s="1"/>
  <c r="D167" i="2"/>
  <c r="F207" i="17" s="1"/>
  <c r="P166" i="2"/>
  <c r="P165" i="2"/>
  <c r="P164" i="2"/>
  <c r="P163" i="2"/>
  <c r="P162" i="2"/>
  <c r="P161" i="2"/>
  <c r="P160" i="2"/>
  <c r="O157" i="2"/>
  <c r="F206" i="17" s="1"/>
  <c r="N157" i="2"/>
  <c r="F205" i="17" s="1"/>
  <c r="M157" i="2"/>
  <c r="F204" i="17" s="1"/>
  <c r="L157" i="2"/>
  <c r="F203" i="17" s="1"/>
  <c r="K157" i="2"/>
  <c r="F202" i="17" s="1"/>
  <c r="J157" i="2"/>
  <c r="F201" i="17" s="1"/>
  <c r="I157" i="2"/>
  <c r="F200" i="17" s="1"/>
  <c r="H157" i="2"/>
  <c r="F199" i="17" s="1"/>
  <c r="G157" i="2"/>
  <c r="F198" i="17" s="1"/>
  <c r="F157" i="2"/>
  <c r="F197" i="17" s="1"/>
  <c r="E157" i="2"/>
  <c r="F196" i="17" s="1"/>
  <c r="D157" i="2"/>
  <c r="F195" i="17" s="1"/>
  <c r="P156" i="2"/>
  <c r="P153" i="2"/>
  <c r="P152" i="2"/>
  <c r="P151" i="2"/>
  <c r="P150" i="2"/>
  <c r="P149" i="2"/>
  <c r="P148" i="2"/>
  <c r="P147" i="2"/>
  <c r="I127" i="17"/>
  <c r="I126" i="17"/>
  <c r="I125" i="17"/>
  <c r="I117" i="17"/>
  <c r="I116" i="17"/>
  <c r="I115" i="17"/>
  <c r="I107" i="17"/>
  <c r="I106" i="17"/>
  <c r="I105" i="17"/>
  <c r="K92" i="17"/>
  <c r="I97" i="17"/>
  <c r="I95" i="17"/>
  <c r="I96" i="17"/>
  <c r="I124" i="17"/>
  <c r="I114" i="17"/>
  <c r="I104" i="17"/>
  <c r="I94" i="17"/>
  <c r="L103" i="17"/>
  <c r="L113" i="17"/>
  <c r="L123" i="17"/>
  <c r="N28" i="24"/>
  <c r="E28" i="24"/>
  <c r="N4" i="24"/>
  <c r="E4" i="24"/>
  <c r="O43" i="14"/>
  <c r="O44" i="24" s="1"/>
  <c r="O38" i="14"/>
  <c r="M36" i="14"/>
  <c r="F43" i="14"/>
  <c r="F44" i="24" s="1"/>
  <c r="F38" i="14"/>
  <c r="D36" i="14"/>
  <c r="O20" i="14"/>
  <c r="O20" i="24" s="1"/>
  <c r="F20" i="14"/>
  <c r="F20" i="24" s="1"/>
  <c r="O15" i="14"/>
  <c r="M13" i="14"/>
  <c r="H88" i="17"/>
  <c r="H49" i="17"/>
  <c r="K49" i="17" s="1"/>
  <c r="H48" i="17"/>
  <c r="O48" i="17" s="1"/>
  <c r="H47" i="17"/>
  <c r="O47" i="17" s="1"/>
  <c r="H46" i="17"/>
  <c r="K46" i="17" s="1"/>
  <c r="H45" i="17"/>
  <c r="K45" i="17" s="1"/>
  <c r="H44" i="17"/>
  <c r="K44" i="17" s="1"/>
  <c r="H43" i="17"/>
  <c r="K43" i="17" s="1"/>
  <c r="H42" i="17"/>
  <c r="K42" i="17" s="1"/>
  <c r="H41" i="17"/>
  <c r="K41" i="17" s="1"/>
  <c r="H40" i="17"/>
  <c r="O40" i="17" s="1"/>
  <c r="H39" i="17"/>
  <c r="K39" i="17" s="1"/>
  <c r="H31" i="17"/>
  <c r="K31" i="17" s="1"/>
  <c r="O46" i="17" l="1"/>
  <c r="K48" i="17"/>
  <c r="K40" i="17"/>
  <c r="K47" i="17"/>
  <c r="O39" i="17"/>
  <c r="O45" i="17"/>
  <c r="O52" i="17"/>
  <c r="O44" i="17"/>
  <c r="O51" i="17"/>
  <c r="O43" i="17"/>
  <c r="O50" i="17"/>
  <c r="O42" i="17"/>
  <c r="O49" i="17"/>
  <c r="O41" i="17"/>
  <c r="F16" i="14"/>
  <c r="F17" i="14" s="1"/>
  <c r="I108" i="17"/>
  <c r="L104" i="17" s="1"/>
  <c r="L105" i="17" s="1"/>
  <c r="P176" i="2"/>
  <c r="P157" i="2"/>
  <c r="P167" i="2"/>
  <c r="I128" i="17"/>
  <c r="L124" i="17" s="1"/>
  <c r="I118" i="17"/>
  <c r="L114" i="17" s="1"/>
  <c r="I98" i="17"/>
  <c r="L94" i="17" s="1"/>
  <c r="O39" i="14"/>
  <c r="O40" i="14" s="1"/>
  <c r="F39" i="14"/>
  <c r="F40" i="14" s="1"/>
  <c r="O16" i="14"/>
  <c r="O17" i="14" s="1"/>
  <c r="O31" i="17"/>
  <c r="L115" i="17" l="1"/>
  <c r="L125" i="17"/>
  <c r="L51" i="17"/>
  <c r="L95" i="17"/>
  <c r="L50" i="17"/>
  <c r="L41" i="17"/>
  <c r="L48" i="17"/>
  <c r="M42" i="17"/>
  <c r="L52" i="17"/>
  <c r="L39" i="17"/>
  <c r="M46" i="17"/>
  <c r="L45" i="17"/>
  <c r="M45" i="17"/>
  <c r="M41" i="17"/>
  <c r="M43" i="17"/>
  <c r="M52" i="17"/>
  <c r="L46" i="17"/>
  <c r="M47" i="17"/>
  <c r="M40" i="17"/>
  <c r="M49" i="17"/>
  <c r="L49" i="17"/>
  <c r="L40" i="17"/>
  <c r="M48" i="17"/>
  <c r="L47" i="17"/>
  <c r="L42" i="17"/>
  <c r="M39" i="17"/>
  <c r="M50" i="17"/>
  <c r="M51" i="17"/>
  <c r="L43" i="17"/>
  <c r="N39" i="17"/>
  <c r="L44" i="17"/>
  <c r="M44" i="17"/>
  <c r="P39" i="17"/>
  <c r="N63" i="17" l="1"/>
  <c r="O63" i="17" s="1"/>
  <c r="Q43" i="17"/>
  <c r="Q49" i="17"/>
  <c r="Q51" i="17"/>
  <c r="Q41" i="17"/>
  <c r="Q46" i="17"/>
  <c r="Q40" i="17"/>
  <c r="Q39" i="17"/>
  <c r="Q52" i="17"/>
  <c r="Q42" i="17"/>
  <c r="Q45" i="17"/>
  <c r="Q47" i="17"/>
  <c r="Q50" i="17"/>
  <c r="Q44" i="17"/>
  <c r="Q48" i="17"/>
  <c r="R39" i="17" l="1"/>
  <c r="H33" i="17"/>
  <c r="K33" i="17" s="1"/>
  <c r="D13" i="14"/>
  <c r="H34" i="17"/>
  <c r="H35" i="17"/>
  <c r="H32" i="17"/>
  <c r="K32" i="17" s="1"/>
  <c r="O34" i="17" l="1"/>
  <c r="K34" i="17"/>
  <c r="O33" i="17"/>
  <c r="O32" i="17"/>
  <c r="O35" i="17"/>
  <c r="K35" i="17"/>
  <c r="P8" i="15"/>
  <c r="G12" i="15"/>
  <c r="F6" i="17" s="1"/>
  <c r="P44" i="15"/>
  <c r="P43" i="15"/>
  <c r="P42" i="15"/>
  <c r="P41" i="15"/>
  <c r="P40" i="15"/>
  <c r="P36" i="15"/>
  <c r="P33" i="15"/>
  <c r="P32" i="15"/>
  <c r="P31" i="15"/>
  <c r="F45" i="15"/>
  <c r="F53" i="17" s="1"/>
  <c r="D45" i="15"/>
  <c r="F51" i="17" s="1"/>
  <c r="D37" i="15"/>
  <c r="F39" i="17" s="1"/>
  <c r="E37" i="15"/>
  <c r="F40" i="17" s="1"/>
  <c r="F37" i="15"/>
  <c r="F41" i="17" s="1"/>
  <c r="G37" i="15"/>
  <c r="F42" i="17" s="1"/>
  <c r="H37" i="15"/>
  <c r="F43" i="17" s="1"/>
  <c r="I37" i="15"/>
  <c r="F44" i="17" s="1"/>
  <c r="J37" i="15"/>
  <c r="F45" i="17" s="1"/>
  <c r="K37" i="15"/>
  <c r="F46" i="17" s="1"/>
  <c r="L37" i="15"/>
  <c r="F47" i="17" s="1"/>
  <c r="M37" i="15"/>
  <c r="F48" i="17" s="1"/>
  <c r="N37" i="15"/>
  <c r="F49" i="17" s="1"/>
  <c r="O37" i="15"/>
  <c r="F50" i="17" s="1"/>
  <c r="P24" i="15"/>
  <c r="P25" i="15"/>
  <c r="P26" i="15"/>
  <c r="P27" i="15"/>
  <c r="P23" i="15"/>
  <c r="F20" i="15"/>
  <c r="F17" i="17" s="1"/>
  <c r="D20" i="15"/>
  <c r="F15" i="17" s="1"/>
  <c r="P19" i="15"/>
  <c r="P18" i="15"/>
  <c r="P17" i="15"/>
  <c r="P16" i="15"/>
  <c r="P15" i="15"/>
  <c r="P7" i="15"/>
  <c r="P123" i="2"/>
  <c r="D28" i="15"/>
  <c r="F27" i="17" s="1"/>
  <c r="E144" i="2"/>
  <c r="F184" i="17" s="1"/>
  <c r="F144" i="2"/>
  <c r="F185" i="17" s="1"/>
  <c r="G144" i="2"/>
  <c r="F186" i="17" s="1"/>
  <c r="H144" i="2"/>
  <c r="F187" i="17" s="1"/>
  <c r="I144" i="2"/>
  <c r="F188" i="17" s="1"/>
  <c r="J144" i="2"/>
  <c r="F189" i="17" s="1"/>
  <c r="K144" i="2"/>
  <c r="F190" i="17" s="1"/>
  <c r="L144" i="2"/>
  <c r="F191" i="17" s="1"/>
  <c r="M144" i="2"/>
  <c r="F192" i="17" s="1"/>
  <c r="N144" i="2"/>
  <c r="F193" i="17" s="1"/>
  <c r="O144" i="2"/>
  <c r="F194" i="17" s="1"/>
  <c r="D144" i="2"/>
  <c r="F183" i="17" s="1"/>
  <c r="P135" i="2"/>
  <c r="P136" i="2"/>
  <c r="P137" i="2"/>
  <c r="P138" i="2"/>
  <c r="P143" i="2"/>
  <c r="P134" i="2"/>
  <c r="E131" i="2"/>
  <c r="F172" i="17" s="1"/>
  <c r="F131" i="2"/>
  <c r="F173" i="17" s="1"/>
  <c r="G131" i="2"/>
  <c r="F174" i="17" s="1"/>
  <c r="H131" i="2"/>
  <c r="F175" i="17" s="1"/>
  <c r="I131" i="2"/>
  <c r="F176" i="17" s="1"/>
  <c r="J131" i="2"/>
  <c r="F177" i="17" s="1"/>
  <c r="K131" i="2"/>
  <c r="F178" i="17" s="1"/>
  <c r="L131" i="2"/>
  <c r="F179" i="17" s="1"/>
  <c r="M131" i="2"/>
  <c r="F180" i="17" s="1"/>
  <c r="N131" i="2"/>
  <c r="F181" i="17" s="1"/>
  <c r="O131" i="2"/>
  <c r="F182" i="17" s="1"/>
  <c r="D131" i="2"/>
  <c r="F171" i="17" s="1"/>
  <c r="P120" i="2"/>
  <c r="P121" i="2"/>
  <c r="P122" i="2"/>
  <c r="P124" i="2"/>
  <c r="P130" i="2"/>
  <c r="P119" i="2"/>
  <c r="E116" i="2"/>
  <c r="F160" i="17" s="1"/>
  <c r="F116" i="2"/>
  <c r="F161" i="17" s="1"/>
  <c r="G116" i="2"/>
  <c r="F162" i="17" s="1"/>
  <c r="H116" i="2"/>
  <c r="F163" i="17" s="1"/>
  <c r="I116" i="2"/>
  <c r="F164" i="17" s="1"/>
  <c r="J116" i="2"/>
  <c r="F165" i="17" s="1"/>
  <c r="K116" i="2"/>
  <c r="F166" i="17" s="1"/>
  <c r="L116" i="2"/>
  <c r="F167" i="17" s="1"/>
  <c r="M116" i="2"/>
  <c r="F168" i="17" s="1"/>
  <c r="N116" i="2"/>
  <c r="F169" i="17" s="1"/>
  <c r="O116" i="2"/>
  <c r="F170" i="17" s="1"/>
  <c r="D116" i="2"/>
  <c r="F159" i="17" s="1"/>
  <c r="P106" i="2"/>
  <c r="P107" i="2"/>
  <c r="P108" i="2"/>
  <c r="P109" i="2"/>
  <c r="P110" i="2"/>
  <c r="P111" i="2"/>
  <c r="P115" i="2"/>
  <c r="P105" i="2"/>
  <c r="E102" i="2"/>
  <c r="F148" i="17" s="1"/>
  <c r="F102" i="2"/>
  <c r="F149" i="17" s="1"/>
  <c r="G102" i="2"/>
  <c r="F150" i="17" s="1"/>
  <c r="H102" i="2"/>
  <c r="F151" i="17" s="1"/>
  <c r="I102" i="2"/>
  <c r="F152" i="17" s="1"/>
  <c r="J102" i="2"/>
  <c r="F153" i="17" s="1"/>
  <c r="K102" i="2"/>
  <c r="F154" i="17" s="1"/>
  <c r="L102" i="2"/>
  <c r="F155" i="17" s="1"/>
  <c r="M102" i="2"/>
  <c r="F156" i="17" s="1"/>
  <c r="N102" i="2"/>
  <c r="F157" i="17" s="1"/>
  <c r="O102" i="2"/>
  <c r="F158" i="17" s="1"/>
  <c r="D102" i="2"/>
  <c r="F147" i="17" s="1"/>
  <c r="P95" i="2"/>
  <c r="P96" i="2"/>
  <c r="P97" i="2"/>
  <c r="P101" i="2"/>
  <c r="P94" i="2"/>
  <c r="E91" i="2"/>
  <c r="F136" i="17" s="1"/>
  <c r="F91" i="2"/>
  <c r="F137" i="17" s="1"/>
  <c r="G91" i="2"/>
  <c r="F138" i="17" s="1"/>
  <c r="H91" i="2"/>
  <c r="F139" i="17" s="1"/>
  <c r="I91" i="2"/>
  <c r="F140" i="17" s="1"/>
  <c r="J91" i="2"/>
  <c r="F141" i="17" s="1"/>
  <c r="K91" i="2"/>
  <c r="F142" i="17" s="1"/>
  <c r="L91" i="2"/>
  <c r="F143" i="17" s="1"/>
  <c r="M91" i="2"/>
  <c r="F144" i="17" s="1"/>
  <c r="N91" i="2"/>
  <c r="F145" i="17" s="1"/>
  <c r="O91" i="2"/>
  <c r="F146" i="17" s="1"/>
  <c r="D91" i="2"/>
  <c r="F135" i="17" s="1"/>
  <c r="P80" i="2"/>
  <c r="P81" i="2"/>
  <c r="P82" i="2"/>
  <c r="P83" i="2"/>
  <c r="P84" i="2"/>
  <c r="P90" i="2"/>
  <c r="P79" i="2"/>
  <c r="E76" i="2"/>
  <c r="F124" i="17" s="1"/>
  <c r="F76" i="2"/>
  <c r="F125" i="17" s="1"/>
  <c r="G76" i="2"/>
  <c r="F126" i="17" s="1"/>
  <c r="H76" i="2"/>
  <c r="F127" i="17" s="1"/>
  <c r="I76" i="2"/>
  <c r="F128" i="17" s="1"/>
  <c r="J76" i="2"/>
  <c r="F129" i="17" s="1"/>
  <c r="K76" i="2"/>
  <c r="F130" i="17" s="1"/>
  <c r="L76" i="2"/>
  <c r="F131" i="17" s="1"/>
  <c r="M76" i="2"/>
  <c r="F132" i="17" s="1"/>
  <c r="N76" i="2"/>
  <c r="F133" i="17" s="1"/>
  <c r="O76" i="2"/>
  <c r="F134" i="17" s="1"/>
  <c r="D76" i="2"/>
  <c r="F123" i="17" s="1"/>
  <c r="P66" i="2"/>
  <c r="P67" i="2"/>
  <c r="P68" i="2"/>
  <c r="P69" i="2"/>
  <c r="P70" i="2"/>
  <c r="P75" i="2"/>
  <c r="P65" i="2"/>
  <c r="E62" i="2"/>
  <c r="F112" i="17" s="1"/>
  <c r="F62" i="2"/>
  <c r="F113" i="17" s="1"/>
  <c r="G62" i="2"/>
  <c r="F114" i="17" s="1"/>
  <c r="H62" i="2"/>
  <c r="F115" i="17" s="1"/>
  <c r="I62" i="2"/>
  <c r="F116" i="17" s="1"/>
  <c r="J62" i="2"/>
  <c r="F117" i="17" s="1"/>
  <c r="K62" i="2"/>
  <c r="F118" i="17" s="1"/>
  <c r="L62" i="2"/>
  <c r="F119" i="17" s="1"/>
  <c r="M62" i="2"/>
  <c r="F120" i="17" s="1"/>
  <c r="N62" i="2"/>
  <c r="F121" i="17" s="1"/>
  <c r="O62" i="2"/>
  <c r="F122" i="17" s="1"/>
  <c r="D62" i="2"/>
  <c r="F111" i="17" s="1"/>
  <c r="P55" i="2"/>
  <c r="P56" i="2"/>
  <c r="P57" i="2"/>
  <c r="P61" i="2"/>
  <c r="P54" i="2"/>
  <c r="P44" i="2"/>
  <c r="P45" i="2"/>
  <c r="P50" i="2"/>
  <c r="E51" i="2"/>
  <c r="F100" i="17" s="1"/>
  <c r="F51" i="2"/>
  <c r="F101" i="17" s="1"/>
  <c r="G51" i="2"/>
  <c r="F102" i="17" s="1"/>
  <c r="H51" i="2"/>
  <c r="F103" i="17" s="1"/>
  <c r="I51" i="2"/>
  <c r="F104" i="17" s="1"/>
  <c r="J51" i="2"/>
  <c r="F105" i="17" s="1"/>
  <c r="K51" i="2"/>
  <c r="F106" i="17" s="1"/>
  <c r="L51" i="2"/>
  <c r="F107" i="17" s="1"/>
  <c r="M51" i="2"/>
  <c r="F108" i="17" s="1"/>
  <c r="N51" i="2"/>
  <c r="F109" i="17" s="1"/>
  <c r="O51" i="2"/>
  <c r="F110" i="17" s="1"/>
  <c r="D51" i="2"/>
  <c r="F99" i="17" s="1"/>
  <c r="P43" i="2"/>
  <c r="P31" i="2"/>
  <c r="P32" i="2"/>
  <c r="P33" i="2"/>
  <c r="P34" i="2"/>
  <c r="P39" i="2"/>
  <c r="P30" i="2"/>
  <c r="E40" i="2"/>
  <c r="F88" i="17" s="1"/>
  <c r="F40" i="2"/>
  <c r="F89" i="17" s="1"/>
  <c r="G40" i="2"/>
  <c r="F90" i="17" s="1"/>
  <c r="H40" i="2"/>
  <c r="F91" i="17" s="1"/>
  <c r="I40" i="2"/>
  <c r="F92" i="17" s="1"/>
  <c r="J40" i="2"/>
  <c r="F93" i="17" s="1"/>
  <c r="K40" i="2"/>
  <c r="F94" i="17" s="1"/>
  <c r="L40" i="2"/>
  <c r="F95" i="17" s="1"/>
  <c r="M40" i="2"/>
  <c r="F96" i="17" s="1"/>
  <c r="N40" i="2"/>
  <c r="F97" i="17" s="1"/>
  <c r="O40" i="2"/>
  <c r="F98" i="17" s="1"/>
  <c r="D40" i="2"/>
  <c r="F87" i="17" s="1"/>
  <c r="E27" i="2"/>
  <c r="F76" i="17" s="1"/>
  <c r="F27" i="2"/>
  <c r="F77" i="17" s="1"/>
  <c r="G27" i="2"/>
  <c r="F78" i="17" s="1"/>
  <c r="H27" i="2"/>
  <c r="F79" i="17" s="1"/>
  <c r="I27" i="2"/>
  <c r="F80" i="17" s="1"/>
  <c r="J27" i="2"/>
  <c r="F81" i="17" s="1"/>
  <c r="K27" i="2"/>
  <c r="F82" i="17" s="1"/>
  <c r="L27" i="2"/>
  <c r="F83" i="17" s="1"/>
  <c r="M27" i="2"/>
  <c r="F84" i="17" s="1"/>
  <c r="N27" i="2"/>
  <c r="F85" i="17" s="1"/>
  <c r="O27" i="2"/>
  <c r="F86" i="17" s="1"/>
  <c r="D27" i="2"/>
  <c r="F75" i="17" s="1"/>
  <c r="P20" i="2"/>
  <c r="P21" i="2"/>
  <c r="P26" i="2"/>
  <c r="P19" i="2"/>
  <c r="P8" i="2"/>
  <c r="P9" i="2"/>
  <c r="P10" i="2"/>
  <c r="P15" i="2"/>
  <c r="P7" i="2"/>
  <c r="E16" i="2"/>
  <c r="F64" i="17" s="1"/>
  <c r="F16" i="2"/>
  <c r="F65" i="17" s="1"/>
  <c r="G16" i="2"/>
  <c r="F66" i="17" s="1"/>
  <c r="H16" i="2"/>
  <c r="F67" i="17" s="1"/>
  <c r="I16" i="2"/>
  <c r="F68" i="17" s="1"/>
  <c r="J16" i="2"/>
  <c r="F69" i="17" s="1"/>
  <c r="K16" i="2"/>
  <c r="F70" i="17" s="1"/>
  <c r="L16" i="2"/>
  <c r="F71" i="17" s="1"/>
  <c r="M16" i="2"/>
  <c r="F72" i="17" s="1"/>
  <c r="N16" i="2"/>
  <c r="F73" i="17" s="1"/>
  <c r="O16" i="2"/>
  <c r="F74" i="17" s="1"/>
  <c r="D16" i="2"/>
  <c r="F63" i="17" s="1"/>
  <c r="E45" i="15"/>
  <c r="F52" i="17" s="1"/>
  <c r="G45" i="15"/>
  <c r="F54" i="17" s="1"/>
  <c r="H45" i="15"/>
  <c r="F55" i="17" s="1"/>
  <c r="I45" i="15"/>
  <c r="F56" i="17" s="1"/>
  <c r="J45" i="15"/>
  <c r="F57" i="17" s="1"/>
  <c r="K45" i="15"/>
  <c r="F58" i="17" s="1"/>
  <c r="L45" i="15"/>
  <c r="F59" i="17" s="1"/>
  <c r="M45" i="15"/>
  <c r="F60" i="17" s="1"/>
  <c r="N45" i="15"/>
  <c r="F61" i="17" s="1"/>
  <c r="O45" i="15"/>
  <c r="F62" i="17" s="1"/>
  <c r="E28" i="15"/>
  <c r="F28" i="17" s="1"/>
  <c r="F28" i="15"/>
  <c r="F29" i="17" s="1"/>
  <c r="G28" i="15"/>
  <c r="F30" i="17" s="1"/>
  <c r="H28" i="15"/>
  <c r="F31" i="17" s="1"/>
  <c r="I28" i="15"/>
  <c r="F32" i="17" s="1"/>
  <c r="J28" i="15"/>
  <c r="F33" i="17" s="1"/>
  <c r="K28" i="15"/>
  <c r="F34" i="17" s="1"/>
  <c r="L28" i="15"/>
  <c r="F35" i="17" s="1"/>
  <c r="M28" i="15"/>
  <c r="F36" i="17" s="1"/>
  <c r="N28" i="15"/>
  <c r="F37" i="17" s="1"/>
  <c r="O28" i="15"/>
  <c r="F38" i="17" s="1"/>
  <c r="E20" i="15"/>
  <c r="F16" i="17" s="1"/>
  <c r="G20" i="15"/>
  <c r="F18" i="17" s="1"/>
  <c r="H20" i="15"/>
  <c r="F19" i="17" s="1"/>
  <c r="I20" i="15"/>
  <c r="F20" i="17" s="1"/>
  <c r="J20" i="15"/>
  <c r="F21" i="17" s="1"/>
  <c r="K20" i="15"/>
  <c r="F22" i="17" s="1"/>
  <c r="L20" i="15"/>
  <c r="F23" i="17" s="1"/>
  <c r="M20" i="15"/>
  <c r="F24" i="17" s="1"/>
  <c r="N20" i="15"/>
  <c r="F25" i="17" s="1"/>
  <c r="O20" i="15"/>
  <c r="F26" i="17" s="1"/>
  <c r="P9" i="15"/>
  <c r="P10" i="15"/>
  <c r="P11" i="15"/>
  <c r="E12" i="15"/>
  <c r="F4" i="17" s="1"/>
  <c r="F12" i="15"/>
  <c r="F5" i="17" s="1"/>
  <c r="H12" i="15"/>
  <c r="F7" i="17" s="1"/>
  <c r="I12" i="15"/>
  <c r="F8" i="17" s="1"/>
  <c r="J12" i="15"/>
  <c r="F9" i="17" s="1"/>
  <c r="K12" i="15"/>
  <c r="F10" i="17" s="1"/>
  <c r="L12" i="15"/>
  <c r="F11" i="17" s="1"/>
  <c r="M12" i="15"/>
  <c r="F12" i="17" s="1"/>
  <c r="N12" i="15"/>
  <c r="F13" i="17" s="1"/>
  <c r="O12" i="15"/>
  <c r="F14" i="17" s="1"/>
  <c r="D12" i="15"/>
  <c r="F3" i="17" s="1"/>
  <c r="I88" i="17" l="1"/>
  <c r="J88" i="17" s="1"/>
  <c r="K82" i="17"/>
  <c r="J55" i="17"/>
  <c r="L32" i="17"/>
  <c r="L35" i="17"/>
  <c r="P31" i="17"/>
  <c r="Q31" i="17" s="1"/>
  <c r="M32" i="17"/>
  <c r="L34" i="17"/>
  <c r="L31" i="17"/>
  <c r="M33" i="17"/>
  <c r="N31" i="17"/>
  <c r="M31" i="17"/>
  <c r="M35" i="17"/>
  <c r="L33" i="17"/>
  <c r="M34" i="17"/>
  <c r="P131" i="2"/>
  <c r="P116" i="2"/>
  <c r="P51" i="2"/>
  <c r="P40" i="2"/>
  <c r="P91" i="2"/>
  <c r="P76" i="2"/>
  <c r="P62" i="2"/>
  <c r="P12" i="15"/>
  <c r="P144" i="2"/>
  <c r="P37" i="15"/>
  <c r="P45" i="15"/>
  <c r="P28" i="15"/>
  <c r="P20" i="15"/>
  <c r="P16" i="2"/>
  <c r="P102" i="2"/>
  <c r="P27" i="2"/>
  <c r="Q34" i="17" l="1"/>
  <c r="Q33" i="17"/>
  <c r="Q32" i="17"/>
  <c r="Q35" i="17"/>
  <c r="K81" i="17"/>
  <c r="J54" i="17"/>
  <c r="H81" i="17"/>
  <c r="I81" i="17" s="1"/>
  <c r="N81" i="17" l="1"/>
  <c r="M81" i="17"/>
  <c r="J56" i="17"/>
  <c r="K56" i="17" s="1"/>
  <c r="J57" i="17"/>
  <c r="L82" i="17"/>
  <c r="L81" i="17"/>
  <c r="R31"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B7EE23-B947-46F3-8E1B-A891DA6B3D30}" keepAlive="1" name="Query - Businesses" description="Connection to the 'Businesses' query in the workbook." type="5" refreshedVersion="0" background="1" saveData="1">
    <dbPr connection="Provider=Microsoft.Mashup.OleDb.1;Data Source=$Workbook$;Location=Businesses;Extended Properties=&quot;&quot;" command="SELECT * FROM [Businesses]"/>
  </connection>
</connections>
</file>

<file path=xl/sharedStrings.xml><?xml version="1.0" encoding="utf-8"?>
<sst xmlns="http://schemas.openxmlformats.org/spreadsheetml/2006/main" count="1185" uniqueCount="238">
  <si>
    <t>Fuel</t>
  </si>
  <si>
    <t>Insurance</t>
  </si>
  <si>
    <t>Clothes</t>
  </si>
  <si>
    <t>TOTAL</t>
  </si>
  <si>
    <t>Grocery</t>
  </si>
  <si>
    <t>Phone</t>
  </si>
  <si>
    <t>Electricity</t>
  </si>
  <si>
    <t>Gas</t>
  </si>
  <si>
    <t>Toll Road</t>
  </si>
  <si>
    <t>Jan</t>
  </si>
  <si>
    <t>Feb</t>
  </si>
  <si>
    <t>Mar</t>
  </si>
  <si>
    <t>Apr</t>
  </si>
  <si>
    <t>May</t>
  </si>
  <si>
    <t>Jun</t>
  </si>
  <si>
    <t>Jul</t>
  </si>
  <si>
    <t>Aug</t>
  </si>
  <si>
    <t>Sep</t>
  </si>
  <si>
    <t>Oct</t>
  </si>
  <si>
    <t>Nov</t>
  </si>
  <si>
    <t>Dec</t>
  </si>
  <si>
    <t>Months</t>
  </si>
  <si>
    <t>Years</t>
  </si>
  <si>
    <t>Weeks</t>
  </si>
  <si>
    <t>Haircut</t>
  </si>
  <si>
    <t>Others</t>
  </si>
  <si>
    <t>Water</t>
  </si>
  <si>
    <t>Health insurance</t>
  </si>
  <si>
    <t>Registration</t>
  </si>
  <si>
    <t>Retirement account</t>
  </si>
  <si>
    <t>Investment account</t>
  </si>
  <si>
    <t>Emergency account</t>
  </si>
  <si>
    <t>Take away</t>
  </si>
  <si>
    <t>Home insurance</t>
  </si>
  <si>
    <t>Home maintenance</t>
  </si>
  <si>
    <t>Internet</t>
  </si>
  <si>
    <t>Uber</t>
  </si>
  <si>
    <t>Taxi</t>
  </si>
  <si>
    <t>Restaurants</t>
  </si>
  <si>
    <t>Supplements</t>
  </si>
  <si>
    <t>Furniture</t>
  </si>
  <si>
    <t>Babysitting</t>
  </si>
  <si>
    <t>Childcare</t>
  </si>
  <si>
    <t>Loan / Rent</t>
  </si>
  <si>
    <t>Birthday / Gifts</t>
  </si>
  <si>
    <t>Tickets</t>
  </si>
  <si>
    <t>Train tickets</t>
  </si>
  <si>
    <t>Tram tickets</t>
  </si>
  <si>
    <t>Bus tickets</t>
  </si>
  <si>
    <t>Pets food</t>
  </si>
  <si>
    <t>Pets insurance</t>
  </si>
  <si>
    <t>Veterinary</t>
  </si>
  <si>
    <t>Property 3</t>
  </si>
  <si>
    <t>Property 2</t>
  </si>
  <si>
    <t>Property 1</t>
  </si>
  <si>
    <t>Businesses</t>
  </si>
  <si>
    <t>Business 1</t>
  </si>
  <si>
    <t>Business 2</t>
  </si>
  <si>
    <t>Business 3</t>
  </si>
  <si>
    <t>Business 4</t>
  </si>
  <si>
    <t>Business 5</t>
  </si>
  <si>
    <t>Passive incomes</t>
  </si>
  <si>
    <t>Other 2</t>
  </si>
  <si>
    <t>Other 3</t>
  </si>
  <si>
    <t>Other 4</t>
  </si>
  <si>
    <t>Other 5</t>
  </si>
  <si>
    <t>Property 4</t>
  </si>
  <si>
    <t>Property 5</t>
  </si>
  <si>
    <t>Credit Cards</t>
  </si>
  <si>
    <t>Car Loan</t>
  </si>
  <si>
    <t>Student Loan</t>
  </si>
  <si>
    <t>Monthly Total</t>
  </si>
  <si>
    <t>Activities</t>
  </si>
  <si>
    <t>TV subscriptions</t>
  </si>
  <si>
    <t>Gym membership</t>
  </si>
  <si>
    <t>Music subscriptions</t>
  </si>
  <si>
    <t>Gaming subscriptions</t>
  </si>
  <si>
    <t>Software subscriptions</t>
  </si>
  <si>
    <t>Magazine subscriptions</t>
  </si>
  <si>
    <t>Beauty products</t>
  </si>
  <si>
    <t>Select how often you wish to transfer your prefered sum into a different saving/spending account</t>
  </si>
  <si>
    <t>Weekly</t>
  </si>
  <si>
    <t>Target / amount needed</t>
  </si>
  <si>
    <t>Amount saved</t>
  </si>
  <si>
    <t>Time needed</t>
  </si>
  <si>
    <t>Monthly total</t>
  </si>
  <si>
    <t>Incomes</t>
  </si>
  <si>
    <t>Transfers into other accounts</t>
  </si>
  <si>
    <t>Expenses</t>
  </si>
  <si>
    <t>Grand Total</t>
  </si>
  <si>
    <t>Row Labels</t>
  </si>
  <si>
    <t>(All)</t>
  </si>
  <si>
    <t>Month</t>
  </si>
  <si>
    <t>Type</t>
  </si>
  <si>
    <t>Amount</t>
  </si>
  <si>
    <t>Income</t>
  </si>
  <si>
    <t xml:space="preserve"> </t>
  </si>
  <si>
    <t>Investment Properties</t>
  </si>
  <si>
    <t>Sum of Amount</t>
  </si>
  <si>
    <t>Sum of Amount2</t>
  </si>
  <si>
    <t>Incomes / Expenses</t>
  </si>
  <si>
    <t>X</t>
  </si>
  <si>
    <t>Y</t>
  </si>
  <si>
    <t>Percentage</t>
  </si>
  <si>
    <t>Max</t>
  </si>
  <si>
    <t>No Max</t>
  </si>
  <si>
    <t>Sum</t>
  </si>
  <si>
    <t>Total</t>
  </si>
  <si>
    <t>Leftover</t>
  </si>
  <si>
    <t>Education</t>
  </si>
  <si>
    <t>You will reach your goal on</t>
  </si>
  <si>
    <t>Health</t>
  </si>
  <si>
    <t>Education account</t>
  </si>
  <si>
    <t>Amount Left</t>
  </si>
  <si>
    <t>Wage_Salary</t>
  </si>
  <si>
    <t>After Percentage</t>
  </si>
  <si>
    <t>Donut Chart</t>
  </si>
  <si>
    <t>Expenses Chart</t>
  </si>
  <si>
    <t>Pivot Table</t>
  </si>
  <si>
    <t>Calculation Table</t>
  </si>
  <si>
    <t>Total Income</t>
  </si>
  <si>
    <t>Total Expenses</t>
  </si>
  <si>
    <t>Amount left to spend</t>
  </si>
  <si>
    <t>Amount left column</t>
  </si>
  <si>
    <t>Goal N.1</t>
  </si>
  <si>
    <t>Name your goal:</t>
  </si>
  <si>
    <t>Enter name here</t>
  </si>
  <si>
    <t>Goal N.2</t>
  </si>
  <si>
    <t>Goal N.3</t>
  </si>
  <si>
    <t>Goal N.4</t>
  </si>
  <si>
    <t>Goal's name:</t>
  </si>
  <si>
    <t>Speedometer</t>
  </si>
  <si>
    <t>Start</t>
  </si>
  <si>
    <t>Initial</t>
  </si>
  <si>
    <t>Middle</t>
  </si>
  <si>
    <t>End</t>
  </si>
  <si>
    <t>Value</t>
  </si>
  <si>
    <t>Pointer</t>
  </si>
  <si>
    <t>Future Plan Dashboard</t>
  </si>
  <si>
    <t>Goal N: 1</t>
  </si>
  <si>
    <t>Goal N: 2</t>
  </si>
  <si>
    <t>Goal N: 3</t>
  </si>
  <si>
    <t>Goal N: 4</t>
  </si>
  <si>
    <t>Target</t>
  </si>
  <si>
    <t>Home costs</t>
  </si>
  <si>
    <t>Bills</t>
  </si>
  <si>
    <t>Food</t>
  </si>
  <si>
    <t>Debt repayment</t>
  </si>
  <si>
    <t>Self-care</t>
  </si>
  <si>
    <t>Family</t>
  </si>
  <si>
    <t>Pets</t>
  </si>
  <si>
    <t>Subscriptions</t>
  </si>
  <si>
    <t>Cars</t>
  </si>
  <si>
    <t>Transportations</t>
  </si>
  <si>
    <t>Travels</t>
  </si>
  <si>
    <t>Entertainments</t>
  </si>
  <si>
    <t>Accomodation</t>
  </si>
  <si>
    <t>New Category2</t>
  </si>
  <si>
    <t>Other1</t>
  </si>
  <si>
    <t>Other2</t>
  </si>
  <si>
    <t>Other3</t>
  </si>
  <si>
    <t>Other4</t>
  </si>
  <si>
    <t>Other5</t>
  </si>
  <si>
    <t>Car parts</t>
  </si>
  <si>
    <t>Insert name here</t>
  </si>
  <si>
    <t>inc+exp</t>
  </si>
  <si>
    <t>Just number</t>
  </si>
  <si>
    <t>with $ sign</t>
  </si>
  <si>
    <t>Categhory</t>
  </si>
  <si>
    <t>Home account</t>
  </si>
  <si>
    <t>Car account</t>
  </si>
  <si>
    <t>Fun money</t>
  </si>
  <si>
    <t>Buba account</t>
  </si>
  <si>
    <t>Extra for interest</t>
  </si>
  <si>
    <t>Hot water</t>
  </si>
  <si>
    <t>Miscellaneous</t>
  </si>
  <si>
    <t>Q1</t>
  </si>
  <si>
    <t>A1</t>
  </si>
  <si>
    <t>Questions &amp; Answers</t>
  </si>
  <si>
    <t>How do I use this budget tracker to improve my finances?</t>
  </si>
  <si>
    <t>review the visualisations on the "Dashboard" sheet, and set financial goals in the "Future_Plans" sheet for a comprehensive overview of your financial situation.</t>
  </si>
  <si>
    <t>Q2</t>
  </si>
  <si>
    <t>A2</t>
  </si>
  <si>
    <t>financial goals, and overall improve your financial well-being through informed decision-making.</t>
  </si>
  <si>
    <t>Q3</t>
  </si>
  <si>
    <t>A3</t>
  </si>
  <si>
    <t>How do I interpret the visualisation on the "Dashboard" sheet?</t>
  </si>
  <si>
    <t>The visualisations on the "Dashboard" sheet offer a quick overview of your financial health. Charts represent the distribution of incomes and expenses, helping you</t>
  </si>
  <si>
    <t>identify trends and make informed decisions.</t>
  </si>
  <si>
    <t>Q4</t>
  </si>
  <si>
    <t>A4</t>
  </si>
  <si>
    <t>What is the purpose of the "Future_Plans" sheet?</t>
  </si>
  <si>
    <t>displayed on the "Dashboard Future_Plans" sheet.</t>
  </si>
  <si>
    <t>Q5</t>
  </si>
  <si>
    <t>A5</t>
  </si>
  <si>
    <t>In the "Incomes" sheet, locate the specific category table (e.g. Salary, Business etc) and input the corresponding amounts of each month in the respective columns.</t>
  </si>
  <si>
    <t>Enter the different income sources in separate rows within each category table to ensure a detailed breakdown of your montly earning. Repeat this process for the</t>
  </si>
  <si>
    <t>Q6</t>
  </si>
  <si>
    <t>A6</t>
  </si>
  <si>
    <t xml:space="preserve">and "Expenses"  sheets to better suit your preferences. Additionally, you can choose your preferred budgeting frequency (weekly, fortnightly, or monthly) using the </t>
  </si>
  <si>
    <t>drop-down list in the "Future_Plans" sheet.</t>
  </si>
  <si>
    <t xml:space="preserve">or any other sheets with pre-set calculations. Additionally, refrain from modifying any cells that contain essential formulas, as they contribute to the automated calculations and </t>
  </si>
  <si>
    <t>the integrity of the tool by avoiding changes in the predefined elements critical to its operation.</t>
  </si>
  <si>
    <t>Q7</t>
  </si>
  <si>
    <t>A7</t>
  </si>
  <si>
    <t>Q8</t>
  </si>
  <si>
    <t>What problems can I encounter? How do I fix them?</t>
  </si>
  <si>
    <t>are configured to allow automatic data refresh by going to the "Formulas" tab, click on "Calculation Options," and select "Automatic."</t>
  </si>
  <si>
    <t>This should update all connected data and recalculate the relevant sheets.</t>
  </si>
  <si>
    <t>A8</t>
  </si>
  <si>
    <t>Passive incomes2</t>
  </si>
  <si>
    <t>Passive incomes1</t>
  </si>
  <si>
    <t>Passive incomes3</t>
  </si>
  <si>
    <t>Passive incomes4</t>
  </si>
  <si>
    <t>Passive incomes5</t>
  </si>
  <si>
    <t>Passive incomes6</t>
  </si>
  <si>
    <t>Other 1</t>
  </si>
  <si>
    <t>Wage_Salary 1</t>
  </si>
  <si>
    <t>Wage_Salary 2</t>
  </si>
  <si>
    <t>Wage_Salary 3</t>
  </si>
  <si>
    <t>Wage_Salary 4</t>
  </si>
  <si>
    <t>Wage_Salary 5</t>
  </si>
  <si>
    <t>Doctors</t>
  </si>
  <si>
    <t>Mechanic</t>
  </si>
  <si>
    <t xml:space="preserve">If the data in this budget tracker doesn't refresh automatically, it may be due to a manual refresh setting or a delay in updating calculations. Ensure that your Excel settings </t>
  </si>
  <si>
    <t xml:space="preserve">If the problem persist, you can manually refresh the data by going to the "Data" tab, selecting "Refresh All." </t>
  </si>
  <si>
    <t xml:space="preserve">To maintain the accuracy and functionality of the Budget Tracker, it is crucial not to alter any formulas, data, or formatting in the "Pivot_Tables" sheet, the "Dashboard" sheets, </t>
  </si>
  <si>
    <t xml:space="preserve">visualisations. Customising categories, row names, and budgeting frequencies is encouraged in the "Incomes" and "Expenses" sheets, but exercise caution to preserve </t>
  </si>
  <si>
    <t>Can I customise the names of categories and rows, or adjust the frequency of budgeting for my future plans in the Budget Trucker file?</t>
  </si>
  <si>
    <t xml:space="preserve">Absolutely! You have the flexibility to personalise your budgeting experience. Feel free to modify the names of categories and individual rows in the "Incomes" </t>
  </si>
  <si>
    <t>How do I enter my monthly incomes/expenses in the budget tracker?</t>
  </si>
  <si>
    <t>"Expenses" sheet, categorising your expenditures into their respective tables.</t>
  </si>
  <si>
    <t xml:space="preserve">The "Future_Plans" sheet allows you to set financial goals. Enter the target amount and your current savings, and Excel will calculate the projected date for achieving your goal, </t>
  </si>
  <si>
    <t>What beneficts should I expect from using this budget tracker?</t>
  </si>
  <si>
    <t>By using this budget tracker, you can gain better insights into your financial habits, track your income and expenses, identify areas for potential savings, set and achieve</t>
  </si>
  <si>
    <t>To use this budget tracker efficiently, start by entering your monthly incomes and expenses in the "Incomes" and "Expenses" sheets. Regularly update this information,</t>
  </si>
  <si>
    <t>What elements should I avoid changing in the Budget Tracker file to ensure its proper functionality?</t>
  </si>
  <si>
    <t>Sum of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</si>
</sst>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164" formatCode="[$-F800]dddd\,\ mmmm\ dd\,\ yyyy"/>
    <numFmt numFmtId="165" formatCode="&quot;$&quot;#,##0.00"/>
  </numFmts>
  <fonts count="11"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sz val="14"/>
      <color theme="1"/>
      <name val="Arial"/>
      <family val="2"/>
    </font>
    <font>
      <sz val="14"/>
      <color theme="1"/>
      <name val="Calibri"/>
      <family val="2"/>
      <scheme val="minor"/>
    </font>
    <font>
      <b/>
      <sz val="16"/>
      <color theme="1"/>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8" tint="0.79998168889431442"/>
        <bgColor indexed="64"/>
      </patternFill>
    </fill>
    <fill>
      <patternFill patternType="solid">
        <fgColor rgb="FFD7F0F1"/>
        <bgColor indexed="64"/>
      </patternFill>
    </fill>
    <fill>
      <patternFill patternType="solid">
        <fgColor rgb="FFD9C1D7"/>
        <bgColor indexed="64"/>
      </patternFill>
    </fill>
    <fill>
      <patternFill patternType="solid">
        <fgColor rgb="FFF1E7F0"/>
        <bgColor indexed="64"/>
      </patternFill>
    </fill>
    <fill>
      <patternFill patternType="solid">
        <fgColor rgb="FFBBD7EF"/>
        <bgColor indexed="64"/>
      </patternFill>
    </fill>
    <fill>
      <patternFill patternType="solid">
        <fgColor rgb="FFBEE6E8"/>
        <bgColor indexed="64"/>
      </patternFill>
    </fill>
    <fill>
      <patternFill patternType="solid">
        <fgColor rgb="FFA5DCDF"/>
        <bgColor indexed="64"/>
      </patternFill>
    </fill>
    <fill>
      <patternFill patternType="solid">
        <fgColor rgb="FFE2CCDF"/>
        <bgColor indexed="64"/>
      </patternFill>
    </fill>
    <fill>
      <patternFill patternType="solid">
        <fgColor rgb="FF7030A0"/>
        <bgColor indexed="64"/>
      </patternFill>
    </fill>
    <fill>
      <patternFill patternType="solid">
        <fgColor theme="6" tint="0.79998168889431442"/>
        <bgColor theme="6" tint="0.79998168889431442"/>
      </patternFill>
    </fill>
    <fill>
      <patternFill patternType="solid">
        <fgColor rgb="FFDDEBF7"/>
        <bgColor indexed="64"/>
      </patternFill>
    </fill>
    <fill>
      <patternFill patternType="solid">
        <fgColor theme="4" tint="0.79998168889431442"/>
        <bgColor theme="4" tint="0.79998168889431442"/>
      </patternFill>
    </fill>
    <fill>
      <patternFill patternType="solid">
        <fgColor rgb="FF58DA86"/>
        <bgColor indexed="64"/>
      </patternFill>
    </fill>
  </fills>
  <borders count="5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style="medium">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auto="1"/>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medium">
        <color indexed="64"/>
      </top>
      <bottom/>
      <diagonal/>
    </border>
    <border>
      <left style="thin">
        <color theme="6" tint="0.39997558519241921"/>
      </left>
      <right/>
      <top style="medium">
        <color indexed="64"/>
      </top>
      <bottom/>
      <diagonal/>
    </border>
    <border>
      <left/>
      <right style="thin">
        <color theme="6" tint="0.39997558519241921"/>
      </right>
      <top style="medium">
        <color indexed="64"/>
      </top>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style="thin">
        <color theme="6" tint="0.39997558519241921"/>
      </right>
      <top style="thin">
        <color theme="6" tint="0.39997558519241921"/>
      </top>
      <bottom/>
      <diagonal/>
    </border>
    <border>
      <left/>
      <right/>
      <top style="thin">
        <color indexed="64"/>
      </top>
      <bottom/>
      <diagonal/>
    </border>
    <border>
      <left/>
      <right/>
      <top style="thin">
        <color theme="4" tint="0.39997558519241921"/>
      </top>
      <bottom/>
      <diagonal/>
    </border>
    <border>
      <left/>
      <right style="thin">
        <color theme="4" tint="0.39997558519241921"/>
      </right>
      <top style="medium">
        <color indexed="64"/>
      </top>
      <bottom/>
      <diagonal/>
    </border>
    <border>
      <left style="thin">
        <color theme="6" tint="0.39997558519241921"/>
      </left>
      <right/>
      <top style="thin">
        <color theme="4" tint="0.39997558519241921"/>
      </top>
      <bottom/>
      <diagonal/>
    </border>
    <border>
      <left/>
      <right style="thin">
        <color theme="4" tint="0.39997558519241921"/>
      </right>
      <top style="thin">
        <color theme="4" tint="0.39997558519241921"/>
      </top>
      <bottom/>
      <diagonal/>
    </border>
    <border>
      <left/>
      <right style="thin">
        <color theme="6" tint="0.39997558519241921"/>
      </right>
      <top style="thin">
        <color theme="4" tint="0.39997558519241921"/>
      </top>
      <bottom/>
      <diagonal/>
    </border>
    <border>
      <left/>
      <right style="thin">
        <color theme="4" tint="0.39997558519241921"/>
      </right>
      <top/>
      <bottom/>
      <diagonal/>
    </border>
    <border>
      <left/>
      <right style="medium">
        <color indexed="64"/>
      </right>
      <top style="thin">
        <color indexed="64"/>
      </top>
      <bottom style="medium">
        <color indexed="64"/>
      </bottom>
      <diagonal/>
    </border>
    <border>
      <left style="thin">
        <color indexed="64"/>
      </left>
      <right/>
      <top/>
      <bottom/>
      <diagonal/>
    </border>
    <border>
      <left/>
      <right style="thin">
        <color indexed="64"/>
      </right>
      <top style="thin">
        <color indexed="64"/>
      </top>
      <bottom/>
      <diagonal/>
    </border>
  </borders>
  <cellStyleXfs count="3">
    <xf numFmtId="0" fontId="0" fillId="0" borderId="0"/>
    <xf numFmtId="44" fontId="4" fillId="0" borderId="0" applyFont="0" applyFill="0" applyBorder="0" applyAlignment="0" applyProtection="0"/>
    <xf numFmtId="9" fontId="4" fillId="0" borderId="0" applyFont="0" applyFill="0" applyBorder="0" applyAlignment="0" applyProtection="0"/>
  </cellStyleXfs>
  <cellXfs count="340">
    <xf numFmtId="0" fontId="0" fillId="0" borderId="0" xfId="0"/>
    <xf numFmtId="0" fontId="0" fillId="0" borderId="0" xfId="0" applyAlignment="1">
      <alignment horizontal="center" vertical="center" wrapText="1"/>
    </xf>
    <xf numFmtId="0" fontId="0" fillId="2" borderId="5" xfId="0" applyFill="1" applyBorder="1" applyAlignment="1">
      <alignment horizontal="center" vertical="center"/>
    </xf>
    <xf numFmtId="0" fontId="0" fillId="0" borderId="13" xfId="0" applyBorder="1"/>
    <xf numFmtId="0" fontId="0" fillId="2" borderId="4" xfId="0" applyFill="1" applyBorder="1" applyAlignment="1">
      <alignment horizontal="center" vertical="center"/>
    </xf>
    <xf numFmtId="0" fontId="3" fillId="0" borderId="0" xfId="0" applyFont="1"/>
    <xf numFmtId="0" fontId="0" fillId="3" borderId="0" xfId="0" applyFill="1"/>
    <xf numFmtId="0" fontId="1" fillId="0" borderId="0" xfId="0" applyFont="1"/>
    <xf numFmtId="0" fontId="0" fillId="4" borderId="5" xfId="0" applyFill="1" applyBorder="1"/>
    <xf numFmtId="0" fontId="0" fillId="4" borderId="8" xfId="0" applyFill="1" applyBorder="1"/>
    <xf numFmtId="0" fontId="0" fillId="4" borderId="9" xfId="0" applyFill="1" applyBorder="1"/>
    <xf numFmtId="0" fontId="0" fillId="4" borderId="1" xfId="0" applyFill="1" applyBorder="1"/>
    <xf numFmtId="0" fontId="0" fillId="4" borderId="2" xfId="0" applyFill="1" applyBorder="1"/>
    <xf numFmtId="0" fontId="0" fillId="5" borderId="5" xfId="0" applyFill="1" applyBorder="1"/>
    <xf numFmtId="0" fontId="0" fillId="5" borderId="8" xfId="0" applyFill="1" applyBorder="1"/>
    <xf numFmtId="0" fontId="0" fillId="5" borderId="9" xfId="0" applyFill="1" applyBorder="1"/>
    <xf numFmtId="0" fontId="0" fillId="5" borderId="2" xfId="0" applyFill="1" applyBorder="1"/>
    <xf numFmtId="0" fontId="0" fillId="7" borderId="5" xfId="0" applyFill="1" applyBorder="1"/>
    <xf numFmtId="0" fontId="0" fillId="7" borderId="8" xfId="0" applyFill="1" applyBorder="1"/>
    <xf numFmtId="0" fontId="0" fillId="7" borderId="9" xfId="0" applyFill="1" applyBorder="1"/>
    <xf numFmtId="0" fontId="0" fillId="7" borderId="2" xfId="0" applyFill="1" applyBorder="1"/>
    <xf numFmtId="0" fontId="0" fillId="0" borderId="5" xfId="0" applyBorder="1"/>
    <xf numFmtId="0" fontId="0" fillId="4" borderId="26" xfId="0" applyFill="1" applyBorder="1" applyAlignment="1">
      <alignment vertical="center"/>
    </xf>
    <xf numFmtId="0" fontId="0" fillId="4" borderId="26" xfId="0" applyFill="1" applyBorder="1"/>
    <xf numFmtId="0" fontId="0" fillId="8" borderId="1" xfId="0" applyFill="1" applyBorder="1"/>
    <xf numFmtId="0" fontId="0" fillId="10" borderId="2" xfId="0" applyFill="1" applyBorder="1"/>
    <xf numFmtId="0" fontId="0" fillId="11" borderId="2" xfId="0" applyFill="1" applyBorder="1"/>
    <xf numFmtId="0" fontId="0" fillId="8" borderId="22" xfId="0" applyFill="1" applyBorder="1" applyAlignment="1">
      <alignment horizontal="center" vertical="center"/>
    </xf>
    <xf numFmtId="0" fontId="0" fillId="10" borderId="1" xfId="0" applyFill="1" applyBorder="1" applyAlignment="1">
      <alignment horizontal="center" vertical="center"/>
    </xf>
    <xf numFmtId="0" fontId="0" fillId="6"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1" fillId="8" borderId="1" xfId="0" applyFont="1" applyFill="1" applyBorder="1"/>
    <xf numFmtId="0" fontId="1" fillId="5" borderId="1" xfId="0" applyFont="1" applyFill="1" applyBorder="1"/>
    <xf numFmtId="0" fontId="0" fillId="8" borderId="5" xfId="0" applyFill="1" applyBorder="1"/>
    <xf numFmtId="0" fontId="1" fillId="4" borderId="2" xfId="0" applyFont="1" applyFill="1" applyBorder="1"/>
    <xf numFmtId="0" fontId="1" fillId="7" borderId="1" xfId="0" applyFont="1" applyFill="1" applyBorder="1"/>
    <xf numFmtId="0" fontId="1" fillId="11" borderId="2" xfId="0" applyFont="1" applyFill="1" applyBorder="1"/>
    <xf numFmtId="0" fontId="0" fillId="4" borderId="5" xfId="0" applyFill="1" applyBorder="1" applyAlignment="1">
      <alignment horizontal="center" vertical="center" wrapText="1"/>
    </xf>
    <xf numFmtId="0" fontId="0" fillId="0" borderId="0" xfId="0" applyAlignment="1">
      <alignment horizontal="center" vertical="center"/>
    </xf>
    <xf numFmtId="0" fontId="0" fillId="4" borderId="5"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1" xfId="0" applyFill="1" applyBorder="1" applyAlignment="1">
      <alignment horizontal="center" vertical="center" wrapText="1"/>
    </xf>
    <xf numFmtId="0" fontId="0" fillId="11" borderId="2" xfId="0" applyFill="1" applyBorder="1" applyAlignment="1">
      <alignment horizontal="center" vertical="center" wrapText="1"/>
    </xf>
    <xf numFmtId="0" fontId="0" fillId="5" borderId="6" xfId="0" applyFill="1" applyBorder="1"/>
    <xf numFmtId="0" fontId="0" fillId="7" borderId="6" xfId="0" applyFill="1" applyBorder="1"/>
    <xf numFmtId="0" fontId="0" fillId="0" borderId="1" xfId="0" applyBorder="1"/>
    <xf numFmtId="0" fontId="0" fillId="0" borderId="36" xfId="0" applyBorder="1"/>
    <xf numFmtId="0" fontId="6" fillId="12" borderId="2" xfId="0" applyFont="1" applyFill="1" applyBorder="1"/>
    <xf numFmtId="0" fontId="0" fillId="0" borderId="39" xfId="0" applyBorder="1"/>
    <xf numFmtId="0" fontId="6" fillId="12" borderId="0" xfId="0" applyFont="1" applyFill="1"/>
    <xf numFmtId="0" fontId="5" fillId="12" borderId="7" xfId="0" applyFont="1" applyFill="1" applyBorder="1"/>
    <xf numFmtId="0" fontId="6" fillId="12" borderId="7" xfId="0" applyFont="1" applyFill="1" applyBorder="1"/>
    <xf numFmtId="0" fontId="0" fillId="0" borderId="6" xfId="0" applyBorder="1"/>
    <xf numFmtId="0" fontId="0" fillId="0" borderId="4" xfId="0" applyBorder="1"/>
    <xf numFmtId="0" fontId="0" fillId="0" borderId="7" xfId="0" applyBorder="1"/>
    <xf numFmtId="0" fontId="0" fillId="0" borderId="15" xfId="0" applyBorder="1"/>
    <xf numFmtId="0" fontId="0" fillId="0" borderId="16" xfId="0" applyBorder="1"/>
    <xf numFmtId="0" fontId="0" fillId="0" borderId="17" xfId="0" applyBorder="1"/>
    <xf numFmtId="0" fontId="6" fillId="3" borderId="0" xfId="0" applyFont="1" applyFill="1"/>
    <xf numFmtId="0" fontId="6" fillId="3" borderId="0" xfId="0" applyFont="1" applyFill="1" applyAlignment="1">
      <alignment horizontal="right"/>
    </xf>
    <xf numFmtId="0" fontId="0" fillId="0" borderId="7" xfId="0" applyBorder="1" applyAlignment="1">
      <alignment horizontal="left"/>
    </xf>
    <xf numFmtId="10" fontId="0" fillId="0" borderId="15" xfId="0" applyNumberFormat="1" applyBorder="1"/>
    <xf numFmtId="10" fontId="0" fillId="0" borderId="17" xfId="0" applyNumberFormat="1" applyBorder="1"/>
    <xf numFmtId="0" fontId="6" fillId="12" borderId="8" xfId="0" applyFont="1" applyFill="1" applyBorder="1"/>
    <xf numFmtId="10" fontId="0" fillId="0" borderId="0" xfId="2" applyNumberFormat="1" applyFont="1" applyBorder="1"/>
    <xf numFmtId="9" fontId="0" fillId="0" borderId="15" xfId="0" applyNumberFormat="1" applyBorder="1"/>
    <xf numFmtId="10" fontId="0" fillId="0" borderId="36" xfId="2" applyNumberFormat="1" applyFont="1" applyBorder="1"/>
    <xf numFmtId="10" fontId="0" fillId="0" borderId="36" xfId="0" applyNumberFormat="1" applyBorder="1"/>
    <xf numFmtId="0" fontId="6" fillId="12" borderId="15" xfId="0" applyFont="1" applyFill="1" applyBorder="1"/>
    <xf numFmtId="9" fontId="0" fillId="0" borderId="0" xfId="2" applyFont="1" applyBorder="1"/>
    <xf numFmtId="9" fontId="0" fillId="0" borderId="36" xfId="2" applyFont="1" applyBorder="1"/>
    <xf numFmtId="0" fontId="0" fillId="0" borderId="1" xfId="0" pivotButton="1" applyBorder="1"/>
    <xf numFmtId="0" fontId="0" fillId="0" borderId="5"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 xfId="0" applyBorder="1" applyAlignment="1">
      <alignment horizontal="left"/>
    </xf>
    <xf numFmtId="0" fontId="0" fillId="0" borderId="2" xfId="0" pivotButton="1" applyBorder="1"/>
    <xf numFmtId="0" fontId="0" fillId="0" borderId="3" xfId="0" applyBorder="1"/>
    <xf numFmtId="10" fontId="0" fillId="0" borderId="4" xfId="0" applyNumberFormat="1" applyBorder="1"/>
    <xf numFmtId="0" fontId="0" fillId="0" borderId="2" xfId="0" applyBorder="1"/>
    <xf numFmtId="44" fontId="0" fillId="0" borderId="0" xfId="1" applyFont="1" applyBorder="1"/>
    <xf numFmtId="9" fontId="0" fillId="0" borderId="16" xfId="2" applyFont="1" applyBorder="1"/>
    <xf numFmtId="9" fontId="0" fillId="0" borderId="17" xfId="2" applyFont="1" applyBorder="1"/>
    <xf numFmtId="164" fontId="0" fillId="0" borderId="15" xfId="0" applyNumberFormat="1" applyBorder="1"/>
    <xf numFmtId="0" fontId="6" fillId="12" borderId="39" xfId="0" applyFont="1" applyFill="1" applyBorder="1"/>
    <xf numFmtId="44" fontId="6" fillId="12" borderId="0" xfId="1" applyFont="1" applyFill="1" applyBorder="1"/>
    <xf numFmtId="165" fontId="0" fillId="0" borderId="0" xfId="1" applyNumberFormat="1" applyFont="1" applyBorder="1"/>
    <xf numFmtId="165" fontId="0" fillId="0" borderId="36" xfId="0" applyNumberFormat="1" applyBorder="1"/>
    <xf numFmtId="165" fontId="0" fillId="0" borderId="15" xfId="0" applyNumberFormat="1" applyBorder="1"/>
    <xf numFmtId="165" fontId="0" fillId="0" borderId="36" xfId="1" applyNumberFormat="1" applyFont="1" applyBorder="1"/>
    <xf numFmtId="165" fontId="0" fillId="0" borderId="15" xfId="1" applyNumberFormat="1" applyFont="1" applyBorder="1"/>
    <xf numFmtId="165" fontId="0" fillId="0" borderId="0" xfId="0" applyNumberFormat="1"/>
    <xf numFmtId="0" fontId="0" fillId="4" borderId="39" xfId="0" applyFill="1" applyBorder="1"/>
    <xf numFmtId="0" fontId="1" fillId="14" borderId="1" xfId="0" applyFont="1" applyFill="1" applyBorder="1"/>
    <xf numFmtId="0" fontId="1" fillId="11" borderId="1" xfId="0" applyFont="1" applyFill="1" applyBorder="1"/>
    <xf numFmtId="0" fontId="0" fillId="13" borderId="40" xfId="0" applyFill="1" applyBorder="1"/>
    <xf numFmtId="0" fontId="0" fillId="13" borderId="39" xfId="0" applyFill="1" applyBorder="1"/>
    <xf numFmtId="0" fontId="0" fillId="13" borderId="47" xfId="0" applyFill="1" applyBorder="1"/>
    <xf numFmtId="0" fontId="0" fillId="0" borderId="48" xfId="0" applyBorder="1"/>
    <xf numFmtId="0" fontId="0" fillId="0" borderId="46" xfId="0" applyBorder="1"/>
    <xf numFmtId="0" fontId="0" fillId="0" borderId="49" xfId="0" applyBorder="1"/>
    <xf numFmtId="0" fontId="0" fillId="13" borderId="48" xfId="0" applyFill="1" applyBorder="1"/>
    <xf numFmtId="0" fontId="0" fillId="13" borderId="46" xfId="0" applyFill="1" applyBorder="1"/>
    <xf numFmtId="0" fontId="0" fillId="13" borderId="49" xfId="0" applyFill="1" applyBorder="1"/>
    <xf numFmtId="0" fontId="0" fillId="0" borderId="50" xfId="0" applyBorder="1"/>
    <xf numFmtId="0" fontId="0" fillId="13" borderId="50" xfId="0" applyFill="1" applyBorder="1"/>
    <xf numFmtId="0" fontId="0" fillId="13" borderId="41" xfId="0" applyFill="1" applyBorder="1"/>
    <xf numFmtId="0" fontId="0" fillId="13" borderId="42" xfId="0" applyFill="1" applyBorder="1"/>
    <xf numFmtId="0" fontId="0" fillId="13" borderId="43" xfId="0" applyFill="1" applyBorder="1"/>
    <xf numFmtId="0" fontId="0" fillId="13" borderId="44" xfId="0" applyFill="1" applyBorder="1"/>
    <xf numFmtId="0" fontId="5" fillId="12" borderId="0" xfId="0" applyFont="1" applyFill="1"/>
    <xf numFmtId="0" fontId="5" fillId="12" borderId="51" xfId="0" applyFont="1" applyFill="1" applyBorder="1"/>
    <xf numFmtId="10" fontId="0" fillId="0" borderId="0" xfId="0" applyNumberFormat="1"/>
    <xf numFmtId="0" fontId="6" fillId="12" borderId="1" xfId="0" applyFont="1" applyFill="1" applyBorder="1"/>
    <xf numFmtId="44" fontId="0" fillId="0" borderId="17" xfId="1" applyFont="1" applyBorder="1"/>
    <xf numFmtId="0" fontId="1" fillId="15" borderId="1" xfId="0" applyFont="1" applyFill="1" applyBorder="1"/>
    <xf numFmtId="44" fontId="0" fillId="0" borderId="1" xfId="1" applyFont="1" applyBorder="1"/>
    <xf numFmtId="0" fontId="9" fillId="0" borderId="0" xfId="0" applyFont="1"/>
    <xf numFmtId="0" fontId="0" fillId="0" borderId="0" xfId="0" applyAlignment="1">
      <alignment horizontal="center"/>
    </xf>
    <xf numFmtId="44" fontId="0" fillId="0" borderId="30" xfId="0" applyNumberFormat="1" applyBorder="1" applyAlignment="1">
      <alignment horizontal="center"/>
    </xf>
    <xf numFmtId="44" fontId="0" fillId="0" borderId="30" xfId="0" applyNumberFormat="1" applyBorder="1"/>
    <xf numFmtId="44" fontId="0" fillId="4" borderId="12" xfId="1" applyFont="1" applyFill="1" applyBorder="1"/>
    <xf numFmtId="44" fontId="0" fillId="4" borderId="19" xfId="1" applyFont="1" applyFill="1" applyBorder="1"/>
    <xf numFmtId="44" fontId="0" fillId="4" borderId="20" xfId="1" applyFont="1" applyFill="1" applyBorder="1"/>
    <xf numFmtId="44" fontId="0" fillId="8" borderId="21" xfId="1" applyFont="1" applyFill="1" applyBorder="1"/>
    <xf numFmtId="44" fontId="0" fillId="8" borderId="18" xfId="1" applyFont="1" applyFill="1" applyBorder="1"/>
    <xf numFmtId="44" fontId="0" fillId="8" borderId="22" xfId="1" applyFont="1" applyFill="1" applyBorder="1"/>
    <xf numFmtId="44" fontId="0" fillId="4" borderId="21" xfId="1" applyFont="1" applyFill="1" applyBorder="1"/>
    <xf numFmtId="44" fontId="0" fillId="4" borderId="18" xfId="1" applyFont="1" applyFill="1" applyBorder="1"/>
    <xf numFmtId="44" fontId="0" fillId="4" borderId="22" xfId="1" applyFont="1" applyFill="1" applyBorder="1"/>
    <xf numFmtId="44" fontId="0" fillId="8" borderId="29" xfId="1" applyFont="1" applyFill="1" applyBorder="1"/>
    <xf numFmtId="44" fontId="0" fillId="8" borderId="30" xfId="1" applyFont="1" applyFill="1" applyBorder="1"/>
    <xf numFmtId="44" fontId="0" fillId="8" borderId="27" xfId="1" applyFont="1" applyFill="1" applyBorder="1"/>
    <xf numFmtId="44" fontId="0" fillId="4" borderId="23" xfId="1" applyFont="1" applyFill="1" applyBorder="1"/>
    <xf numFmtId="44" fontId="0" fillId="4" borderId="24" xfId="1" applyFont="1" applyFill="1" applyBorder="1"/>
    <xf numFmtId="44" fontId="0" fillId="4" borderId="25" xfId="1" applyFont="1" applyFill="1" applyBorder="1"/>
    <xf numFmtId="44" fontId="1" fillId="4" borderId="1" xfId="1" applyFont="1" applyFill="1" applyBorder="1"/>
    <xf numFmtId="44" fontId="0" fillId="8" borderId="1" xfId="1" applyFont="1" applyFill="1" applyBorder="1"/>
    <xf numFmtId="44" fontId="0" fillId="5" borderId="12" xfId="1" applyFont="1" applyFill="1" applyBorder="1"/>
    <xf numFmtId="44" fontId="0" fillId="5" borderId="19" xfId="1" applyFont="1" applyFill="1" applyBorder="1"/>
    <xf numFmtId="44" fontId="0" fillId="5" borderId="20" xfId="1" applyFont="1" applyFill="1" applyBorder="1"/>
    <xf numFmtId="44" fontId="1" fillId="5" borderId="1" xfId="1" applyFont="1" applyFill="1" applyBorder="1"/>
    <xf numFmtId="44" fontId="0" fillId="10" borderId="21" xfId="1" applyFont="1" applyFill="1" applyBorder="1"/>
    <xf numFmtId="44" fontId="0" fillId="10" borderId="18" xfId="1" applyFont="1" applyFill="1" applyBorder="1"/>
    <xf numFmtId="44" fontId="0" fillId="10" borderId="22" xfId="1" applyFont="1" applyFill="1" applyBorder="1"/>
    <xf numFmtId="44" fontId="0" fillId="5" borderId="21" xfId="1" applyFont="1" applyFill="1" applyBorder="1"/>
    <xf numFmtId="44" fontId="0" fillId="5" borderId="18" xfId="1" applyFont="1" applyFill="1" applyBorder="1"/>
    <xf numFmtId="44" fontId="0" fillId="5" borderId="22" xfId="1" applyFont="1" applyFill="1" applyBorder="1"/>
    <xf numFmtId="44" fontId="0" fillId="5" borderId="29" xfId="1" applyFont="1" applyFill="1" applyBorder="1"/>
    <xf numFmtId="44" fontId="0" fillId="5" borderId="30" xfId="1" applyFont="1" applyFill="1" applyBorder="1"/>
    <xf numFmtId="44" fontId="0" fillId="5" borderId="27" xfId="1" applyFont="1" applyFill="1" applyBorder="1"/>
    <xf numFmtId="44" fontId="0" fillId="10" borderId="23" xfId="1" applyFont="1" applyFill="1" applyBorder="1"/>
    <xf numFmtId="44" fontId="0" fillId="10" borderId="24" xfId="1" applyFont="1" applyFill="1" applyBorder="1"/>
    <xf numFmtId="44" fontId="0" fillId="10" borderId="25" xfId="1" applyFont="1" applyFill="1" applyBorder="1"/>
    <xf numFmtId="44" fontId="0" fillId="5" borderId="1" xfId="1" applyFont="1" applyFill="1" applyBorder="1"/>
    <xf numFmtId="44" fontId="0" fillId="7" borderId="12" xfId="1" applyFont="1" applyFill="1" applyBorder="1"/>
    <xf numFmtId="44" fontId="0" fillId="7" borderId="19" xfId="1" applyFont="1" applyFill="1" applyBorder="1"/>
    <xf numFmtId="44" fontId="0" fillId="7" borderId="20" xfId="1" applyFont="1" applyFill="1" applyBorder="1"/>
    <xf numFmtId="44" fontId="1" fillId="7" borderId="1" xfId="1" applyFont="1" applyFill="1" applyBorder="1"/>
    <xf numFmtId="44" fontId="0" fillId="11" borderId="21" xfId="1" applyFont="1" applyFill="1" applyBorder="1"/>
    <xf numFmtId="44" fontId="0" fillId="11" borderId="18" xfId="1" applyFont="1" applyFill="1" applyBorder="1"/>
    <xf numFmtId="44" fontId="0" fillId="11" borderId="22" xfId="1" applyFont="1" applyFill="1" applyBorder="1"/>
    <xf numFmtId="44" fontId="0" fillId="7" borderId="21" xfId="1" applyFont="1" applyFill="1" applyBorder="1"/>
    <xf numFmtId="44" fontId="0" fillId="7" borderId="18" xfId="1" applyFont="1" applyFill="1" applyBorder="1"/>
    <xf numFmtId="44" fontId="0" fillId="7" borderId="22" xfId="1" applyFont="1" applyFill="1" applyBorder="1"/>
    <xf numFmtId="44" fontId="0" fillId="7" borderId="29" xfId="1" applyFont="1" applyFill="1" applyBorder="1"/>
    <xf numFmtId="44" fontId="0" fillId="7" borderId="30" xfId="1" applyFont="1" applyFill="1" applyBorder="1"/>
    <xf numFmtId="44" fontId="0" fillId="7" borderId="27" xfId="1" applyFont="1" applyFill="1" applyBorder="1"/>
    <xf numFmtId="44" fontId="0" fillId="11" borderId="23" xfId="1" applyFont="1" applyFill="1" applyBorder="1"/>
    <xf numFmtId="44" fontId="0" fillId="11" borderId="24" xfId="1" applyFont="1" applyFill="1" applyBorder="1"/>
    <xf numFmtId="44" fontId="0" fillId="11" borderId="25" xfId="1" applyFont="1" applyFill="1" applyBorder="1"/>
    <xf numFmtId="44" fontId="0" fillId="7" borderId="1" xfId="1" applyFont="1" applyFill="1" applyBorder="1"/>
    <xf numFmtId="44" fontId="0" fillId="4" borderId="29" xfId="1" applyFont="1" applyFill="1" applyBorder="1"/>
    <xf numFmtId="44" fontId="0" fillId="4" borderId="30" xfId="1" applyFont="1" applyFill="1" applyBorder="1"/>
    <xf numFmtId="44" fontId="0" fillId="4" borderId="27" xfId="1" applyFont="1" applyFill="1" applyBorder="1"/>
    <xf numFmtId="44" fontId="0" fillId="4" borderId="1" xfId="1" applyFont="1" applyFill="1" applyBorder="1"/>
    <xf numFmtId="44" fontId="0" fillId="10" borderId="29" xfId="1" applyFont="1" applyFill="1" applyBorder="1"/>
    <xf numFmtId="44" fontId="0" fillId="10" borderId="30" xfId="1" applyFont="1" applyFill="1" applyBorder="1"/>
    <xf numFmtId="44" fontId="0" fillId="10" borderId="27" xfId="1" applyFont="1" applyFill="1" applyBorder="1"/>
    <xf numFmtId="44" fontId="0" fillId="7" borderId="33" xfId="1" applyFont="1" applyFill="1" applyBorder="1"/>
    <xf numFmtId="44" fontId="0" fillId="11" borderId="31" xfId="1" applyFont="1" applyFill="1" applyBorder="1"/>
    <xf numFmtId="44" fontId="0" fillId="7" borderId="31" xfId="1" applyFont="1" applyFill="1" applyBorder="1"/>
    <xf numFmtId="44" fontId="0" fillId="11" borderId="29" xfId="1" applyFont="1" applyFill="1" applyBorder="1"/>
    <xf numFmtId="44" fontId="0" fillId="11" borderId="30" xfId="1" applyFont="1" applyFill="1" applyBorder="1"/>
    <xf numFmtId="44" fontId="0" fillId="11" borderId="38" xfId="1" applyFont="1" applyFill="1" applyBorder="1"/>
    <xf numFmtId="44" fontId="0" fillId="7" borderId="23" xfId="1" applyFont="1" applyFill="1" applyBorder="1"/>
    <xf numFmtId="44" fontId="0" fillId="7" borderId="24" xfId="1" applyFont="1" applyFill="1" applyBorder="1"/>
    <xf numFmtId="44" fontId="0" fillId="7" borderId="34" xfId="1" applyFont="1" applyFill="1" applyBorder="1"/>
    <xf numFmtId="44" fontId="0" fillId="11" borderId="1" xfId="1" applyFont="1" applyFill="1" applyBorder="1"/>
    <xf numFmtId="44" fontId="0" fillId="14" borderId="1" xfId="1" applyFont="1" applyFill="1" applyBorder="1"/>
    <xf numFmtId="44" fontId="1" fillId="4" borderId="20" xfId="1" applyFont="1" applyFill="1" applyBorder="1"/>
    <xf numFmtId="44" fontId="1" fillId="8" borderId="22" xfId="1" applyFont="1" applyFill="1" applyBorder="1"/>
    <xf numFmtId="44" fontId="1" fillId="4" borderId="22" xfId="1" applyFont="1" applyFill="1" applyBorder="1"/>
    <xf numFmtId="44" fontId="1" fillId="4" borderId="25" xfId="1" applyFont="1" applyFill="1" applyBorder="1"/>
    <xf numFmtId="44" fontId="0" fillId="8" borderId="14" xfId="1" applyFont="1" applyFill="1" applyBorder="1"/>
    <xf numFmtId="44" fontId="0" fillId="8" borderId="11" xfId="1" applyFont="1" applyFill="1" applyBorder="1"/>
    <xf numFmtId="44" fontId="0" fillId="8" borderId="32" xfId="1" applyFont="1" applyFill="1" applyBorder="1"/>
    <xf numFmtId="44" fontId="0" fillId="8" borderId="35" xfId="1" applyFont="1" applyFill="1" applyBorder="1"/>
    <xf numFmtId="44" fontId="0" fillId="8" borderId="10" xfId="1" applyFont="1" applyFill="1" applyBorder="1"/>
    <xf numFmtId="44" fontId="1" fillId="8" borderId="10" xfId="1" applyFont="1" applyFill="1" applyBorder="1"/>
    <xf numFmtId="44" fontId="1" fillId="5" borderId="20" xfId="1" applyFont="1" applyFill="1" applyBorder="1"/>
    <xf numFmtId="44" fontId="1" fillId="10" borderId="22" xfId="1" applyFont="1" applyFill="1" applyBorder="1"/>
    <xf numFmtId="44" fontId="1" fillId="5" borderId="22" xfId="1" applyFont="1" applyFill="1" applyBorder="1"/>
    <xf numFmtId="44" fontId="1" fillId="5" borderId="28" xfId="1" applyFont="1" applyFill="1" applyBorder="1"/>
    <xf numFmtId="44" fontId="0" fillId="10" borderId="14" xfId="1" applyFont="1" applyFill="1" applyBorder="1"/>
    <xf numFmtId="44" fontId="0" fillId="10" borderId="11" xfId="1" applyFont="1" applyFill="1" applyBorder="1"/>
    <xf numFmtId="44" fontId="0" fillId="10" borderId="10" xfId="1" applyFont="1" applyFill="1" applyBorder="1"/>
    <xf numFmtId="44" fontId="1" fillId="10" borderId="10" xfId="1" applyFont="1" applyFill="1" applyBorder="1"/>
    <xf numFmtId="44" fontId="1" fillId="7" borderId="20" xfId="1" applyFont="1" applyFill="1" applyBorder="1"/>
    <xf numFmtId="44" fontId="1" fillId="11" borderId="22" xfId="1" applyFont="1" applyFill="1" applyBorder="1"/>
    <xf numFmtId="44" fontId="1" fillId="7" borderId="22" xfId="1" applyFont="1" applyFill="1" applyBorder="1"/>
    <xf numFmtId="44" fontId="1" fillId="7" borderId="27" xfId="1" applyFont="1" applyFill="1" applyBorder="1"/>
    <xf numFmtId="44" fontId="0" fillId="11" borderId="14" xfId="1" applyFont="1" applyFill="1" applyBorder="1"/>
    <xf numFmtId="44" fontId="0" fillId="11" borderId="11" xfId="1" applyFont="1" applyFill="1" applyBorder="1"/>
    <xf numFmtId="44" fontId="0" fillId="11" borderId="10" xfId="1" applyFont="1" applyFill="1" applyBorder="1"/>
    <xf numFmtId="44" fontId="1" fillId="11" borderId="10" xfId="1" applyFont="1" applyFill="1" applyBorder="1"/>
    <xf numFmtId="44" fontId="1" fillId="8" borderId="27" xfId="1" applyFont="1" applyFill="1" applyBorder="1"/>
    <xf numFmtId="44" fontId="0" fillId="4" borderId="14" xfId="1" applyFont="1" applyFill="1" applyBorder="1"/>
    <xf numFmtId="44" fontId="0" fillId="4" borderId="11" xfId="1" applyFont="1" applyFill="1" applyBorder="1"/>
    <xf numFmtId="44" fontId="0" fillId="4" borderId="10" xfId="1" applyFont="1" applyFill="1" applyBorder="1"/>
    <xf numFmtId="44" fontId="1" fillId="4" borderId="10" xfId="1" applyFont="1" applyFill="1" applyBorder="1"/>
    <xf numFmtId="0" fontId="8" fillId="10" borderId="2" xfId="0" applyFont="1" applyFill="1" applyBorder="1" applyAlignment="1">
      <alignment horizontal="left"/>
    </xf>
    <xf numFmtId="0" fontId="8" fillId="10" borderId="26" xfId="0" applyFont="1" applyFill="1" applyBorder="1" applyAlignment="1">
      <alignment horizontal="left"/>
    </xf>
    <xf numFmtId="0" fontId="8" fillId="10" borderId="3" xfId="0" applyFont="1" applyFill="1" applyBorder="1" applyAlignment="1">
      <alignment horizontal="left"/>
    </xf>
    <xf numFmtId="0" fontId="8" fillId="4" borderId="6" xfId="0" applyFont="1" applyFill="1" applyBorder="1" applyAlignment="1">
      <alignment horizontal="left"/>
    </xf>
    <xf numFmtId="0" fontId="8" fillId="4" borderId="39" xfId="0" applyFont="1" applyFill="1" applyBorder="1" applyAlignment="1">
      <alignment horizontal="left"/>
    </xf>
    <xf numFmtId="0" fontId="8" fillId="4" borderId="4" xfId="0" applyFont="1" applyFill="1" applyBorder="1" applyAlignment="1">
      <alignment horizontal="left"/>
    </xf>
    <xf numFmtId="0" fontId="8" fillId="4" borderId="16" xfId="0" applyFont="1" applyFill="1" applyBorder="1" applyAlignment="1">
      <alignment horizontal="left"/>
    </xf>
    <xf numFmtId="0" fontId="8" fillId="4" borderId="36" xfId="0" applyFont="1" applyFill="1" applyBorder="1" applyAlignment="1">
      <alignment horizontal="left"/>
    </xf>
    <xf numFmtId="0" fontId="8" fillId="4" borderId="17" xfId="0" applyFont="1" applyFill="1" applyBorder="1" applyAlignment="1">
      <alignment horizontal="left"/>
    </xf>
    <xf numFmtId="0" fontId="8" fillId="10" borderId="6" xfId="0" applyFont="1" applyFill="1" applyBorder="1" applyAlignment="1">
      <alignment horizontal="left"/>
    </xf>
    <xf numFmtId="0" fontId="8" fillId="10" borderId="39" xfId="0" applyFont="1" applyFill="1" applyBorder="1" applyAlignment="1">
      <alignment horizontal="left"/>
    </xf>
    <xf numFmtId="0" fontId="8" fillId="10" borderId="4" xfId="0" applyFont="1" applyFill="1" applyBorder="1" applyAlignment="1">
      <alignment horizontal="left"/>
    </xf>
    <xf numFmtId="0" fontId="8" fillId="10" borderId="16" xfId="0" applyFont="1" applyFill="1" applyBorder="1" applyAlignment="1">
      <alignment horizontal="left"/>
    </xf>
    <xf numFmtId="0" fontId="8" fillId="10" borderId="36" xfId="0" applyFont="1" applyFill="1" applyBorder="1" applyAlignment="1">
      <alignment horizontal="left"/>
    </xf>
    <xf numFmtId="0" fontId="8" fillId="10" borderId="17" xfId="0" applyFont="1" applyFill="1" applyBorder="1" applyAlignment="1">
      <alignment horizontal="left"/>
    </xf>
    <xf numFmtId="0" fontId="8" fillId="7" borderId="2" xfId="0" applyFont="1" applyFill="1" applyBorder="1" applyAlignment="1">
      <alignment horizontal="left"/>
    </xf>
    <xf numFmtId="0" fontId="8" fillId="7" borderId="26" xfId="0" applyFont="1" applyFill="1" applyBorder="1" applyAlignment="1">
      <alignment horizontal="left"/>
    </xf>
    <xf numFmtId="0" fontId="8" fillId="7" borderId="3" xfId="0" applyFont="1" applyFill="1" applyBorder="1" applyAlignment="1">
      <alignment horizontal="left"/>
    </xf>
    <xf numFmtId="0" fontId="8" fillId="7" borderId="6" xfId="0" applyFont="1" applyFill="1" applyBorder="1" applyAlignment="1">
      <alignment horizontal="left"/>
    </xf>
    <xf numFmtId="0" fontId="8" fillId="7" borderId="39" xfId="0" applyFont="1" applyFill="1" applyBorder="1" applyAlignment="1">
      <alignment horizontal="left"/>
    </xf>
    <xf numFmtId="0" fontId="8" fillId="7" borderId="4" xfId="0" applyFont="1" applyFill="1" applyBorder="1" applyAlignment="1">
      <alignment horizontal="left"/>
    </xf>
    <xf numFmtId="0" fontId="8" fillId="7" borderId="16" xfId="0" applyFont="1" applyFill="1" applyBorder="1" applyAlignment="1">
      <alignment horizontal="left"/>
    </xf>
    <xf numFmtId="0" fontId="8" fillId="7" borderId="36" xfId="0" applyFont="1" applyFill="1" applyBorder="1" applyAlignment="1">
      <alignment horizontal="left"/>
    </xf>
    <xf numFmtId="0" fontId="8" fillId="7" borderId="17" xfId="0" applyFont="1" applyFill="1" applyBorder="1" applyAlignment="1">
      <alignment horizontal="left"/>
    </xf>
    <xf numFmtId="0" fontId="8" fillId="4" borderId="2" xfId="0" applyFont="1" applyFill="1" applyBorder="1" applyAlignment="1">
      <alignment horizontal="left"/>
    </xf>
    <xf numFmtId="0" fontId="8" fillId="4" borderId="26" xfId="0" applyFont="1" applyFill="1" applyBorder="1" applyAlignment="1">
      <alignment horizontal="left"/>
    </xf>
    <xf numFmtId="0" fontId="8" fillId="4" borderId="3" xfId="0" applyFont="1" applyFill="1" applyBorder="1" applyAlignment="1">
      <alignment horizontal="left"/>
    </xf>
    <xf numFmtId="0" fontId="8" fillId="10" borderId="7" xfId="0" applyFont="1" applyFill="1" applyBorder="1" applyAlignment="1">
      <alignment horizontal="left"/>
    </xf>
    <xf numFmtId="0" fontId="8" fillId="10" borderId="0" xfId="0" applyFont="1" applyFill="1" applyAlignment="1">
      <alignment horizontal="left"/>
    </xf>
    <xf numFmtId="0" fontId="8" fillId="10" borderId="15" xfId="0" applyFont="1" applyFill="1" applyBorder="1" applyAlignment="1">
      <alignment horizontal="left"/>
    </xf>
    <xf numFmtId="0" fontId="10" fillId="16" borderId="2" xfId="0" applyFont="1" applyFill="1" applyBorder="1" applyAlignment="1">
      <alignment horizontal="center" vertical="center"/>
    </xf>
    <xf numFmtId="0" fontId="10" fillId="16" borderId="26" xfId="0" applyFont="1" applyFill="1" applyBorder="1" applyAlignment="1">
      <alignment horizontal="center" vertical="center"/>
    </xf>
    <xf numFmtId="0" fontId="10" fillId="16" borderId="3" xfId="0" applyFont="1" applyFill="1" applyBorder="1" applyAlignment="1">
      <alignment horizontal="center" vertical="center"/>
    </xf>
    <xf numFmtId="0" fontId="8" fillId="4" borderId="7" xfId="0" applyFont="1" applyFill="1" applyBorder="1" applyAlignment="1">
      <alignment horizontal="left"/>
    </xf>
    <xf numFmtId="0" fontId="8" fillId="4" borderId="0" xfId="0" applyFont="1" applyFill="1" applyAlignment="1">
      <alignment horizontal="left"/>
    </xf>
    <xf numFmtId="0" fontId="8" fillId="4" borderId="15" xfId="0" applyFont="1" applyFill="1" applyBorder="1" applyAlignment="1">
      <alignment horizontal="left"/>
    </xf>
    <xf numFmtId="0" fontId="8" fillId="7" borderId="7" xfId="0" applyFont="1" applyFill="1" applyBorder="1" applyAlignment="1">
      <alignment horizontal="left"/>
    </xf>
    <xf numFmtId="0" fontId="8" fillId="7" borderId="0" xfId="0" applyFont="1" applyFill="1" applyAlignment="1">
      <alignment horizontal="left"/>
    </xf>
    <xf numFmtId="0" fontId="8" fillId="7" borderId="15" xfId="0" applyFont="1" applyFill="1" applyBorder="1" applyAlignment="1">
      <alignment horizontal="left"/>
    </xf>
    <xf numFmtId="0" fontId="0" fillId="5" borderId="5" xfId="0" applyFill="1" applyBorder="1" applyAlignment="1">
      <alignment horizontal="center" vertical="center" wrapText="1"/>
    </xf>
    <xf numFmtId="0" fontId="0" fillId="5" borderId="8" xfId="0" applyFill="1" applyBorder="1" applyAlignment="1">
      <alignment horizontal="center" vertical="center" wrapText="1"/>
    </xf>
    <xf numFmtId="0" fontId="0" fillId="4" borderId="5" xfId="0" applyFill="1" applyBorder="1" applyAlignment="1">
      <alignment horizontal="center" vertical="center" wrapText="1"/>
    </xf>
    <xf numFmtId="0" fontId="0" fillId="4" borderId="8" xfId="0" applyFill="1" applyBorder="1" applyAlignment="1">
      <alignment horizontal="center" vertical="center" wrapText="1"/>
    </xf>
    <xf numFmtId="164" fontId="0" fillId="0" borderId="6" xfId="0" applyNumberFormat="1" applyBorder="1" applyAlignment="1">
      <alignment horizontal="center" vertical="center" wrapText="1"/>
    </xf>
    <xf numFmtId="164" fontId="0" fillId="0" borderId="4" xfId="0" applyNumberFormat="1" applyBorder="1" applyAlignment="1">
      <alignment horizontal="center" vertical="center" wrapText="1"/>
    </xf>
    <xf numFmtId="164" fontId="0" fillId="0" borderId="7" xfId="0" applyNumberFormat="1" applyBorder="1" applyAlignment="1">
      <alignment horizontal="center" vertical="center" wrapText="1"/>
    </xf>
    <xf numFmtId="164" fontId="0" fillId="0" borderId="15" xfId="0" applyNumberFormat="1" applyBorder="1" applyAlignment="1">
      <alignment horizontal="center" vertical="center" wrapText="1"/>
    </xf>
    <xf numFmtId="164" fontId="0" fillId="0" borderId="16" xfId="0" applyNumberFormat="1" applyBorder="1" applyAlignment="1">
      <alignment horizontal="center" vertical="center" wrapText="1"/>
    </xf>
    <xf numFmtId="164" fontId="0" fillId="0" borderId="17" xfId="0" applyNumberFormat="1" applyBorder="1" applyAlignment="1">
      <alignment horizontal="center" vertical="center" wrapText="1"/>
    </xf>
    <xf numFmtId="0" fontId="0" fillId="0" borderId="31"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4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54" xfId="0" applyBorder="1" applyAlignment="1">
      <alignment horizontal="center"/>
    </xf>
    <xf numFmtId="0" fontId="0" fillId="0" borderId="53" xfId="0" applyBorder="1" applyAlignment="1">
      <alignment horizontal="center"/>
    </xf>
    <xf numFmtId="0" fontId="0" fillId="7" borderId="5" xfId="0" applyFill="1" applyBorder="1" applyAlignment="1">
      <alignment horizontal="center" vertical="center" wrapText="1"/>
    </xf>
    <xf numFmtId="0" fontId="0" fillId="7" borderId="8" xfId="0" applyFill="1" applyBorder="1" applyAlignment="1">
      <alignment horizontal="center" vertical="center" wrapText="1"/>
    </xf>
    <xf numFmtId="0" fontId="0" fillId="7" borderId="9" xfId="0" applyFill="1" applyBorder="1" applyAlignment="1">
      <alignment horizontal="center" vertical="center" wrapText="1"/>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11" borderId="2" xfId="0" applyFill="1" applyBorder="1" applyAlignment="1">
      <alignment horizontal="center" vertical="center" wrapText="1"/>
    </xf>
    <xf numFmtId="0" fontId="0" fillId="11" borderId="3" xfId="0" applyFill="1" applyBorder="1" applyAlignment="1">
      <alignment horizontal="center" vertical="center" wrapText="1"/>
    </xf>
    <xf numFmtId="164" fontId="7" fillId="0" borderId="6" xfId="0" applyNumberFormat="1" applyFont="1" applyBorder="1" applyAlignment="1">
      <alignment horizontal="center" vertical="center" wrapText="1"/>
    </xf>
    <xf numFmtId="164" fontId="7" fillId="0" borderId="4" xfId="0" applyNumberFormat="1" applyFont="1" applyBorder="1" applyAlignment="1">
      <alignment horizontal="center" vertical="center" wrapText="1"/>
    </xf>
    <xf numFmtId="164" fontId="7" fillId="0" borderId="7" xfId="0" applyNumberFormat="1" applyFont="1" applyBorder="1" applyAlignment="1">
      <alignment horizontal="center" vertical="center" wrapText="1"/>
    </xf>
    <xf numFmtId="164" fontId="7" fillId="0" borderId="15" xfId="0" applyNumberFormat="1" applyFont="1" applyBorder="1" applyAlignment="1">
      <alignment horizontal="center" vertical="center" wrapText="1"/>
    </xf>
    <xf numFmtId="164" fontId="7" fillId="0" borderId="16" xfId="0" applyNumberFormat="1" applyFont="1" applyBorder="1" applyAlignment="1">
      <alignment horizontal="center" vertical="center" wrapText="1"/>
    </xf>
    <xf numFmtId="164" fontId="7" fillId="0" borderId="17" xfId="0" applyNumberFormat="1" applyFont="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44" fontId="0" fillId="5" borderId="2" xfId="1" applyFont="1" applyFill="1" applyBorder="1" applyAlignment="1">
      <alignment horizontal="center" vertical="center" wrapText="1"/>
    </xf>
    <xf numFmtId="44" fontId="0" fillId="5" borderId="3" xfId="1" applyFont="1" applyFill="1" applyBorder="1" applyAlignment="1">
      <alignment horizontal="center" vertical="center" wrapText="1"/>
    </xf>
    <xf numFmtId="0" fontId="0" fillId="10" borderId="2" xfId="0" applyFill="1" applyBorder="1" applyAlignment="1">
      <alignment horizontal="center" vertical="center" wrapText="1"/>
    </xf>
    <xf numFmtId="0" fontId="0" fillId="10" borderId="3" xfId="0" applyFill="1" applyBorder="1" applyAlignment="1">
      <alignment horizontal="center" vertical="center" wrapText="1"/>
    </xf>
    <xf numFmtId="44" fontId="0" fillId="10" borderId="2" xfId="1" applyFont="1" applyFill="1" applyBorder="1" applyAlignment="1">
      <alignment horizontal="center" vertical="center" wrapText="1"/>
    </xf>
    <xf numFmtId="44" fontId="0" fillId="10" borderId="3" xfId="1" applyFont="1" applyFill="1" applyBorder="1" applyAlignment="1">
      <alignment horizontal="center" vertical="center" wrapText="1"/>
    </xf>
    <xf numFmtId="0" fontId="0" fillId="0" borderId="34" xfId="0" applyBorder="1" applyAlignment="1">
      <alignment horizontal="center"/>
    </xf>
    <xf numFmtId="0" fontId="0" fillId="0" borderId="52"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4" borderId="6" xfId="0" applyFill="1" applyBorder="1" applyAlignment="1">
      <alignment horizontal="center" vertical="center" wrapText="1"/>
    </xf>
    <xf numFmtId="0" fontId="0" fillId="4" borderId="4" xfId="0" applyFill="1" applyBorder="1" applyAlignment="1">
      <alignment horizontal="center" vertical="center" wrapText="1"/>
    </xf>
    <xf numFmtId="0" fontId="0" fillId="4" borderId="7"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6" xfId="0" applyFill="1" applyBorder="1" applyAlignment="1">
      <alignment horizontal="center" vertical="center" wrapText="1"/>
    </xf>
    <xf numFmtId="0" fontId="0" fillId="4" borderId="17" xfId="0" applyFill="1" applyBorder="1" applyAlignment="1">
      <alignment horizontal="center" vertical="center" wrapText="1"/>
    </xf>
    <xf numFmtId="0" fontId="0" fillId="8" borderId="6" xfId="0" applyFill="1" applyBorder="1" applyAlignment="1">
      <alignment horizontal="center" vertical="center"/>
    </xf>
    <xf numFmtId="0" fontId="0" fillId="8" borderId="4" xfId="0" applyFill="1" applyBorder="1" applyAlignment="1">
      <alignment horizontal="center" vertical="center"/>
    </xf>
    <xf numFmtId="0" fontId="0" fillId="8" borderId="7" xfId="0" applyFill="1" applyBorder="1" applyAlignment="1">
      <alignment horizontal="center" vertical="center"/>
    </xf>
    <xf numFmtId="0" fontId="0" fillId="8" borderId="15" xfId="0" applyFill="1" applyBorder="1" applyAlignment="1">
      <alignment horizontal="center" vertical="center"/>
    </xf>
    <xf numFmtId="0" fontId="0" fillId="8" borderId="16" xfId="0" applyFill="1" applyBorder="1" applyAlignment="1">
      <alignment horizontal="center" vertical="center"/>
    </xf>
    <xf numFmtId="0" fontId="0" fillId="8" borderId="17" xfId="0" applyFill="1" applyBorder="1" applyAlignment="1">
      <alignment horizontal="center" vertical="center"/>
    </xf>
    <xf numFmtId="0" fontId="6" fillId="12" borderId="2" xfId="0" applyFont="1" applyFill="1" applyBorder="1" applyAlignment="1">
      <alignment horizontal="center"/>
    </xf>
    <xf numFmtId="0" fontId="6" fillId="12" borderId="26" xfId="0" applyFont="1" applyFill="1" applyBorder="1" applyAlignment="1">
      <alignment horizontal="center"/>
    </xf>
    <xf numFmtId="0" fontId="6" fillId="12" borderId="6" xfId="0" applyFont="1" applyFill="1" applyBorder="1" applyAlignment="1">
      <alignment horizontal="center"/>
    </xf>
    <xf numFmtId="0" fontId="6" fillId="12" borderId="39" xfId="0" applyFont="1" applyFill="1" applyBorder="1" applyAlignment="1">
      <alignment horizontal="center"/>
    </xf>
    <xf numFmtId="0" fontId="0" fillId="0" borderId="6" xfId="0" applyNumberFormat="1" applyBorder="1"/>
    <xf numFmtId="0" fontId="0" fillId="0" borderId="7" xfId="0" applyNumberFormat="1" applyBorder="1"/>
    <xf numFmtId="0" fontId="0" fillId="0" borderId="16" xfId="0" applyNumberFormat="1" applyBorder="1"/>
    <xf numFmtId="0" fontId="0" fillId="0" borderId="5" xfId="0" applyNumberFormat="1" applyBorder="1"/>
    <xf numFmtId="0" fontId="0" fillId="0" borderId="8" xfId="0" applyNumberFormat="1" applyBorder="1"/>
    <xf numFmtId="0" fontId="0" fillId="0" borderId="9" xfId="0" applyNumberFormat="1" applyBorder="1"/>
  </cellXfs>
  <cellStyles count="3">
    <cellStyle name="Currency" xfId="1" builtinId="4"/>
    <cellStyle name="Normal" xfId="0" builtinId="0"/>
    <cellStyle name="Percent" xfId="2" builtinId="5"/>
  </cellStyles>
  <dxfs count="10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family val="2"/>
        <scheme val="minor"/>
      </font>
      <border diagonalUp="0" diagonalDown="0">
        <left/>
        <right style="thin">
          <color theme="6"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6" tint="0.39997558519241921"/>
        </left>
        <right/>
        <top style="thin">
          <color theme="4" tint="0.39997558519241921"/>
        </top>
        <bottom/>
        <vertical/>
        <horizontal/>
      </border>
    </dxf>
    <dxf>
      <border outline="0">
        <top style="medium">
          <color indexed="64"/>
        </top>
        <bottom style="thin">
          <color theme="6"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rgb="FF7030A0"/>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6"/>
        <color theme="0"/>
        <name val="Calibri Light"/>
        <family val="2"/>
        <scheme val="none"/>
      </font>
      <fill>
        <patternFill>
          <bgColor theme="1"/>
        </patternFill>
      </fill>
    </dxf>
    <dxf>
      <fill>
        <patternFill>
          <bgColor theme="1"/>
        </patternFill>
      </fill>
    </dxf>
  </dxfs>
  <tableStyles count="1" defaultTableStyle="TableStyleMedium2" defaultPivotStyle="PivotStyleLight16">
    <tableStyle name="Slicer Style 1" pivot="0" table="0" count="7" xr9:uid="{86AB5371-AFBF-4002-8173-8B1C53E9872F}">
      <tableStyleElement type="wholeTable" dxfId="103"/>
      <tableStyleElement type="headerRow" dxfId="102"/>
    </tableStyle>
  </tableStyles>
  <colors>
    <mruColors>
      <color rgb="FFFF5050"/>
      <color rgb="FFFF6600"/>
      <color rgb="FFDC47FF"/>
      <color rgb="FF58DA86"/>
      <color rgb="FF29B75B"/>
      <color rgb="FFFF3300"/>
      <color rgb="FFFFFF00"/>
      <color rgb="FF7FB7BE"/>
      <color rgb="FF5DFDCB"/>
      <color rgb="FFE2CCDF"/>
    </mruColors>
  </colors>
  <extLst>
    <ext xmlns:x14="http://schemas.microsoft.com/office/spreadsheetml/2009/9/main" uri="{46F421CA-312F-682f-3DD2-61675219B42D}">
      <x14:dxfs count="5">
        <dxf>
          <fill>
            <gradientFill type="path">
              <stop position="0">
                <color rgb="FFCC00FF"/>
              </stop>
              <stop position="1">
                <color rgb="FF7030A0"/>
              </stop>
            </gradientFill>
          </fill>
        </dxf>
        <dxf>
          <fill>
            <gradientFill degree="45">
              <stop position="0">
                <color rgb="FFF1E7F0"/>
              </stop>
              <stop position="1">
                <color rgb="FF0070C0"/>
              </stop>
            </gradientFill>
          </fill>
        </dxf>
        <dxf>
          <fill>
            <gradientFill>
              <stop position="0">
                <color rgb="FFCC00FF"/>
              </stop>
              <stop position="1">
                <color rgb="FFDC47FF"/>
              </stop>
            </gradientFill>
          </fill>
        </dxf>
        <dxf>
          <fill>
            <patternFill>
              <bgColor theme="0" tint="-4.9989318521683403E-2"/>
            </patternFill>
          </fill>
        </dxf>
        <dxf>
          <fill>
            <gradientFill degree="45">
              <stop position="0">
                <color rgb="FF8CFEDB"/>
              </stop>
              <stop position="1">
                <color rgb="FF90D7FF"/>
              </stop>
            </gradient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Pivot_Tables!$H$60</c:f>
              <c:strCache>
                <c:ptCount val="1"/>
                <c:pt idx="0">
                  <c:v>Expenses Chart</c:v>
                </c:pt>
              </c:strCache>
            </c:strRef>
          </c:tx>
          <c:spPr>
            <a:ln w="15875" cap="flat" cmpd="sng" algn="ctr">
              <a:solidFill>
                <a:srgbClr val="92D050"/>
              </a:solidFill>
              <a:prstDash val="solid"/>
              <a:miter lim="800000"/>
            </a:ln>
            <a:effectLst/>
          </c:spPr>
          <c:marker>
            <c:symbol val="circle"/>
            <c:size val="5"/>
            <c:spPr>
              <a:solidFill>
                <a:schemeClr val="bg1"/>
              </a:solidFill>
              <a:ln w="6350" cap="flat" cmpd="sng" algn="ctr">
                <a:solidFill>
                  <a:schemeClr val="bg1"/>
                </a:solidFill>
                <a:prstDash val="solid"/>
                <a:miter lim="800000"/>
              </a:ln>
              <a:effectLst/>
            </c:spPr>
          </c:marker>
          <c:cat>
            <c:strRef>
              <c:f>Pivot_Tables!$H$63:$H$74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Pivot_Tables!$L$63:$L$74</c:f>
              <c:numCache>
                <c:formatCode>General</c:formatCode>
                <c:ptCount val="12"/>
                <c:pt idx="0">
                  <c:v>1375</c:v>
                </c:pt>
                <c:pt idx="1">
                  <c:v>1425</c:v>
                </c:pt>
                <c:pt idx="2">
                  <c:v>1522</c:v>
                </c:pt>
                <c:pt idx="3">
                  <c:v>1275</c:v>
                </c:pt>
                <c:pt idx="4">
                  <c:v>1330</c:v>
                </c:pt>
                <c:pt idx="5">
                  <c:v>1325</c:v>
                </c:pt>
                <c:pt idx="6">
                  <c:v>1345</c:v>
                </c:pt>
                <c:pt idx="7">
                  <c:v>1275</c:v>
                </c:pt>
                <c:pt idx="8">
                  <c:v>1465</c:v>
                </c:pt>
                <c:pt idx="9">
                  <c:v>1375</c:v>
                </c:pt>
                <c:pt idx="10">
                  <c:v>1475</c:v>
                </c:pt>
                <c:pt idx="11">
                  <c:v>1575</c:v>
                </c:pt>
              </c:numCache>
            </c:numRef>
          </c:val>
          <c:smooth val="0"/>
          <c:extLst>
            <c:ext xmlns:c16="http://schemas.microsoft.com/office/drawing/2014/chart" uri="{C3380CC4-5D6E-409C-BE32-E72D297353CC}">
              <c16:uniqueId val="{00000000-9F55-4436-8B96-B7F6181807B9}"/>
            </c:ext>
          </c:extLst>
        </c:ser>
        <c:dLbls>
          <c:showLegendKey val="0"/>
          <c:showVal val="0"/>
          <c:showCatName val="0"/>
          <c:showSerName val="0"/>
          <c:showPercent val="0"/>
          <c:showBubbleSize val="0"/>
        </c:dLbls>
        <c:marker val="1"/>
        <c:smooth val="0"/>
        <c:axId val="1949524640"/>
        <c:axId val="1607214831"/>
      </c:lineChart>
      <c:catAx>
        <c:axId val="1949524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7214831"/>
        <c:crosses val="autoZero"/>
        <c:auto val="1"/>
        <c:lblAlgn val="ctr"/>
        <c:lblOffset val="100"/>
        <c:noMultiLvlLbl val="0"/>
      </c:catAx>
      <c:valAx>
        <c:axId val="160721483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9524640"/>
        <c:crosses val="autoZero"/>
        <c:crossBetween val="between"/>
      </c:valAx>
      <c:spPr>
        <a:noFill/>
        <a:ln w="25400">
          <a:noFill/>
        </a:ln>
        <a:effectLst/>
      </c:spPr>
    </c:plotArea>
    <c:plotVisOnly val="1"/>
    <c:dispBlanksAs val="zero"/>
    <c:showDLblsOverMax val="0"/>
    <c:extLst/>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Pivot_Tables!$H$31:$H$35</c:f>
              <c:strCache>
                <c:ptCount val="5"/>
                <c:pt idx="0">
                  <c:v>Wage_Salary</c:v>
                </c:pt>
                <c:pt idx="1">
                  <c:v>Investment Properties</c:v>
                </c:pt>
                <c:pt idx="2">
                  <c:v>Businesses</c:v>
                </c:pt>
                <c:pt idx="3">
                  <c:v>Passive incomes</c:v>
                </c:pt>
                <c:pt idx="4">
                  <c:v>Others</c:v>
                </c:pt>
              </c:strCache>
            </c:strRef>
          </c:tx>
          <c:spPr>
            <a:solidFill>
              <a:schemeClr val="accent1"/>
            </a:solidFill>
            <a:ln>
              <a:noFill/>
            </a:ln>
            <a:effectLst>
              <a:outerShdw blurRad="50800" dist="50800" dir="5400000" sx="1000" sy="1000" algn="ctr" rotWithShape="0">
                <a:srgbClr val="000000">
                  <a:alpha val="43137"/>
                </a:srgbClr>
              </a:outerShdw>
            </a:effectLst>
            <a:sp3d/>
          </c:spPr>
          <c:invertIfNegative val="0"/>
          <c:dPt>
            <c:idx val="0"/>
            <c:invertIfNegative val="0"/>
            <c:bubble3D val="0"/>
            <c:spPr>
              <a:gradFill>
                <a:gsLst>
                  <a:gs pos="100000">
                    <a:srgbClr val="0000FF"/>
                  </a:gs>
                  <a:gs pos="1000">
                    <a:srgbClr val="66CCFF"/>
                  </a:gs>
                </a:gsLst>
                <a:lin ang="2700000" scaled="1"/>
              </a:gradFill>
              <a:ln>
                <a:noFill/>
              </a:ln>
              <a:effectLst>
                <a:outerShdw blurRad="50800" dist="50800" dir="5400000" sx="1000" sy="1000" algn="ctr" rotWithShape="0">
                  <a:srgbClr val="000000">
                    <a:alpha val="43137"/>
                  </a:srgbClr>
                </a:outerShdw>
              </a:effectLst>
              <a:sp3d/>
            </c:spPr>
            <c:extLst>
              <c:ext xmlns:c16="http://schemas.microsoft.com/office/drawing/2014/chart" uri="{C3380CC4-5D6E-409C-BE32-E72D297353CC}">
                <c16:uniqueId val="{00000001-8113-4AE0-8303-5266F1FA90B1}"/>
              </c:ext>
            </c:extLst>
          </c:dPt>
          <c:dPt>
            <c:idx val="4"/>
            <c:invertIfNegative val="0"/>
            <c:bubble3D val="0"/>
            <c:spPr>
              <a:solidFill>
                <a:schemeClr val="accent1"/>
              </a:solidFill>
              <a:ln>
                <a:noFill/>
              </a:ln>
              <a:effectLst>
                <a:outerShdw blurRad="114300" dist="50800" dir="5400000" sx="110000" sy="110000" algn="ctr" rotWithShape="0">
                  <a:schemeClr val="bg1">
                    <a:alpha val="43000"/>
                  </a:schemeClr>
                </a:outerShdw>
              </a:effectLst>
              <a:sp3d/>
            </c:spPr>
            <c:extLst>
              <c:ext xmlns:c16="http://schemas.microsoft.com/office/drawing/2014/chart" uri="{C3380CC4-5D6E-409C-BE32-E72D297353CC}">
                <c16:uniqueId val="{00000003-8113-4AE0-8303-5266F1FA90B1}"/>
              </c:ext>
            </c:extLst>
          </c:dPt>
          <c:cat>
            <c:strRef>
              <c:f>Pivot_Tables!$H$31:$H$35</c:f>
              <c:strCache>
                <c:ptCount val="5"/>
                <c:pt idx="0">
                  <c:v>Wage_Salary</c:v>
                </c:pt>
                <c:pt idx="1">
                  <c:v>Investment Properties</c:v>
                </c:pt>
                <c:pt idx="2">
                  <c:v>Businesses</c:v>
                </c:pt>
                <c:pt idx="3">
                  <c:v>Passive incomes</c:v>
                </c:pt>
                <c:pt idx="4">
                  <c:v>Others</c:v>
                </c:pt>
              </c:strCache>
            </c:strRef>
          </c:cat>
          <c:val>
            <c:numRef>
              <c:f>Pivot_Tables!$L$31:$L$35</c:f>
              <c:numCache>
                <c:formatCode>General</c:formatCode>
                <c:ptCount val="5"/>
                <c:pt idx="0">
                  <c:v>13915</c:v>
                </c:pt>
                <c:pt idx="1">
                  <c:v>0</c:v>
                </c:pt>
                <c:pt idx="2">
                  <c:v>0</c:v>
                </c:pt>
                <c:pt idx="3">
                  <c:v>0</c:v>
                </c:pt>
                <c:pt idx="4">
                  <c:v>0</c:v>
                </c:pt>
              </c:numCache>
            </c:numRef>
          </c:val>
          <c:extLst>
            <c:ext xmlns:c16="http://schemas.microsoft.com/office/drawing/2014/chart" uri="{C3380CC4-5D6E-409C-BE32-E72D297353CC}">
              <c16:uniqueId val="{00000004-8113-4AE0-8303-5266F1FA90B1}"/>
            </c:ext>
          </c:extLst>
        </c:ser>
        <c:ser>
          <c:idx val="1"/>
          <c:order val="1"/>
          <c:tx>
            <c:strRef>
              <c:f>Pivot_Tables!$H$31:$H$35</c:f>
              <c:strCache>
                <c:ptCount val="5"/>
                <c:pt idx="0">
                  <c:v>Wage_Salary</c:v>
                </c:pt>
                <c:pt idx="1">
                  <c:v>Investment Properties</c:v>
                </c:pt>
                <c:pt idx="2">
                  <c:v>Businesses</c:v>
                </c:pt>
                <c:pt idx="3">
                  <c:v>Passive incomes</c:v>
                </c:pt>
                <c:pt idx="4">
                  <c:v>Others</c:v>
                </c:pt>
              </c:strCache>
            </c:strRef>
          </c:tx>
          <c:spPr>
            <a:gradFill>
              <a:gsLst>
                <a:gs pos="100000">
                  <a:srgbClr val="33CCFF"/>
                </a:gs>
                <a:gs pos="1000">
                  <a:srgbClr val="FFFFFF">
                    <a:alpha val="89804"/>
                  </a:srgbClr>
                </a:gs>
              </a:gsLst>
              <a:lin ang="2700000" scaled="1"/>
            </a:gradFill>
            <a:ln>
              <a:noFill/>
            </a:ln>
            <a:effectLst/>
            <a:sp3d/>
          </c:spPr>
          <c:invertIfNegative val="0"/>
          <c:cat>
            <c:strRef>
              <c:f>Pivot_Tables!$H$31:$H$35</c:f>
              <c:strCache>
                <c:ptCount val="5"/>
                <c:pt idx="0">
                  <c:v>Wage_Salary</c:v>
                </c:pt>
                <c:pt idx="1">
                  <c:v>Investment Properties</c:v>
                </c:pt>
                <c:pt idx="2">
                  <c:v>Businesses</c:v>
                </c:pt>
                <c:pt idx="3">
                  <c:v>Passive incomes</c:v>
                </c:pt>
                <c:pt idx="4">
                  <c:v>Others</c:v>
                </c:pt>
              </c:strCache>
            </c:strRef>
          </c:cat>
          <c:val>
            <c:numRef>
              <c:f>Pivot_Tables!$M$31:$M$35</c:f>
              <c:numCache>
                <c:formatCode>General</c:formatCode>
                <c:ptCount val="5"/>
                <c:pt idx="0">
                  <c:v>0</c:v>
                </c:pt>
                <c:pt idx="1">
                  <c:v>4840</c:v>
                </c:pt>
                <c:pt idx="2">
                  <c:v>6000</c:v>
                </c:pt>
                <c:pt idx="3">
                  <c:v>7200</c:v>
                </c:pt>
                <c:pt idx="4">
                  <c:v>2680</c:v>
                </c:pt>
              </c:numCache>
            </c:numRef>
          </c:val>
          <c:extLst>
            <c:ext xmlns:c16="http://schemas.microsoft.com/office/drawing/2014/chart" uri="{C3380CC4-5D6E-409C-BE32-E72D297353CC}">
              <c16:uniqueId val="{00000005-8113-4AE0-8303-5266F1FA90B1}"/>
            </c:ext>
          </c:extLst>
        </c:ser>
        <c:dLbls>
          <c:showLegendKey val="0"/>
          <c:showVal val="0"/>
          <c:showCatName val="0"/>
          <c:showSerName val="0"/>
          <c:showPercent val="0"/>
          <c:showBubbleSize val="0"/>
        </c:dLbls>
        <c:gapWidth val="150"/>
        <c:shape val="box"/>
        <c:axId val="664332800"/>
        <c:axId val="318183151"/>
        <c:axId val="0"/>
      </c:bar3DChart>
      <c:catAx>
        <c:axId val="664332800"/>
        <c:scaling>
          <c:orientation val="minMax"/>
        </c:scaling>
        <c:delete val="0"/>
        <c:axPos val="b"/>
        <c:numFmt formatCode="General" sourceLinked="1"/>
        <c:majorTickMark val="none"/>
        <c:minorTickMark val="none"/>
        <c:tickLblPos val="nextTo"/>
        <c:spPr>
          <a:noFill/>
          <a:ln>
            <a:solidFill>
              <a:srgbClr val="5DFDCB">
                <a:alpha val="99000"/>
              </a:srgbClr>
            </a:solidFill>
          </a:ln>
          <a:effectLst>
            <a:softEdge rad="0"/>
          </a:effectLst>
        </c:spPr>
        <c:txPr>
          <a:bodyPr rot="-6000000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318183151"/>
        <c:crosses val="autoZero"/>
        <c:auto val="1"/>
        <c:lblAlgn val="ctr"/>
        <c:lblOffset val="100"/>
        <c:noMultiLvlLbl val="0"/>
      </c:catAx>
      <c:valAx>
        <c:axId val="318183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433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Pivot_Tables!$J$81:$J$82</c:f>
              <c:strCache>
                <c:ptCount val="2"/>
                <c:pt idx="0">
                  <c:v>Incomes</c:v>
                </c:pt>
                <c:pt idx="1">
                  <c:v>Expenses</c:v>
                </c:pt>
              </c:strCache>
            </c:strRef>
          </c:tx>
          <c:spPr>
            <a:ln>
              <a:solidFill>
                <a:srgbClr val="90D7FF"/>
              </a:solidFill>
            </a:ln>
            <a:effectLst>
              <a:outerShdw blurRad="127000" sx="108000" sy="108000" algn="ctr" rotWithShape="0">
                <a:schemeClr val="bg1">
                  <a:alpha val="40000"/>
                </a:schemeClr>
              </a:outerShdw>
            </a:effectLst>
          </c:spPr>
          <c:dPt>
            <c:idx val="0"/>
            <c:bubble3D val="0"/>
            <c:spPr>
              <a:gradFill flip="none" rotWithShape="1">
                <a:gsLst>
                  <a:gs pos="14000">
                    <a:schemeClr val="tx1"/>
                  </a:gs>
                  <a:gs pos="75000">
                    <a:srgbClr val="00B0F0"/>
                  </a:gs>
                </a:gsLst>
                <a:path path="circle">
                  <a:fillToRect l="50000" t="50000" r="50000" b="50000"/>
                </a:path>
                <a:tileRect/>
              </a:gradFill>
              <a:ln w="19050">
                <a:solidFill>
                  <a:schemeClr val="tx1"/>
                </a:solidFill>
              </a:ln>
              <a:effectLst>
                <a:outerShdw blurRad="127000" sx="108000" sy="108000" algn="ctr" rotWithShape="0">
                  <a:schemeClr val="bg1">
                    <a:alpha val="40000"/>
                  </a:schemeClr>
                </a:outerShdw>
              </a:effectLst>
            </c:spPr>
            <c:extLst>
              <c:ext xmlns:c16="http://schemas.microsoft.com/office/drawing/2014/chart" uri="{C3380CC4-5D6E-409C-BE32-E72D297353CC}">
                <c16:uniqueId val="{00000001-E1EE-47BF-9EE2-27A3FFDFE6AE}"/>
              </c:ext>
            </c:extLst>
          </c:dPt>
          <c:dPt>
            <c:idx val="1"/>
            <c:bubble3D val="0"/>
            <c:spPr>
              <a:gradFill flip="none" rotWithShape="1">
                <a:gsLst>
                  <a:gs pos="100000">
                    <a:srgbClr val="007F00"/>
                  </a:gs>
                  <a:gs pos="82000">
                    <a:srgbClr val="5DFDCB"/>
                  </a:gs>
                  <a:gs pos="0">
                    <a:schemeClr val="tx1"/>
                  </a:gs>
                </a:gsLst>
                <a:path path="circle">
                  <a:fillToRect t="100000" r="100000"/>
                </a:path>
                <a:tileRect l="-100000" b="-100000"/>
              </a:gradFill>
              <a:ln w="19050">
                <a:solidFill>
                  <a:schemeClr val="tx1"/>
                </a:solidFill>
              </a:ln>
              <a:effectLst>
                <a:outerShdw blurRad="127000" sx="108000" sy="108000" algn="ctr" rotWithShape="0">
                  <a:schemeClr val="bg1">
                    <a:alpha val="40000"/>
                  </a:schemeClr>
                </a:outerShdw>
              </a:effectLst>
            </c:spPr>
            <c:extLst>
              <c:ext xmlns:c16="http://schemas.microsoft.com/office/drawing/2014/chart" uri="{C3380CC4-5D6E-409C-BE32-E72D297353CC}">
                <c16:uniqueId val="{00000003-E1EE-47BF-9EE2-27A3FFDFE6AE}"/>
              </c:ext>
            </c:extLst>
          </c:dPt>
          <c:cat>
            <c:strRef>
              <c:f>Pivot_Tables!$J$81:$J$82</c:f>
              <c:strCache>
                <c:ptCount val="2"/>
                <c:pt idx="0">
                  <c:v>Incomes</c:v>
                </c:pt>
                <c:pt idx="1">
                  <c:v>Expenses</c:v>
                </c:pt>
              </c:strCache>
            </c:strRef>
          </c:cat>
          <c:val>
            <c:numRef>
              <c:f>Pivot_Tables!$K$81:$K$82</c:f>
              <c:numCache>
                <c:formatCode>General</c:formatCode>
                <c:ptCount val="2"/>
                <c:pt idx="0">
                  <c:v>34635</c:v>
                </c:pt>
                <c:pt idx="1">
                  <c:v>16762</c:v>
                </c:pt>
              </c:numCache>
            </c:numRef>
          </c:val>
          <c:extLst>
            <c:ext xmlns:c16="http://schemas.microsoft.com/office/drawing/2014/chart" uri="{C3380CC4-5D6E-409C-BE32-E72D297353CC}">
              <c16:uniqueId val="{00000004-E1EE-47BF-9EE2-27A3FFDFE6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Pivot_Tables!$H$29</c:f>
              <c:strCache>
                <c:ptCount val="1"/>
                <c:pt idx="0">
                  <c:v>Calculation Table</c:v>
                </c:pt>
              </c:strCache>
            </c:strRef>
          </c:tx>
          <c:spPr>
            <a:gradFill>
              <a:gsLst>
                <a:gs pos="0">
                  <a:srgbClr val="002060"/>
                </a:gs>
                <a:gs pos="100000">
                  <a:schemeClr val="bg1"/>
                </a:gs>
                <a:gs pos="64000">
                  <a:srgbClr val="7030A0"/>
                </a:gs>
                <a:gs pos="23000">
                  <a:srgbClr val="7030A0"/>
                </a:gs>
                <a:gs pos="81000">
                  <a:srgbClr val="FF66FF"/>
                </a:gs>
              </a:gsLst>
              <a:lin ang="18900000" scaled="1"/>
            </a:gradFill>
            <a:ln>
              <a:noFill/>
            </a:ln>
            <a:effectLst/>
          </c:spPr>
          <c:invertIfNegative val="0"/>
          <c:dPt>
            <c:idx val="0"/>
            <c:invertIfNegative val="0"/>
            <c:bubble3D val="0"/>
            <c:spPr>
              <a:gradFill flip="none" rotWithShape="1">
                <a:gsLst>
                  <a:gs pos="11000">
                    <a:srgbClr val="00B0F0"/>
                  </a:gs>
                  <a:gs pos="43000">
                    <a:schemeClr val="tx1"/>
                  </a:gs>
                  <a:gs pos="75000">
                    <a:srgbClr val="00B0F0"/>
                  </a:gs>
                </a:gsLst>
                <a:path path="circle">
                  <a:fillToRect t="100000" r="100000"/>
                </a:path>
                <a:tileRect l="-100000" b="-100000"/>
              </a:gradFill>
              <a:ln>
                <a:noFill/>
              </a:ln>
              <a:effectLst/>
            </c:spPr>
            <c:extLst>
              <c:ext xmlns:c16="http://schemas.microsoft.com/office/drawing/2014/chart" uri="{C3380CC4-5D6E-409C-BE32-E72D297353CC}">
                <c16:uniqueId val="{00000001-0D8F-443D-A9F1-79E40A4170D4}"/>
              </c:ext>
            </c:extLst>
          </c:dPt>
          <c:dPt>
            <c:idx val="1"/>
            <c:invertIfNegative val="0"/>
            <c:bubble3D val="0"/>
            <c:spPr>
              <a:gradFill flip="none" rotWithShape="1">
                <a:gsLst>
                  <a:gs pos="0">
                    <a:srgbClr val="000000"/>
                  </a:gs>
                  <a:gs pos="100000">
                    <a:srgbClr val="007F00"/>
                  </a:gs>
                  <a:gs pos="81000">
                    <a:srgbClr val="5DFDCB"/>
                  </a:gs>
                </a:gsLst>
                <a:path path="circle">
                  <a:fillToRect t="100000" r="100000"/>
                </a:path>
                <a:tileRect l="-100000" b="-100000"/>
              </a:gradFill>
              <a:ln>
                <a:noFill/>
              </a:ln>
              <a:effectLst/>
            </c:spPr>
            <c:extLst>
              <c:ext xmlns:c16="http://schemas.microsoft.com/office/drawing/2014/chart" uri="{C3380CC4-5D6E-409C-BE32-E72D297353CC}">
                <c16:uniqueId val="{00000002-0D8F-443D-A9F1-79E40A4170D4}"/>
              </c:ext>
            </c:extLst>
          </c:dPt>
          <c:dPt>
            <c:idx val="2"/>
            <c:invertIfNegative val="0"/>
            <c:bubble3D val="0"/>
            <c:spPr>
              <a:gradFill flip="none" rotWithShape="1">
                <a:gsLst>
                  <a:gs pos="0">
                    <a:srgbClr val="002060"/>
                  </a:gs>
                  <a:gs pos="100000">
                    <a:schemeClr val="bg1"/>
                  </a:gs>
                  <a:gs pos="64000">
                    <a:srgbClr val="7030A0"/>
                  </a:gs>
                  <a:gs pos="23000">
                    <a:srgbClr val="7030A0"/>
                  </a:gs>
                  <a:gs pos="81000">
                    <a:srgbClr val="FF66FF"/>
                  </a:gs>
                </a:gsLst>
                <a:lin ang="16800000" scaled="0"/>
                <a:tileRect/>
              </a:gradFill>
              <a:ln>
                <a:noFill/>
              </a:ln>
              <a:effectLst/>
            </c:spPr>
            <c:extLst>
              <c:ext xmlns:c16="http://schemas.microsoft.com/office/drawing/2014/chart" uri="{C3380CC4-5D6E-409C-BE32-E72D297353CC}">
                <c16:uniqueId val="{00000003-0D8F-443D-A9F1-79E40A4170D4}"/>
              </c:ext>
            </c:extLst>
          </c:dPt>
          <c:cat>
            <c:strRef>
              <c:f>Pivot_Tables!$I$54:$I$56</c:f>
              <c:strCache>
                <c:ptCount val="3"/>
                <c:pt idx="0">
                  <c:v>Total Income</c:v>
                </c:pt>
                <c:pt idx="1">
                  <c:v>Total Expenses</c:v>
                </c:pt>
                <c:pt idx="2">
                  <c:v>Amount left to spend</c:v>
                </c:pt>
              </c:strCache>
            </c:strRef>
          </c:cat>
          <c:val>
            <c:numRef>
              <c:f>Pivot_Tables!$J$54:$J$56</c:f>
              <c:numCache>
                <c:formatCode>General</c:formatCode>
                <c:ptCount val="3"/>
                <c:pt idx="0">
                  <c:v>34635</c:v>
                </c:pt>
                <c:pt idx="1">
                  <c:v>16762</c:v>
                </c:pt>
                <c:pt idx="2">
                  <c:v>17873</c:v>
                </c:pt>
              </c:numCache>
            </c:numRef>
          </c:val>
          <c:extLst>
            <c:ext xmlns:c16="http://schemas.microsoft.com/office/drawing/2014/chart" uri="{C3380CC4-5D6E-409C-BE32-E72D297353CC}">
              <c16:uniqueId val="{00000000-0D8F-443D-A9F1-79E40A4170D4}"/>
            </c:ext>
          </c:extLst>
        </c:ser>
        <c:dLbls>
          <c:showLegendKey val="0"/>
          <c:showVal val="0"/>
          <c:showCatName val="0"/>
          <c:showSerName val="0"/>
          <c:showPercent val="0"/>
          <c:showBubbleSize val="0"/>
        </c:dLbls>
        <c:gapWidth val="182"/>
        <c:axId val="43083407"/>
        <c:axId val="11842624"/>
      </c:barChart>
      <c:catAx>
        <c:axId val="43083407"/>
        <c:scaling>
          <c:orientation val="minMax"/>
        </c:scaling>
        <c:delete val="1"/>
        <c:axPos val="l"/>
        <c:numFmt formatCode="General" sourceLinked="1"/>
        <c:majorTickMark val="none"/>
        <c:minorTickMark val="none"/>
        <c:tickLblPos val="nextTo"/>
        <c:crossAx val="11842624"/>
        <c:crosses val="autoZero"/>
        <c:auto val="1"/>
        <c:lblAlgn val="ctr"/>
        <c:lblOffset val="100"/>
        <c:noMultiLvlLbl val="0"/>
      </c:catAx>
      <c:valAx>
        <c:axId val="11842624"/>
        <c:scaling>
          <c:orientation val="minMax"/>
        </c:scaling>
        <c:delete val="1"/>
        <c:axPos val="b"/>
        <c:numFmt formatCode="General" sourceLinked="1"/>
        <c:majorTickMark val="none"/>
        <c:minorTickMark val="none"/>
        <c:tickLblPos val="nextTo"/>
        <c:crossAx val="4308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tx>
            <c:strRef>
              <c:f>Pivot_Tables!$H$31:$H$35</c:f>
              <c:strCache>
                <c:ptCount val="5"/>
                <c:pt idx="0">
                  <c:v>Wage_Salary</c:v>
                </c:pt>
                <c:pt idx="1">
                  <c:v>Investment Properties</c:v>
                </c:pt>
                <c:pt idx="2">
                  <c:v>Businesses</c:v>
                </c:pt>
                <c:pt idx="3">
                  <c:v>Passive incomes</c:v>
                </c:pt>
                <c:pt idx="4">
                  <c:v>Others</c:v>
                </c:pt>
              </c:strCache>
            </c:strRef>
          </c:tx>
          <c:spPr>
            <a:gradFill flip="none" rotWithShape="1">
              <a:gsLst>
                <a:gs pos="93000">
                  <a:srgbClr val="00B0F0"/>
                </a:gs>
                <a:gs pos="82000">
                  <a:srgbClr val="7030A0"/>
                </a:gs>
                <a:gs pos="9000">
                  <a:schemeClr val="accent1"/>
                </a:gs>
                <a:gs pos="65000">
                  <a:schemeClr val="accent1"/>
                </a:gs>
              </a:gsLst>
              <a:path path="circle">
                <a:fillToRect t="100000" r="100000"/>
              </a:path>
              <a:tileRect l="-100000" b="-100000"/>
            </a:gradFill>
            <a:ln w="25400">
              <a:noFill/>
            </a:ln>
            <a:effectLst>
              <a:outerShdw blurRad="127000" sx="120000" sy="120000" algn="ctr" rotWithShape="0">
                <a:schemeClr val="bg1">
                  <a:alpha val="7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Pivot_Tables!$I$31:$I$35</c:f>
              <c:numCache>
                <c:formatCode>General</c:formatCode>
                <c:ptCount val="5"/>
                <c:pt idx="0">
                  <c:v>1</c:v>
                </c:pt>
                <c:pt idx="1">
                  <c:v>3</c:v>
                </c:pt>
                <c:pt idx="2">
                  <c:v>5</c:v>
                </c:pt>
                <c:pt idx="3">
                  <c:v>8</c:v>
                </c:pt>
                <c:pt idx="4">
                  <c:v>9</c:v>
                </c:pt>
              </c:numCache>
            </c:numRef>
          </c:xVal>
          <c:yVal>
            <c:numRef>
              <c:f>Pivot_Tables!$J$31:$J$35</c:f>
              <c:numCache>
                <c:formatCode>General</c:formatCode>
                <c:ptCount val="5"/>
                <c:pt idx="0">
                  <c:v>4</c:v>
                </c:pt>
                <c:pt idx="1">
                  <c:v>1.5</c:v>
                </c:pt>
                <c:pt idx="2">
                  <c:v>6</c:v>
                </c:pt>
                <c:pt idx="3">
                  <c:v>2</c:v>
                </c:pt>
                <c:pt idx="4">
                  <c:v>5</c:v>
                </c:pt>
              </c:numCache>
            </c:numRef>
          </c:yVal>
          <c:bubbleSize>
            <c:numRef>
              <c:f>Pivot_Tables!$L$31:$L$35</c:f>
              <c:numCache>
                <c:formatCode>General</c:formatCode>
                <c:ptCount val="5"/>
                <c:pt idx="0">
                  <c:v>13915</c:v>
                </c:pt>
                <c:pt idx="1">
                  <c:v>0</c:v>
                </c:pt>
                <c:pt idx="2">
                  <c:v>0</c:v>
                </c:pt>
                <c:pt idx="3">
                  <c:v>0</c:v>
                </c:pt>
                <c:pt idx="4">
                  <c:v>0</c:v>
                </c:pt>
              </c:numCache>
            </c:numRef>
          </c:bubbleSize>
          <c:bubble3D val="0"/>
          <c:extLst>
            <c:ext xmlns:c16="http://schemas.microsoft.com/office/drawing/2014/chart" uri="{C3380CC4-5D6E-409C-BE32-E72D297353CC}">
              <c16:uniqueId val="{00000000-B2BF-4A0A-85E3-807E64E6D8A0}"/>
            </c:ext>
          </c:extLst>
        </c:ser>
        <c:ser>
          <c:idx val="1"/>
          <c:order val="1"/>
          <c:tx>
            <c:strRef>
              <c:f>Pivot_Tables!$H$31:$H$35</c:f>
              <c:strCache>
                <c:ptCount val="5"/>
                <c:pt idx="0">
                  <c:v>Wage_Salary</c:v>
                </c:pt>
                <c:pt idx="1">
                  <c:v>Investment Properties</c:v>
                </c:pt>
                <c:pt idx="2">
                  <c:v>Businesses</c:v>
                </c:pt>
                <c:pt idx="3">
                  <c:v>Passive incomes</c:v>
                </c:pt>
                <c:pt idx="4">
                  <c:v>Others</c:v>
                </c:pt>
              </c:strCache>
            </c:strRef>
          </c:tx>
          <c:spPr>
            <a:gradFill flip="none" rotWithShape="1">
              <a:gsLst>
                <a:gs pos="100000">
                  <a:schemeClr val="accent5">
                    <a:lumMod val="40000"/>
                    <a:lumOff val="60000"/>
                  </a:schemeClr>
                </a:gs>
                <a:gs pos="0">
                  <a:schemeClr val="accent5">
                    <a:lumMod val="40000"/>
                    <a:lumOff val="60000"/>
                  </a:schemeClr>
                </a:gs>
                <a:gs pos="58000">
                  <a:srgbClr val="00B0F0"/>
                </a:gs>
              </a:gsLst>
              <a:path path="circle">
                <a:fillToRect t="100000" r="100000"/>
              </a:path>
              <a:tileRect l="-100000" b="-100000"/>
            </a:gradFill>
            <a:ln w="25400">
              <a:noFill/>
            </a:ln>
            <a:effectLst>
              <a:outerShdw blurRad="127000" sx="115000" sy="115000" algn="ctr" rotWithShape="0">
                <a:schemeClr val="bg1">
                  <a:alpha val="70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Pivot_Tables!$I$31:$I$35</c:f>
              <c:numCache>
                <c:formatCode>General</c:formatCode>
                <c:ptCount val="5"/>
                <c:pt idx="0">
                  <c:v>1</c:v>
                </c:pt>
                <c:pt idx="1">
                  <c:v>3</c:v>
                </c:pt>
                <c:pt idx="2">
                  <c:v>5</c:v>
                </c:pt>
                <c:pt idx="3">
                  <c:v>8</c:v>
                </c:pt>
                <c:pt idx="4">
                  <c:v>9</c:v>
                </c:pt>
              </c:numCache>
            </c:numRef>
          </c:xVal>
          <c:yVal>
            <c:numRef>
              <c:f>Pivot_Tables!$J$31:$J$35</c:f>
              <c:numCache>
                <c:formatCode>General</c:formatCode>
                <c:ptCount val="5"/>
                <c:pt idx="0">
                  <c:v>4</c:v>
                </c:pt>
                <c:pt idx="1">
                  <c:v>1.5</c:v>
                </c:pt>
                <c:pt idx="2">
                  <c:v>6</c:v>
                </c:pt>
                <c:pt idx="3">
                  <c:v>2</c:v>
                </c:pt>
                <c:pt idx="4">
                  <c:v>5</c:v>
                </c:pt>
              </c:numCache>
            </c:numRef>
          </c:yVal>
          <c:bubbleSize>
            <c:numRef>
              <c:f>Pivot_Tables!$M$31:$M$35</c:f>
              <c:numCache>
                <c:formatCode>General</c:formatCode>
                <c:ptCount val="5"/>
                <c:pt idx="0">
                  <c:v>0</c:v>
                </c:pt>
                <c:pt idx="1">
                  <c:v>4840</c:v>
                </c:pt>
                <c:pt idx="2">
                  <c:v>6000</c:v>
                </c:pt>
                <c:pt idx="3">
                  <c:v>7200</c:v>
                </c:pt>
                <c:pt idx="4">
                  <c:v>2680</c:v>
                </c:pt>
              </c:numCache>
            </c:numRef>
          </c:bubbleSize>
          <c:bubble3D val="0"/>
          <c:extLst>
            <c:ext xmlns:c16="http://schemas.microsoft.com/office/drawing/2014/chart" uri="{C3380CC4-5D6E-409C-BE32-E72D297353CC}">
              <c16:uniqueId val="{00000002-B2BF-4A0A-85E3-807E64E6D8A0}"/>
            </c:ext>
          </c:extLst>
        </c:ser>
        <c:dLbls>
          <c:showLegendKey val="0"/>
          <c:showVal val="0"/>
          <c:showCatName val="0"/>
          <c:showSerName val="0"/>
          <c:showPercent val="0"/>
          <c:showBubbleSize val="0"/>
        </c:dLbls>
        <c:bubbleScale val="72"/>
        <c:showNegBubbles val="0"/>
        <c:axId val="277210480"/>
        <c:axId val="383275055"/>
      </c:bubbleChart>
      <c:valAx>
        <c:axId val="277210480"/>
        <c:scaling>
          <c:orientation val="minMax"/>
          <c:max val="10"/>
          <c:min val="0"/>
        </c:scaling>
        <c:delete val="1"/>
        <c:axPos val="b"/>
        <c:numFmt formatCode="General" sourceLinked="1"/>
        <c:majorTickMark val="out"/>
        <c:minorTickMark val="none"/>
        <c:tickLblPos val="nextTo"/>
        <c:crossAx val="383275055"/>
        <c:crosses val="autoZero"/>
        <c:crossBetween val="midCat"/>
      </c:valAx>
      <c:valAx>
        <c:axId val="383275055"/>
        <c:scaling>
          <c:orientation val="minMax"/>
          <c:max val="10"/>
          <c:min val="0"/>
        </c:scaling>
        <c:delete val="1"/>
        <c:axPos val="l"/>
        <c:numFmt formatCode="General" sourceLinked="1"/>
        <c:majorTickMark val="out"/>
        <c:minorTickMark val="none"/>
        <c:tickLblPos val="nextTo"/>
        <c:crossAx val="277210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Pivot_Tables!$H$92</c:f>
              <c:strCache>
                <c:ptCount val="1"/>
                <c:pt idx="0">
                  <c:v>Speedometer</c:v>
                </c:pt>
              </c:strCache>
            </c:strRef>
          </c:tx>
          <c:spPr>
            <a:ln w="57150"/>
          </c:spPr>
          <c:dPt>
            <c:idx val="0"/>
            <c:bubble3D val="0"/>
            <c:spPr>
              <a:solidFill>
                <a:schemeClr val="accent1"/>
              </a:solidFill>
              <a:ln w="57150">
                <a:solidFill>
                  <a:schemeClr val="lt1"/>
                </a:solidFill>
              </a:ln>
              <a:effectLst/>
            </c:spPr>
            <c:extLst>
              <c:ext xmlns:c16="http://schemas.microsoft.com/office/drawing/2014/chart" uri="{C3380CC4-5D6E-409C-BE32-E72D297353CC}">
                <c16:uniqueId val="{00000011-AEF5-440D-A13B-42C497DC4A7C}"/>
              </c:ext>
            </c:extLst>
          </c:dPt>
          <c:dPt>
            <c:idx val="1"/>
            <c:bubble3D val="0"/>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100000" t="100000"/>
                </a:path>
                <a:tileRect r="-100000" b="-100000"/>
              </a:gradFill>
              <a:ln w="57150">
                <a:solidFill>
                  <a:schemeClr val="lt1"/>
                </a:solidFill>
              </a:ln>
              <a:effectLst/>
            </c:spPr>
            <c:extLst>
              <c:ext xmlns:c16="http://schemas.microsoft.com/office/drawing/2014/chart" uri="{C3380CC4-5D6E-409C-BE32-E72D297353CC}">
                <c16:uniqueId val="{00000013-AEF5-440D-A13B-42C497DC4A7C}"/>
              </c:ext>
            </c:extLst>
          </c:dPt>
          <c:dPt>
            <c:idx val="2"/>
            <c:bubble3D val="0"/>
            <c:spPr>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6200000" scaled="1"/>
                <a:tileRect/>
              </a:gradFill>
              <a:ln w="57150">
                <a:solidFill>
                  <a:schemeClr val="lt1"/>
                </a:solidFill>
              </a:ln>
              <a:effectLst/>
            </c:spPr>
            <c:extLst>
              <c:ext xmlns:c16="http://schemas.microsoft.com/office/drawing/2014/chart" uri="{C3380CC4-5D6E-409C-BE32-E72D297353CC}">
                <c16:uniqueId val="{00000015-AEF5-440D-A13B-42C497DC4A7C}"/>
              </c:ext>
            </c:extLst>
          </c:dPt>
          <c:dPt>
            <c:idx val="3"/>
            <c:bubble3D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16200000" scaled="1"/>
                <a:tileRect/>
              </a:gradFill>
              <a:ln w="57150">
                <a:solidFill>
                  <a:schemeClr val="lt1"/>
                </a:solidFill>
              </a:ln>
              <a:effectLst/>
            </c:spPr>
            <c:extLst>
              <c:ext xmlns:c16="http://schemas.microsoft.com/office/drawing/2014/chart" uri="{C3380CC4-5D6E-409C-BE32-E72D297353CC}">
                <c16:uniqueId val="{00000017-AEF5-440D-A13B-42C497DC4A7C}"/>
              </c:ext>
            </c:extLst>
          </c:dPt>
          <c:dPt>
            <c:idx val="4"/>
            <c:bubble3D val="0"/>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8900000" scaled="1"/>
                <a:tileRect/>
              </a:gradFill>
              <a:ln w="57150">
                <a:solidFill>
                  <a:schemeClr val="lt1"/>
                </a:solidFill>
              </a:ln>
              <a:effectLst/>
            </c:spPr>
            <c:extLst>
              <c:ext xmlns:c16="http://schemas.microsoft.com/office/drawing/2014/chart" uri="{C3380CC4-5D6E-409C-BE32-E72D297353CC}">
                <c16:uniqueId val="{00000019-AEF5-440D-A13B-42C497DC4A7C}"/>
              </c:ext>
            </c:extLst>
          </c:dPt>
          <c:dPt>
            <c:idx val="5"/>
            <c:bubble3D val="0"/>
            <c:spPr>
              <a:noFill/>
              <a:ln w="57150">
                <a:solidFill>
                  <a:schemeClr val="lt1"/>
                </a:solidFill>
              </a:ln>
              <a:effectLst/>
            </c:spPr>
            <c:extLst>
              <c:ext xmlns:c16="http://schemas.microsoft.com/office/drawing/2014/chart" uri="{C3380CC4-5D6E-409C-BE32-E72D297353CC}">
                <c16:uniqueId val="{0000001B-AEF5-440D-A13B-42C497DC4A7C}"/>
              </c:ext>
            </c:extLst>
          </c:dPt>
          <c:val>
            <c:numRef>
              <c:f>Pivot_Tables!$I$93:$I$98</c:f>
              <c:numCache>
                <c:formatCode>"$"#,##0.00</c:formatCode>
                <c:ptCount val="6"/>
                <c:pt idx="0">
                  <c:v>0</c:v>
                </c:pt>
                <c:pt idx="1">
                  <c:v>25</c:v>
                </c:pt>
                <c:pt idx="2">
                  <c:v>25</c:v>
                </c:pt>
                <c:pt idx="3">
                  <c:v>25</c:v>
                </c:pt>
                <c:pt idx="4">
                  <c:v>25</c:v>
                </c:pt>
                <c:pt idx="5">
                  <c:v>100</c:v>
                </c:pt>
              </c:numCache>
            </c:numRef>
          </c:val>
          <c:extLst>
            <c:ext xmlns:c16="http://schemas.microsoft.com/office/drawing/2014/chart" uri="{C3380CC4-5D6E-409C-BE32-E72D297353CC}">
              <c16:uniqueId val="{0000001C-AEF5-440D-A13B-42C497DC4A7C}"/>
            </c:ext>
          </c:extLst>
        </c:ser>
        <c:dLbls>
          <c:showLegendKey val="0"/>
          <c:showVal val="0"/>
          <c:showCatName val="0"/>
          <c:showSerName val="0"/>
          <c:showPercent val="0"/>
          <c:showBubbleSize val="0"/>
          <c:showLeaderLines val="1"/>
        </c:dLbls>
        <c:firstSliceAng val="270"/>
        <c:holeSize val="40"/>
      </c:doughnutChart>
      <c:pieChart>
        <c:varyColors val="1"/>
        <c:ser>
          <c:idx val="1"/>
          <c:order val="1"/>
          <c:tx>
            <c:strRef>
              <c:f>Pivot_Tables!$L$93</c:f>
              <c:strCache>
                <c:ptCount val="1"/>
                <c:pt idx="0">
                  <c:v>$20.00</c:v>
                </c:pt>
              </c:strCache>
            </c:strRef>
          </c:tx>
          <c:dPt>
            <c:idx val="0"/>
            <c:bubble3D val="0"/>
            <c:spPr>
              <a:noFill/>
              <a:effectLst/>
            </c:spPr>
            <c:extLst>
              <c:ext xmlns:c16="http://schemas.microsoft.com/office/drawing/2014/chart" uri="{C3380CC4-5D6E-409C-BE32-E72D297353CC}">
                <c16:uniqueId val="{0000001F-AEF5-440D-A13B-42C497DC4A7C}"/>
              </c:ext>
            </c:extLst>
          </c:dPt>
          <c:dPt>
            <c:idx val="1"/>
            <c:bubble3D val="0"/>
            <c:spPr>
              <a:solidFill>
                <a:schemeClr val="tx1">
                  <a:alpha val="98000"/>
                </a:schemeClr>
              </a:solidFill>
              <a:ln>
                <a:solidFill>
                  <a:schemeClr val="accent1">
                    <a:shade val="15000"/>
                    <a:alpha val="98000"/>
                  </a:schemeClr>
                </a:solidFill>
              </a:ln>
              <a:effectLst/>
            </c:spPr>
            <c:extLst>
              <c:ext xmlns:c16="http://schemas.microsoft.com/office/drawing/2014/chart" uri="{C3380CC4-5D6E-409C-BE32-E72D297353CC}">
                <c16:uniqueId val="{00000021-AEF5-440D-A13B-42C497DC4A7C}"/>
              </c:ext>
            </c:extLst>
          </c:dPt>
          <c:dPt>
            <c:idx val="2"/>
            <c:bubble3D val="0"/>
            <c:spPr>
              <a:noFill/>
              <a:effectLst/>
            </c:spPr>
            <c:extLst>
              <c:ext xmlns:c16="http://schemas.microsoft.com/office/drawing/2014/chart" uri="{C3380CC4-5D6E-409C-BE32-E72D297353CC}">
                <c16:uniqueId val="{00000023-AEF5-440D-A13B-42C497DC4A7C}"/>
              </c:ext>
            </c:extLst>
          </c:dPt>
          <c:dLbls>
            <c:dLbl>
              <c:idx val="0"/>
              <c:delete val="1"/>
              <c:extLst>
                <c:ext xmlns:c15="http://schemas.microsoft.com/office/drawing/2012/chart" uri="{CE6537A1-D6FC-4f65-9D91-7224C49458BB}"/>
                <c:ext xmlns:c16="http://schemas.microsoft.com/office/drawing/2014/chart" uri="{C3380CC4-5D6E-409C-BE32-E72D297353CC}">
                  <c16:uniqueId val="{0000001F-AEF5-440D-A13B-42C497DC4A7C}"/>
                </c:ext>
              </c:extLst>
            </c:dLbl>
            <c:dLbl>
              <c:idx val="1"/>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1-AEF5-440D-A13B-42C497DC4A7C}"/>
                </c:ext>
              </c:extLst>
            </c:dLbl>
            <c:dLbl>
              <c:idx val="2"/>
              <c:delete val="1"/>
              <c:extLst>
                <c:ext xmlns:c15="http://schemas.microsoft.com/office/drawing/2012/chart" uri="{CE6537A1-D6FC-4f65-9D91-7224C49458BB}"/>
                <c:ext xmlns:c16="http://schemas.microsoft.com/office/drawing/2014/chart" uri="{C3380CC4-5D6E-409C-BE32-E72D297353CC}">
                  <c16:uniqueId val="{00000023-AEF5-440D-A13B-42C497DC4A7C}"/>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val>
            <c:numRef>
              <c:f>Pivot_Tables!$L$93:$L$95</c:f>
              <c:numCache>
                <c:formatCode>"$"#,##0.00</c:formatCode>
                <c:ptCount val="3"/>
                <c:pt idx="0">
                  <c:v>20</c:v>
                </c:pt>
                <c:pt idx="1">
                  <c:v>2</c:v>
                </c:pt>
                <c:pt idx="2">
                  <c:v>178</c:v>
                </c:pt>
              </c:numCache>
            </c:numRef>
          </c:val>
          <c:extLst>
            <c:ext xmlns:c16="http://schemas.microsoft.com/office/drawing/2014/chart" uri="{C3380CC4-5D6E-409C-BE32-E72D297353CC}">
              <c16:uniqueId val="{00000024-AEF5-440D-A13B-42C497DC4A7C}"/>
            </c:ext>
          </c:extLst>
        </c:ser>
        <c:dLbls>
          <c:showLegendKey val="0"/>
          <c:showVal val="0"/>
          <c:showCatName val="0"/>
          <c:showSerName val="0"/>
          <c:showPercent val="0"/>
          <c:showBubbleSize val="0"/>
          <c:showLeaderLines val="0"/>
        </c:dLbls>
        <c:firstSliceAng val="270"/>
      </c:pieChart>
      <c:spPr>
        <a:noFill/>
        <a:ln w="25400">
          <a:noFill/>
        </a:ln>
        <a:effectLst/>
      </c:spPr>
    </c:plotArea>
    <c:plotVisOnly val="1"/>
    <c:dispBlanksAs val="gap"/>
    <c:showDLblsOverMax val="0"/>
    <c:extLst/>
  </c:chart>
  <c:spPr>
    <a:noFill/>
    <a:ln>
      <a:noFill/>
    </a:ln>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Pivot_Tables!$H$102</c:f>
              <c:strCache>
                <c:ptCount val="1"/>
                <c:pt idx="0">
                  <c:v>Speedometer</c:v>
                </c:pt>
              </c:strCache>
            </c:strRef>
          </c:tx>
          <c:spPr>
            <a:ln w="63500">
              <a:solidFill>
                <a:schemeClr val="lt1"/>
              </a:solidFill>
            </a:ln>
          </c:spPr>
          <c:dPt>
            <c:idx val="1"/>
            <c:bubble3D val="0"/>
            <c:spPr>
              <a:gradFill>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100000" t="100000"/>
                </a:path>
              </a:gradFill>
              <a:ln w="63500">
                <a:solidFill>
                  <a:schemeClr val="lt1"/>
                </a:solidFill>
              </a:ln>
            </c:spPr>
            <c:extLst>
              <c:ext xmlns:c16="http://schemas.microsoft.com/office/drawing/2014/chart" uri="{C3380CC4-5D6E-409C-BE32-E72D297353CC}">
                <c16:uniqueId val="{00000003-F0FA-449E-94CC-CFA644C2D551}"/>
              </c:ext>
            </c:extLst>
          </c:dPt>
          <c:dPt>
            <c:idx val="2"/>
            <c:bubble3D val="0"/>
            <c:spPr>
              <a:gradFill>
                <a:gsLst>
                  <a:gs pos="0">
                    <a:srgbClr val="FFC000">
                      <a:shade val="30000"/>
                      <a:satMod val="115000"/>
                    </a:srgbClr>
                  </a:gs>
                  <a:gs pos="50000">
                    <a:srgbClr val="FFC000">
                      <a:shade val="67500"/>
                      <a:satMod val="115000"/>
                    </a:srgbClr>
                  </a:gs>
                  <a:gs pos="100000">
                    <a:srgbClr val="FFC000">
                      <a:shade val="100000"/>
                      <a:satMod val="115000"/>
                    </a:srgbClr>
                  </a:gs>
                </a:gsLst>
                <a:lin ang="16200000" scaled="1"/>
              </a:gradFill>
              <a:ln w="63500">
                <a:solidFill>
                  <a:schemeClr val="lt1"/>
                </a:solidFill>
              </a:ln>
            </c:spPr>
            <c:extLst>
              <c:ext xmlns:c16="http://schemas.microsoft.com/office/drawing/2014/chart" uri="{C3380CC4-5D6E-409C-BE32-E72D297353CC}">
                <c16:uniqueId val="{00000005-F0FA-449E-94CC-CFA644C2D551}"/>
              </c:ext>
            </c:extLst>
          </c:dPt>
          <c:dPt>
            <c:idx val="3"/>
            <c:bubble3D val="0"/>
            <c:spPr>
              <a:gradFill>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16200000" scaled="1"/>
              </a:gradFill>
              <a:ln w="63500">
                <a:solidFill>
                  <a:schemeClr val="lt1"/>
                </a:solidFill>
              </a:ln>
            </c:spPr>
            <c:extLst>
              <c:ext xmlns:c16="http://schemas.microsoft.com/office/drawing/2014/chart" uri="{C3380CC4-5D6E-409C-BE32-E72D297353CC}">
                <c16:uniqueId val="{00000007-F0FA-449E-94CC-CFA644C2D551}"/>
              </c:ext>
            </c:extLst>
          </c:dPt>
          <c:dPt>
            <c:idx val="4"/>
            <c:bubble3D val="0"/>
            <c:spPr>
              <a:gradFill>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8900000" scaled="1"/>
              </a:gradFill>
              <a:ln w="63500">
                <a:solidFill>
                  <a:schemeClr val="lt1"/>
                </a:solidFill>
              </a:ln>
            </c:spPr>
            <c:extLst>
              <c:ext xmlns:c16="http://schemas.microsoft.com/office/drawing/2014/chart" uri="{C3380CC4-5D6E-409C-BE32-E72D297353CC}">
                <c16:uniqueId val="{00000009-F0FA-449E-94CC-CFA644C2D551}"/>
              </c:ext>
            </c:extLst>
          </c:dPt>
          <c:dPt>
            <c:idx val="5"/>
            <c:bubble3D val="0"/>
            <c:spPr>
              <a:noFill/>
              <a:ln w="63500">
                <a:solidFill>
                  <a:schemeClr val="lt1"/>
                </a:solidFill>
              </a:ln>
            </c:spPr>
            <c:extLst>
              <c:ext xmlns:c16="http://schemas.microsoft.com/office/drawing/2014/chart" uri="{C3380CC4-5D6E-409C-BE32-E72D297353CC}">
                <c16:uniqueId val="{0000000B-F0FA-449E-94CC-CFA644C2D551}"/>
              </c:ext>
            </c:extLst>
          </c:dPt>
          <c:val>
            <c:numRef>
              <c:f>Pivot_Tables!$I$103:$I$108</c:f>
              <c:numCache>
                <c:formatCode>"$"#,##0.00</c:formatCode>
                <c:ptCount val="6"/>
                <c:pt idx="0">
                  <c:v>0</c:v>
                </c:pt>
                <c:pt idx="1">
                  <c:v>50</c:v>
                </c:pt>
                <c:pt idx="2">
                  <c:v>50</c:v>
                </c:pt>
                <c:pt idx="3">
                  <c:v>50</c:v>
                </c:pt>
                <c:pt idx="4">
                  <c:v>50</c:v>
                </c:pt>
                <c:pt idx="5">
                  <c:v>200</c:v>
                </c:pt>
              </c:numCache>
            </c:numRef>
          </c:val>
          <c:extLst>
            <c:ext xmlns:c16="http://schemas.microsoft.com/office/drawing/2014/chart" uri="{C3380CC4-5D6E-409C-BE32-E72D297353CC}">
              <c16:uniqueId val="{0000000C-F0FA-449E-94CC-CFA644C2D551}"/>
            </c:ext>
          </c:extLst>
        </c:ser>
        <c:dLbls>
          <c:showLegendKey val="0"/>
          <c:showVal val="0"/>
          <c:showCatName val="0"/>
          <c:showSerName val="0"/>
          <c:showPercent val="0"/>
          <c:showBubbleSize val="0"/>
          <c:showLeaderLines val="1"/>
        </c:dLbls>
        <c:firstSliceAng val="270"/>
        <c:holeSize val="40"/>
      </c:doughnutChart>
      <c:pieChart>
        <c:varyColors val="1"/>
        <c:ser>
          <c:idx val="1"/>
          <c:order val="1"/>
          <c:tx>
            <c:strRef>
              <c:f>Pivot_Tables!$L$103</c:f>
              <c:strCache>
                <c:ptCount val="1"/>
                <c:pt idx="0">
                  <c:v>$120.00</c:v>
                </c:pt>
              </c:strCache>
            </c:strRef>
          </c:tx>
          <c:dPt>
            <c:idx val="0"/>
            <c:bubble3D val="0"/>
            <c:spPr>
              <a:noFill/>
            </c:spPr>
            <c:extLst>
              <c:ext xmlns:c16="http://schemas.microsoft.com/office/drawing/2014/chart" uri="{C3380CC4-5D6E-409C-BE32-E72D297353CC}">
                <c16:uniqueId val="{00000017-F0FA-449E-94CC-CFA644C2D551}"/>
              </c:ext>
            </c:extLst>
          </c:dPt>
          <c:dPt>
            <c:idx val="1"/>
            <c:bubble3D val="0"/>
            <c:spPr>
              <a:solidFill>
                <a:schemeClr val="tx1"/>
              </a:solidFill>
              <a:ln w="19050">
                <a:solidFill>
                  <a:schemeClr val="lt1"/>
                </a:solidFill>
              </a:ln>
            </c:spPr>
            <c:extLst>
              <c:ext xmlns:c16="http://schemas.microsoft.com/office/drawing/2014/chart" uri="{C3380CC4-5D6E-409C-BE32-E72D297353CC}">
                <c16:uniqueId val="{00000018-F0FA-449E-94CC-CFA644C2D551}"/>
              </c:ext>
            </c:extLst>
          </c:dPt>
          <c:dPt>
            <c:idx val="2"/>
            <c:bubble3D val="0"/>
            <c:spPr>
              <a:noFill/>
            </c:spPr>
            <c:extLst>
              <c:ext xmlns:c16="http://schemas.microsoft.com/office/drawing/2014/chart" uri="{C3380CC4-5D6E-409C-BE32-E72D297353CC}">
                <c16:uniqueId val="{00000016-F0FA-449E-94CC-CFA644C2D551}"/>
              </c:ext>
            </c:extLst>
          </c:dPt>
          <c:dLbls>
            <c:dLbl>
              <c:idx val="0"/>
              <c:delete val="1"/>
              <c:extLst>
                <c:ext xmlns:c15="http://schemas.microsoft.com/office/drawing/2012/chart" uri="{CE6537A1-D6FC-4f65-9D91-7224C49458BB}"/>
                <c:ext xmlns:c16="http://schemas.microsoft.com/office/drawing/2014/chart" uri="{C3380CC4-5D6E-409C-BE32-E72D297353CC}">
                  <c16:uniqueId val="{00000017-F0FA-449E-94CC-CFA644C2D551}"/>
                </c:ext>
              </c:extLst>
            </c:dLbl>
            <c:dLbl>
              <c:idx val="1"/>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8-F0FA-449E-94CC-CFA644C2D551}"/>
                </c:ext>
              </c:extLst>
            </c:dLbl>
            <c:dLbl>
              <c:idx val="2"/>
              <c:delete val="1"/>
              <c:extLst>
                <c:ext xmlns:c15="http://schemas.microsoft.com/office/drawing/2012/chart" uri="{CE6537A1-D6FC-4f65-9D91-7224C49458BB}"/>
                <c:ext xmlns:c16="http://schemas.microsoft.com/office/drawing/2014/chart" uri="{C3380CC4-5D6E-409C-BE32-E72D297353CC}">
                  <c16:uniqueId val="{00000016-F0FA-449E-94CC-CFA644C2D551}"/>
                </c:ext>
              </c:extLst>
            </c:dLbl>
            <c:spPr>
              <a:noFill/>
              <a:ln>
                <a:noFill/>
              </a:ln>
              <a:effectLst/>
            </c:spPr>
            <c:txPr>
              <a:bodyPr wrap="square" lIns="38100" tIns="19050" rIns="38100" bIns="19050" anchor="ctr">
                <a:spAutoFit/>
              </a:bodyPr>
              <a:lstStyle/>
              <a:p>
                <a:pPr>
                  <a:defRPr sz="14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val>
            <c:numRef>
              <c:f>Pivot_Tables!$L$103:$L$105</c:f>
              <c:numCache>
                <c:formatCode>"$"#,##0.00</c:formatCode>
                <c:ptCount val="3"/>
                <c:pt idx="0">
                  <c:v>120</c:v>
                </c:pt>
                <c:pt idx="1">
                  <c:v>4</c:v>
                </c:pt>
                <c:pt idx="2">
                  <c:v>276</c:v>
                </c:pt>
              </c:numCache>
            </c:numRef>
          </c:val>
          <c:extLst>
            <c:ext xmlns:c16="http://schemas.microsoft.com/office/drawing/2014/chart" uri="{C3380CC4-5D6E-409C-BE32-E72D297353CC}">
              <c16:uniqueId val="{00000015-F0FA-449E-94CC-CFA644C2D551}"/>
            </c:ext>
          </c:extLst>
        </c:ser>
        <c:dLbls>
          <c:showLegendKey val="0"/>
          <c:showVal val="0"/>
          <c:showCatName val="0"/>
          <c:showSerName val="0"/>
          <c:showPercent val="0"/>
          <c:showBubbleSize val="0"/>
          <c:showLeaderLines val="0"/>
        </c:dLbls>
        <c:firstSliceAng val="270"/>
      </c:pieChart>
      <c:spPr>
        <a:noFill/>
        <a:ln w="25400">
          <a:noFill/>
        </a:ln>
        <a:effectLst/>
      </c:spPr>
    </c:plotArea>
    <c:plotVisOnly val="1"/>
    <c:dispBlanksAs val="gap"/>
    <c:showDLblsOverMax val="0"/>
    <c:extLst/>
  </c:chart>
  <c:spPr>
    <a:noFill/>
    <a:ln>
      <a:noFill/>
    </a:ln>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Pivot_Tables!$H$112</c:f>
              <c:strCache>
                <c:ptCount val="1"/>
                <c:pt idx="0">
                  <c:v>Speedometer</c:v>
                </c:pt>
              </c:strCache>
            </c:strRef>
          </c:tx>
          <c:spPr>
            <a:ln w="63500">
              <a:solidFill>
                <a:schemeClr val="lt1"/>
              </a:solidFill>
            </a:ln>
          </c:spPr>
          <c:dPt>
            <c:idx val="1"/>
            <c:bubble3D val="0"/>
            <c:spPr>
              <a:gradFill>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100000" t="100000"/>
                </a:path>
              </a:gradFill>
              <a:ln w="63500">
                <a:solidFill>
                  <a:schemeClr val="lt1"/>
                </a:solidFill>
              </a:ln>
            </c:spPr>
            <c:extLst>
              <c:ext xmlns:c16="http://schemas.microsoft.com/office/drawing/2014/chart" uri="{C3380CC4-5D6E-409C-BE32-E72D297353CC}">
                <c16:uniqueId val="{00000003-E6C0-4A52-A715-C275A1A12270}"/>
              </c:ext>
            </c:extLst>
          </c:dPt>
          <c:dPt>
            <c:idx val="2"/>
            <c:bubble3D val="0"/>
            <c:spPr>
              <a:gradFill>
                <a:gsLst>
                  <a:gs pos="0">
                    <a:srgbClr val="FFC000">
                      <a:shade val="30000"/>
                      <a:satMod val="115000"/>
                    </a:srgbClr>
                  </a:gs>
                  <a:gs pos="50000">
                    <a:srgbClr val="FFC000">
                      <a:shade val="67500"/>
                      <a:satMod val="115000"/>
                    </a:srgbClr>
                  </a:gs>
                  <a:gs pos="100000">
                    <a:srgbClr val="FFC000">
                      <a:shade val="100000"/>
                      <a:satMod val="115000"/>
                    </a:srgbClr>
                  </a:gs>
                </a:gsLst>
                <a:lin ang="16200000" scaled="1"/>
              </a:gradFill>
              <a:ln w="63500">
                <a:solidFill>
                  <a:schemeClr val="lt1"/>
                </a:solidFill>
              </a:ln>
            </c:spPr>
            <c:extLst>
              <c:ext xmlns:c16="http://schemas.microsoft.com/office/drawing/2014/chart" uri="{C3380CC4-5D6E-409C-BE32-E72D297353CC}">
                <c16:uniqueId val="{00000005-E6C0-4A52-A715-C275A1A12270}"/>
              </c:ext>
            </c:extLst>
          </c:dPt>
          <c:dPt>
            <c:idx val="3"/>
            <c:bubble3D val="0"/>
            <c:spPr>
              <a:gradFill>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16200000" scaled="1"/>
              </a:gradFill>
              <a:ln w="63500">
                <a:solidFill>
                  <a:schemeClr val="lt1"/>
                </a:solidFill>
              </a:ln>
            </c:spPr>
            <c:extLst>
              <c:ext xmlns:c16="http://schemas.microsoft.com/office/drawing/2014/chart" uri="{C3380CC4-5D6E-409C-BE32-E72D297353CC}">
                <c16:uniqueId val="{00000007-E6C0-4A52-A715-C275A1A12270}"/>
              </c:ext>
            </c:extLst>
          </c:dPt>
          <c:dPt>
            <c:idx val="4"/>
            <c:bubble3D val="0"/>
            <c:spPr>
              <a:gradFill>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8900000" scaled="1"/>
              </a:gradFill>
              <a:ln w="63500">
                <a:solidFill>
                  <a:schemeClr val="lt1"/>
                </a:solidFill>
              </a:ln>
            </c:spPr>
            <c:extLst>
              <c:ext xmlns:c16="http://schemas.microsoft.com/office/drawing/2014/chart" uri="{C3380CC4-5D6E-409C-BE32-E72D297353CC}">
                <c16:uniqueId val="{00000009-E6C0-4A52-A715-C275A1A12270}"/>
              </c:ext>
            </c:extLst>
          </c:dPt>
          <c:dPt>
            <c:idx val="5"/>
            <c:bubble3D val="0"/>
            <c:spPr>
              <a:noFill/>
              <a:ln w="63500">
                <a:solidFill>
                  <a:schemeClr val="lt1"/>
                </a:solidFill>
              </a:ln>
            </c:spPr>
            <c:extLst>
              <c:ext xmlns:c16="http://schemas.microsoft.com/office/drawing/2014/chart" uri="{C3380CC4-5D6E-409C-BE32-E72D297353CC}">
                <c16:uniqueId val="{0000000B-E6C0-4A52-A715-C275A1A12270}"/>
              </c:ext>
            </c:extLst>
          </c:dPt>
          <c:val>
            <c:numRef>
              <c:f>Pivot_Tables!$I$113:$I$118</c:f>
              <c:numCache>
                <c:formatCode>"$"#,##0.00</c:formatCode>
                <c:ptCount val="6"/>
                <c:pt idx="0">
                  <c:v>0</c:v>
                </c:pt>
                <c:pt idx="1">
                  <c:v>25</c:v>
                </c:pt>
                <c:pt idx="2">
                  <c:v>25</c:v>
                </c:pt>
                <c:pt idx="3">
                  <c:v>25</c:v>
                </c:pt>
                <c:pt idx="4">
                  <c:v>25</c:v>
                </c:pt>
                <c:pt idx="5">
                  <c:v>100</c:v>
                </c:pt>
              </c:numCache>
            </c:numRef>
          </c:val>
          <c:extLst>
            <c:ext xmlns:c16="http://schemas.microsoft.com/office/drawing/2014/chart" uri="{C3380CC4-5D6E-409C-BE32-E72D297353CC}">
              <c16:uniqueId val="{0000000C-E6C0-4A52-A715-C275A1A12270}"/>
            </c:ext>
          </c:extLst>
        </c:ser>
        <c:dLbls>
          <c:showLegendKey val="0"/>
          <c:showVal val="0"/>
          <c:showCatName val="0"/>
          <c:showSerName val="0"/>
          <c:showPercent val="0"/>
          <c:showBubbleSize val="0"/>
          <c:showLeaderLines val="1"/>
        </c:dLbls>
        <c:firstSliceAng val="270"/>
        <c:holeSize val="50"/>
      </c:doughnutChart>
      <c:pieChart>
        <c:varyColors val="1"/>
        <c:ser>
          <c:idx val="1"/>
          <c:order val="1"/>
          <c:tx>
            <c:strRef>
              <c:f>Pivot_Tables!$L$113</c:f>
              <c:strCache>
                <c:ptCount val="1"/>
                <c:pt idx="0">
                  <c:v>$90.00</c:v>
                </c:pt>
              </c:strCache>
            </c:strRef>
          </c:tx>
          <c:dPt>
            <c:idx val="0"/>
            <c:bubble3D val="0"/>
            <c:spPr>
              <a:noFill/>
            </c:spPr>
            <c:extLst>
              <c:ext xmlns:c16="http://schemas.microsoft.com/office/drawing/2014/chart" uri="{C3380CC4-5D6E-409C-BE32-E72D297353CC}">
                <c16:uniqueId val="{00000019-E6C0-4A52-A715-C275A1A12270}"/>
              </c:ext>
            </c:extLst>
          </c:dPt>
          <c:dPt>
            <c:idx val="1"/>
            <c:bubble3D val="0"/>
            <c:spPr>
              <a:solidFill>
                <a:schemeClr val="tx1"/>
              </a:solidFill>
            </c:spPr>
            <c:extLst>
              <c:ext xmlns:c16="http://schemas.microsoft.com/office/drawing/2014/chart" uri="{C3380CC4-5D6E-409C-BE32-E72D297353CC}">
                <c16:uniqueId val="{0000001A-E6C0-4A52-A715-C275A1A12270}"/>
              </c:ext>
            </c:extLst>
          </c:dPt>
          <c:dPt>
            <c:idx val="2"/>
            <c:bubble3D val="0"/>
            <c:spPr>
              <a:noFill/>
            </c:spPr>
            <c:extLst>
              <c:ext xmlns:c16="http://schemas.microsoft.com/office/drawing/2014/chart" uri="{C3380CC4-5D6E-409C-BE32-E72D297353CC}">
                <c16:uniqueId val="{00000018-E6C0-4A52-A715-C275A1A12270}"/>
              </c:ext>
            </c:extLst>
          </c:dPt>
          <c:dLbls>
            <c:dLbl>
              <c:idx val="0"/>
              <c:delete val="1"/>
              <c:extLst>
                <c:ext xmlns:c15="http://schemas.microsoft.com/office/drawing/2012/chart" uri="{CE6537A1-D6FC-4f65-9D91-7224C49458BB}"/>
                <c:ext xmlns:c16="http://schemas.microsoft.com/office/drawing/2014/chart" uri="{C3380CC4-5D6E-409C-BE32-E72D297353CC}">
                  <c16:uniqueId val="{00000019-E6C0-4A52-A715-C275A1A12270}"/>
                </c:ext>
              </c:extLst>
            </c:dLbl>
            <c:dLbl>
              <c:idx val="1"/>
              <c:tx>
                <c:rich>
                  <a:bodyPr/>
                  <a:lstStyle/>
                  <a:p>
                    <a:fld id="{90C2A79D-8595-46BD-BEB2-C4F604B07FE0}" type="SERIESNAME">
                      <a:rPr lang="en-US"/>
                      <a:pPr/>
                      <a:t>[SERIES NAME]</a:t>
                    </a:fld>
                    <a:endParaRPr lang="en-AU"/>
                  </a:p>
                </c:rich>
              </c:tx>
              <c:dLblPos val="outEnd"/>
              <c:showLegendKey val="0"/>
              <c:showVal val="0"/>
              <c:showCatName val="0"/>
              <c:showSerName val="1"/>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E6C0-4A52-A715-C275A1A12270}"/>
                </c:ext>
              </c:extLst>
            </c:dLbl>
            <c:dLbl>
              <c:idx val="2"/>
              <c:delete val="1"/>
              <c:extLst>
                <c:ext xmlns:c15="http://schemas.microsoft.com/office/drawing/2012/chart" uri="{CE6537A1-D6FC-4f65-9D91-7224C49458BB}"/>
                <c:ext xmlns:c16="http://schemas.microsoft.com/office/drawing/2014/chart" uri="{C3380CC4-5D6E-409C-BE32-E72D297353CC}">
                  <c16:uniqueId val="{00000018-E6C0-4A52-A715-C275A1A12270}"/>
                </c:ext>
              </c:extLst>
            </c:dLbl>
            <c:spPr>
              <a:noFill/>
              <a:ln>
                <a:noFill/>
              </a:ln>
              <a:effectLst/>
            </c:spPr>
            <c:txPr>
              <a:bodyPr wrap="square" lIns="38100" tIns="19050" rIns="38100" bIns="19050" anchor="ctr" anchorCtr="0">
                <a:spAutoFit/>
              </a:bodyPr>
              <a:lstStyle/>
              <a:p>
                <a:pPr algn="ctr">
                  <a:defRPr lang="en-US" sz="14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1"/>
            <c:showPercent val="0"/>
            <c:showBubbleSize val="0"/>
            <c:showLeaderLines val="0"/>
            <c:extLst>
              <c:ext xmlns:c15="http://schemas.microsoft.com/office/drawing/2012/chart" uri="{CE6537A1-D6FC-4f65-9D91-7224C49458BB}"/>
            </c:extLst>
          </c:dLbls>
          <c:val>
            <c:numRef>
              <c:f>Pivot_Tables!$L$113:$L$115</c:f>
              <c:numCache>
                <c:formatCode>"$"#,##0.00</c:formatCode>
                <c:ptCount val="3"/>
                <c:pt idx="0">
                  <c:v>90</c:v>
                </c:pt>
                <c:pt idx="1">
                  <c:v>2</c:v>
                </c:pt>
                <c:pt idx="2">
                  <c:v>108</c:v>
                </c:pt>
              </c:numCache>
            </c:numRef>
          </c:val>
          <c:extLst>
            <c:ext xmlns:c15="http://schemas.microsoft.com/office/drawing/2012/chart" uri="{02D57815-91ED-43cb-92C2-25804820EDAC}">
              <c15:datalabelsRange>
                <c15:f>Pivot_Tables!$L$113</c15:f>
                <c15:dlblRangeCache>
                  <c:ptCount val="1"/>
                  <c:pt idx="0">
                    <c:v>$90.00</c:v>
                  </c:pt>
                </c15:dlblRangeCache>
              </c15:datalabelsRange>
            </c:ext>
            <c:ext xmlns:c16="http://schemas.microsoft.com/office/drawing/2014/chart" uri="{C3380CC4-5D6E-409C-BE32-E72D297353CC}">
              <c16:uniqueId val="{00000017-E6C0-4A52-A715-C275A1A12270}"/>
            </c:ext>
          </c:extLst>
        </c:ser>
        <c:dLbls>
          <c:showLegendKey val="0"/>
          <c:showVal val="0"/>
          <c:showCatName val="0"/>
          <c:showSerName val="0"/>
          <c:showPercent val="0"/>
          <c:showBubbleSize val="0"/>
          <c:showLeaderLines val="0"/>
        </c:dLbls>
        <c:firstSliceAng val="270"/>
      </c:pieChart>
      <c:spPr>
        <a:noFill/>
        <a:ln w="25400">
          <a:noFill/>
        </a:ln>
        <a:effectLst/>
      </c:spPr>
    </c:plotArea>
    <c:plotVisOnly val="1"/>
    <c:dispBlanksAs val="gap"/>
    <c:showDLblsOverMax val="0"/>
    <c:extLst/>
  </c:chart>
  <c:spPr>
    <a:noFill/>
    <a:ln>
      <a:noFill/>
    </a:ln>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Pivot_Tables!$H$122</c:f>
              <c:strCache>
                <c:ptCount val="1"/>
                <c:pt idx="0">
                  <c:v>Speedometer</c:v>
                </c:pt>
              </c:strCache>
            </c:strRef>
          </c:tx>
          <c:spPr>
            <a:ln w="63500">
              <a:solidFill>
                <a:schemeClr val="lt1"/>
              </a:solidFill>
            </a:ln>
          </c:spPr>
          <c:dPt>
            <c:idx val="1"/>
            <c:bubble3D val="0"/>
            <c:spPr>
              <a:gradFill>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100000" t="100000"/>
                </a:path>
              </a:gradFill>
              <a:ln w="63500">
                <a:solidFill>
                  <a:schemeClr val="lt1"/>
                </a:solidFill>
              </a:ln>
            </c:spPr>
            <c:extLst>
              <c:ext xmlns:c16="http://schemas.microsoft.com/office/drawing/2014/chart" uri="{C3380CC4-5D6E-409C-BE32-E72D297353CC}">
                <c16:uniqueId val="{00000001-49CD-4B7D-B049-EB5C49D1E2FC}"/>
              </c:ext>
            </c:extLst>
          </c:dPt>
          <c:dPt>
            <c:idx val="2"/>
            <c:bubble3D val="0"/>
            <c:spPr>
              <a:gradFill>
                <a:gsLst>
                  <a:gs pos="0">
                    <a:srgbClr val="FFC000">
                      <a:shade val="30000"/>
                      <a:satMod val="115000"/>
                    </a:srgbClr>
                  </a:gs>
                  <a:gs pos="50000">
                    <a:srgbClr val="FFC000">
                      <a:shade val="67500"/>
                      <a:satMod val="115000"/>
                    </a:srgbClr>
                  </a:gs>
                  <a:gs pos="100000">
                    <a:srgbClr val="FFC000">
                      <a:shade val="100000"/>
                      <a:satMod val="115000"/>
                    </a:srgbClr>
                  </a:gs>
                </a:gsLst>
                <a:lin ang="16200000" scaled="1"/>
              </a:gradFill>
              <a:ln w="63500">
                <a:solidFill>
                  <a:schemeClr val="lt1"/>
                </a:solidFill>
              </a:ln>
            </c:spPr>
            <c:extLst>
              <c:ext xmlns:c16="http://schemas.microsoft.com/office/drawing/2014/chart" uri="{C3380CC4-5D6E-409C-BE32-E72D297353CC}">
                <c16:uniqueId val="{00000003-49CD-4B7D-B049-EB5C49D1E2FC}"/>
              </c:ext>
            </c:extLst>
          </c:dPt>
          <c:dPt>
            <c:idx val="3"/>
            <c:bubble3D val="0"/>
            <c:spPr>
              <a:gradFill>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lin ang="16200000" scaled="1"/>
              </a:gradFill>
              <a:ln w="63500">
                <a:solidFill>
                  <a:schemeClr val="lt1"/>
                </a:solidFill>
              </a:ln>
            </c:spPr>
            <c:extLst>
              <c:ext xmlns:c16="http://schemas.microsoft.com/office/drawing/2014/chart" uri="{C3380CC4-5D6E-409C-BE32-E72D297353CC}">
                <c16:uniqueId val="{00000005-49CD-4B7D-B049-EB5C49D1E2FC}"/>
              </c:ext>
            </c:extLst>
          </c:dPt>
          <c:dPt>
            <c:idx val="4"/>
            <c:bubble3D val="0"/>
            <c:spPr>
              <a:gradFill>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8900000" scaled="1"/>
              </a:gradFill>
              <a:ln w="63500">
                <a:solidFill>
                  <a:schemeClr val="lt1"/>
                </a:solidFill>
              </a:ln>
            </c:spPr>
            <c:extLst>
              <c:ext xmlns:c16="http://schemas.microsoft.com/office/drawing/2014/chart" uri="{C3380CC4-5D6E-409C-BE32-E72D297353CC}">
                <c16:uniqueId val="{00000007-49CD-4B7D-B049-EB5C49D1E2FC}"/>
              </c:ext>
            </c:extLst>
          </c:dPt>
          <c:dPt>
            <c:idx val="5"/>
            <c:bubble3D val="0"/>
            <c:spPr>
              <a:noFill/>
              <a:ln w="63500">
                <a:solidFill>
                  <a:schemeClr val="lt1"/>
                </a:solidFill>
              </a:ln>
            </c:spPr>
            <c:extLst>
              <c:ext xmlns:c16="http://schemas.microsoft.com/office/drawing/2014/chart" uri="{C3380CC4-5D6E-409C-BE32-E72D297353CC}">
                <c16:uniqueId val="{00000009-49CD-4B7D-B049-EB5C49D1E2FC}"/>
              </c:ext>
            </c:extLst>
          </c:dPt>
          <c:val>
            <c:numRef>
              <c:f>Pivot_Tables!$I$123:$I$128</c:f>
              <c:numCache>
                <c:formatCode>"$"#,##0.00</c:formatCode>
                <c:ptCount val="6"/>
                <c:pt idx="0">
                  <c:v>0</c:v>
                </c:pt>
                <c:pt idx="1">
                  <c:v>25</c:v>
                </c:pt>
                <c:pt idx="2">
                  <c:v>25</c:v>
                </c:pt>
                <c:pt idx="3">
                  <c:v>25</c:v>
                </c:pt>
                <c:pt idx="4">
                  <c:v>25</c:v>
                </c:pt>
                <c:pt idx="5">
                  <c:v>100</c:v>
                </c:pt>
              </c:numCache>
            </c:numRef>
          </c:val>
          <c:extLst>
            <c:ext xmlns:c16="http://schemas.microsoft.com/office/drawing/2014/chart" uri="{C3380CC4-5D6E-409C-BE32-E72D297353CC}">
              <c16:uniqueId val="{0000000A-49CD-4B7D-B049-EB5C49D1E2FC}"/>
            </c:ext>
          </c:extLst>
        </c:ser>
        <c:dLbls>
          <c:showLegendKey val="0"/>
          <c:showVal val="0"/>
          <c:showCatName val="0"/>
          <c:showSerName val="0"/>
          <c:showPercent val="0"/>
          <c:showBubbleSize val="0"/>
          <c:showLeaderLines val="1"/>
        </c:dLbls>
        <c:firstSliceAng val="270"/>
        <c:holeSize val="40"/>
      </c:doughnutChart>
      <c:pieChart>
        <c:varyColors val="1"/>
        <c:ser>
          <c:idx val="1"/>
          <c:order val="1"/>
          <c:tx>
            <c:strRef>
              <c:f>Pivot_Tables!$L$123</c:f>
              <c:strCache>
                <c:ptCount val="1"/>
                <c:pt idx="0">
                  <c:v>$35.00</c:v>
                </c:pt>
              </c:strCache>
            </c:strRef>
          </c:tx>
          <c:dPt>
            <c:idx val="0"/>
            <c:bubble3D val="0"/>
            <c:spPr>
              <a:noFill/>
            </c:spPr>
            <c:extLst>
              <c:ext xmlns:c16="http://schemas.microsoft.com/office/drawing/2014/chart" uri="{C3380CC4-5D6E-409C-BE32-E72D297353CC}">
                <c16:uniqueId val="{0000000C-49CD-4B7D-B049-EB5C49D1E2FC}"/>
              </c:ext>
            </c:extLst>
          </c:dPt>
          <c:dPt>
            <c:idx val="1"/>
            <c:bubble3D val="0"/>
            <c:spPr>
              <a:solidFill>
                <a:schemeClr val="tx1"/>
              </a:solidFill>
            </c:spPr>
            <c:extLst>
              <c:ext xmlns:c16="http://schemas.microsoft.com/office/drawing/2014/chart" uri="{C3380CC4-5D6E-409C-BE32-E72D297353CC}">
                <c16:uniqueId val="{0000000D-49CD-4B7D-B049-EB5C49D1E2FC}"/>
              </c:ext>
            </c:extLst>
          </c:dPt>
          <c:dPt>
            <c:idx val="2"/>
            <c:bubble3D val="0"/>
            <c:spPr>
              <a:noFill/>
            </c:spPr>
            <c:extLst>
              <c:ext xmlns:c16="http://schemas.microsoft.com/office/drawing/2014/chart" uri="{C3380CC4-5D6E-409C-BE32-E72D297353CC}">
                <c16:uniqueId val="{0000000E-49CD-4B7D-B049-EB5C49D1E2FC}"/>
              </c:ext>
            </c:extLst>
          </c:dPt>
          <c:dLbls>
            <c:dLbl>
              <c:idx val="0"/>
              <c:delete val="1"/>
              <c:extLst>
                <c:ext xmlns:c15="http://schemas.microsoft.com/office/drawing/2012/chart" uri="{CE6537A1-D6FC-4f65-9D91-7224C49458BB}"/>
                <c:ext xmlns:c16="http://schemas.microsoft.com/office/drawing/2014/chart" uri="{C3380CC4-5D6E-409C-BE32-E72D297353CC}">
                  <c16:uniqueId val="{0000000C-49CD-4B7D-B049-EB5C49D1E2FC}"/>
                </c:ext>
              </c:extLst>
            </c:dLbl>
            <c:dLbl>
              <c:idx val="1"/>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D-49CD-4B7D-B049-EB5C49D1E2FC}"/>
                </c:ext>
              </c:extLst>
            </c:dLbl>
            <c:dLbl>
              <c:idx val="2"/>
              <c:delete val="1"/>
              <c:extLst>
                <c:ext xmlns:c15="http://schemas.microsoft.com/office/drawing/2012/chart" uri="{CE6537A1-D6FC-4f65-9D91-7224C49458BB}"/>
                <c:ext xmlns:c16="http://schemas.microsoft.com/office/drawing/2014/chart" uri="{C3380CC4-5D6E-409C-BE32-E72D297353CC}">
                  <c16:uniqueId val="{0000000E-49CD-4B7D-B049-EB5C49D1E2FC}"/>
                </c:ext>
              </c:extLst>
            </c:dLbl>
            <c:spPr>
              <a:noFill/>
              <a:ln>
                <a:noFill/>
              </a:ln>
              <a:effectLst/>
            </c:spPr>
            <c:txPr>
              <a:bodyPr wrap="square" lIns="38100" tIns="19050" rIns="38100" bIns="19050" anchor="ctr">
                <a:spAutoFit/>
              </a:bodyPr>
              <a:lstStyle/>
              <a:p>
                <a:pPr>
                  <a:defRPr sz="14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val>
            <c:numRef>
              <c:f>Pivot_Tables!$L$123:$L$125</c:f>
              <c:numCache>
                <c:formatCode>"$"#,##0.00</c:formatCode>
                <c:ptCount val="3"/>
                <c:pt idx="0">
                  <c:v>35</c:v>
                </c:pt>
                <c:pt idx="1">
                  <c:v>2</c:v>
                </c:pt>
                <c:pt idx="2">
                  <c:v>163</c:v>
                </c:pt>
              </c:numCache>
            </c:numRef>
          </c:val>
          <c:extLst>
            <c:ext xmlns:c16="http://schemas.microsoft.com/office/drawing/2014/chart" uri="{C3380CC4-5D6E-409C-BE32-E72D297353CC}">
              <c16:uniqueId val="{0000000B-49CD-4B7D-B049-EB5C49D1E2FC}"/>
            </c:ext>
          </c:extLst>
        </c:ser>
        <c:dLbls>
          <c:showLegendKey val="0"/>
          <c:showVal val="0"/>
          <c:showCatName val="0"/>
          <c:showSerName val="0"/>
          <c:showPercent val="0"/>
          <c:showBubbleSize val="0"/>
          <c:showLeaderLines val="0"/>
        </c:dLbls>
        <c:firstSliceAng val="270"/>
      </c:pieChart>
      <c:spPr>
        <a:noFill/>
        <a:ln w="25400">
          <a:noFill/>
        </a:ln>
        <a:effectLst/>
      </c:spPr>
    </c:plotArea>
    <c:plotVisOnly val="1"/>
    <c:dispBlanksAs val="gap"/>
    <c:showDLblsOverMax val="0"/>
    <c:extLst/>
  </c:chart>
  <c:spPr>
    <a:noFill/>
    <a:ln>
      <a:noFill/>
    </a:ln>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Expenses!A1"/><Relationship Id="rId2" Type="http://schemas.openxmlformats.org/officeDocument/2006/relationships/hyperlink" Target="#Incomes!A1"/><Relationship Id="rId1" Type="http://schemas.openxmlformats.org/officeDocument/2006/relationships/hyperlink" Target="#Dashboard!A1"/><Relationship Id="rId6" Type="http://schemas.openxmlformats.org/officeDocument/2006/relationships/hyperlink" Target="#'Dashboard Future_Plans'!A1"/><Relationship Id="rId5" Type="http://schemas.openxmlformats.org/officeDocument/2006/relationships/hyperlink" Target="#Info!A1"/><Relationship Id="rId4" Type="http://schemas.openxmlformats.org/officeDocument/2006/relationships/hyperlink" Target="#Future_Plans!A1"/></Relationships>
</file>

<file path=xl/drawings/_rels/drawing2.xml.rels><?xml version="1.0" encoding="UTF-8" standalone="yes"?>
<Relationships xmlns="http://schemas.openxmlformats.org/package/2006/relationships"><Relationship Id="rId8" Type="http://schemas.openxmlformats.org/officeDocument/2006/relationships/hyperlink" Target="#Info!A1"/><Relationship Id="rId3" Type="http://schemas.openxmlformats.org/officeDocument/2006/relationships/hyperlink" Target="#Expenses!A1"/><Relationship Id="rId7" Type="http://schemas.openxmlformats.org/officeDocument/2006/relationships/chart" Target="../charts/chart3.xml"/><Relationship Id="rId2" Type="http://schemas.openxmlformats.org/officeDocument/2006/relationships/hyperlink" Target="#Incomes!A1"/><Relationship Id="rId1" Type="http://schemas.openxmlformats.org/officeDocument/2006/relationships/hyperlink" Target="#Dashboard!A1"/><Relationship Id="rId6" Type="http://schemas.openxmlformats.org/officeDocument/2006/relationships/chart" Target="../charts/chart2.xml"/><Relationship Id="rId11" Type="http://schemas.openxmlformats.org/officeDocument/2006/relationships/hyperlink" Target="#'Dashboard Future_Plans'!A1"/><Relationship Id="rId5" Type="http://schemas.openxmlformats.org/officeDocument/2006/relationships/chart" Target="../charts/chart1.xml"/><Relationship Id="rId10" Type="http://schemas.openxmlformats.org/officeDocument/2006/relationships/chart" Target="../charts/chart5.xml"/><Relationship Id="rId4" Type="http://schemas.openxmlformats.org/officeDocument/2006/relationships/hyperlink" Target="#Future_Plans!A1"/><Relationship Id="rId9"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Expenses!A1"/><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hyperlink" Target="#Incomes!A1"/><Relationship Id="rId2" Type="http://schemas.openxmlformats.org/officeDocument/2006/relationships/image" Target="../media/image2.svg"/><Relationship Id="rId16" Type="http://schemas.openxmlformats.org/officeDocument/2006/relationships/hyperlink" Target="#'Dashboard Future_Plans'!A1"/><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Dashboard!A1"/><Relationship Id="rId5" Type="http://schemas.openxmlformats.org/officeDocument/2006/relationships/image" Target="../media/image5.png"/><Relationship Id="rId15" Type="http://schemas.openxmlformats.org/officeDocument/2006/relationships/hyperlink" Target="#Info!A1"/><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hyperlink" Target="#Future_Plans!A1"/></Relationships>
</file>

<file path=xl/drawings/_rels/drawing4.xml.rels><?xml version="1.0" encoding="UTF-8" standalone="yes"?>
<Relationships xmlns="http://schemas.openxmlformats.org/package/2006/relationships"><Relationship Id="rId13" Type="http://schemas.openxmlformats.org/officeDocument/2006/relationships/image" Target="../media/image23.png"/><Relationship Id="rId18" Type="http://schemas.openxmlformats.org/officeDocument/2006/relationships/image" Target="../media/image28.svg"/><Relationship Id="rId26" Type="http://schemas.openxmlformats.org/officeDocument/2006/relationships/image" Target="../media/image36.svg"/><Relationship Id="rId3" Type="http://schemas.openxmlformats.org/officeDocument/2006/relationships/image" Target="../media/image13.png"/><Relationship Id="rId21" Type="http://schemas.openxmlformats.org/officeDocument/2006/relationships/image" Target="../media/image31.png"/><Relationship Id="rId34" Type="http://schemas.openxmlformats.org/officeDocument/2006/relationships/hyperlink" Target="#Future_Plans!A1"/><Relationship Id="rId7" Type="http://schemas.openxmlformats.org/officeDocument/2006/relationships/image" Target="../media/image17.png"/><Relationship Id="rId12" Type="http://schemas.openxmlformats.org/officeDocument/2006/relationships/image" Target="../media/image22.svg"/><Relationship Id="rId17" Type="http://schemas.openxmlformats.org/officeDocument/2006/relationships/image" Target="../media/image27.png"/><Relationship Id="rId25" Type="http://schemas.openxmlformats.org/officeDocument/2006/relationships/image" Target="../media/image35.png"/><Relationship Id="rId33" Type="http://schemas.openxmlformats.org/officeDocument/2006/relationships/hyperlink" Target="#Expenses!A1"/><Relationship Id="rId2" Type="http://schemas.openxmlformats.org/officeDocument/2006/relationships/image" Target="../media/image12.svg"/><Relationship Id="rId16" Type="http://schemas.openxmlformats.org/officeDocument/2006/relationships/image" Target="../media/image26.svg"/><Relationship Id="rId20" Type="http://schemas.openxmlformats.org/officeDocument/2006/relationships/image" Target="../media/image30.svg"/><Relationship Id="rId29" Type="http://schemas.openxmlformats.org/officeDocument/2006/relationships/image" Target="../media/image39.png"/><Relationship Id="rId1" Type="http://schemas.openxmlformats.org/officeDocument/2006/relationships/image" Target="../media/image11.png"/><Relationship Id="rId6" Type="http://schemas.openxmlformats.org/officeDocument/2006/relationships/image" Target="../media/image16.svg"/><Relationship Id="rId11" Type="http://schemas.openxmlformats.org/officeDocument/2006/relationships/image" Target="../media/image21.png"/><Relationship Id="rId24" Type="http://schemas.openxmlformats.org/officeDocument/2006/relationships/image" Target="../media/image34.svg"/><Relationship Id="rId32" Type="http://schemas.openxmlformats.org/officeDocument/2006/relationships/hyperlink" Target="#Incomes!A1"/><Relationship Id="rId5" Type="http://schemas.openxmlformats.org/officeDocument/2006/relationships/image" Target="../media/image15.png"/><Relationship Id="rId15" Type="http://schemas.openxmlformats.org/officeDocument/2006/relationships/image" Target="../media/image25.png"/><Relationship Id="rId23" Type="http://schemas.openxmlformats.org/officeDocument/2006/relationships/image" Target="../media/image33.png"/><Relationship Id="rId28" Type="http://schemas.openxmlformats.org/officeDocument/2006/relationships/image" Target="../media/image38.svg"/><Relationship Id="rId36" Type="http://schemas.openxmlformats.org/officeDocument/2006/relationships/hyperlink" Target="#'Dashboard Future_Plans'!A1"/><Relationship Id="rId10" Type="http://schemas.openxmlformats.org/officeDocument/2006/relationships/image" Target="../media/image20.svg"/><Relationship Id="rId19" Type="http://schemas.openxmlformats.org/officeDocument/2006/relationships/image" Target="../media/image29.png"/><Relationship Id="rId31" Type="http://schemas.openxmlformats.org/officeDocument/2006/relationships/hyperlink" Target="#Dashboard!A1"/><Relationship Id="rId4" Type="http://schemas.openxmlformats.org/officeDocument/2006/relationships/image" Target="../media/image14.svg"/><Relationship Id="rId9" Type="http://schemas.openxmlformats.org/officeDocument/2006/relationships/image" Target="../media/image19.png"/><Relationship Id="rId14" Type="http://schemas.openxmlformats.org/officeDocument/2006/relationships/image" Target="../media/image24.svg"/><Relationship Id="rId22" Type="http://schemas.openxmlformats.org/officeDocument/2006/relationships/image" Target="../media/image32.svg"/><Relationship Id="rId27" Type="http://schemas.openxmlformats.org/officeDocument/2006/relationships/image" Target="../media/image37.png"/><Relationship Id="rId30" Type="http://schemas.openxmlformats.org/officeDocument/2006/relationships/image" Target="../media/image40.svg"/><Relationship Id="rId35" Type="http://schemas.openxmlformats.org/officeDocument/2006/relationships/hyperlink" Target="#Info!A1"/><Relationship Id="rId8"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Incomes!A1"/><Relationship Id="rId3" Type="http://schemas.openxmlformats.org/officeDocument/2006/relationships/image" Target="../media/image41.png"/><Relationship Id="rId7" Type="http://schemas.openxmlformats.org/officeDocument/2006/relationships/hyperlink" Target="#Dashboard!A1"/><Relationship Id="rId12" Type="http://schemas.openxmlformats.org/officeDocument/2006/relationships/hyperlink" Target="#'Dashboard Future_Plans'!A1"/><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9.xml"/><Relationship Id="rId11" Type="http://schemas.openxmlformats.org/officeDocument/2006/relationships/hyperlink" Target="#Info!A1"/><Relationship Id="rId5" Type="http://schemas.openxmlformats.org/officeDocument/2006/relationships/chart" Target="../charts/chart8.xml"/><Relationship Id="rId10" Type="http://schemas.openxmlformats.org/officeDocument/2006/relationships/hyperlink" Target="#Future_Plans!A1"/><Relationship Id="rId4" Type="http://schemas.openxmlformats.org/officeDocument/2006/relationships/image" Target="../media/image42.svg"/><Relationship Id="rId9" Type="http://schemas.openxmlformats.org/officeDocument/2006/relationships/hyperlink" Target="#Expenses!A1"/></Relationships>
</file>

<file path=xl/drawings/_rels/drawing6.xml.rels><?xml version="1.0" encoding="UTF-8" standalone="yes"?>
<Relationships xmlns="http://schemas.openxmlformats.org/package/2006/relationships"><Relationship Id="rId8" Type="http://schemas.openxmlformats.org/officeDocument/2006/relationships/image" Target="../media/image42.svg"/><Relationship Id="rId13" Type="http://schemas.openxmlformats.org/officeDocument/2006/relationships/hyperlink" Target="#Info!A1"/><Relationship Id="rId3" Type="http://schemas.openxmlformats.org/officeDocument/2006/relationships/image" Target="../media/image45.png"/><Relationship Id="rId7" Type="http://schemas.openxmlformats.org/officeDocument/2006/relationships/image" Target="../media/image41.png"/><Relationship Id="rId12" Type="http://schemas.openxmlformats.org/officeDocument/2006/relationships/hyperlink" Target="#Future_Plans!A1"/><Relationship Id="rId2" Type="http://schemas.openxmlformats.org/officeDocument/2006/relationships/image" Target="../media/image44.svg"/><Relationship Id="rId1" Type="http://schemas.openxmlformats.org/officeDocument/2006/relationships/image" Target="../media/image43.png"/><Relationship Id="rId6" Type="http://schemas.openxmlformats.org/officeDocument/2006/relationships/image" Target="../media/image48.svg"/><Relationship Id="rId11" Type="http://schemas.openxmlformats.org/officeDocument/2006/relationships/hyperlink" Target="#Expenses!A1"/><Relationship Id="rId5" Type="http://schemas.openxmlformats.org/officeDocument/2006/relationships/image" Target="../media/image47.png"/><Relationship Id="rId10" Type="http://schemas.openxmlformats.org/officeDocument/2006/relationships/hyperlink" Target="#Incomes!A1"/><Relationship Id="rId4" Type="http://schemas.openxmlformats.org/officeDocument/2006/relationships/image" Target="../media/image46.svg"/><Relationship Id="rId9" Type="http://schemas.openxmlformats.org/officeDocument/2006/relationships/hyperlink" Target="#Dashboard!A1"/><Relationship Id="rId14" Type="http://schemas.openxmlformats.org/officeDocument/2006/relationships/hyperlink" Target="#'Dashboard Future_Plans'!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29</xdr:col>
      <xdr:colOff>152400</xdr:colOff>
      <xdr:row>1</xdr:row>
      <xdr:rowOff>171881</xdr:rowOff>
    </xdr:to>
    <xdr:sp macro="" textlink="">
      <xdr:nvSpPr>
        <xdr:cNvPr id="2" name="Rectangle 1">
          <a:extLst>
            <a:ext uri="{FF2B5EF4-FFF2-40B4-BE49-F238E27FC236}">
              <a16:creationId xmlns:a16="http://schemas.microsoft.com/office/drawing/2014/main" id="{0993E50F-7E74-4B9E-8193-89E797D79524}"/>
            </a:ext>
          </a:extLst>
        </xdr:cNvPr>
        <xdr:cNvSpPr/>
      </xdr:nvSpPr>
      <xdr:spPr>
        <a:xfrm>
          <a:off x="0" y="0"/>
          <a:ext cx="17830800" cy="354761"/>
        </a:xfrm>
        <a:prstGeom prst="rect">
          <a:avLst/>
        </a:prstGeom>
        <a:solidFill>
          <a:srgbClr val="BBD7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234314</xdr:colOff>
      <xdr:row>0</xdr:row>
      <xdr:rowOff>64771</xdr:rowOff>
    </xdr:from>
    <xdr:to>
      <xdr:col>2</xdr:col>
      <xdr:colOff>276225</xdr:colOff>
      <xdr:row>1</xdr:row>
      <xdr:rowOff>121921</xdr:rowOff>
    </xdr:to>
    <xdr:sp macro="" textlink="">
      <xdr:nvSpPr>
        <xdr:cNvPr id="3" name="Rectangle 2">
          <a:extLst>
            <a:ext uri="{FF2B5EF4-FFF2-40B4-BE49-F238E27FC236}">
              <a16:creationId xmlns:a16="http://schemas.microsoft.com/office/drawing/2014/main" id="{BF937755-357C-4AC1-BADA-C2878052063B}"/>
            </a:ext>
          </a:extLst>
        </xdr:cNvPr>
        <xdr:cNvSpPr/>
      </xdr:nvSpPr>
      <xdr:spPr>
        <a:xfrm>
          <a:off x="234314" y="64771"/>
          <a:ext cx="1261111" cy="24003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2000">
              <a:solidFill>
                <a:schemeClr val="tx1"/>
              </a:solidFill>
              <a:latin typeface="Century" panose="02040604050505020304" pitchFamily="18" charset="0"/>
            </a:rPr>
            <a:t>Luca</a:t>
          </a:r>
          <a:endParaRPr lang="en-AU" sz="2000" baseline="0">
            <a:solidFill>
              <a:schemeClr val="tx1"/>
            </a:solidFill>
            <a:latin typeface="Georgia" panose="02040502050405020303" pitchFamily="18" charset="0"/>
          </a:endParaRPr>
        </a:p>
      </xdr:txBody>
    </xdr:sp>
    <xdr:clientData/>
  </xdr:twoCellAnchor>
  <xdr:twoCellAnchor>
    <xdr:from>
      <xdr:col>16</xdr:col>
      <xdr:colOff>286790</xdr:colOff>
      <xdr:row>0</xdr:row>
      <xdr:rowOff>45720</xdr:rowOff>
    </xdr:from>
    <xdr:to>
      <xdr:col>18</xdr:col>
      <xdr:colOff>210590</xdr:colOff>
      <xdr:row>1</xdr:row>
      <xdr:rowOff>121920</xdr:rowOff>
    </xdr:to>
    <xdr:sp macro="" textlink="">
      <xdr:nvSpPr>
        <xdr:cNvPr id="4" name="Rectangle 3">
          <a:hlinkClick xmlns:r="http://schemas.openxmlformats.org/officeDocument/2006/relationships" r:id="rId1" tooltip="Dashboard"/>
          <a:extLst>
            <a:ext uri="{FF2B5EF4-FFF2-40B4-BE49-F238E27FC236}">
              <a16:creationId xmlns:a16="http://schemas.microsoft.com/office/drawing/2014/main" id="{5C7BF36F-952C-4CED-B61C-96AF9CDCB0C0}"/>
            </a:ext>
          </a:extLst>
        </xdr:cNvPr>
        <xdr:cNvSpPr/>
      </xdr:nvSpPr>
      <xdr:spPr>
        <a:xfrm>
          <a:off x="10040390" y="45720"/>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Dashboard</a:t>
          </a:r>
        </a:p>
      </xdr:txBody>
    </xdr:sp>
    <xdr:clientData/>
  </xdr:twoCellAnchor>
  <xdr:twoCellAnchor>
    <xdr:from>
      <xdr:col>18</xdr:col>
      <xdr:colOff>273455</xdr:colOff>
      <xdr:row>0</xdr:row>
      <xdr:rowOff>45720</xdr:rowOff>
    </xdr:from>
    <xdr:to>
      <xdr:col>20</xdr:col>
      <xdr:colOff>197255</xdr:colOff>
      <xdr:row>1</xdr:row>
      <xdr:rowOff>121920</xdr:rowOff>
    </xdr:to>
    <xdr:sp macro="" textlink="">
      <xdr:nvSpPr>
        <xdr:cNvPr id="5" name="Rectangle 4">
          <a:hlinkClick xmlns:r="http://schemas.openxmlformats.org/officeDocument/2006/relationships" r:id="rId2" tooltip="Incomes"/>
          <a:extLst>
            <a:ext uri="{FF2B5EF4-FFF2-40B4-BE49-F238E27FC236}">
              <a16:creationId xmlns:a16="http://schemas.microsoft.com/office/drawing/2014/main" id="{DDF75680-6E9A-4CC4-A38B-934E85A6FFF1}"/>
            </a:ext>
          </a:extLst>
        </xdr:cNvPr>
        <xdr:cNvSpPr/>
      </xdr:nvSpPr>
      <xdr:spPr>
        <a:xfrm>
          <a:off x="11246255" y="45720"/>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ea typeface="+mn-ea"/>
              <a:cs typeface="+mn-cs"/>
            </a:rPr>
            <a:t>Incomes</a:t>
          </a:r>
          <a:endParaRPr lang="en-AU" sz="1100" baseline="0">
            <a:solidFill>
              <a:schemeClr val="tx1"/>
            </a:solidFill>
            <a:latin typeface="Georgia" panose="02040502050405020303" pitchFamily="18" charset="0"/>
          </a:endParaRPr>
        </a:p>
      </xdr:txBody>
    </xdr:sp>
    <xdr:clientData/>
  </xdr:twoCellAnchor>
  <xdr:twoCellAnchor>
    <xdr:from>
      <xdr:col>20</xdr:col>
      <xdr:colOff>229640</xdr:colOff>
      <xdr:row>0</xdr:row>
      <xdr:rowOff>45720</xdr:rowOff>
    </xdr:from>
    <xdr:to>
      <xdr:col>22</xdr:col>
      <xdr:colOff>153440</xdr:colOff>
      <xdr:row>1</xdr:row>
      <xdr:rowOff>121920</xdr:rowOff>
    </xdr:to>
    <xdr:sp macro="" textlink="">
      <xdr:nvSpPr>
        <xdr:cNvPr id="6" name="Rectangle 5">
          <a:hlinkClick xmlns:r="http://schemas.openxmlformats.org/officeDocument/2006/relationships" r:id="rId3" tooltip="Expenses"/>
          <a:extLst>
            <a:ext uri="{FF2B5EF4-FFF2-40B4-BE49-F238E27FC236}">
              <a16:creationId xmlns:a16="http://schemas.microsoft.com/office/drawing/2014/main" id="{9366C804-5857-4FC2-8472-DF484F2EF503}"/>
            </a:ext>
          </a:extLst>
        </xdr:cNvPr>
        <xdr:cNvSpPr/>
      </xdr:nvSpPr>
      <xdr:spPr>
        <a:xfrm>
          <a:off x="12421640" y="45720"/>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AU" sz="1100">
              <a:solidFill>
                <a:schemeClr val="tx1"/>
              </a:solidFill>
              <a:latin typeface="Georgia" panose="02040502050405020303" pitchFamily="18" charset="0"/>
              <a:ea typeface="+mn-ea"/>
              <a:cs typeface="+mn-cs"/>
            </a:rPr>
            <a:t>Expenses</a:t>
          </a:r>
        </a:p>
      </xdr:txBody>
    </xdr:sp>
    <xdr:clientData/>
  </xdr:twoCellAnchor>
  <xdr:twoCellAnchor>
    <xdr:from>
      <xdr:col>25</xdr:col>
      <xdr:colOff>163830</xdr:colOff>
      <xdr:row>0</xdr:row>
      <xdr:rowOff>45720</xdr:rowOff>
    </xdr:from>
    <xdr:to>
      <xdr:col>27</xdr:col>
      <xdr:colOff>87630</xdr:colOff>
      <xdr:row>1</xdr:row>
      <xdr:rowOff>121920</xdr:rowOff>
    </xdr:to>
    <xdr:sp macro="" textlink="">
      <xdr:nvSpPr>
        <xdr:cNvPr id="7" name="Rectangle 6">
          <a:hlinkClick xmlns:r="http://schemas.openxmlformats.org/officeDocument/2006/relationships" r:id="rId4" tooltip="Future Plans"/>
          <a:extLst>
            <a:ext uri="{FF2B5EF4-FFF2-40B4-BE49-F238E27FC236}">
              <a16:creationId xmlns:a16="http://schemas.microsoft.com/office/drawing/2014/main" id="{78094C1C-3532-4574-A217-667E5B65F657}"/>
            </a:ext>
          </a:extLst>
        </xdr:cNvPr>
        <xdr:cNvSpPr/>
      </xdr:nvSpPr>
      <xdr:spPr>
        <a:xfrm>
          <a:off x="15403830" y="45720"/>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Future Plans</a:t>
          </a:r>
        </a:p>
      </xdr:txBody>
    </xdr:sp>
    <xdr:clientData/>
  </xdr:twoCellAnchor>
  <xdr:twoCellAnchor>
    <xdr:from>
      <xdr:col>27</xdr:col>
      <xdr:colOff>142875</xdr:colOff>
      <xdr:row>0</xdr:row>
      <xdr:rowOff>47625</xdr:rowOff>
    </xdr:from>
    <xdr:to>
      <xdr:col>29</xdr:col>
      <xdr:colOff>66675</xdr:colOff>
      <xdr:row>1</xdr:row>
      <xdr:rowOff>123825</xdr:rowOff>
    </xdr:to>
    <xdr:sp macro="" textlink="">
      <xdr:nvSpPr>
        <xdr:cNvPr id="8" name="Rectangle 7">
          <a:hlinkClick xmlns:r="http://schemas.openxmlformats.org/officeDocument/2006/relationships" r:id="rId5" tooltip="Future Plans"/>
          <a:extLst>
            <a:ext uri="{FF2B5EF4-FFF2-40B4-BE49-F238E27FC236}">
              <a16:creationId xmlns:a16="http://schemas.microsoft.com/office/drawing/2014/main" id="{B06BEEF5-6478-4A3F-BC53-F58E6112CCF8}"/>
            </a:ext>
          </a:extLst>
        </xdr:cNvPr>
        <xdr:cNvSpPr/>
      </xdr:nvSpPr>
      <xdr:spPr>
        <a:xfrm>
          <a:off x="16602075" y="47625"/>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INFO</a:t>
          </a:r>
        </a:p>
      </xdr:txBody>
    </xdr:sp>
    <xdr:clientData/>
  </xdr:twoCellAnchor>
  <xdr:twoCellAnchor>
    <xdr:from>
      <xdr:col>22</xdr:col>
      <xdr:colOff>207817</xdr:colOff>
      <xdr:row>0</xdr:row>
      <xdr:rowOff>48490</xdr:rowOff>
    </xdr:from>
    <xdr:to>
      <xdr:col>25</xdr:col>
      <xdr:colOff>117763</xdr:colOff>
      <xdr:row>1</xdr:row>
      <xdr:rowOff>124690</xdr:rowOff>
    </xdr:to>
    <xdr:sp macro="" textlink="">
      <xdr:nvSpPr>
        <xdr:cNvPr id="9" name="Rectangle 8">
          <a:hlinkClick xmlns:r="http://schemas.openxmlformats.org/officeDocument/2006/relationships" r:id="rId6" tooltip="Expenses"/>
          <a:extLst>
            <a:ext uri="{FF2B5EF4-FFF2-40B4-BE49-F238E27FC236}">
              <a16:creationId xmlns:a16="http://schemas.microsoft.com/office/drawing/2014/main" id="{E3C5C22C-4113-4A3A-9BE4-649701095DA9}"/>
            </a:ext>
          </a:extLst>
        </xdr:cNvPr>
        <xdr:cNvSpPr/>
      </xdr:nvSpPr>
      <xdr:spPr>
        <a:xfrm>
          <a:off x="13619017" y="48490"/>
          <a:ext cx="1738746"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AU" sz="1100">
              <a:solidFill>
                <a:schemeClr val="tx1"/>
              </a:solidFill>
              <a:latin typeface="Georgia" panose="02040502050405020303" pitchFamily="18" charset="0"/>
              <a:ea typeface="+mn-ea"/>
              <a:cs typeface="+mn-cs"/>
            </a:rPr>
            <a:t>Dashboard</a:t>
          </a:r>
          <a:r>
            <a:rPr lang="en-AU" sz="1100" baseline="0">
              <a:solidFill>
                <a:schemeClr val="tx1"/>
              </a:solidFill>
              <a:latin typeface="Georgia" panose="02040502050405020303" pitchFamily="18" charset="0"/>
              <a:ea typeface="+mn-ea"/>
              <a:cs typeface="+mn-cs"/>
            </a:rPr>
            <a:t> Future Plans</a:t>
          </a:r>
          <a:endParaRPr lang="en-AU" sz="1100">
            <a:solidFill>
              <a:schemeClr val="tx1"/>
            </a:solidFill>
            <a:latin typeface="Georgia" panose="02040502050405020303" pitchFamily="18" charset="0"/>
            <a:ea typeface="+mn-ea"/>
            <a:cs typeface="+mn-cs"/>
          </a:endParaRPr>
        </a:p>
      </xdr:txBody>
    </xdr:sp>
    <xdr:clientData/>
  </xdr:twoCellAnchor>
  <xdr:twoCellAnchor>
    <xdr:from>
      <xdr:col>27</xdr:col>
      <xdr:colOff>541020</xdr:colOff>
      <xdr:row>1</xdr:row>
      <xdr:rowOff>91440</xdr:rowOff>
    </xdr:from>
    <xdr:to>
      <xdr:col>28</xdr:col>
      <xdr:colOff>111421</xdr:colOff>
      <xdr:row>1</xdr:row>
      <xdr:rowOff>109440</xdr:rowOff>
    </xdr:to>
    <xdr:sp macro="" textlink="">
      <xdr:nvSpPr>
        <xdr:cNvPr id="10" name="Rectangle 9">
          <a:extLst>
            <a:ext uri="{FF2B5EF4-FFF2-40B4-BE49-F238E27FC236}">
              <a16:creationId xmlns:a16="http://schemas.microsoft.com/office/drawing/2014/main" id="{70E5328B-6841-4103-A217-7352EAC14ED5}"/>
            </a:ext>
          </a:extLst>
        </xdr:cNvPr>
        <xdr:cNvSpPr/>
      </xdr:nvSpPr>
      <xdr:spPr>
        <a:xfrm>
          <a:off x="17000220" y="274320"/>
          <a:ext cx="180001" cy="180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29</xdr:col>
      <xdr:colOff>111809</xdr:colOff>
      <xdr:row>0</xdr:row>
      <xdr:rowOff>3386</xdr:rowOff>
    </xdr:from>
    <xdr:to>
      <xdr:col>29</xdr:col>
      <xdr:colOff>112184</xdr:colOff>
      <xdr:row>59</xdr:row>
      <xdr:rowOff>129671</xdr:rowOff>
    </xdr:to>
    <xdr:cxnSp macro="">
      <xdr:nvCxnSpPr>
        <xdr:cNvPr id="5" name="Straight Connector 4">
          <a:extLst>
            <a:ext uri="{FF2B5EF4-FFF2-40B4-BE49-F238E27FC236}">
              <a16:creationId xmlns:a16="http://schemas.microsoft.com/office/drawing/2014/main" id="{DDCE0BB9-19C8-40B5-8CBA-4A771DA7DB09}"/>
            </a:ext>
          </a:extLst>
        </xdr:cNvPr>
        <xdr:cNvCxnSpPr/>
      </xdr:nvCxnSpPr>
      <xdr:spPr>
        <a:xfrm flipH="1">
          <a:off x="17790209" y="3386"/>
          <a:ext cx="375" cy="1080381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449580</xdr:colOff>
      <xdr:row>0</xdr:row>
      <xdr:rowOff>500</xdr:rowOff>
    </xdr:from>
    <xdr:to>
      <xdr:col>20</xdr:col>
      <xdr:colOff>488120</xdr:colOff>
      <xdr:row>59</xdr:row>
      <xdr:rowOff>130595</xdr:rowOff>
    </xdr:to>
    <xdr:cxnSp macro="">
      <xdr:nvCxnSpPr>
        <xdr:cNvPr id="95" name="Straight Connector 94">
          <a:extLst>
            <a:ext uri="{FF2B5EF4-FFF2-40B4-BE49-F238E27FC236}">
              <a16:creationId xmlns:a16="http://schemas.microsoft.com/office/drawing/2014/main" id="{D7735562-72A7-4F43-9131-FA31A7C9F1B2}"/>
            </a:ext>
          </a:extLst>
        </xdr:cNvPr>
        <xdr:cNvCxnSpPr/>
      </xdr:nvCxnSpPr>
      <xdr:spPr>
        <a:xfrm>
          <a:off x="12641580" y="500"/>
          <a:ext cx="38540" cy="1080762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182880</xdr:colOff>
      <xdr:row>0</xdr:row>
      <xdr:rowOff>500</xdr:rowOff>
    </xdr:from>
    <xdr:to>
      <xdr:col>12</xdr:col>
      <xdr:colOff>221420</xdr:colOff>
      <xdr:row>59</xdr:row>
      <xdr:rowOff>130595</xdr:rowOff>
    </xdr:to>
    <xdr:cxnSp macro="">
      <xdr:nvCxnSpPr>
        <xdr:cNvPr id="213" name="Straight Connector 212">
          <a:extLst>
            <a:ext uri="{FF2B5EF4-FFF2-40B4-BE49-F238E27FC236}">
              <a16:creationId xmlns:a16="http://schemas.microsoft.com/office/drawing/2014/main" id="{C7BF58A1-4BF8-4971-B044-C4FC390B9F51}"/>
            </a:ext>
          </a:extLst>
        </xdr:cNvPr>
        <xdr:cNvCxnSpPr/>
      </xdr:nvCxnSpPr>
      <xdr:spPr>
        <a:xfrm>
          <a:off x="7498080" y="500"/>
          <a:ext cx="38540" cy="1080762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1903</xdr:colOff>
      <xdr:row>0</xdr:row>
      <xdr:rowOff>2</xdr:rowOff>
    </xdr:from>
    <xdr:to>
      <xdr:col>3</xdr:col>
      <xdr:colOff>352153</xdr:colOff>
      <xdr:row>59</xdr:row>
      <xdr:rowOff>124382</xdr:rowOff>
    </xdr:to>
    <xdr:sp macro="" textlink="">
      <xdr:nvSpPr>
        <xdr:cNvPr id="2" name="Rectangle 1">
          <a:extLst>
            <a:ext uri="{FF2B5EF4-FFF2-40B4-BE49-F238E27FC236}">
              <a16:creationId xmlns:a16="http://schemas.microsoft.com/office/drawing/2014/main" id="{0BF7F998-5CB9-4D36-860E-F471FA894684}"/>
            </a:ext>
          </a:extLst>
        </xdr:cNvPr>
        <xdr:cNvSpPr/>
      </xdr:nvSpPr>
      <xdr:spPr>
        <a:xfrm>
          <a:off x="1903" y="2"/>
          <a:ext cx="2160000" cy="10427255"/>
        </a:xfrm>
        <a:prstGeom prst="rect">
          <a:avLst/>
        </a:prstGeom>
        <a:solidFill>
          <a:srgbClr val="38869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0</xdr:colOff>
      <xdr:row>9</xdr:row>
      <xdr:rowOff>17145</xdr:rowOff>
    </xdr:from>
    <xdr:to>
      <xdr:col>3</xdr:col>
      <xdr:colOff>350250</xdr:colOff>
      <xdr:row>13</xdr:row>
      <xdr:rowOff>22770</xdr:rowOff>
    </xdr:to>
    <xdr:sp macro="" textlink="">
      <xdr:nvSpPr>
        <xdr:cNvPr id="3" name="Rectangle 2">
          <a:extLst>
            <a:ext uri="{FF2B5EF4-FFF2-40B4-BE49-F238E27FC236}">
              <a16:creationId xmlns:a16="http://schemas.microsoft.com/office/drawing/2014/main" id="{CF531601-B2B0-494E-838A-BBC2788DDDBB}"/>
            </a:ext>
          </a:extLst>
        </xdr:cNvPr>
        <xdr:cNvSpPr/>
      </xdr:nvSpPr>
      <xdr:spPr>
        <a:xfrm>
          <a:off x="0" y="1588770"/>
          <a:ext cx="2160000" cy="704125"/>
        </a:xfrm>
        <a:prstGeom prst="rect">
          <a:avLst/>
        </a:prstGeom>
        <a:gradFill>
          <a:gsLst>
            <a:gs pos="0">
              <a:schemeClr val="tx1"/>
            </a:gs>
            <a:gs pos="95000">
              <a:srgbClr val="00B0F0"/>
            </a:gs>
          </a:gsLst>
          <a:path path="circle">
            <a:fillToRect t="100000" r="100000"/>
          </a:path>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0</xdr:colOff>
      <xdr:row>0</xdr:row>
      <xdr:rowOff>0</xdr:rowOff>
    </xdr:from>
    <xdr:to>
      <xdr:col>29</xdr:col>
      <xdr:colOff>152400</xdr:colOff>
      <xdr:row>1</xdr:row>
      <xdr:rowOff>173786</xdr:rowOff>
    </xdr:to>
    <xdr:sp macro="" textlink="">
      <xdr:nvSpPr>
        <xdr:cNvPr id="4" name="Rectangle 3">
          <a:extLst>
            <a:ext uri="{FF2B5EF4-FFF2-40B4-BE49-F238E27FC236}">
              <a16:creationId xmlns:a16="http://schemas.microsoft.com/office/drawing/2014/main" id="{84F7DF5F-5FF3-479A-B212-3403D3A73D5C}"/>
            </a:ext>
          </a:extLst>
        </xdr:cNvPr>
        <xdr:cNvSpPr/>
      </xdr:nvSpPr>
      <xdr:spPr>
        <a:xfrm>
          <a:off x="0" y="0"/>
          <a:ext cx="17830800" cy="356666"/>
        </a:xfrm>
        <a:prstGeom prst="rect">
          <a:avLst/>
        </a:prstGeom>
        <a:solidFill>
          <a:srgbClr val="BBD7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234314</xdr:colOff>
      <xdr:row>0</xdr:row>
      <xdr:rowOff>64771</xdr:rowOff>
    </xdr:from>
    <xdr:to>
      <xdr:col>2</xdr:col>
      <xdr:colOff>276225</xdr:colOff>
      <xdr:row>1</xdr:row>
      <xdr:rowOff>123826</xdr:rowOff>
    </xdr:to>
    <xdr:sp macro="" textlink="">
      <xdr:nvSpPr>
        <xdr:cNvPr id="6" name="Rectangle 5">
          <a:extLst>
            <a:ext uri="{FF2B5EF4-FFF2-40B4-BE49-F238E27FC236}">
              <a16:creationId xmlns:a16="http://schemas.microsoft.com/office/drawing/2014/main" id="{E72232A3-2A21-4354-851F-6FFA220CA201}"/>
            </a:ext>
          </a:extLst>
        </xdr:cNvPr>
        <xdr:cNvSpPr/>
      </xdr:nvSpPr>
      <xdr:spPr>
        <a:xfrm>
          <a:off x="234314" y="64771"/>
          <a:ext cx="1261111" cy="24003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2000">
              <a:solidFill>
                <a:schemeClr val="tx1"/>
              </a:solidFill>
              <a:latin typeface="Century" panose="02040604050505020304" pitchFamily="18" charset="0"/>
            </a:rPr>
            <a:t>Luca</a:t>
          </a:r>
          <a:endParaRPr lang="en-AU" sz="2000" baseline="0">
            <a:solidFill>
              <a:schemeClr val="tx1"/>
            </a:solidFill>
            <a:latin typeface="Georgia" panose="02040502050405020303" pitchFamily="18" charset="0"/>
          </a:endParaRPr>
        </a:p>
      </xdr:txBody>
    </xdr:sp>
    <xdr:clientData/>
  </xdr:twoCellAnchor>
  <xdr:twoCellAnchor>
    <xdr:from>
      <xdr:col>16</xdr:col>
      <xdr:colOff>286790</xdr:colOff>
      <xdr:row>0</xdr:row>
      <xdr:rowOff>45720</xdr:rowOff>
    </xdr:from>
    <xdr:to>
      <xdr:col>18</xdr:col>
      <xdr:colOff>210590</xdr:colOff>
      <xdr:row>1</xdr:row>
      <xdr:rowOff>123825</xdr:rowOff>
    </xdr:to>
    <xdr:sp macro="" textlink="">
      <xdr:nvSpPr>
        <xdr:cNvPr id="7" name="Rectangle 6">
          <a:hlinkClick xmlns:r="http://schemas.openxmlformats.org/officeDocument/2006/relationships" r:id="rId1" tooltip="Dashboard"/>
          <a:extLst>
            <a:ext uri="{FF2B5EF4-FFF2-40B4-BE49-F238E27FC236}">
              <a16:creationId xmlns:a16="http://schemas.microsoft.com/office/drawing/2014/main" id="{4FB02F5A-9959-494E-A387-252495C5E605}"/>
            </a:ext>
          </a:extLst>
        </xdr:cNvPr>
        <xdr:cNvSpPr/>
      </xdr:nvSpPr>
      <xdr:spPr>
        <a:xfrm>
          <a:off x="10040390" y="45720"/>
          <a:ext cx="1143000" cy="258214"/>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Dashboard</a:t>
          </a:r>
        </a:p>
      </xdr:txBody>
    </xdr:sp>
    <xdr:clientData/>
  </xdr:twoCellAnchor>
  <xdr:twoCellAnchor>
    <xdr:from>
      <xdr:col>18</xdr:col>
      <xdr:colOff>273455</xdr:colOff>
      <xdr:row>0</xdr:row>
      <xdr:rowOff>45720</xdr:rowOff>
    </xdr:from>
    <xdr:to>
      <xdr:col>20</xdr:col>
      <xdr:colOff>197255</xdr:colOff>
      <xdr:row>1</xdr:row>
      <xdr:rowOff>123825</xdr:rowOff>
    </xdr:to>
    <xdr:sp macro="" textlink="">
      <xdr:nvSpPr>
        <xdr:cNvPr id="8" name="Rectangle 7">
          <a:hlinkClick xmlns:r="http://schemas.openxmlformats.org/officeDocument/2006/relationships" r:id="rId2" tooltip="Incomes"/>
          <a:extLst>
            <a:ext uri="{FF2B5EF4-FFF2-40B4-BE49-F238E27FC236}">
              <a16:creationId xmlns:a16="http://schemas.microsoft.com/office/drawing/2014/main" id="{987A05A3-CBAC-45F7-8B33-510198EF3C70}"/>
            </a:ext>
          </a:extLst>
        </xdr:cNvPr>
        <xdr:cNvSpPr/>
      </xdr:nvSpPr>
      <xdr:spPr>
        <a:xfrm>
          <a:off x="11246255" y="45720"/>
          <a:ext cx="1143000" cy="258214"/>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ea typeface="+mn-ea"/>
              <a:cs typeface="+mn-cs"/>
            </a:rPr>
            <a:t>Incomes</a:t>
          </a:r>
          <a:endParaRPr lang="en-AU" sz="1100" baseline="0">
            <a:solidFill>
              <a:schemeClr val="tx1"/>
            </a:solidFill>
            <a:latin typeface="Georgia" panose="02040502050405020303" pitchFamily="18" charset="0"/>
          </a:endParaRPr>
        </a:p>
      </xdr:txBody>
    </xdr:sp>
    <xdr:clientData/>
  </xdr:twoCellAnchor>
  <xdr:twoCellAnchor>
    <xdr:from>
      <xdr:col>20</xdr:col>
      <xdr:colOff>229640</xdr:colOff>
      <xdr:row>0</xdr:row>
      <xdr:rowOff>45720</xdr:rowOff>
    </xdr:from>
    <xdr:to>
      <xdr:col>22</xdr:col>
      <xdr:colOff>153440</xdr:colOff>
      <xdr:row>1</xdr:row>
      <xdr:rowOff>123825</xdr:rowOff>
    </xdr:to>
    <xdr:sp macro="" textlink="">
      <xdr:nvSpPr>
        <xdr:cNvPr id="9" name="Rectangle 8">
          <a:hlinkClick xmlns:r="http://schemas.openxmlformats.org/officeDocument/2006/relationships" r:id="rId3" tooltip="Expenses"/>
          <a:extLst>
            <a:ext uri="{FF2B5EF4-FFF2-40B4-BE49-F238E27FC236}">
              <a16:creationId xmlns:a16="http://schemas.microsoft.com/office/drawing/2014/main" id="{06E1CDBE-2B18-45F8-9B47-6F54F4D186D5}"/>
            </a:ext>
          </a:extLst>
        </xdr:cNvPr>
        <xdr:cNvSpPr/>
      </xdr:nvSpPr>
      <xdr:spPr>
        <a:xfrm>
          <a:off x="12421640" y="45720"/>
          <a:ext cx="1143000" cy="258214"/>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AU" sz="1100">
              <a:solidFill>
                <a:schemeClr val="tx1"/>
              </a:solidFill>
              <a:latin typeface="Georgia" panose="02040502050405020303" pitchFamily="18" charset="0"/>
              <a:ea typeface="+mn-ea"/>
              <a:cs typeface="+mn-cs"/>
            </a:rPr>
            <a:t>Expenses</a:t>
          </a:r>
        </a:p>
      </xdr:txBody>
    </xdr:sp>
    <xdr:clientData/>
  </xdr:twoCellAnchor>
  <xdr:twoCellAnchor>
    <xdr:from>
      <xdr:col>25</xdr:col>
      <xdr:colOff>163830</xdr:colOff>
      <xdr:row>0</xdr:row>
      <xdr:rowOff>45720</xdr:rowOff>
    </xdr:from>
    <xdr:to>
      <xdr:col>27</xdr:col>
      <xdr:colOff>87630</xdr:colOff>
      <xdr:row>1</xdr:row>
      <xdr:rowOff>123825</xdr:rowOff>
    </xdr:to>
    <xdr:sp macro="" textlink="">
      <xdr:nvSpPr>
        <xdr:cNvPr id="10" name="Rectangle 9">
          <a:hlinkClick xmlns:r="http://schemas.openxmlformats.org/officeDocument/2006/relationships" r:id="rId4" tooltip="Future Plans"/>
          <a:extLst>
            <a:ext uri="{FF2B5EF4-FFF2-40B4-BE49-F238E27FC236}">
              <a16:creationId xmlns:a16="http://schemas.microsoft.com/office/drawing/2014/main" id="{39DF2359-B9ED-4F39-9BA6-513AA82C9F7D}"/>
            </a:ext>
          </a:extLst>
        </xdr:cNvPr>
        <xdr:cNvSpPr/>
      </xdr:nvSpPr>
      <xdr:spPr>
        <a:xfrm>
          <a:off x="15403830" y="45720"/>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Future Plans</a:t>
          </a:r>
        </a:p>
      </xdr:txBody>
    </xdr:sp>
    <xdr:clientData/>
  </xdr:twoCellAnchor>
  <xdr:twoCellAnchor>
    <xdr:from>
      <xdr:col>16</xdr:col>
      <xdr:colOff>526548</xdr:colOff>
      <xdr:row>1</xdr:row>
      <xdr:rowOff>76296</xdr:rowOff>
    </xdr:from>
    <xdr:to>
      <xdr:col>17</xdr:col>
      <xdr:colOff>144573</xdr:colOff>
      <xdr:row>1</xdr:row>
      <xdr:rowOff>79056</xdr:rowOff>
    </xdr:to>
    <xdr:sp macro="" textlink="">
      <xdr:nvSpPr>
        <xdr:cNvPr id="11" name="Rectangle 10">
          <a:extLst>
            <a:ext uri="{FF2B5EF4-FFF2-40B4-BE49-F238E27FC236}">
              <a16:creationId xmlns:a16="http://schemas.microsoft.com/office/drawing/2014/main" id="{5670E02C-F3D6-4B01-9E4F-C5D76FB34237}"/>
            </a:ext>
          </a:extLst>
        </xdr:cNvPr>
        <xdr:cNvSpPr/>
      </xdr:nvSpPr>
      <xdr:spPr>
        <a:xfrm>
          <a:off x="10280148" y="259176"/>
          <a:ext cx="227625" cy="276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0</xdr:col>
      <xdr:colOff>78105</xdr:colOff>
      <xdr:row>36</xdr:row>
      <xdr:rowOff>53486</xdr:rowOff>
    </xdr:from>
    <xdr:to>
      <xdr:col>3</xdr:col>
      <xdr:colOff>212160</xdr:colOff>
      <xdr:row>50</xdr:row>
      <xdr:rowOff>55076</xdr:rowOff>
    </xdr:to>
    <mc:AlternateContent xmlns:mc="http://schemas.openxmlformats.org/markup-compatibility/2006" xmlns:a14="http://schemas.microsoft.com/office/drawing/2010/main">
      <mc:Choice Requires="a14">
        <xdr:graphicFrame macro="">
          <xdr:nvGraphicFramePr>
            <xdr:cNvPr id="12" name="Month 3">
              <a:extLst>
                <a:ext uri="{FF2B5EF4-FFF2-40B4-BE49-F238E27FC236}">
                  <a16:creationId xmlns:a16="http://schemas.microsoft.com/office/drawing/2014/main" id="{6BF0B417-7CFF-4937-A9D1-03D7F78A6CE9}"/>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78105" y="6572396"/>
              <a:ext cx="1959045" cy="25352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319976</xdr:colOff>
      <xdr:row>6</xdr:row>
      <xdr:rowOff>12699</xdr:rowOff>
    </xdr:from>
    <xdr:to>
      <xdr:col>4</xdr:col>
      <xdr:colOff>178376</xdr:colOff>
      <xdr:row>7</xdr:row>
      <xdr:rowOff>80555</xdr:rowOff>
    </xdr:to>
    <xdr:sp macro="" textlink="Pivot_Tables!#REF!">
      <xdr:nvSpPr>
        <xdr:cNvPr id="13" name="Rectangle 12">
          <a:extLst>
            <a:ext uri="{FF2B5EF4-FFF2-40B4-BE49-F238E27FC236}">
              <a16:creationId xmlns:a16="http://schemas.microsoft.com/office/drawing/2014/main" id="{9BC44123-725A-42D5-A7F9-59B12E7858D4}"/>
            </a:ext>
          </a:extLst>
        </xdr:cNvPr>
        <xdr:cNvSpPr/>
      </xdr:nvSpPr>
      <xdr:spPr>
        <a:xfrm>
          <a:off x="2152586" y="1102359"/>
          <a:ext cx="460380" cy="2469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050403E7-87EA-4F5D-ADCD-9E734DCACA65}" type="TxLink">
            <a:rPr lang="en-US" sz="1100" b="0" i="0" u="none" strike="noStrike" baseline="0">
              <a:solidFill>
                <a:schemeClr val="bg1"/>
              </a:solidFill>
              <a:latin typeface="Calibri"/>
              <a:ea typeface="Calibri"/>
              <a:cs typeface="Calibri"/>
            </a:rPr>
            <a:pPr algn="r"/>
            <a:t> </a:t>
          </a:fld>
          <a:endParaRPr lang="en-AU" sz="1600" baseline="0">
            <a:solidFill>
              <a:schemeClr val="bg1"/>
            </a:solidFill>
            <a:latin typeface="Century" panose="02040604050505020304" pitchFamily="18" charset="0"/>
          </a:endParaRPr>
        </a:p>
      </xdr:txBody>
    </xdr:sp>
    <xdr:clientData/>
  </xdr:twoCellAnchor>
  <xdr:twoCellAnchor>
    <xdr:from>
      <xdr:col>12</xdr:col>
      <xdr:colOff>548640</xdr:colOff>
      <xdr:row>40</xdr:row>
      <xdr:rowOff>47625</xdr:rowOff>
    </xdr:from>
    <xdr:to>
      <xdr:col>20</xdr:col>
      <xdr:colOff>135255</xdr:colOff>
      <xdr:row>56</xdr:row>
      <xdr:rowOff>51164</xdr:rowOff>
    </xdr:to>
    <xdr:graphicFrame macro="">
      <xdr:nvGraphicFramePr>
        <xdr:cNvPr id="14" name="Chart 13">
          <a:extLst>
            <a:ext uri="{FF2B5EF4-FFF2-40B4-BE49-F238E27FC236}">
              <a16:creationId xmlns:a16="http://schemas.microsoft.com/office/drawing/2014/main" id="{5EF4E0DF-0009-4038-98FD-F7F7A46E6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467676</xdr:colOff>
      <xdr:row>3</xdr:row>
      <xdr:rowOff>95370</xdr:rowOff>
    </xdr:from>
    <xdr:to>
      <xdr:col>7</xdr:col>
      <xdr:colOff>239032</xdr:colOff>
      <xdr:row>5</xdr:row>
      <xdr:rowOff>97212</xdr:rowOff>
    </xdr:to>
    <xdr:sp macro="" textlink="">
      <xdr:nvSpPr>
        <xdr:cNvPr id="15" name="Rectangle: Rounded Corners 14">
          <a:extLst>
            <a:ext uri="{FF2B5EF4-FFF2-40B4-BE49-F238E27FC236}">
              <a16:creationId xmlns:a16="http://schemas.microsoft.com/office/drawing/2014/main" id="{9E63BC04-FBED-4B1B-A8D5-8C3E65F89A54}"/>
            </a:ext>
          </a:extLst>
        </xdr:cNvPr>
        <xdr:cNvSpPr/>
      </xdr:nvSpPr>
      <xdr:spPr>
        <a:xfrm>
          <a:off x="3515676" y="638295"/>
          <a:ext cx="990556" cy="363792"/>
        </a:xfrm>
        <a:prstGeom prst="roundRect">
          <a:avLst/>
        </a:prstGeom>
        <a:gradFill flip="none" rotWithShape="1">
          <a:gsLst>
            <a:gs pos="0">
              <a:schemeClr val="tx1"/>
            </a:gs>
            <a:gs pos="95000">
              <a:srgbClr val="00B0F0"/>
            </a:gs>
          </a:gsLst>
          <a:path path="circle">
            <a:fillToRect t="100000" r="100000"/>
          </a:path>
          <a:tileRect l="-100000" b="-100000"/>
        </a:gradFill>
        <a:effectLst>
          <a:outerShdw blurRad="127000" sx="110000" sy="11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10</xdr:col>
      <xdr:colOff>418890</xdr:colOff>
      <xdr:row>9</xdr:row>
      <xdr:rowOff>154754</xdr:rowOff>
    </xdr:from>
    <xdr:to>
      <xdr:col>11</xdr:col>
      <xdr:colOff>533518</xdr:colOff>
      <xdr:row>11</xdr:row>
      <xdr:rowOff>60087</xdr:rowOff>
    </xdr:to>
    <xdr:sp macro="" textlink="Pivot_Tables!Q33">
      <xdr:nvSpPr>
        <xdr:cNvPr id="16" name="Rectangle 15">
          <a:extLst>
            <a:ext uri="{FF2B5EF4-FFF2-40B4-BE49-F238E27FC236}">
              <a16:creationId xmlns:a16="http://schemas.microsoft.com/office/drawing/2014/main" id="{B60D4008-96AC-4D49-9339-50D7170C9B2C}"/>
            </a:ext>
          </a:extLst>
        </xdr:cNvPr>
        <xdr:cNvSpPr/>
      </xdr:nvSpPr>
      <xdr:spPr>
        <a:xfrm>
          <a:off x="6500236" y="1803312"/>
          <a:ext cx="722763" cy="27167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1C9CB558-BB13-409D-9394-06D6CF715457}" type="TxLink">
            <a:rPr lang="en-US" sz="1100" b="0" i="0" u="none" strike="noStrike" baseline="0">
              <a:solidFill>
                <a:schemeClr val="bg1"/>
              </a:solidFill>
              <a:latin typeface="Calibri"/>
              <a:ea typeface="Calibri"/>
              <a:cs typeface="Calibri"/>
            </a:rPr>
            <a:pPr algn="r"/>
            <a:t>17.32%</a:t>
          </a:fld>
          <a:endParaRPr lang="en-AU" sz="1600" baseline="0">
            <a:solidFill>
              <a:schemeClr val="bg1"/>
            </a:solidFill>
            <a:latin typeface="Century" panose="02040604050505020304" pitchFamily="18" charset="0"/>
          </a:endParaRPr>
        </a:p>
      </xdr:txBody>
    </xdr:sp>
    <xdr:clientData/>
  </xdr:twoCellAnchor>
  <xdr:twoCellAnchor>
    <xdr:from>
      <xdr:col>10</xdr:col>
      <xdr:colOff>418893</xdr:colOff>
      <xdr:row>11</xdr:row>
      <xdr:rowOff>78522</xdr:rowOff>
    </xdr:from>
    <xdr:to>
      <xdr:col>11</xdr:col>
      <xdr:colOff>533521</xdr:colOff>
      <xdr:row>12</xdr:row>
      <xdr:rowOff>170220</xdr:rowOff>
    </xdr:to>
    <xdr:sp macro="" textlink="Pivot_Tables!Q34">
      <xdr:nvSpPr>
        <xdr:cNvPr id="17" name="Rectangle 16">
          <a:extLst>
            <a:ext uri="{FF2B5EF4-FFF2-40B4-BE49-F238E27FC236}">
              <a16:creationId xmlns:a16="http://schemas.microsoft.com/office/drawing/2014/main" id="{06EA72FC-39FB-43B8-B2FE-D03EE3385460}"/>
            </a:ext>
          </a:extLst>
        </xdr:cNvPr>
        <xdr:cNvSpPr/>
      </xdr:nvSpPr>
      <xdr:spPr>
        <a:xfrm>
          <a:off x="6500239" y="2093426"/>
          <a:ext cx="722763" cy="27487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CE841237-860E-45FF-AEFB-8291ED1F0C76}" type="TxLink">
            <a:rPr lang="en-US" sz="1100" b="0" i="0" u="none" strike="noStrike" baseline="0">
              <a:solidFill>
                <a:schemeClr val="bg1"/>
              </a:solidFill>
              <a:latin typeface="Calibri"/>
              <a:ea typeface="Calibri"/>
              <a:cs typeface="Calibri"/>
            </a:rPr>
            <a:pPr algn="r"/>
            <a:t>20.79%</a:t>
          </a:fld>
          <a:endParaRPr lang="en-AU" sz="1600" baseline="0">
            <a:solidFill>
              <a:schemeClr val="bg1"/>
            </a:solidFill>
            <a:latin typeface="Century" panose="02040604050505020304" pitchFamily="18" charset="0"/>
          </a:endParaRPr>
        </a:p>
      </xdr:txBody>
    </xdr:sp>
    <xdr:clientData/>
  </xdr:twoCellAnchor>
  <xdr:twoCellAnchor>
    <xdr:from>
      <xdr:col>10</xdr:col>
      <xdr:colOff>419097</xdr:colOff>
      <xdr:row>13</xdr:row>
      <xdr:rowOff>15848</xdr:rowOff>
    </xdr:from>
    <xdr:to>
      <xdr:col>11</xdr:col>
      <xdr:colOff>508960</xdr:colOff>
      <xdr:row>14</xdr:row>
      <xdr:rowOff>98346</xdr:rowOff>
    </xdr:to>
    <xdr:sp macro="" textlink="Pivot_Tables!Q35">
      <xdr:nvSpPr>
        <xdr:cNvPr id="18" name="Rectangle 17">
          <a:extLst>
            <a:ext uri="{FF2B5EF4-FFF2-40B4-BE49-F238E27FC236}">
              <a16:creationId xmlns:a16="http://schemas.microsoft.com/office/drawing/2014/main" id="{7875E096-0E88-40C6-9604-DA56C8FFED5A}"/>
            </a:ext>
          </a:extLst>
        </xdr:cNvPr>
        <xdr:cNvSpPr/>
      </xdr:nvSpPr>
      <xdr:spPr>
        <a:xfrm>
          <a:off x="6500443" y="2397098"/>
          <a:ext cx="697998" cy="26567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0C93716C-A2FF-421F-BC6A-0E441C565323}" type="TxLink">
            <a:rPr lang="en-US" sz="1100" b="0" i="0" u="none" strike="noStrike" baseline="0">
              <a:solidFill>
                <a:schemeClr val="bg1"/>
              </a:solidFill>
              <a:latin typeface="Calibri"/>
              <a:ea typeface="Calibri"/>
              <a:cs typeface="Calibri"/>
            </a:rPr>
            <a:pPr algn="r"/>
            <a:t>7.74%</a:t>
          </a:fld>
          <a:endParaRPr lang="en-AU" sz="1600" baseline="0">
            <a:solidFill>
              <a:schemeClr val="bg1"/>
            </a:solidFill>
            <a:latin typeface="Century" panose="02040604050505020304" pitchFamily="18" charset="0"/>
          </a:endParaRPr>
        </a:p>
      </xdr:txBody>
    </xdr:sp>
    <xdr:clientData/>
  </xdr:twoCellAnchor>
  <xdr:twoCellAnchor>
    <xdr:from>
      <xdr:col>10</xdr:col>
      <xdr:colOff>419094</xdr:colOff>
      <xdr:row>6</xdr:row>
      <xdr:rowOff>93960</xdr:rowOff>
    </xdr:from>
    <xdr:to>
      <xdr:col>11</xdr:col>
      <xdr:colOff>508957</xdr:colOff>
      <xdr:row>8</xdr:row>
      <xdr:rowOff>18017</xdr:rowOff>
    </xdr:to>
    <xdr:sp macro="" textlink="Pivot_Tables!Q31">
      <xdr:nvSpPr>
        <xdr:cNvPr id="19" name="Rectangle 18">
          <a:extLst>
            <a:ext uri="{FF2B5EF4-FFF2-40B4-BE49-F238E27FC236}">
              <a16:creationId xmlns:a16="http://schemas.microsoft.com/office/drawing/2014/main" id="{C9DB42C2-B486-44AE-A7DF-B1BC86549867}"/>
            </a:ext>
          </a:extLst>
        </xdr:cNvPr>
        <xdr:cNvSpPr/>
      </xdr:nvSpPr>
      <xdr:spPr>
        <a:xfrm>
          <a:off x="6500440" y="1192998"/>
          <a:ext cx="697998" cy="29040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0366342D-AE71-4B39-B880-9C9F21C84EFA}" type="TxLink">
            <a:rPr lang="en-US" sz="1100" b="0" i="0" u="none" strike="noStrike" baseline="0">
              <a:solidFill>
                <a:schemeClr val="bg1"/>
              </a:solidFill>
              <a:latin typeface="Calibri"/>
              <a:ea typeface="Calibri"/>
              <a:cs typeface="Calibri"/>
            </a:rPr>
            <a:pPr algn="r"/>
            <a:t>40.18%</a:t>
          </a:fld>
          <a:endParaRPr lang="en-AU" sz="1600" baseline="0">
            <a:solidFill>
              <a:schemeClr val="bg1"/>
            </a:solidFill>
            <a:latin typeface="Century" panose="02040604050505020304" pitchFamily="18" charset="0"/>
          </a:endParaRPr>
        </a:p>
      </xdr:txBody>
    </xdr:sp>
    <xdr:clientData/>
  </xdr:twoCellAnchor>
  <xdr:twoCellAnchor>
    <xdr:from>
      <xdr:col>10</xdr:col>
      <xdr:colOff>432440</xdr:colOff>
      <xdr:row>8</xdr:row>
      <xdr:rowOff>21212</xdr:rowOff>
    </xdr:from>
    <xdr:to>
      <xdr:col>11</xdr:col>
      <xdr:colOff>508968</xdr:colOff>
      <xdr:row>9</xdr:row>
      <xdr:rowOff>133865</xdr:rowOff>
    </xdr:to>
    <xdr:sp macro="" textlink="Pivot_Tables!Q32">
      <xdr:nvSpPr>
        <xdr:cNvPr id="20" name="Rectangle 19">
          <a:extLst>
            <a:ext uri="{FF2B5EF4-FFF2-40B4-BE49-F238E27FC236}">
              <a16:creationId xmlns:a16="http://schemas.microsoft.com/office/drawing/2014/main" id="{0B25A573-3B66-4A93-99FB-E95BDFFF7E40}"/>
            </a:ext>
          </a:extLst>
        </xdr:cNvPr>
        <xdr:cNvSpPr/>
      </xdr:nvSpPr>
      <xdr:spPr>
        <a:xfrm>
          <a:off x="6513786" y="1486597"/>
          <a:ext cx="684663" cy="2958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D726380F-1D40-4D80-AF41-9952C8CE598C}" type="TxLink">
            <a:rPr lang="en-US" sz="1100" b="0" i="0" u="none" strike="noStrike" baseline="0">
              <a:solidFill>
                <a:schemeClr val="bg1"/>
              </a:solidFill>
              <a:latin typeface="Calibri"/>
              <a:ea typeface="Calibri"/>
              <a:cs typeface="Calibri"/>
            </a:rPr>
            <a:pPr algn="r"/>
            <a:t>13.97%</a:t>
          </a:fld>
          <a:endParaRPr lang="en-AU" sz="1600" baseline="0">
            <a:solidFill>
              <a:schemeClr val="bg1"/>
            </a:solidFill>
            <a:latin typeface="Century" panose="02040604050505020304" pitchFamily="18" charset="0"/>
          </a:endParaRPr>
        </a:p>
      </xdr:txBody>
    </xdr:sp>
    <xdr:clientData/>
  </xdr:twoCellAnchor>
  <xdr:twoCellAnchor>
    <xdr:from>
      <xdr:col>4</xdr:col>
      <xdr:colOff>300565</xdr:colOff>
      <xdr:row>3</xdr:row>
      <xdr:rowOff>15240</xdr:rowOff>
    </xdr:from>
    <xdr:to>
      <xdr:col>7</xdr:col>
      <xdr:colOff>280473</xdr:colOff>
      <xdr:row>5</xdr:row>
      <xdr:rowOff>168108</xdr:rowOff>
    </xdr:to>
    <xdr:sp macro="" textlink="">
      <xdr:nvSpPr>
        <xdr:cNvPr id="21" name="Rectangle 20">
          <a:extLst>
            <a:ext uri="{FF2B5EF4-FFF2-40B4-BE49-F238E27FC236}">
              <a16:creationId xmlns:a16="http://schemas.microsoft.com/office/drawing/2014/main" id="{E8FA445A-5FA4-42E0-B212-5BA7C2573DA5}"/>
            </a:ext>
          </a:extLst>
        </xdr:cNvPr>
        <xdr:cNvSpPr/>
      </xdr:nvSpPr>
      <xdr:spPr>
        <a:xfrm>
          <a:off x="2734732" y="554990"/>
          <a:ext cx="1805533" cy="51270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800" baseline="0">
              <a:solidFill>
                <a:schemeClr val="bg1"/>
              </a:solidFill>
              <a:latin typeface="Century" panose="02040604050505020304" pitchFamily="18" charset="0"/>
            </a:rPr>
            <a:t>Total</a:t>
          </a:r>
        </a:p>
      </xdr:txBody>
    </xdr:sp>
    <xdr:clientData/>
  </xdr:twoCellAnchor>
  <xdr:twoCellAnchor>
    <xdr:from>
      <xdr:col>8</xdr:col>
      <xdr:colOff>441328</xdr:colOff>
      <xdr:row>3</xdr:row>
      <xdr:rowOff>97647</xdr:rowOff>
    </xdr:from>
    <xdr:to>
      <xdr:col>11</xdr:col>
      <xdr:colOff>554147</xdr:colOff>
      <xdr:row>5</xdr:row>
      <xdr:rowOff>95734</xdr:rowOff>
    </xdr:to>
    <xdr:sp macro="" textlink="Pivot_Tables!N31">
      <xdr:nvSpPr>
        <xdr:cNvPr id="22" name="Rectangle 21">
          <a:extLst>
            <a:ext uri="{FF2B5EF4-FFF2-40B4-BE49-F238E27FC236}">
              <a16:creationId xmlns:a16="http://schemas.microsoft.com/office/drawing/2014/main" id="{CB1E0FA5-846F-48C9-AB34-B160FD026F62}"/>
            </a:ext>
          </a:extLst>
        </xdr:cNvPr>
        <xdr:cNvSpPr/>
      </xdr:nvSpPr>
      <xdr:spPr>
        <a:xfrm>
          <a:off x="5309661" y="637397"/>
          <a:ext cx="1938444" cy="3579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78680707-B21E-49FA-8AE8-CA6B5F9AD6D7}" type="TxLink">
            <a:rPr lang="en-US" sz="2000" b="0" i="0" u="none" strike="noStrike" baseline="0">
              <a:solidFill>
                <a:schemeClr val="bg1"/>
              </a:solidFill>
              <a:latin typeface="Calibri"/>
              <a:ea typeface="Calibri"/>
              <a:cs typeface="Calibri"/>
            </a:rPr>
            <a:pPr algn="r"/>
            <a:t> $34,635.00 </a:t>
          </a:fld>
          <a:endParaRPr lang="en-AU" sz="2000" baseline="0">
            <a:solidFill>
              <a:schemeClr val="bg1"/>
            </a:solidFill>
            <a:latin typeface="Century" panose="02040604050505020304" pitchFamily="18" charset="0"/>
          </a:endParaRPr>
        </a:p>
      </xdr:txBody>
    </xdr:sp>
    <xdr:clientData/>
  </xdr:twoCellAnchor>
  <xdr:twoCellAnchor>
    <xdr:from>
      <xdr:col>4</xdr:col>
      <xdr:colOff>244441</xdr:colOff>
      <xdr:row>9</xdr:row>
      <xdr:rowOff>22564</xdr:rowOff>
    </xdr:from>
    <xdr:to>
      <xdr:col>7</xdr:col>
      <xdr:colOff>241474</xdr:colOff>
      <xdr:row>11</xdr:row>
      <xdr:rowOff>172317</xdr:rowOff>
    </xdr:to>
    <xdr:sp macro="" textlink="Incomes!B23">
      <xdr:nvSpPr>
        <xdr:cNvPr id="23" name="Rectangle 22">
          <a:extLst>
            <a:ext uri="{FF2B5EF4-FFF2-40B4-BE49-F238E27FC236}">
              <a16:creationId xmlns:a16="http://schemas.microsoft.com/office/drawing/2014/main" id="{6B46BFB6-EEA7-46F0-B0B3-B7DC4E018DE0}"/>
            </a:ext>
          </a:extLst>
        </xdr:cNvPr>
        <xdr:cNvSpPr/>
      </xdr:nvSpPr>
      <xdr:spPr>
        <a:xfrm>
          <a:off x="2678608" y="1641814"/>
          <a:ext cx="1822658" cy="50958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26676032-8D40-4ACC-819D-A802BBD47253}" type="TxLink">
            <a:rPr lang="en-US" sz="1100" b="0" i="0" u="none" strike="noStrike" baseline="0">
              <a:solidFill>
                <a:schemeClr val="bg1"/>
              </a:solidFill>
              <a:latin typeface="Calibri"/>
              <a:ea typeface="Calibri"/>
              <a:cs typeface="Calibri"/>
            </a:rPr>
            <a:pPr algn="l"/>
            <a:t>Businesses</a:t>
          </a:fld>
          <a:endParaRPr lang="en-AU" sz="1600" baseline="0">
            <a:solidFill>
              <a:schemeClr val="bg1"/>
            </a:solidFill>
            <a:latin typeface="Century" panose="02040604050505020304" pitchFamily="18" charset="0"/>
          </a:endParaRPr>
        </a:p>
      </xdr:txBody>
    </xdr:sp>
    <xdr:clientData/>
  </xdr:twoCellAnchor>
  <xdr:twoCellAnchor>
    <xdr:from>
      <xdr:col>4</xdr:col>
      <xdr:colOff>242750</xdr:colOff>
      <xdr:row>5</xdr:row>
      <xdr:rowOff>168271</xdr:rowOff>
    </xdr:from>
    <xdr:to>
      <xdr:col>6</xdr:col>
      <xdr:colOff>544017</xdr:colOff>
      <xdr:row>8</xdr:row>
      <xdr:rowOff>131334</xdr:rowOff>
    </xdr:to>
    <xdr:sp macro="" textlink="Incomes!B7">
      <xdr:nvSpPr>
        <xdr:cNvPr id="24" name="Rectangle 23">
          <a:extLst>
            <a:ext uri="{FF2B5EF4-FFF2-40B4-BE49-F238E27FC236}">
              <a16:creationId xmlns:a16="http://schemas.microsoft.com/office/drawing/2014/main" id="{B966CF47-88D1-4B5B-BBDC-18B8AC69F182}"/>
            </a:ext>
          </a:extLst>
        </xdr:cNvPr>
        <xdr:cNvSpPr/>
      </xdr:nvSpPr>
      <xdr:spPr>
        <a:xfrm>
          <a:off x="2676917" y="1067854"/>
          <a:ext cx="1518350" cy="50281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616B6236-4807-48D4-9951-D0ED5DF55A51}" type="TxLink">
            <a:rPr lang="en-US" sz="1100" b="0" i="0" u="none" strike="noStrike" baseline="0">
              <a:solidFill>
                <a:schemeClr val="bg1"/>
              </a:solidFill>
              <a:latin typeface="Calibri"/>
              <a:ea typeface="Calibri"/>
              <a:cs typeface="Calibri"/>
            </a:rPr>
            <a:pPr algn="l"/>
            <a:t>Wage_Salary</a:t>
          </a:fld>
          <a:endParaRPr lang="en-AU" sz="1600" baseline="0">
            <a:solidFill>
              <a:schemeClr val="bg1"/>
            </a:solidFill>
            <a:latin typeface="Century" panose="02040604050505020304" pitchFamily="18" charset="0"/>
          </a:endParaRPr>
        </a:p>
      </xdr:txBody>
    </xdr:sp>
    <xdr:clientData/>
  </xdr:twoCellAnchor>
  <xdr:twoCellAnchor>
    <xdr:from>
      <xdr:col>4</xdr:col>
      <xdr:colOff>244441</xdr:colOff>
      <xdr:row>7</xdr:row>
      <xdr:rowOff>96710</xdr:rowOff>
    </xdr:from>
    <xdr:to>
      <xdr:col>7</xdr:col>
      <xdr:colOff>241446</xdr:colOff>
      <xdr:row>10</xdr:row>
      <xdr:rowOff>55962</xdr:rowOff>
    </xdr:to>
    <xdr:sp macro="" textlink="Incomes!B15">
      <xdr:nvSpPr>
        <xdr:cNvPr id="25" name="Rectangle 24">
          <a:extLst>
            <a:ext uri="{FF2B5EF4-FFF2-40B4-BE49-F238E27FC236}">
              <a16:creationId xmlns:a16="http://schemas.microsoft.com/office/drawing/2014/main" id="{B78EB03F-16B0-4B74-BF7D-0E2CF97CD3F7}"/>
            </a:ext>
          </a:extLst>
        </xdr:cNvPr>
        <xdr:cNvSpPr/>
      </xdr:nvSpPr>
      <xdr:spPr>
        <a:xfrm>
          <a:off x="2678608" y="1356127"/>
          <a:ext cx="1822630" cy="49900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AC33C16E-62A0-4EDD-975A-B8D35F15B914}" type="TxLink">
            <a:rPr lang="en-US" sz="1100" b="0" i="0" u="none" strike="noStrike" baseline="0">
              <a:solidFill>
                <a:schemeClr val="bg1"/>
              </a:solidFill>
              <a:latin typeface="Calibri"/>
              <a:ea typeface="Calibri"/>
              <a:cs typeface="Calibri"/>
            </a:rPr>
            <a:pPr algn="l"/>
            <a:t>Investment Properties</a:t>
          </a:fld>
          <a:endParaRPr lang="en-AU" sz="1600" baseline="0">
            <a:solidFill>
              <a:schemeClr val="bg1"/>
            </a:solidFill>
            <a:latin typeface="Century" panose="02040604050505020304" pitchFamily="18" charset="0"/>
          </a:endParaRPr>
        </a:p>
      </xdr:txBody>
    </xdr:sp>
    <xdr:clientData/>
  </xdr:twoCellAnchor>
  <xdr:twoCellAnchor>
    <xdr:from>
      <xdr:col>4</xdr:col>
      <xdr:colOff>244225</xdr:colOff>
      <xdr:row>10</xdr:row>
      <xdr:rowOff>133202</xdr:rowOff>
    </xdr:from>
    <xdr:to>
      <xdr:col>7</xdr:col>
      <xdr:colOff>252688</xdr:colOff>
      <xdr:row>13</xdr:row>
      <xdr:rowOff>95206</xdr:rowOff>
    </xdr:to>
    <xdr:sp macro="" textlink="Incomes!B31">
      <xdr:nvSpPr>
        <xdr:cNvPr id="26" name="Rectangle 25">
          <a:extLst>
            <a:ext uri="{FF2B5EF4-FFF2-40B4-BE49-F238E27FC236}">
              <a16:creationId xmlns:a16="http://schemas.microsoft.com/office/drawing/2014/main" id="{C49EAAA4-42AE-4113-A97A-BA5D392E542A}"/>
            </a:ext>
          </a:extLst>
        </xdr:cNvPr>
        <xdr:cNvSpPr/>
      </xdr:nvSpPr>
      <xdr:spPr>
        <a:xfrm>
          <a:off x="2678392" y="1932369"/>
          <a:ext cx="1834088" cy="50175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52FBAC21-E38B-4FC8-8F37-777F94A679EB}" type="TxLink">
            <a:rPr lang="en-US" sz="1100" b="0" i="0" u="none" strike="noStrike" baseline="0">
              <a:solidFill>
                <a:schemeClr val="bg1"/>
              </a:solidFill>
              <a:latin typeface="Calibri"/>
              <a:ea typeface="Calibri"/>
              <a:cs typeface="Calibri"/>
            </a:rPr>
            <a:pPr algn="l"/>
            <a:t>Passive incomes</a:t>
          </a:fld>
          <a:endParaRPr lang="en-AU" sz="1600" baseline="0">
            <a:solidFill>
              <a:schemeClr val="bg1"/>
            </a:solidFill>
            <a:latin typeface="Century" panose="02040604050505020304" pitchFamily="18" charset="0"/>
          </a:endParaRPr>
        </a:p>
      </xdr:txBody>
    </xdr:sp>
    <xdr:clientData/>
  </xdr:twoCellAnchor>
  <xdr:twoCellAnchor>
    <xdr:from>
      <xdr:col>4</xdr:col>
      <xdr:colOff>244441</xdr:colOff>
      <xdr:row>12</xdr:row>
      <xdr:rowOff>77215</xdr:rowOff>
    </xdr:from>
    <xdr:to>
      <xdr:col>7</xdr:col>
      <xdr:colOff>241474</xdr:colOff>
      <xdr:row>15</xdr:row>
      <xdr:rowOff>17417</xdr:rowOff>
    </xdr:to>
    <xdr:sp macro="" textlink="Incomes!B40">
      <xdr:nvSpPr>
        <xdr:cNvPr id="27" name="Rectangle 26">
          <a:extLst>
            <a:ext uri="{FF2B5EF4-FFF2-40B4-BE49-F238E27FC236}">
              <a16:creationId xmlns:a16="http://schemas.microsoft.com/office/drawing/2014/main" id="{DEA86265-1E4B-479A-8952-643DCB1BE44B}"/>
            </a:ext>
          </a:extLst>
        </xdr:cNvPr>
        <xdr:cNvSpPr/>
      </xdr:nvSpPr>
      <xdr:spPr>
        <a:xfrm>
          <a:off x="2678608" y="2236215"/>
          <a:ext cx="1822658" cy="4799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7ACE9D9-0531-44AF-A3E1-2E54E91AE011}" type="TxLink">
            <a:rPr lang="en-US" sz="1100" b="0" i="0" u="none" strike="noStrike" baseline="0">
              <a:solidFill>
                <a:schemeClr val="bg1"/>
              </a:solidFill>
              <a:latin typeface="Calibri"/>
              <a:ea typeface="Calibri"/>
              <a:cs typeface="Calibri"/>
            </a:rPr>
            <a:pPr algn="l"/>
            <a:t>Others</a:t>
          </a:fld>
          <a:endParaRPr lang="en-AU" sz="1600" baseline="0">
            <a:solidFill>
              <a:schemeClr val="bg1"/>
            </a:solidFill>
            <a:latin typeface="Century" panose="02040604050505020304" pitchFamily="18" charset="0"/>
          </a:endParaRPr>
        </a:p>
      </xdr:txBody>
    </xdr:sp>
    <xdr:clientData/>
  </xdr:twoCellAnchor>
  <xdr:twoCellAnchor>
    <xdr:from>
      <xdr:col>8</xdr:col>
      <xdr:colOff>191150</xdr:colOff>
      <xdr:row>6</xdr:row>
      <xdr:rowOff>149757</xdr:rowOff>
    </xdr:from>
    <xdr:to>
      <xdr:col>9</xdr:col>
      <xdr:colOff>433273</xdr:colOff>
      <xdr:row>7</xdr:row>
      <xdr:rowOff>136824</xdr:rowOff>
    </xdr:to>
    <xdr:sp macro="" textlink="Pivot_Tables!K31">
      <xdr:nvSpPr>
        <xdr:cNvPr id="28" name="Rectangle 27">
          <a:extLst>
            <a:ext uri="{FF2B5EF4-FFF2-40B4-BE49-F238E27FC236}">
              <a16:creationId xmlns:a16="http://schemas.microsoft.com/office/drawing/2014/main" id="{7FA551C8-509B-4F8E-A3B3-1295075B93DF}"/>
            </a:ext>
          </a:extLst>
        </xdr:cNvPr>
        <xdr:cNvSpPr/>
      </xdr:nvSpPr>
      <xdr:spPr>
        <a:xfrm>
          <a:off x="5059483" y="1229257"/>
          <a:ext cx="850665" cy="16698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47D9A3F4-5BB6-4810-B79E-3DA4EBC543DC}" type="TxLink">
            <a:rPr lang="en-US" sz="1100" b="0" i="0" u="none" strike="noStrike" baseline="0">
              <a:solidFill>
                <a:schemeClr val="bg1"/>
              </a:solidFill>
              <a:latin typeface="Calibri"/>
              <a:ea typeface="Calibri"/>
              <a:cs typeface="Calibri"/>
            </a:rPr>
            <a:pPr algn="r"/>
            <a:t>13915</a:t>
          </a:fld>
          <a:endParaRPr lang="en-AU" sz="1600" baseline="0">
            <a:solidFill>
              <a:schemeClr val="bg1"/>
            </a:solidFill>
            <a:latin typeface="Century" panose="02040604050505020304" pitchFamily="18" charset="0"/>
          </a:endParaRPr>
        </a:p>
      </xdr:txBody>
    </xdr:sp>
    <xdr:clientData/>
  </xdr:twoCellAnchor>
  <xdr:twoCellAnchor>
    <xdr:from>
      <xdr:col>8</xdr:col>
      <xdr:colOff>191146</xdr:colOff>
      <xdr:row>8</xdr:row>
      <xdr:rowOff>95779</xdr:rowOff>
    </xdr:from>
    <xdr:to>
      <xdr:col>9</xdr:col>
      <xdr:colOff>433269</xdr:colOff>
      <xdr:row>9</xdr:row>
      <xdr:rowOff>77132</xdr:rowOff>
    </xdr:to>
    <xdr:sp macro="" textlink="Pivot_Tables!K32">
      <xdr:nvSpPr>
        <xdr:cNvPr id="29" name="Rectangle 28">
          <a:extLst>
            <a:ext uri="{FF2B5EF4-FFF2-40B4-BE49-F238E27FC236}">
              <a16:creationId xmlns:a16="http://schemas.microsoft.com/office/drawing/2014/main" id="{4312EF33-81C4-46DF-85D5-C5D0A5B43521}"/>
            </a:ext>
          </a:extLst>
        </xdr:cNvPr>
        <xdr:cNvSpPr/>
      </xdr:nvSpPr>
      <xdr:spPr>
        <a:xfrm>
          <a:off x="5059479" y="1535112"/>
          <a:ext cx="850665" cy="16127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0659E2F2-5587-494B-AE32-88A1BBA079CA}" type="TxLink">
            <a:rPr lang="en-US" sz="1100" b="0" i="0" u="none" strike="noStrike" baseline="0">
              <a:solidFill>
                <a:schemeClr val="bg1"/>
              </a:solidFill>
              <a:latin typeface="Calibri"/>
              <a:ea typeface="Calibri"/>
              <a:cs typeface="Calibri"/>
            </a:rPr>
            <a:pPr algn="r"/>
            <a:t>4840</a:t>
          </a:fld>
          <a:endParaRPr lang="en-AU" sz="1600" baseline="0">
            <a:solidFill>
              <a:schemeClr val="bg1"/>
            </a:solidFill>
            <a:latin typeface="Century" panose="02040604050505020304" pitchFamily="18" charset="0"/>
          </a:endParaRPr>
        </a:p>
      </xdr:txBody>
    </xdr:sp>
    <xdr:clientData/>
  </xdr:twoCellAnchor>
  <xdr:twoCellAnchor>
    <xdr:from>
      <xdr:col>8</xdr:col>
      <xdr:colOff>169736</xdr:colOff>
      <xdr:row>10</xdr:row>
      <xdr:rowOff>16700</xdr:rowOff>
    </xdr:from>
    <xdr:to>
      <xdr:col>9</xdr:col>
      <xdr:colOff>417994</xdr:colOff>
      <xdr:row>11</xdr:row>
      <xdr:rowOff>17102</xdr:rowOff>
    </xdr:to>
    <xdr:sp macro="" textlink="Pivot_Tables!K33">
      <xdr:nvSpPr>
        <xdr:cNvPr id="30" name="Rectangle 29">
          <a:extLst>
            <a:ext uri="{FF2B5EF4-FFF2-40B4-BE49-F238E27FC236}">
              <a16:creationId xmlns:a16="http://schemas.microsoft.com/office/drawing/2014/main" id="{163B7993-4878-4B7D-B228-DF861973B0CD}"/>
            </a:ext>
          </a:extLst>
        </xdr:cNvPr>
        <xdr:cNvSpPr/>
      </xdr:nvSpPr>
      <xdr:spPr>
        <a:xfrm>
          <a:off x="5038069" y="1815867"/>
          <a:ext cx="856800" cy="1803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D52B4226-6215-4B5F-8C71-A53F6C675E47}" type="TxLink">
            <a:rPr lang="en-US" sz="1100" b="0" i="0" u="none" strike="noStrike" baseline="0">
              <a:solidFill>
                <a:schemeClr val="bg1"/>
              </a:solidFill>
              <a:latin typeface="Calibri"/>
              <a:ea typeface="Calibri"/>
              <a:cs typeface="Calibri"/>
            </a:rPr>
            <a:pPr algn="r"/>
            <a:t>6000</a:t>
          </a:fld>
          <a:endParaRPr lang="en-AU" sz="1600" baseline="0">
            <a:solidFill>
              <a:schemeClr val="bg1"/>
            </a:solidFill>
            <a:latin typeface="Century" panose="02040604050505020304" pitchFamily="18" charset="0"/>
          </a:endParaRPr>
        </a:p>
      </xdr:txBody>
    </xdr:sp>
    <xdr:clientData/>
  </xdr:twoCellAnchor>
  <xdr:twoCellAnchor>
    <xdr:from>
      <xdr:col>8</xdr:col>
      <xdr:colOff>168059</xdr:colOff>
      <xdr:row>11</xdr:row>
      <xdr:rowOff>116804</xdr:rowOff>
    </xdr:from>
    <xdr:to>
      <xdr:col>9</xdr:col>
      <xdr:colOff>417802</xdr:colOff>
      <xdr:row>12</xdr:row>
      <xdr:rowOff>113396</xdr:rowOff>
    </xdr:to>
    <xdr:sp macro="" textlink="Pivot_Tables!K34">
      <xdr:nvSpPr>
        <xdr:cNvPr id="31" name="Rectangle 30">
          <a:extLst>
            <a:ext uri="{FF2B5EF4-FFF2-40B4-BE49-F238E27FC236}">
              <a16:creationId xmlns:a16="http://schemas.microsoft.com/office/drawing/2014/main" id="{49907741-BA8D-4DA8-939E-11CCF7CD6526}"/>
            </a:ext>
          </a:extLst>
        </xdr:cNvPr>
        <xdr:cNvSpPr/>
      </xdr:nvSpPr>
      <xdr:spPr>
        <a:xfrm>
          <a:off x="5044859" y="2107529"/>
          <a:ext cx="859343" cy="1775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02CDE253-62B3-423B-840D-B4D025D98624}" type="TxLink">
            <a:rPr lang="en-US" sz="1100" b="0" i="0" u="none" strike="noStrike" baseline="0">
              <a:solidFill>
                <a:schemeClr val="bg1"/>
              </a:solidFill>
              <a:latin typeface="Calibri"/>
              <a:ea typeface="Calibri"/>
              <a:cs typeface="Calibri"/>
            </a:rPr>
            <a:pPr algn="r"/>
            <a:t>7200</a:t>
          </a:fld>
          <a:endParaRPr lang="en-AU" sz="1600" baseline="0">
            <a:solidFill>
              <a:schemeClr val="bg1"/>
            </a:solidFill>
            <a:latin typeface="Century" panose="02040604050505020304" pitchFamily="18" charset="0"/>
          </a:endParaRPr>
        </a:p>
      </xdr:txBody>
    </xdr:sp>
    <xdr:clientData/>
  </xdr:twoCellAnchor>
  <xdr:twoCellAnchor>
    <xdr:from>
      <xdr:col>8</xdr:col>
      <xdr:colOff>179486</xdr:colOff>
      <xdr:row>13</xdr:row>
      <xdr:rowOff>57111</xdr:rowOff>
    </xdr:from>
    <xdr:to>
      <xdr:col>9</xdr:col>
      <xdr:colOff>420334</xdr:colOff>
      <xdr:row>14</xdr:row>
      <xdr:rowOff>53703</xdr:rowOff>
    </xdr:to>
    <xdr:sp macro="" textlink="Pivot_Tables!K35">
      <xdr:nvSpPr>
        <xdr:cNvPr id="32" name="Rectangle 31">
          <a:extLst>
            <a:ext uri="{FF2B5EF4-FFF2-40B4-BE49-F238E27FC236}">
              <a16:creationId xmlns:a16="http://schemas.microsoft.com/office/drawing/2014/main" id="{64788A89-8619-42DE-9D21-4AFD5B8F9629}"/>
            </a:ext>
          </a:extLst>
        </xdr:cNvPr>
        <xdr:cNvSpPr/>
      </xdr:nvSpPr>
      <xdr:spPr>
        <a:xfrm>
          <a:off x="5056286" y="2409786"/>
          <a:ext cx="850448" cy="1775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91CD73B4-36ED-49F6-88B8-754A5B792A93}" type="TxLink">
            <a:rPr lang="en-US" sz="1100" b="0" i="0" u="none" strike="noStrike" baseline="0">
              <a:solidFill>
                <a:schemeClr val="bg1"/>
              </a:solidFill>
              <a:latin typeface="Calibri"/>
              <a:ea typeface="Calibri"/>
              <a:cs typeface="Calibri"/>
            </a:rPr>
            <a:pPr algn="r"/>
            <a:t>2680</a:t>
          </a:fld>
          <a:endParaRPr lang="en-AU" sz="1600" baseline="0">
            <a:solidFill>
              <a:schemeClr val="bg1"/>
            </a:solidFill>
            <a:latin typeface="Century" panose="02040604050505020304" pitchFamily="18" charset="0"/>
          </a:endParaRPr>
        </a:p>
      </xdr:txBody>
    </xdr:sp>
    <xdr:clientData/>
  </xdr:twoCellAnchor>
  <xdr:twoCellAnchor>
    <xdr:from>
      <xdr:col>5</xdr:col>
      <xdr:colOff>449580</xdr:colOff>
      <xdr:row>3</xdr:row>
      <xdr:rowOff>93123</xdr:rowOff>
    </xdr:from>
    <xdr:to>
      <xdr:col>7</xdr:col>
      <xdr:colOff>293370</xdr:colOff>
      <xdr:row>5</xdr:row>
      <xdr:rowOff>96925</xdr:rowOff>
    </xdr:to>
    <xdr:sp macro="" textlink="">
      <xdr:nvSpPr>
        <xdr:cNvPr id="38" name="Rectangle 37">
          <a:hlinkClick xmlns:r="http://schemas.openxmlformats.org/officeDocument/2006/relationships" r:id="rId2"/>
          <a:extLst>
            <a:ext uri="{FF2B5EF4-FFF2-40B4-BE49-F238E27FC236}">
              <a16:creationId xmlns:a16="http://schemas.microsoft.com/office/drawing/2014/main" id="{B3BDE633-DD39-4951-85DB-1D466564B53C}"/>
            </a:ext>
          </a:extLst>
        </xdr:cNvPr>
        <xdr:cNvSpPr/>
      </xdr:nvSpPr>
      <xdr:spPr>
        <a:xfrm>
          <a:off x="3497580" y="636048"/>
          <a:ext cx="1062990" cy="3657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600" baseline="0">
              <a:solidFill>
                <a:schemeClr val="bg1"/>
              </a:solidFill>
              <a:latin typeface="Century" panose="02040604050505020304" pitchFamily="18" charset="0"/>
            </a:rPr>
            <a:t>Incomes</a:t>
          </a:r>
        </a:p>
      </xdr:txBody>
    </xdr:sp>
    <xdr:clientData/>
  </xdr:twoCellAnchor>
  <xdr:twoCellAnchor>
    <xdr:from>
      <xdr:col>8</xdr:col>
      <xdr:colOff>49376</xdr:colOff>
      <xdr:row>6</xdr:row>
      <xdr:rowOff>136729</xdr:rowOff>
    </xdr:from>
    <xdr:to>
      <xdr:col>8</xdr:col>
      <xdr:colOff>239534</xdr:colOff>
      <xdr:row>7</xdr:row>
      <xdr:rowOff>132437</xdr:rowOff>
    </xdr:to>
    <xdr:sp macro="" textlink="Pivot_Tables!I21">
      <xdr:nvSpPr>
        <xdr:cNvPr id="39" name="Rectangle 38">
          <a:extLst>
            <a:ext uri="{FF2B5EF4-FFF2-40B4-BE49-F238E27FC236}">
              <a16:creationId xmlns:a16="http://schemas.microsoft.com/office/drawing/2014/main" id="{0BB75769-E455-4063-8629-B4E8036FED3E}"/>
            </a:ext>
          </a:extLst>
        </xdr:cNvPr>
        <xdr:cNvSpPr/>
      </xdr:nvSpPr>
      <xdr:spPr>
        <a:xfrm>
          <a:off x="4917709" y="1216229"/>
          <a:ext cx="190158" cy="1756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8</xdr:col>
      <xdr:colOff>49370</xdr:colOff>
      <xdr:row>8</xdr:row>
      <xdr:rowOff>60388</xdr:rowOff>
    </xdr:from>
    <xdr:to>
      <xdr:col>8</xdr:col>
      <xdr:colOff>239528</xdr:colOff>
      <xdr:row>9</xdr:row>
      <xdr:rowOff>56095</xdr:rowOff>
    </xdr:to>
    <xdr:sp macro="" textlink="Pivot_Tables!I21">
      <xdr:nvSpPr>
        <xdr:cNvPr id="40" name="Rectangle 39">
          <a:extLst>
            <a:ext uri="{FF2B5EF4-FFF2-40B4-BE49-F238E27FC236}">
              <a16:creationId xmlns:a16="http://schemas.microsoft.com/office/drawing/2014/main" id="{9F5F832E-1FBE-4738-95B3-3BCDA740BC86}"/>
            </a:ext>
          </a:extLst>
        </xdr:cNvPr>
        <xdr:cNvSpPr/>
      </xdr:nvSpPr>
      <xdr:spPr>
        <a:xfrm>
          <a:off x="4917703" y="1499721"/>
          <a:ext cx="190158" cy="1756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8</xdr:col>
      <xdr:colOff>49364</xdr:colOff>
      <xdr:row>10</xdr:row>
      <xdr:rowOff>2813</xdr:rowOff>
    </xdr:from>
    <xdr:to>
      <xdr:col>8</xdr:col>
      <xdr:colOff>239522</xdr:colOff>
      <xdr:row>11</xdr:row>
      <xdr:rowOff>426</xdr:rowOff>
    </xdr:to>
    <xdr:sp macro="" textlink="Pivot_Tables!I21">
      <xdr:nvSpPr>
        <xdr:cNvPr id="41" name="Rectangle 40">
          <a:extLst>
            <a:ext uri="{FF2B5EF4-FFF2-40B4-BE49-F238E27FC236}">
              <a16:creationId xmlns:a16="http://schemas.microsoft.com/office/drawing/2014/main" id="{80BC17BF-64D6-49CE-AFAB-E2F1D3D0269F}"/>
            </a:ext>
          </a:extLst>
        </xdr:cNvPr>
        <xdr:cNvSpPr/>
      </xdr:nvSpPr>
      <xdr:spPr>
        <a:xfrm>
          <a:off x="4917697" y="1801980"/>
          <a:ext cx="190158" cy="1775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8</xdr:col>
      <xdr:colOff>49552</xdr:colOff>
      <xdr:row>11</xdr:row>
      <xdr:rowOff>115453</xdr:rowOff>
    </xdr:from>
    <xdr:to>
      <xdr:col>8</xdr:col>
      <xdr:colOff>224470</xdr:colOff>
      <xdr:row>12</xdr:row>
      <xdr:rowOff>113066</xdr:rowOff>
    </xdr:to>
    <xdr:sp macro="" textlink="Pivot_Tables!I21">
      <xdr:nvSpPr>
        <xdr:cNvPr id="42" name="Rectangle 41">
          <a:extLst>
            <a:ext uri="{FF2B5EF4-FFF2-40B4-BE49-F238E27FC236}">
              <a16:creationId xmlns:a16="http://schemas.microsoft.com/office/drawing/2014/main" id="{E705D2C2-296A-43D6-A83D-07EB404FCBA8}"/>
            </a:ext>
          </a:extLst>
        </xdr:cNvPr>
        <xdr:cNvSpPr/>
      </xdr:nvSpPr>
      <xdr:spPr>
        <a:xfrm>
          <a:off x="4917885" y="2094536"/>
          <a:ext cx="174918" cy="17753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8</xdr:col>
      <xdr:colOff>49348</xdr:colOff>
      <xdr:row>13</xdr:row>
      <xdr:rowOff>56358</xdr:rowOff>
    </xdr:from>
    <xdr:to>
      <xdr:col>8</xdr:col>
      <xdr:colOff>239506</xdr:colOff>
      <xdr:row>14</xdr:row>
      <xdr:rowOff>53971</xdr:rowOff>
    </xdr:to>
    <xdr:sp macro="" textlink="Pivot_Tables!I21">
      <xdr:nvSpPr>
        <xdr:cNvPr id="43" name="Rectangle 42">
          <a:extLst>
            <a:ext uri="{FF2B5EF4-FFF2-40B4-BE49-F238E27FC236}">
              <a16:creationId xmlns:a16="http://schemas.microsoft.com/office/drawing/2014/main" id="{4B5D9BF2-6F83-4966-8B41-7B68A79374E5}"/>
            </a:ext>
          </a:extLst>
        </xdr:cNvPr>
        <xdr:cNvSpPr/>
      </xdr:nvSpPr>
      <xdr:spPr>
        <a:xfrm>
          <a:off x="4917681" y="2395275"/>
          <a:ext cx="190158" cy="1775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14</xdr:col>
      <xdr:colOff>391795</xdr:colOff>
      <xdr:row>3</xdr:row>
      <xdr:rowOff>93296</xdr:rowOff>
    </xdr:from>
    <xdr:to>
      <xdr:col>16</xdr:col>
      <xdr:colOff>163734</xdr:colOff>
      <xdr:row>5</xdr:row>
      <xdr:rowOff>95998</xdr:rowOff>
    </xdr:to>
    <xdr:sp macro="" textlink="">
      <xdr:nvSpPr>
        <xdr:cNvPr id="45" name="Rectangle: Rounded Corners 44">
          <a:extLst>
            <a:ext uri="{FF2B5EF4-FFF2-40B4-BE49-F238E27FC236}">
              <a16:creationId xmlns:a16="http://schemas.microsoft.com/office/drawing/2014/main" id="{2367D98F-C515-416C-80E4-8BAB133CF60B}"/>
            </a:ext>
          </a:extLst>
        </xdr:cNvPr>
        <xdr:cNvSpPr/>
      </xdr:nvSpPr>
      <xdr:spPr>
        <a:xfrm>
          <a:off x="8926195" y="636221"/>
          <a:ext cx="991139" cy="364652"/>
        </a:xfrm>
        <a:prstGeom prst="roundRect">
          <a:avLst/>
        </a:prstGeom>
        <a:gradFill flip="none" rotWithShape="1">
          <a:gsLst>
            <a:gs pos="0">
              <a:schemeClr val="tx1"/>
            </a:gs>
            <a:gs pos="80000">
              <a:srgbClr val="29B75B"/>
            </a:gs>
            <a:gs pos="27000">
              <a:srgbClr val="007F00"/>
            </a:gs>
            <a:gs pos="95000">
              <a:srgbClr val="5DFDCB"/>
            </a:gs>
          </a:gsLst>
          <a:path path="circle">
            <a:fillToRect t="100000" r="100000"/>
          </a:path>
          <a:tileRect l="-100000" b="-100000"/>
        </a:gradFill>
        <a:effectLst>
          <a:outerShdw blurRad="127000" sx="110000" sy="11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16</xdr:col>
      <xdr:colOff>241662</xdr:colOff>
      <xdr:row>6</xdr:row>
      <xdr:rowOff>135707</xdr:rowOff>
    </xdr:from>
    <xdr:to>
      <xdr:col>16</xdr:col>
      <xdr:colOff>431119</xdr:colOff>
      <xdr:row>14</xdr:row>
      <xdr:rowOff>58899</xdr:rowOff>
    </xdr:to>
    <xdr:grpSp>
      <xdr:nvGrpSpPr>
        <xdr:cNvPr id="46" name="Group 45">
          <a:extLst>
            <a:ext uri="{FF2B5EF4-FFF2-40B4-BE49-F238E27FC236}">
              <a16:creationId xmlns:a16="http://schemas.microsoft.com/office/drawing/2014/main" id="{40F71563-B498-4061-ABB0-96F43021FB37}"/>
            </a:ext>
          </a:extLst>
        </xdr:cNvPr>
        <xdr:cNvGrpSpPr/>
      </xdr:nvGrpSpPr>
      <xdr:grpSpPr>
        <a:xfrm>
          <a:off x="9995262" y="1221557"/>
          <a:ext cx="189457" cy="1370992"/>
          <a:chOff x="1568757" y="1119790"/>
          <a:chExt cx="184019" cy="1357342"/>
        </a:xfrm>
      </xdr:grpSpPr>
      <xdr:sp macro="" textlink="Pivot_Tables!I21">
        <xdr:nvSpPr>
          <xdr:cNvPr id="47" name="Rectangle 46">
            <a:extLst>
              <a:ext uri="{FF2B5EF4-FFF2-40B4-BE49-F238E27FC236}">
                <a16:creationId xmlns:a16="http://schemas.microsoft.com/office/drawing/2014/main" id="{2F6895F3-E45F-B77B-1D11-38A2421D0FD9}"/>
              </a:ext>
            </a:extLst>
          </xdr:cNvPr>
          <xdr:cNvSpPr/>
        </xdr:nvSpPr>
        <xdr:spPr>
          <a:xfrm>
            <a:off x="1568785" y="1119790"/>
            <a:ext cx="180000" cy="17882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sp macro="" textlink="Pivot_Tables!I21">
        <xdr:nvSpPr>
          <xdr:cNvPr id="48" name="Rectangle 47">
            <a:extLst>
              <a:ext uri="{FF2B5EF4-FFF2-40B4-BE49-F238E27FC236}">
                <a16:creationId xmlns:a16="http://schemas.microsoft.com/office/drawing/2014/main" id="{5822EA3F-074B-CB39-B9D5-EEC5E0F470F6}"/>
              </a:ext>
            </a:extLst>
          </xdr:cNvPr>
          <xdr:cNvSpPr/>
        </xdr:nvSpPr>
        <xdr:spPr>
          <a:xfrm>
            <a:off x="1568779" y="1405784"/>
            <a:ext cx="180000" cy="17882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sp macro="" textlink="Pivot_Tables!I21">
        <xdr:nvSpPr>
          <xdr:cNvPr id="49" name="Rectangle 48">
            <a:extLst>
              <a:ext uri="{FF2B5EF4-FFF2-40B4-BE49-F238E27FC236}">
                <a16:creationId xmlns:a16="http://schemas.microsoft.com/office/drawing/2014/main" id="{CA13576E-AF15-593B-957E-2733BC4A7E92}"/>
              </a:ext>
            </a:extLst>
          </xdr:cNvPr>
          <xdr:cNvSpPr/>
        </xdr:nvSpPr>
        <xdr:spPr>
          <a:xfrm>
            <a:off x="1568773" y="1701031"/>
            <a:ext cx="180000" cy="17882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sp macro="" textlink="Pivot_Tables!I21">
        <xdr:nvSpPr>
          <xdr:cNvPr id="50" name="Rectangle 49">
            <a:extLst>
              <a:ext uri="{FF2B5EF4-FFF2-40B4-BE49-F238E27FC236}">
                <a16:creationId xmlns:a16="http://schemas.microsoft.com/office/drawing/2014/main" id="{22869DE0-B0B7-BCC3-0A20-F27E8E5CC9C8}"/>
              </a:ext>
            </a:extLst>
          </xdr:cNvPr>
          <xdr:cNvSpPr/>
        </xdr:nvSpPr>
        <xdr:spPr>
          <a:xfrm>
            <a:off x="1572776" y="1995041"/>
            <a:ext cx="180000" cy="17882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sp macro="" textlink="Pivot_Tables!I21">
        <xdr:nvSpPr>
          <xdr:cNvPr id="51" name="Rectangle 50">
            <a:extLst>
              <a:ext uri="{FF2B5EF4-FFF2-40B4-BE49-F238E27FC236}">
                <a16:creationId xmlns:a16="http://schemas.microsoft.com/office/drawing/2014/main" id="{23977167-7D57-3050-E744-0F07F2A4106F}"/>
              </a:ext>
            </a:extLst>
          </xdr:cNvPr>
          <xdr:cNvSpPr/>
        </xdr:nvSpPr>
        <xdr:spPr>
          <a:xfrm>
            <a:off x="1568757" y="2298304"/>
            <a:ext cx="180000" cy="17882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grpSp>
    <xdr:clientData/>
  </xdr:twoCellAnchor>
  <xdr:twoCellAnchor>
    <xdr:from>
      <xdr:col>13</xdr:col>
      <xdr:colOff>155575</xdr:colOff>
      <xdr:row>3</xdr:row>
      <xdr:rowOff>19050</xdr:rowOff>
    </xdr:from>
    <xdr:to>
      <xdr:col>17</xdr:col>
      <xdr:colOff>3145</xdr:colOff>
      <xdr:row>5</xdr:row>
      <xdr:rowOff>152308</xdr:rowOff>
    </xdr:to>
    <xdr:sp macro="" textlink="">
      <xdr:nvSpPr>
        <xdr:cNvPr id="52" name="Rectangle 51">
          <a:extLst>
            <a:ext uri="{FF2B5EF4-FFF2-40B4-BE49-F238E27FC236}">
              <a16:creationId xmlns:a16="http://schemas.microsoft.com/office/drawing/2014/main" id="{C9DAEE48-2421-4225-AC08-DFDE834B9687}"/>
            </a:ext>
          </a:extLst>
        </xdr:cNvPr>
        <xdr:cNvSpPr/>
      </xdr:nvSpPr>
      <xdr:spPr>
        <a:xfrm>
          <a:off x="8080375" y="561975"/>
          <a:ext cx="2285970" cy="49520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800" baseline="0">
              <a:solidFill>
                <a:schemeClr val="bg1"/>
              </a:solidFill>
              <a:latin typeface="Century" panose="02040604050505020304" pitchFamily="18" charset="0"/>
            </a:rPr>
            <a:t>Total</a:t>
          </a:r>
        </a:p>
      </xdr:txBody>
    </xdr:sp>
    <xdr:clientData/>
  </xdr:twoCellAnchor>
  <xdr:twoCellAnchor>
    <xdr:from>
      <xdr:col>17</xdr:col>
      <xdr:colOff>102797</xdr:colOff>
      <xdr:row>3</xdr:row>
      <xdr:rowOff>56525</xdr:rowOff>
    </xdr:from>
    <xdr:to>
      <xdr:col>20</xdr:col>
      <xdr:colOff>143084</xdr:colOff>
      <xdr:row>5</xdr:row>
      <xdr:rowOff>59573</xdr:rowOff>
    </xdr:to>
    <xdr:sp macro="" textlink="Pivot_Tables!N39">
      <xdr:nvSpPr>
        <xdr:cNvPr id="53" name="Rectangle 52">
          <a:extLst>
            <a:ext uri="{FF2B5EF4-FFF2-40B4-BE49-F238E27FC236}">
              <a16:creationId xmlns:a16="http://schemas.microsoft.com/office/drawing/2014/main" id="{0B3565FD-9A16-4223-B43C-9BF2CB03D70C}"/>
            </a:ext>
          </a:extLst>
        </xdr:cNvPr>
        <xdr:cNvSpPr/>
      </xdr:nvSpPr>
      <xdr:spPr>
        <a:xfrm>
          <a:off x="10465997" y="599450"/>
          <a:ext cx="1869087" cy="36499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BA88AAB0-8C53-4CA6-B45A-F6C2CA29D4DB}" type="TxLink">
            <a:rPr lang="en-US" sz="2000" b="0" i="0" u="none" strike="noStrike" baseline="0">
              <a:solidFill>
                <a:schemeClr val="bg1"/>
              </a:solidFill>
              <a:latin typeface="Calibri"/>
              <a:ea typeface="Calibri"/>
              <a:cs typeface="Calibri"/>
            </a:rPr>
            <a:pPr algn="r"/>
            <a:t> $16,762.00 </a:t>
          </a:fld>
          <a:endParaRPr lang="en-AU" sz="2000" baseline="0">
            <a:solidFill>
              <a:schemeClr val="bg1"/>
            </a:solidFill>
            <a:latin typeface="Century" panose="02040604050505020304" pitchFamily="18" charset="0"/>
          </a:endParaRPr>
        </a:p>
      </xdr:txBody>
    </xdr:sp>
    <xdr:clientData/>
  </xdr:twoCellAnchor>
  <xdr:twoCellAnchor>
    <xdr:from>
      <xdr:col>13</xdr:col>
      <xdr:colOff>164256</xdr:colOff>
      <xdr:row>9</xdr:row>
      <xdr:rowOff>22443</xdr:rowOff>
    </xdr:from>
    <xdr:to>
      <xdr:col>16</xdr:col>
      <xdr:colOff>202953</xdr:colOff>
      <xdr:row>11</xdr:row>
      <xdr:rowOff>168354</xdr:rowOff>
    </xdr:to>
    <xdr:sp macro="" textlink="Expenses!B30">
      <xdr:nvSpPr>
        <xdr:cNvPr id="54" name="Rectangle 53">
          <a:extLst>
            <a:ext uri="{FF2B5EF4-FFF2-40B4-BE49-F238E27FC236}">
              <a16:creationId xmlns:a16="http://schemas.microsoft.com/office/drawing/2014/main" id="{E716C8AC-D698-482C-BE64-083505EB59B4}"/>
            </a:ext>
          </a:extLst>
        </xdr:cNvPr>
        <xdr:cNvSpPr/>
      </xdr:nvSpPr>
      <xdr:spPr>
        <a:xfrm>
          <a:off x="8089056" y="1651218"/>
          <a:ext cx="1867497" cy="50786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7C45E56-B871-49F5-B5E8-916EAAA98A8F}" type="TxLink">
            <a:rPr lang="en-US" sz="1100" b="0" i="0" u="none" strike="noStrike" baseline="0">
              <a:solidFill>
                <a:schemeClr val="bg1"/>
              </a:solidFill>
              <a:latin typeface="Calibri"/>
              <a:ea typeface="Calibri"/>
              <a:cs typeface="Calibri"/>
            </a:rPr>
            <a:pPr algn="l"/>
            <a:t>Bills</a:t>
          </a:fld>
          <a:endParaRPr lang="en-AU" sz="1600" baseline="0">
            <a:solidFill>
              <a:schemeClr val="bg1"/>
            </a:solidFill>
            <a:latin typeface="Century" panose="02040604050505020304" pitchFamily="18" charset="0"/>
          </a:endParaRPr>
        </a:p>
      </xdr:txBody>
    </xdr:sp>
    <xdr:clientData/>
  </xdr:twoCellAnchor>
  <xdr:twoCellAnchor>
    <xdr:from>
      <xdr:col>13</xdr:col>
      <xdr:colOff>158537</xdr:colOff>
      <xdr:row>5</xdr:row>
      <xdr:rowOff>167938</xdr:rowOff>
    </xdr:from>
    <xdr:to>
      <xdr:col>16</xdr:col>
      <xdr:colOff>241934</xdr:colOff>
      <xdr:row>8</xdr:row>
      <xdr:rowOff>113824</xdr:rowOff>
    </xdr:to>
    <xdr:sp macro="" textlink="Expenses!B7">
      <xdr:nvSpPr>
        <xdr:cNvPr id="55" name="Rectangle 54">
          <a:extLst>
            <a:ext uri="{FF2B5EF4-FFF2-40B4-BE49-F238E27FC236}">
              <a16:creationId xmlns:a16="http://schemas.microsoft.com/office/drawing/2014/main" id="{B7C4BCAD-45F1-4FE4-A89D-B0F2578F2257}"/>
            </a:ext>
          </a:extLst>
        </xdr:cNvPr>
        <xdr:cNvSpPr/>
      </xdr:nvSpPr>
      <xdr:spPr>
        <a:xfrm>
          <a:off x="8083337" y="1072813"/>
          <a:ext cx="1912197" cy="48881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318F49A1-3408-49B6-869E-E4CD20A241A8}" type="TxLink">
            <a:rPr lang="en-US" sz="1100" b="0" i="0" u="none" strike="noStrike" baseline="0">
              <a:solidFill>
                <a:schemeClr val="bg1"/>
              </a:solidFill>
              <a:latin typeface="Calibri"/>
              <a:ea typeface="Calibri"/>
              <a:cs typeface="Calibri"/>
            </a:rPr>
            <a:pPr algn="l"/>
            <a:t>Transfers into other accounts</a:t>
          </a:fld>
          <a:endParaRPr lang="en-AU" sz="1600" baseline="0">
            <a:solidFill>
              <a:schemeClr val="bg1"/>
            </a:solidFill>
            <a:latin typeface="Century" panose="02040604050505020304" pitchFamily="18" charset="0"/>
          </a:endParaRPr>
        </a:p>
      </xdr:txBody>
    </xdr:sp>
    <xdr:clientData/>
  </xdr:twoCellAnchor>
  <xdr:twoCellAnchor>
    <xdr:from>
      <xdr:col>13</xdr:col>
      <xdr:colOff>164256</xdr:colOff>
      <xdr:row>7</xdr:row>
      <xdr:rowOff>92206</xdr:rowOff>
    </xdr:from>
    <xdr:to>
      <xdr:col>16</xdr:col>
      <xdr:colOff>126702</xdr:colOff>
      <xdr:row>10</xdr:row>
      <xdr:rowOff>38092</xdr:rowOff>
    </xdr:to>
    <xdr:sp macro="" textlink="Expenses!B19">
      <xdr:nvSpPr>
        <xdr:cNvPr id="56" name="Rectangle 55">
          <a:extLst>
            <a:ext uri="{FF2B5EF4-FFF2-40B4-BE49-F238E27FC236}">
              <a16:creationId xmlns:a16="http://schemas.microsoft.com/office/drawing/2014/main" id="{2AF7DF02-5E6F-4B86-9FD9-3746E6DFF954}"/>
            </a:ext>
          </a:extLst>
        </xdr:cNvPr>
        <xdr:cNvSpPr/>
      </xdr:nvSpPr>
      <xdr:spPr>
        <a:xfrm>
          <a:off x="8089056" y="1359031"/>
          <a:ext cx="1791246" cy="48881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304EF1AF-0550-440E-9771-588ED46D3BB3}" type="TxLink">
            <a:rPr lang="en-US" sz="1100" b="0" i="0" u="none" strike="noStrike" baseline="0">
              <a:solidFill>
                <a:schemeClr val="bg1"/>
              </a:solidFill>
              <a:latin typeface="Calibri"/>
              <a:ea typeface="Calibri"/>
              <a:cs typeface="Calibri"/>
            </a:rPr>
            <a:pPr algn="l"/>
            <a:t>Home costs</a:t>
          </a:fld>
          <a:endParaRPr lang="en-AU" sz="1600" baseline="0">
            <a:solidFill>
              <a:schemeClr val="bg1"/>
            </a:solidFill>
            <a:latin typeface="Century" panose="02040604050505020304" pitchFamily="18" charset="0"/>
          </a:endParaRPr>
        </a:p>
      </xdr:txBody>
    </xdr:sp>
    <xdr:clientData/>
  </xdr:twoCellAnchor>
  <xdr:twoCellAnchor>
    <xdr:from>
      <xdr:col>13</xdr:col>
      <xdr:colOff>164256</xdr:colOff>
      <xdr:row>10</xdr:row>
      <xdr:rowOff>134833</xdr:rowOff>
    </xdr:from>
    <xdr:to>
      <xdr:col>16</xdr:col>
      <xdr:colOff>202953</xdr:colOff>
      <xdr:row>13</xdr:row>
      <xdr:rowOff>95992</xdr:rowOff>
    </xdr:to>
    <xdr:sp macro="" textlink="Expenses!B43">
      <xdr:nvSpPr>
        <xdr:cNvPr id="57" name="Rectangle 56">
          <a:extLst>
            <a:ext uri="{FF2B5EF4-FFF2-40B4-BE49-F238E27FC236}">
              <a16:creationId xmlns:a16="http://schemas.microsoft.com/office/drawing/2014/main" id="{92259395-6BFB-45F1-8D75-E07B70A94C88}"/>
            </a:ext>
          </a:extLst>
        </xdr:cNvPr>
        <xdr:cNvSpPr/>
      </xdr:nvSpPr>
      <xdr:spPr>
        <a:xfrm>
          <a:off x="8089056" y="1944583"/>
          <a:ext cx="1867497" cy="50408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4E0D563B-CDAD-4BB0-890D-916C670AE08F}" type="TxLink">
            <a:rPr lang="en-US" sz="1100" b="0" i="0" u="none" strike="noStrike" baseline="0">
              <a:solidFill>
                <a:schemeClr val="bg1"/>
              </a:solidFill>
              <a:latin typeface="Calibri"/>
              <a:ea typeface="Calibri"/>
              <a:cs typeface="Calibri"/>
            </a:rPr>
            <a:pPr algn="l"/>
            <a:t>Food</a:t>
          </a:fld>
          <a:endParaRPr lang="en-AU" sz="1600" baseline="0">
            <a:solidFill>
              <a:schemeClr val="bg1"/>
            </a:solidFill>
            <a:latin typeface="Century" panose="02040604050505020304" pitchFamily="18" charset="0"/>
          </a:endParaRPr>
        </a:p>
      </xdr:txBody>
    </xdr:sp>
    <xdr:clientData/>
  </xdr:twoCellAnchor>
  <xdr:twoCellAnchor>
    <xdr:from>
      <xdr:col>13</xdr:col>
      <xdr:colOff>164256</xdr:colOff>
      <xdr:row>12</xdr:row>
      <xdr:rowOff>57120</xdr:rowOff>
    </xdr:from>
    <xdr:to>
      <xdr:col>16</xdr:col>
      <xdr:colOff>202953</xdr:colOff>
      <xdr:row>15</xdr:row>
      <xdr:rowOff>16341</xdr:rowOff>
    </xdr:to>
    <xdr:sp macro="" textlink="Expenses!B54">
      <xdr:nvSpPr>
        <xdr:cNvPr id="58" name="Rectangle 57">
          <a:extLst>
            <a:ext uri="{FF2B5EF4-FFF2-40B4-BE49-F238E27FC236}">
              <a16:creationId xmlns:a16="http://schemas.microsoft.com/office/drawing/2014/main" id="{8AFA9B84-0A70-4C44-9B97-93F271677EB9}"/>
            </a:ext>
          </a:extLst>
        </xdr:cNvPr>
        <xdr:cNvSpPr/>
      </xdr:nvSpPr>
      <xdr:spPr>
        <a:xfrm>
          <a:off x="8089056" y="2228820"/>
          <a:ext cx="1867497" cy="50214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01A58BFF-B86E-4705-A082-ABCA90515E03}" type="TxLink">
            <a:rPr lang="en-US" sz="1100" b="0" i="0" u="none" strike="noStrike" baseline="0">
              <a:solidFill>
                <a:schemeClr val="bg1"/>
              </a:solidFill>
              <a:latin typeface="Calibri"/>
              <a:ea typeface="Calibri"/>
              <a:cs typeface="Calibri"/>
            </a:rPr>
            <a:pPr algn="l"/>
            <a:t>Debt repayment</a:t>
          </a:fld>
          <a:endParaRPr lang="en-AU" sz="1600" baseline="0">
            <a:solidFill>
              <a:schemeClr val="bg1"/>
            </a:solidFill>
            <a:latin typeface="Century" panose="02040604050505020304" pitchFamily="18" charset="0"/>
          </a:endParaRPr>
        </a:p>
      </xdr:txBody>
    </xdr:sp>
    <xdr:clientData/>
  </xdr:twoCellAnchor>
  <xdr:twoCellAnchor>
    <xdr:from>
      <xdr:col>13</xdr:col>
      <xdr:colOff>164256</xdr:colOff>
      <xdr:row>13</xdr:row>
      <xdr:rowOff>175224</xdr:rowOff>
    </xdr:from>
    <xdr:to>
      <xdr:col>16</xdr:col>
      <xdr:colOff>202953</xdr:colOff>
      <xdr:row>16</xdr:row>
      <xdr:rowOff>136351</xdr:rowOff>
    </xdr:to>
    <xdr:sp macro="" textlink="Expenses!B65">
      <xdr:nvSpPr>
        <xdr:cNvPr id="59" name="Rectangle 58">
          <a:extLst>
            <a:ext uri="{FF2B5EF4-FFF2-40B4-BE49-F238E27FC236}">
              <a16:creationId xmlns:a16="http://schemas.microsoft.com/office/drawing/2014/main" id="{86D316F1-A1BD-48EE-9BE0-FDD8A2B34E87}"/>
            </a:ext>
          </a:extLst>
        </xdr:cNvPr>
        <xdr:cNvSpPr/>
      </xdr:nvSpPr>
      <xdr:spPr>
        <a:xfrm>
          <a:off x="8089056" y="2527899"/>
          <a:ext cx="1867497" cy="50405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FAE2B750-7D47-4B26-9D05-C1E0DF64B997}" type="TxLink">
            <a:rPr lang="en-US" sz="1100" b="0" i="0" u="none" strike="noStrike" baseline="0">
              <a:solidFill>
                <a:schemeClr val="bg1"/>
              </a:solidFill>
              <a:latin typeface="Calibri"/>
              <a:ea typeface="Calibri"/>
              <a:cs typeface="Calibri"/>
            </a:rPr>
            <a:pPr algn="l"/>
            <a:t>Self-care</a:t>
          </a:fld>
          <a:endParaRPr lang="en-AU" sz="1600" baseline="0">
            <a:solidFill>
              <a:schemeClr val="bg1"/>
            </a:solidFill>
            <a:latin typeface="Century" panose="02040604050505020304" pitchFamily="18" charset="0"/>
          </a:endParaRPr>
        </a:p>
      </xdr:txBody>
    </xdr:sp>
    <xdr:clientData/>
  </xdr:twoCellAnchor>
  <xdr:twoCellAnchor>
    <xdr:from>
      <xdr:col>13</xdr:col>
      <xdr:colOff>164256</xdr:colOff>
      <xdr:row>15</xdr:row>
      <xdr:rowOff>114656</xdr:rowOff>
    </xdr:from>
    <xdr:to>
      <xdr:col>16</xdr:col>
      <xdr:colOff>202953</xdr:colOff>
      <xdr:row>18</xdr:row>
      <xdr:rowOff>60543</xdr:rowOff>
    </xdr:to>
    <xdr:sp macro="" textlink="Expenses!B79">
      <xdr:nvSpPr>
        <xdr:cNvPr id="60" name="Rectangle 59">
          <a:extLst>
            <a:ext uri="{FF2B5EF4-FFF2-40B4-BE49-F238E27FC236}">
              <a16:creationId xmlns:a16="http://schemas.microsoft.com/office/drawing/2014/main" id="{1286878F-1679-47C8-A12C-F35BE55B63AE}"/>
            </a:ext>
          </a:extLst>
        </xdr:cNvPr>
        <xdr:cNvSpPr/>
      </xdr:nvSpPr>
      <xdr:spPr>
        <a:xfrm>
          <a:off x="8089056" y="2829281"/>
          <a:ext cx="1867497" cy="48881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59455ED5-DD4A-4C4C-8FD0-9A39DA5A2646}" type="TxLink">
            <a:rPr lang="en-US" sz="1100" b="0" i="0" u="none" strike="noStrike" baseline="0">
              <a:solidFill>
                <a:schemeClr val="bg1"/>
              </a:solidFill>
              <a:latin typeface="Calibri"/>
              <a:ea typeface="Calibri"/>
              <a:cs typeface="Calibri"/>
            </a:rPr>
            <a:pPr algn="l"/>
            <a:t>Family</a:t>
          </a:fld>
          <a:endParaRPr lang="en-AU" sz="1600" baseline="0">
            <a:solidFill>
              <a:schemeClr val="bg1"/>
            </a:solidFill>
            <a:latin typeface="Century" panose="02040604050505020304" pitchFamily="18" charset="0"/>
          </a:endParaRPr>
        </a:p>
      </xdr:txBody>
    </xdr:sp>
    <xdr:clientData/>
  </xdr:twoCellAnchor>
  <xdr:twoCellAnchor>
    <xdr:from>
      <xdr:col>13</xdr:col>
      <xdr:colOff>164256</xdr:colOff>
      <xdr:row>17</xdr:row>
      <xdr:rowOff>57503</xdr:rowOff>
    </xdr:from>
    <xdr:to>
      <xdr:col>16</xdr:col>
      <xdr:colOff>202953</xdr:colOff>
      <xdr:row>20</xdr:row>
      <xdr:rowOff>1484</xdr:rowOff>
    </xdr:to>
    <xdr:sp macro="" textlink="Expenses!B94">
      <xdr:nvSpPr>
        <xdr:cNvPr id="61" name="Rectangle 60">
          <a:extLst>
            <a:ext uri="{FF2B5EF4-FFF2-40B4-BE49-F238E27FC236}">
              <a16:creationId xmlns:a16="http://schemas.microsoft.com/office/drawing/2014/main" id="{B722F288-2CFD-4F81-A2E4-1F8E904C4E77}"/>
            </a:ext>
          </a:extLst>
        </xdr:cNvPr>
        <xdr:cNvSpPr/>
      </xdr:nvSpPr>
      <xdr:spPr>
        <a:xfrm>
          <a:off x="8089056" y="3134078"/>
          <a:ext cx="1867497" cy="4869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1026E006-25F8-4FF0-9304-692E1F659A0F}" type="TxLink">
            <a:rPr lang="en-US" sz="1100" b="0" i="0" u="none" strike="noStrike" baseline="0">
              <a:solidFill>
                <a:schemeClr val="bg1"/>
              </a:solidFill>
              <a:latin typeface="Calibri"/>
              <a:ea typeface="Calibri"/>
              <a:cs typeface="Calibri"/>
            </a:rPr>
            <a:pPr algn="l"/>
            <a:t>Pets</a:t>
          </a:fld>
          <a:endParaRPr lang="en-AU" sz="1600" baseline="0">
            <a:solidFill>
              <a:schemeClr val="bg1"/>
            </a:solidFill>
            <a:latin typeface="Century" panose="02040604050505020304" pitchFamily="18" charset="0"/>
          </a:endParaRPr>
        </a:p>
      </xdr:txBody>
    </xdr:sp>
    <xdr:clientData/>
  </xdr:twoCellAnchor>
  <xdr:twoCellAnchor>
    <xdr:from>
      <xdr:col>13</xdr:col>
      <xdr:colOff>164256</xdr:colOff>
      <xdr:row>18</xdr:row>
      <xdr:rowOff>174430</xdr:rowOff>
    </xdr:from>
    <xdr:to>
      <xdr:col>16</xdr:col>
      <xdr:colOff>202953</xdr:colOff>
      <xdr:row>21</xdr:row>
      <xdr:rowOff>133651</xdr:rowOff>
    </xdr:to>
    <xdr:sp macro="" textlink="Expenses!B105">
      <xdr:nvSpPr>
        <xdr:cNvPr id="62" name="Rectangle 61">
          <a:extLst>
            <a:ext uri="{FF2B5EF4-FFF2-40B4-BE49-F238E27FC236}">
              <a16:creationId xmlns:a16="http://schemas.microsoft.com/office/drawing/2014/main" id="{10A5CC28-C1C9-420F-AC4E-15802F36FEC6}"/>
            </a:ext>
          </a:extLst>
        </xdr:cNvPr>
        <xdr:cNvSpPr/>
      </xdr:nvSpPr>
      <xdr:spPr>
        <a:xfrm>
          <a:off x="8089056" y="3431980"/>
          <a:ext cx="1867497" cy="50214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24EEA61E-4C09-4105-BF5B-BFA3F59193F9}" type="TxLink">
            <a:rPr lang="en-US" sz="1100" b="0" i="0" u="none" strike="noStrike" baseline="0">
              <a:solidFill>
                <a:schemeClr val="bg1"/>
              </a:solidFill>
              <a:latin typeface="Calibri"/>
              <a:ea typeface="Calibri"/>
              <a:cs typeface="Calibri"/>
            </a:rPr>
            <a:pPr algn="l"/>
            <a:t>Subscriptions</a:t>
          </a:fld>
          <a:endParaRPr lang="en-AU" sz="1600" baseline="0">
            <a:solidFill>
              <a:schemeClr val="bg1"/>
            </a:solidFill>
            <a:latin typeface="Century" panose="02040604050505020304" pitchFamily="18" charset="0"/>
          </a:endParaRPr>
        </a:p>
      </xdr:txBody>
    </xdr:sp>
    <xdr:clientData/>
  </xdr:twoCellAnchor>
  <xdr:twoCellAnchor>
    <xdr:from>
      <xdr:col>13</xdr:col>
      <xdr:colOff>164256</xdr:colOff>
      <xdr:row>20</xdr:row>
      <xdr:rowOff>92179</xdr:rowOff>
    </xdr:from>
    <xdr:to>
      <xdr:col>16</xdr:col>
      <xdr:colOff>202953</xdr:colOff>
      <xdr:row>23</xdr:row>
      <xdr:rowOff>59020</xdr:rowOff>
    </xdr:to>
    <xdr:sp macro="" textlink="Expenses!B119">
      <xdr:nvSpPr>
        <xdr:cNvPr id="63" name="Rectangle 62">
          <a:extLst>
            <a:ext uri="{FF2B5EF4-FFF2-40B4-BE49-F238E27FC236}">
              <a16:creationId xmlns:a16="http://schemas.microsoft.com/office/drawing/2014/main" id="{341B426D-00E1-4AC0-81BF-203426D1AB91}"/>
            </a:ext>
          </a:extLst>
        </xdr:cNvPr>
        <xdr:cNvSpPr/>
      </xdr:nvSpPr>
      <xdr:spPr>
        <a:xfrm>
          <a:off x="8089056" y="3711679"/>
          <a:ext cx="1867497" cy="50976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91D9E2F8-0EEC-40EA-B0DB-F45E36C2DE71}" type="TxLink">
            <a:rPr lang="en-US" sz="1100" b="0" i="0" u="none" strike="noStrike" baseline="0">
              <a:solidFill>
                <a:schemeClr val="bg1"/>
              </a:solidFill>
              <a:latin typeface="Calibri"/>
              <a:ea typeface="Calibri"/>
              <a:cs typeface="Calibri"/>
            </a:rPr>
            <a:pPr algn="l"/>
            <a:t>Cars</a:t>
          </a:fld>
          <a:endParaRPr lang="en-AU" sz="1600" baseline="0">
            <a:solidFill>
              <a:schemeClr val="bg1"/>
            </a:solidFill>
            <a:latin typeface="Century" panose="02040604050505020304" pitchFamily="18" charset="0"/>
          </a:endParaRPr>
        </a:p>
      </xdr:txBody>
    </xdr:sp>
    <xdr:clientData/>
  </xdr:twoCellAnchor>
  <xdr:twoCellAnchor>
    <xdr:from>
      <xdr:col>13</xdr:col>
      <xdr:colOff>164256</xdr:colOff>
      <xdr:row>22</xdr:row>
      <xdr:rowOff>22416</xdr:rowOff>
    </xdr:from>
    <xdr:to>
      <xdr:col>16</xdr:col>
      <xdr:colOff>202953</xdr:colOff>
      <xdr:row>24</xdr:row>
      <xdr:rowOff>168327</xdr:rowOff>
    </xdr:to>
    <xdr:sp macro="" textlink="Expenses!B134">
      <xdr:nvSpPr>
        <xdr:cNvPr id="64" name="Rectangle 63">
          <a:extLst>
            <a:ext uri="{FF2B5EF4-FFF2-40B4-BE49-F238E27FC236}">
              <a16:creationId xmlns:a16="http://schemas.microsoft.com/office/drawing/2014/main" id="{CEDC7C86-36EB-4519-98B8-1AEDB6400DB7}"/>
            </a:ext>
          </a:extLst>
        </xdr:cNvPr>
        <xdr:cNvSpPr/>
      </xdr:nvSpPr>
      <xdr:spPr>
        <a:xfrm>
          <a:off x="8089056" y="4003866"/>
          <a:ext cx="1867497" cy="50786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3A928125-2C7B-4E06-BB8A-06F13F3AE4A4}" type="TxLink">
            <a:rPr lang="en-US" sz="1100" b="0" i="0" u="none" strike="noStrike" baseline="0">
              <a:solidFill>
                <a:schemeClr val="bg1"/>
              </a:solidFill>
              <a:latin typeface="Calibri"/>
              <a:ea typeface="Calibri"/>
              <a:cs typeface="Calibri"/>
            </a:rPr>
            <a:pPr algn="l"/>
            <a:t>Transportations</a:t>
          </a:fld>
          <a:endParaRPr lang="en-AU" sz="1600" baseline="0">
            <a:solidFill>
              <a:schemeClr val="bg1"/>
            </a:solidFill>
            <a:latin typeface="Century" panose="02040604050505020304" pitchFamily="18" charset="0"/>
          </a:endParaRPr>
        </a:p>
      </xdr:txBody>
    </xdr:sp>
    <xdr:clientData/>
  </xdr:twoCellAnchor>
  <xdr:twoCellAnchor>
    <xdr:from>
      <xdr:col>17</xdr:col>
      <xdr:colOff>114655</xdr:colOff>
      <xdr:row>6</xdr:row>
      <xdr:rowOff>132036</xdr:rowOff>
    </xdr:from>
    <xdr:to>
      <xdr:col>18</xdr:col>
      <xdr:colOff>229830</xdr:colOff>
      <xdr:row>7</xdr:row>
      <xdr:rowOff>131469</xdr:rowOff>
    </xdr:to>
    <xdr:sp macro="" textlink="Pivot_Tables!K48">
      <xdr:nvSpPr>
        <xdr:cNvPr id="65" name="Rectangle 64">
          <a:extLst>
            <a:ext uri="{FF2B5EF4-FFF2-40B4-BE49-F238E27FC236}">
              <a16:creationId xmlns:a16="http://schemas.microsoft.com/office/drawing/2014/main" id="{E268EF28-7D2B-41EB-AC46-75F4DBC77324}"/>
            </a:ext>
          </a:extLst>
        </xdr:cNvPr>
        <xdr:cNvSpPr/>
      </xdr:nvSpPr>
      <xdr:spPr>
        <a:xfrm>
          <a:off x="10477855" y="1217886"/>
          <a:ext cx="724775" cy="18040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44C23A2E-A3E6-4731-A5B7-D97C34554835}" type="TxLink">
            <a:rPr lang="en-US" sz="1100" b="0" i="0" u="none" strike="noStrike" baseline="0">
              <a:solidFill>
                <a:schemeClr val="bg1"/>
              </a:solidFill>
              <a:latin typeface="Calibri"/>
              <a:ea typeface="Calibri"/>
              <a:cs typeface="Calibri"/>
            </a:rPr>
            <a:pPr algn="r"/>
            <a:t>120</a:t>
          </a:fld>
          <a:endParaRPr lang="en-AU" sz="1600" baseline="0">
            <a:solidFill>
              <a:schemeClr val="bg1"/>
            </a:solidFill>
            <a:latin typeface="Century" panose="02040604050505020304" pitchFamily="18" charset="0"/>
          </a:endParaRPr>
        </a:p>
      </xdr:txBody>
    </xdr:sp>
    <xdr:clientData/>
  </xdr:twoCellAnchor>
  <xdr:twoCellAnchor>
    <xdr:from>
      <xdr:col>17</xdr:col>
      <xdr:colOff>114655</xdr:colOff>
      <xdr:row>8</xdr:row>
      <xdr:rowOff>57084</xdr:rowOff>
    </xdr:from>
    <xdr:to>
      <xdr:col>18</xdr:col>
      <xdr:colOff>229830</xdr:colOff>
      <xdr:row>9</xdr:row>
      <xdr:rowOff>56516</xdr:rowOff>
    </xdr:to>
    <xdr:sp macro="" textlink="Pivot_Tables!K44">
      <xdr:nvSpPr>
        <xdr:cNvPr id="66" name="Rectangle 65">
          <a:extLst>
            <a:ext uri="{FF2B5EF4-FFF2-40B4-BE49-F238E27FC236}">
              <a16:creationId xmlns:a16="http://schemas.microsoft.com/office/drawing/2014/main" id="{6521FB3D-42D2-4A0C-8A58-73A51B137261}"/>
            </a:ext>
          </a:extLst>
        </xdr:cNvPr>
        <xdr:cNvSpPr/>
      </xdr:nvSpPr>
      <xdr:spPr>
        <a:xfrm>
          <a:off x="10477855" y="1504884"/>
          <a:ext cx="724775" cy="18040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2435B130-BE74-4EB9-BD6A-B8DF02235DCF}" type="TxLink">
            <a:rPr lang="en-US" sz="1100" b="0" i="0" u="none" strike="noStrike" baseline="0">
              <a:solidFill>
                <a:schemeClr val="bg1"/>
              </a:solidFill>
              <a:latin typeface="Calibri"/>
              <a:ea typeface="Calibri"/>
              <a:cs typeface="Calibri"/>
            </a:rPr>
            <a:pPr algn="r"/>
            <a:t>6100</a:t>
          </a:fld>
          <a:endParaRPr lang="en-AU" sz="1600" baseline="0">
            <a:solidFill>
              <a:schemeClr val="bg1"/>
            </a:solidFill>
            <a:latin typeface="Century" panose="02040604050505020304" pitchFamily="18" charset="0"/>
          </a:endParaRPr>
        </a:p>
      </xdr:txBody>
    </xdr:sp>
    <xdr:clientData/>
  </xdr:twoCellAnchor>
  <xdr:twoCellAnchor>
    <xdr:from>
      <xdr:col>17</xdr:col>
      <xdr:colOff>114655</xdr:colOff>
      <xdr:row>10</xdr:row>
      <xdr:rowOff>19385</xdr:rowOff>
    </xdr:from>
    <xdr:to>
      <xdr:col>18</xdr:col>
      <xdr:colOff>229830</xdr:colOff>
      <xdr:row>11</xdr:row>
      <xdr:rowOff>3578</xdr:rowOff>
    </xdr:to>
    <xdr:sp macro="" textlink="Pivot_Tables!K39">
      <xdr:nvSpPr>
        <xdr:cNvPr id="67" name="Rectangle 66">
          <a:extLst>
            <a:ext uri="{FF2B5EF4-FFF2-40B4-BE49-F238E27FC236}">
              <a16:creationId xmlns:a16="http://schemas.microsoft.com/office/drawing/2014/main" id="{A449D51F-7AF2-4819-A080-602FFB8CEBBD}"/>
            </a:ext>
          </a:extLst>
        </xdr:cNvPr>
        <xdr:cNvSpPr/>
      </xdr:nvSpPr>
      <xdr:spPr>
        <a:xfrm>
          <a:off x="10477855" y="1829135"/>
          <a:ext cx="724775" cy="16516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53CC5401-71FB-43E0-A708-C8163BA5FC3D}" type="TxLink">
            <a:rPr lang="en-US" sz="1100" b="0" i="0" u="none" strike="noStrike" baseline="0">
              <a:solidFill>
                <a:schemeClr val="bg1"/>
              </a:solidFill>
              <a:latin typeface="Calibri"/>
              <a:ea typeface="Calibri"/>
              <a:cs typeface="Calibri"/>
            </a:rPr>
            <a:pPr algn="r"/>
            <a:t>2800</a:t>
          </a:fld>
          <a:endParaRPr lang="en-AU" sz="1600" baseline="0">
            <a:solidFill>
              <a:schemeClr val="bg1"/>
            </a:solidFill>
            <a:latin typeface="Century" panose="02040604050505020304" pitchFamily="18" charset="0"/>
          </a:endParaRPr>
        </a:p>
      </xdr:txBody>
    </xdr:sp>
    <xdr:clientData/>
  </xdr:twoCellAnchor>
  <xdr:twoCellAnchor>
    <xdr:from>
      <xdr:col>17</xdr:col>
      <xdr:colOff>114655</xdr:colOff>
      <xdr:row>11</xdr:row>
      <xdr:rowOff>114344</xdr:rowOff>
    </xdr:from>
    <xdr:to>
      <xdr:col>18</xdr:col>
      <xdr:colOff>229830</xdr:colOff>
      <xdr:row>12</xdr:row>
      <xdr:rowOff>113776</xdr:rowOff>
    </xdr:to>
    <xdr:sp macro="" textlink="Pivot_Tables!K43">
      <xdr:nvSpPr>
        <xdr:cNvPr id="68" name="Rectangle 67">
          <a:extLst>
            <a:ext uri="{FF2B5EF4-FFF2-40B4-BE49-F238E27FC236}">
              <a16:creationId xmlns:a16="http://schemas.microsoft.com/office/drawing/2014/main" id="{D3ECBE5A-B02D-4DE9-9226-96FBD43F8EE3}"/>
            </a:ext>
          </a:extLst>
        </xdr:cNvPr>
        <xdr:cNvSpPr/>
      </xdr:nvSpPr>
      <xdr:spPr>
        <a:xfrm>
          <a:off x="10477855" y="2105069"/>
          <a:ext cx="724775" cy="18040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39E664B6-A195-472D-A7CB-B14699AABC47}" type="TxLink">
            <a:rPr lang="en-US" sz="1100" b="0" i="0" u="none" strike="noStrike" baseline="0">
              <a:solidFill>
                <a:schemeClr val="bg1"/>
              </a:solidFill>
              <a:latin typeface="Calibri"/>
              <a:ea typeface="Calibri"/>
              <a:cs typeface="Calibri"/>
            </a:rPr>
            <a:pPr algn="r"/>
            <a:t>3165</a:t>
          </a:fld>
          <a:endParaRPr lang="en-AU" sz="1600" baseline="0">
            <a:solidFill>
              <a:schemeClr val="bg1"/>
            </a:solidFill>
            <a:latin typeface="Century" panose="02040604050505020304" pitchFamily="18" charset="0"/>
          </a:endParaRPr>
        </a:p>
      </xdr:txBody>
    </xdr:sp>
    <xdr:clientData/>
  </xdr:twoCellAnchor>
  <xdr:twoCellAnchor>
    <xdr:from>
      <xdr:col>17</xdr:col>
      <xdr:colOff>114655</xdr:colOff>
      <xdr:row>13</xdr:row>
      <xdr:rowOff>57231</xdr:rowOff>
    </xdr:from>
    <xdr:to>
      <xdr:col>18</xdr:col>
      <xdr:colOff>229830</xdr:colOff>
      <xdr:row>14</xdr:row>
      <xdr:rowOff>54759</xdr:rowOff>
    </xdr:to>
    <xdr:sp macro="" textlink="Pivot_Tables!K45">
      <xdr:nvSpPr>
        <xdr:cNvPr id="69" name="Rectangle 68">
          <a:extLst>
            <a:ext uri="{FF2B5EF4-FFF2-40B4-BE49-F238E27FC236}">
              <a16:creationId xmlns:a16="http://schemas.microsoft.com/office/drawing/2014/main" id="{1B411E4F-A2A8-498E-A96D-CEC63B850505}"/>
            </a:ext>
          </a:extLst>
        </xdr:cNvPr>
        <xdr:cNvSpPr/>
      </xdr:nvSpPr>
      <xdr:spPr>
        <a:xfrm>
          <a:off x="10477855" y="2409906"/>
          <a:ext cx="724775" cy="17850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F18164CC-4F3D-47C1-8B01-197DEDD46915}" type="TxLink">
            <a:rPr lang="en-US" sz="1100" b="0" i="0" u="none" strike="noStrike" baseline="0">
              <a:solidFill>
                <a:schemeClr val="bg1"/>
              </a:solidFill>
              <a:latin typeface="Calibri"/>
              <a:ea typeface="Calibri"/>
              <a:cs typeface="Calibri"/>
            </a:rPr>
            <a:pPr algn="r"/>
            <a:t>1200</a:t>
          </a:fld>
          <a:endParaRPr lang="en-AU" sz="1600" baseline="0">
            <a:solidFill>
              <a:schemeClr val="bg1"/>
            </a:solidFill>
            <a:latin typeface="Century" panose="02040604050505020304" pitchFamily="18" charset="0"/>
          </a:endParaRPr>
        </a:p>
      </xdr:txBody>
    </xdr:sp>
    <xdr:clientData/>
  </xdr:twoCellAnchor>
  <xdr:twoCellAnchor>
    <xdr:from>
      <xdr:col>17</xdr:col>
      <xdr:colOff>114655</xdr:colOff>
      <xdr:row>14</xdr:row>
      <xdr:rowOff>172745</xdr:rowOff>
    </xdr:from>
    <xdr:to>
      <xdr:col>18</xdr:col>
      <xdr:colOff>229830</xdr:colOff>
      <xdr:row>15</xdr:row>
      <xdr:rowOff>172178</xdr:rowOff>
    </xdr:to>
    <xdr:sp macro="" textlink="Pivot_Tables!K40">
      <xdr:nvSpPr>
        <xdr:cNvPr id="70" name="Rectangle 69">
          <a:extLst>
            <a:ext uri="{FF2B5EF4-FFF2-40B4-BE49-F238E27FC236}">
              <a16:creationId xmlns:a16="http://schemas.microsoft.com/office/drawing/2014/main" id="{84E0B96A-AF58-4711-B761-7E7F806B5DC8}"/>
            </a:ext>
          </a:extLst>
        </xdr:cNvPr>
        <xdr:cNvSpPr/>
      </xdr:nvSpPr>
      <xdr:spPr>
        <a:xfrm>
          <a:off x="10477855" y="2706395"/>
          <a:ext cx="724775" cy="18040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1A8EACDC-4E23-45F2-9E24-E1532D9E88D6}" type="TxLink">
            <a:rPr lang="en-US" sz="1100" b="0" i="0" u="none" strike="noStrike" baseline="0">
              <a:solidFill>
                <a:schemeClr val="bg1"/>
              </a:solidFill>
              <a:latin typeface="Calibri"/>
              <a:ea typeface="Calibri"/>
              <a:cs typeface="Calibri"/>
            </a:rPr>
            <a:pPr algn="r"/>
            <a:t>240</a:t>
          </a:fld>
          <a:endParaRPr lang="en-AU" sz="1600" baseline="0">
            <a:solidFill>
              <a:schemeClr val="bg1"/>
            </a:solidFill>
            <a:latin typeface="Century" panose="02040604050505020304" pitchFamily="18" charset="0"/>
          </a:endParaRPr>
        </a:p>
      </xdr:txBody>
    </xdr:sp>
    <xdr:clientData/>
  </xdr:twoCellAnchor>
  <xdr:twoCellAnchor>
    <xdr:from>
      <xdr:col>17</xdr:col>
      <xdr:colOff>114655</xdr:colOff>
      <xdr:row>16</xdr:row>
      <xdr:rowOff>98523</xdr:rowOff>
    </xdr:from>
    <xdr:to>
      <xdr:col>18</xdr:col>
      <xdr:colOff>229830</xdr:colOff>
      <xdr:row>17</xdr:row>
      <xdr:rowOff>97956</xdr:rowOff>
    </xdr:to>
    <xdr:sp macro="" textlink="Pivot_Tables!K42">
      <xdr:nvSpPr>
        <xdr:cNvPr id="71" name="Rectangle 70">
          <a:extLst>
            <a:ext uri="{FF2B5EF4-FFF2-40B4-BE49-F238E27FC236}">
              <a16:creationId xmlns:a16="http://schemas.microsoft.com/office/drawing/2014/main" id="{46CE83A6-7107-475F-9093-8138894C3836}"/>
            </a:ext>
          </a:extLst>
        </xdr:cNvPr>
        <xdr:cNvSpPr/>
      </xdr:nvSpPr>
      <xdr:spPr>
        <a:xfrm>
          <a:off x="10477855" y="2994123"/>
          <a:ext cx="724775" cy="18040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6DBD0B40-3AB4-483C-AC09-C703C2F51855}" type="TxLink">
            <a:rPr lang="en-US" sz="1100" b="0" i="0" u="none" strike="noStrike" baseline="0">
              <a:solidFill>
                <a:schemeClr val="bg1"/>
              </a:solidFill>
              <a:latin typeface="Calibri"/>
              <a:ea typeface="Calibri"/>
              <a:cs typeface="Calibri"/>
            </a:rPr>
            <a:pPr algn="r"/>
            <a:t>720</a:t>
          </a:fld>
          <a:endParaRPr lang="en-AU" sz="1600" baseline="0">
            <a:solidFill>
              <a:schemeClr val="bg1"/>
            </a:solidFill>
            <a:latin typeface="Century" panose="02040604050505020304" pitchFamily="18" charset="0"/>
          </a:endParaRPr>
        </a:p>
      </xdr:txBody>
    </xdr:sp>
    <xdr:clientData/>
  </xdr:twoCellAnchor>
  <xdr:twoCellAnchor>
    <xdr:from>
      <xdr:col>17</xdr:col>
      <xdr:colOff>114655</xdr:colOff>
      <xdr:row>18</xdr:row>
      <xdr:rowOff>17822</xdr:rowOff>
    </xdr:from>
    <xdr:to>
      <xdr:col>18</xdr:col>
      <xdr:colOff>229830</xdr:colOff>
      <xdr:row>19</xdr:row>
      <xdr:rowOff>17255</xdr:rowOff>
    </xdr:to>
    <xdr:sp macro="" textlink="Pivot_Tables!K46">
      <xdr:nvSpPr>
        <xdr:cNvPr id="72" name="Rectangle 71">
          <a:extLst>
            <a:ext uri="{FF2B5EF4-FFF2-40B4-BE49-F238E27FC236}">
              <a16:creationId xmlns:a16="http://schemas.microsoft.com/office/drawing/2014/main" id="{1C4DF474-39B7-4BF6-972F-CF93573EC960}"/>
            </a:ext>
          </a:extLst>
        </xdr:cNvPr>
        <xdr:cNvSpPr/>
      </xdr:nvSpPr>
      <xdr:spPr>
        <a:xfrm>
          <a:off x="10477855" y="3275372"/>
          <a:ext cx="724775" cy="18040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E676E79A-9333-45AE-9328-E8DBB9FF196C}" type="TxLink">
            <a:rPr lang="en-US" sz="1100" b="0" i="0" u="none" strike="noStrike" baseline="0">
              <a:solidFill>
                <a:schemeClr val="bg1"/>
              </a:solidFill>
              <a:latin typeface="Calibri"/>
              <a:ea typeface="Calibri"/>
              <a:cs typeface="Calibri"/>
            </a:rPr>
            <a:pPr algn="r"/>
            <a:t>60</a:t>
          </a:fld>
          <a:endParaRPr lang="en-AU" sz="1600" baseline="0">
            <a:solidFill>
              <a:schemeClr val="bg1"/>
            </a:solidFill>
            <a:latin typeface="Century" panose="02040604050505020304" pitchFamily="18" charset="0"/>
          </a:endParaRPr>
        </a:p>
      </xdr:txBody>
    </xdr:sp>
    <xdr:clientData/>
  </xdr:twoCellAnchor>
  <xdr:twoCellAnchor>
    <xdr:from>
      <xdr:col>17</xdr:col>
      <xdr:colOff>114655</xdr:colOff>
      <xdr:row>19</xdr:row>
      <xdr:rowOff>137068</xdr:rowOff>
    </xdr:from>
    <xdr:to>
      <xdr:col>18</xdr:col>
      <xdr:colOff>229830</xdr:colOff>
      <xdr:row>20</xdr:row>
      <xdr:rowOff>136500</xdr:rowOff>
    </xdr:to>
    <xdr:sp macro="" textlink="Pivot_Tables!K47">
      <xdr:nvSpPr>
        <xdr:cNvPr id="73" name="Rectangle 72">
          <a:extLst>
            <a:ext uri="{FF2B5EF4-FFF2-40B4-BE49-F238E27FC236}">
              <a16:creationId xmlns:a16="http://schemas.microsoft.com/office/drawing/2014/main" id="{B8C8D614-ABAD-4B6E-9E05-8A960A5C5B1E}"/>
            </a:ext>
          </a:extLst>
        </xdr:cNvPr>
        <xdr:cNvSpPr/>
      </xdr:nvSpPr>
      <xdr:spPr>
        <a:xfrm>
          <a:off x="10477855" y="3575593"/>
          <a:ext cx="724775" cy="18040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694DE969-44A5-4421-917E-96715A659B2F}" type="TxLink">
            <a:rPr lang="en-US" sz="1100" b="0" i="0" u="none" strike="noStrike" baseline="0">
              <a:solidFill>
                <a:schemeClr val="bg1"/>
              </a:solidFill>
              <a:latin typeface="Calibri"/>
              <a:ea typeface="Calibri"/>
              <a:cs typeface="Calibri"/>
            </a:rPr>
            <a:pPr algn="r"/>
            <a:t>1200</a:t>
          </a:fld>
          <a:endParaRPr lang="en-AU" sz="1600" baseline="0">
            <a:solidFill>
              <a:schemeClr val="bg1"/>
            </a:solidFill>
            <a:latin typeface="Century" panose="02040604050505020304" pitchFamily="18" charset="0"/>
          </a:endParaRPr>
        </a:p>
      </xdr:txBody>
    </xdr:sp>
    <xdr:clientData/>
  </xdr:twoCellAnchor>
  <xdr:twoCellAnchor>
    <xdr:from>
      <xdr:col>17</xdr:col>
      <xdr:colOff>114655</xdr:colOff>
      <xdr:row>21</xdr:row>
      <xdr:rowOff>56032</xdr:rowOff>
    </xdr:from>
    <xdr:to>
      <xdr:col>18</xdr:col>
      <xdr:colOff>229830</xdr:colOff>
      <xdr:row>22</xdr:row>
      <xdr:rowOff>55465</xdr:rowOff>
    </xdr:to>
    <xdr:sp macro="" textlink="Pivot_Tables!K41">
      <xdr:nvSpPr>
        <xdr:cNvPr id="74" name="Rectangle 73">
          <a:extLst>
            <a:ext uri="{FF2B5EF4-FFF2-40B4-BE49-F238E27FC236}">
              <a16:creationId xmlns:a16="http://schemas.microsoft.com/office/drawing/2014/main" id="{ACAFA340-E4D2-47BB-8839-48770E728707}"/>
            </a:ext>
          </a:extLst>
        </xdr:cNvPr>
        <xdr:cNvSpPr/>
      </xdr:nvSpPr>
      <xdr:spPr>
        <a:xfrm>
          <a:off x="10477855" y="3856507"/>
          <a:ext cx="724775" cy="18040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286CCF0A-9C48-41F9-94CF-12255D041C2E}" type="TxLink">
            <a:rPr lang="en-US" sz="1100" b="0" i="0" u="none" strike="noStrike" baseline="0">
              <a:solidFill>
                <a:schemeClr val="bg1"/>
              </a:solidFill>
              <a:latin typeface="Calibri"/>
              <a:ea typeface="Calibri"/>
              <a:cs typeface="Calibri"/>
            </a:rPr>
            <a:pPr algn="r"/>
            <a:t>480</a:t>
          </a:fld>
          <a:endParaRPr lang="en-AU" sz="1600" baseline="0">
            <a:solidFill>
              <a:schemeClr val="bg1"/>
            </a:solidFill>
            <a:latin typeface="Century" panose="02040604050505020304" pitchFamily="18" charset="0"/>
          </a:endParaRPr>
        </a:p>
      </xdr:txBody>
    </xdr:sp>
    <xdr:clientData/>
  </xdr:twoCellAnchor>
  <xdr:twoCellAnchor>
    <xdr:from>
      <xdr:col>17</xdr:col>
      <xdr:colOff>114655</xdr:colOff>
      <xdr:row>23</xdr:row>
      <xdr:rowOff>2725</xdr:rowOff>
    </xdr:from>
    <xdr:to>
      <xdr:col>18</xdr:col>
      <xdr:colOff>229830</xdr:colOff>
      <xdr:row>24</xdr:row>
      <xdr:rowOff>2157</xdr:rowOff>
    </xdr:to>
    <xdr:sp macro="" textlink="Pivot_Tables!K49">
      <xdr:nvSpPr>
        <xdr:cNvPr id="75" name="Rectangle 74">
          <a:extLst>
            <a:ext uri="{FF2B5EF4-FFF2-40B4-BE49-F238E27FC236}">
              <a16:creationId xmlns:a16="http://schemas.microsoft.com/office/drawing/2014/main" id="{5F56A979-0C69-451C-9D3C-38992663ACB2}"/>
            </a:ext>
          </a:extLst>
        </xdr:cNvPr>
        <xdr:cNvSpPr/>
      </xdr:nvSpPr>
      <xdr:spPr>
        <a:xfrm>
          <a:off x="10477855" y="4165150"/>
          <a:ext cx="724775" cy="18040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2ABC1D8C-12EB-45EF-8734-CD58D6402638}" type="TxLink">
            <a:rPr lang="en-US" sz="1100" b="0" i="0" u="none" strike="noStrike" baseline="0">
              <a:solidFill>
                <a:schemeClr val="bg1"/>
              </a:solidFill>
              <a:latin typeface="Calibri"/>
              <a:ea typeface="Calibri"/>
              <a:cs typeface="Calibri"/>
            </a:rPr>
            <a:pPr algn="r"/>
            <a:t>60</a:t>
          </a:fld>
          <a:endParaRPr lang="en-AU" sz="1600" baseline="0">
            <a:solidFill>
              <a:schemeClr val="bg1"/>
            </a:solidFill>
            <a:latin typeface="Century" panose="02040604050505020304" pitchFamily="18" charset="0"/>
          </a:endParaRPr>
        </a:p>
      </xdr:txBody>
    </xdr:sp>
    <xdr:clientData/>
  </xdr:twoCellAnchor>
  <xdr:twoCellAnchor>
    <xdr:from>
      <xdr:col>19</xdr:col>
      <xdr:colOff>7298</xdr:colOff>
      <xdr:row>6</xdr:row>
      <xdr:rowOff>98235</xdr:rowOff>
    </xdr:from>
    <xdr:to>
      <xdr:col>20</xdr:col>
      <xdr:colOff>103423</xdr:colOff>
      <xdr:row>8</xdr:row>
      <xdr:rowOff>19834</xdr:rowOff>
    </xdr:to>
    <xdr:sp macro="" textlink="Pivot_Tables!Q48">
      <xdr:nvSpPr>
        <xdr:cNvPr id="76" name="Rectangle 75">
          <a:extLst>
            <a:ext uri="{FF2B5EF4-FFF2-40B4-BE49-F238E27FC236}">
              <a16:creationId xmlns:a16="http://schemas.microsoft.com/office/drawing/2014/main" id="{1DA68603-7DCD-41F9-BBAB-15D3C499BD0C}"/>
            </a:ext>
          </a:extLst>
        </xdr:cNvPr>
        <xdr:cNvSpPr/>
      </xdr:nvSpPr>
      <xdr:spPr>
        <a:xfrm>
          <a:off x="11589698" y="1184085"/>
          <a:ext cx="705725" cy="2835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3AC8CD49-FE3D-492B-AE35-AB2C52E9B33A}" type="TxLink">
            <a:rPr lang="en-US" sz="1100" b="0" i="0" u="none" strike="noStrike" baseline="0">
              <a:solidFill>
                <a:schemeClr val="bg1"/>
              </a:solidFill>
              <a:latin typeface="Calibri"/>
              <a:ea typeface="Calibri"/>
              <a:cs typeface="Calibri"/>
            </a:rPr>
            <a:pPr algn="r"/>
            <a:t>0.74%</a:t>
          </a:fld>
          <a:endParaRPr lang="en-AU" sz="1600" baseline="0">
            <a:solidFill>
              <a:schemeClr val="bg1"/>
            </a:solidFill>
            <a:latin typeface="Century" panose="02040604050505020304" pitchFamily="18" charset="0"/>
          </a:endParaRPr>
        </a:p>
      </xdr:txBody>
    </xdr:sp>
    <xdr:clientData/>
  </xdr:twoCellAnchor>
  <xdr:twoCellAnchor>
    <xdr:from>
      <xdr:col>19</xdr:col>
      <xdr:colOff>7298</xdr:colOff>
      <xdr:row>8</xdr:row>
      <xdr:rowOff>20459</xdr:rowOff>
    </xdr:from>
    <xdr:to>
      <xdr:col>20</xdr:col>
      <xdr:colOff>103423</xdr:colOff>
      <xdr:row>9</xdr:row>
      <xdr:rowOff>94491</xdr:rowOff>
    </xdr:to>
    <xdr:sp macro="" textlink="Pivot_Tables!Q44">
      <xdr:nvSpPr>
        <xdr:cNvPr id="77" name="Rectangle 76">
          <a:extLst>
            <a:ext uri="{FF2B5EF4-FFF2-40B4-BE49-F238E27FC236}">
              <a16:creationId xmlns:a16="http://schemas.microsoft.com/office/drawing/2014/main" id="{760A0F93-7E1B-4770-91CF-4F057D7F5611}"/>
            </a:ext>
          </a:extLst>
        </xdr:cNvPr>
        <xdr:cNvSpPr/>
      </xdr:nvSpPr>
      <xdr:spPr>
        <a:xfrm>
          <a:off x="11589698" y="1468259"/>
          <a:ext cx="705725" cy="25500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01532FFD-4DB4-4DED-AA2B-E0BF1868AB75}" type="TxLink">
            <a:rPr lang="en-US" sz="1100" b="0" i="0" u="none" strike="noStrike" baseline="0">
              <a:solidFill>
                <a:schemeClr val="bg1"/>
              </a:solidFill>
              <a:latin typeface="Calibri"/>
              <a:ea typeface="Calibri"/>
              <a:cs typeface="Calibri"/>
            </a:rPr>
            <a:pPr algn="r"/>
            <a:t>37.78%</a:t>
          </a:fld>
          <a:endParaRPr lang="en-AU" sz="1600" baseline="0">
            <a:solidFill>
              <a:schemeClr val="bg1"/>
            </a:solidFill>
            <a:latin typeface="Century" panose="02040604050505020304" pitchFamily="18" charset="0"/>
          </a:endParaRPr>
        </a:p>
      </xdr:txBody>
    </xdr:sp>
    <xdr:clientData/>
  </xdr:twoCellAnchor>
  <xdr:twoCellAnchor>
    <xdr:from>
      <xdr:col>18</xdr:col>
      <xdr:colOff>599302</xdr:colOff>
      <xdr:row>9</xdr:row>
      <xdr:rowOff>132733</xdr:rowOff>
    </xdr:from>
    <xdr:to>
      <xdr:col>20</xdr:col>
      <xdr:colOff>102972</xdr:colOff>
      <xdr:row>11</xdr:row>
      <xdr:rowOff>55200</xdr:rowOff>
    </xdr:to>
    <xdr:sp macro="" textlink="Pivot_Tables!Q39">
      <xdr:nvSpPr>
        <xdr:cNvPr id="78" name="Rectangle 77">
          <a:extLst>
            <a:ext uri="{FF2B5EF4-FFF2-40B4-BE49-F238E27FC236}">
              <a16:creationId xmlns:a16="http://schemas.microsoft.com/office/drawing/2014/main" id="{499AEFF6-63D9-4133-A5B5-DB9425ACF789}"/>
            </a:ext>
          </a:extLst>
        </xdr:cNvPr>
        <xdr:cNvSpPr/>
      </xdr:nvSpPr>
      <xdr:spPr>
        <a:xfrm>
          <a:off x="11572102" y="1761508"/>
          <a:ext cx="722870" cy="28441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6C86BBB1-328C-4132-B5E6-99FA4918E906}" type="TxLink">
            <a:rPr lang="en-US" sz="1100" b="0" i="0" u="none" strike="noStrike" baseline="0">
              <a:solidFill>
                <a:schemeClr val="bg1"/>
              </a:solidFill>
              <a:latin typeface="Calibri"/>
              <a:ea typeface="Calibri"/>
              <a:cs typeface="Calibri"/>
            </a:rPr>
            <a:pPr algn="r"/>
            <a:t>17.34%</a:t>
          </a:fld>
          <a:endParaRPr lang="en-AU" sz="1600" baseline="0">
            <a:solidFill>
              <a:schemeClr val="bg1"/>
            </a:solidFill>
            <a:latin typeface="Century" panose="02040604050505020304" pitchFamily="18" charset="0"/>
          </a:endParaRPr>
        </a:p>
      </xdr:txBody>
    </xdr:sp>
    <xdr:clientData/>
  </xdr:twoCellAnchor>
  <xdr:twoCellAnchor>
    <xdr:from>
      <xdr:col>18</xdr:col>
      <xdr:colOff>598862</xdr:colOff>
      <xdr:row>11</xdr:row>
      <xdr:rowOff>60363</xdr:rowOff>
    </xdr:from>
    <xdr:to>
      <xdr:col>20</xdr:col>
      <xdr:colOff>104437</xdr:colOff>
      <xdr:row>12</xdr:row>
      <xdr:rowOff>153412</xdr:rowOff>
    </xdr:to>
    <xdr:sp macro="" textlink="Pivot_Tables!Q43">
      <xdr:nvSpPr>
        <xdr:cNvPr id="79" name="Rectangle 78">
          <a:extLst>
            <a:ext uri="{FF2B5EF4-FFF2-40B4-BE49-F238E27FC236}">
              <a16:creationId xmlns:a16="http://schemas.microsoft.com/office/drawing/2014/main" id="{28A52D01-3E3E-4454-98F2-C3C44AC98EFF}"/>
            </a:ext>
          </a:extLst>
        </xdr:cNvPr>
        <xdr:cNvSpPr/>
      </xdr:nvSpPr>
      <xdr:spPr>
        <a:xfrm>
          <a:off x="11571662" y="2051088"/>
          <a:ext cx="724775" cy="27402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C484B28E-4992-4C0F-91BC-BBB48D812328}" type="TxLink">
            <a:rPr lang="en-US" sz="1100" b="0" i="0" u="none" strike="noStrike" baseline="0">
              <a:solidFill>
                <a:schemeClr val="bg1"/>
              </a:solidFill>
              <a:latin typeface="Calibri"/>
              <a:ea typeface="Calibri"/>
              <a:cs typeface="Calibri"/>
            </a:rPr>
            <a:pPr algn="r"/>
            <a:t>19.60%</a:t>
          </a:fld>
          <a:endParaRPr lang="en-AU" sz="1600" baseline="0">
            <a:solidFill>
              <a:schemeClr val="bg1"/>
            </a:solidFill>
            <a:latin typeface="Century" panose="02040604050505020304" pitchFamily="18" charset="0"/>
          </a:endParaRPr>
        </a:p>
      </xdr:txBody>
    </xdr:sp>
    <xdr:clientData/>
  </xdr:twoCellAnchor>
  <xdr:twoCellAnchor>
    <xdr:from>
      <xdr:col>18</xdr:col>
      <xdr:colOff>599299</xdr:colOff>
      <xdr:row>13</xdr:row>
      <xdr:rowOff>20238</xdr:rowOff>
    </xdr:from>
    <xdr:to>
      <xdr:col>20</xdr:col>
      <xdr:colOff>102969</xdr:colOff>
      <xdr:row>14</xdr:row>
      <xdr:rowOff>95105</xdr:rowOff>
    </xdr:to>
    <xdr:sp macro="" textlink="Pivot_Tables!Q45">
      <xdr:nvSpPr>
        <xdr:cNvPr id="80" name="Rectangle 79">
          <a:extLst>
            <a:ext uri="{FF2B5EF4-FFF2-40B4-BE49-F238E27FC236}">
              <a16:creationId xmlns:a16="http://schemas.microsoft.com/office/drawing/2014/main" id="{3E8AA233-F397-48C9-A35F-701A39732116}"/>
            </a:ext>
          </a:extLst>
        </xdr:cNvPr>
        <xdr:cNvSpPr/>
      </xdr:nvSpPr>
      <xdr:spPr>
        <a:xfrm>
          <a:off x="11572099" y="2372913"/>
          <a:ext cx="722870" cy="25584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B027BE66-2A28-41A9-9DDE-7834675F111A}" type="TxLink">
            <a:rPr lang="en-US" sz="1100" b="0" i="0" u="none" strike="noStrike" baseline="0">
              <a:solidFill>
                <a:schemeClr val="bg1"/>
              </a:solidFill>
              <a:latin typeface="Calibri"/>
              <a:ea typeface="Calibri"/>
              <a:cs typeface="Calibri"/>
            </a:rPr>
            <a:pPr algn="r"/>
            <a:t>7.43%</a:t>
          </a:fld>
          <a:endParaRPr lang="en-AU" sz="1600" baseline="0">
            <a:solidFill>
              <a:schemeClr val="bg1"/>
            </a:solidFill>
            <a:latin typeface="Century" panose="02040604050505020304" pitchFamily="18" charset="0"/>
          </a:endParaRPr>
        </a:p>
      </xdr:txBody>
    </xdr:sp>
    <xdr:clientData/>
  </xdr:twoCellAnchor>
  <xdr:twoCellAnchor>
    <xdr:from>
      <xdr:col>19</xdr:col>
      <xdr:colOff>7299</xdr:colOff>
      <xdr:row>14</xdr:row>
      <xdr:rowOff>110971</xdr:rowOff>
    </xdr:from>
    <xdr:to>
      <xdr:col>20</xdr:col>
      <xdr:colOff>103424</xdr:colOff>
      <xdr:row>16</xdr:row>
      <xdr:rowOff>17331</xdr:rowOff>
    </xdr:to>
    <xdr:sp macro="" textlink="Pivot_Tables!Q40">
      <xdr:nvSpPr>
        <xdr:cNvPr id="81" name="Rectangle 80">
          <a:extLst>
            <a:ext uri="{FF2B5EF4-FFF2-40B4-BE49-F238E27FC236}">
              <a16:creationId xmlns:a16="http://schemas.microsoft.com/office/drawing/2014/main" id="{2C49AB58-7985-4C3F-ABDF-7164D24ACAD0}"/>
            </a:ext>
          </a:extLst>
        </xdr:cNvPr>
        <xdr:cNvSpPr/>
      </xdr:nvSpPr>
      <xdr:spPr>
        <a:xfrm>
          <a:off x="11589699" y="2644621"/>
          <a:ext cx="705725" cy="26831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A6CE5801-9D19-4765-AD40-DDC92733A674}" type="TxLink">
            <a:rPr lang="en-US" sz="1100" b="0" i="0" u="none" strike="noStrike" baseline="0">
              <a:solidFill>
                <a:schemeClr val="bg1"/>
              </a:solidFill>
              <a:latin typeface="Calibri"/>
              <a:ea typeface="Calibri"/>
              <a:cs typeface="Calibri"/>
            </a:rPr>
            <a:pPr algn="r"/>
            <a:t>1.49%</a:t>
          </a:fld>
          <a:endParaRPr lang="en-AU" sz="1600" baseline="0">
            <a:solidFill>
              <a:schemeClr val="bg1"/>
            </a:solidFill>
            <a:latin typeface="Century" panose="02040604050505020304" pitchFamily="18" charset="0"/>
          </a:endParaRPr>
        </a:p>
      </xdr:txBody>
    </xdr:sp>
    <xdr:clientData/>
  </xdr:twoCellAnchor>
  <xdr:twoCellAnchor>
    <xdr:from>
      <xdr:col>18</xdr:col>
      <xdr:colOff>600017</xdr:colOff>
      <xdr:row>16</xdr:row>
      <xdr:rowOff>57512</xdr:rowOff>
    </xdr:from>
    <xdr:to>
      <xdr:col>20</xdr:col>
      <xdr:colOff>141787</xdr:colOff>
      <xdr:row>17</xdr:row>
      <xdr:rowOff>130440</xdr:rowOff>
    </xdr:to>
    <xdr:sp macro="" textlink="Pivot_Tables!Q42">
      <xdr:nvSpPr>
        <xdr:cNvPr id="82" name="Rectangle 81">
          <a:extLst>
            <a:ext uri="{FF2B5EF4-FFF2-40B4-BE49-F238E27FC236}">
              <a16:creationId xmlns:a16="http://schemas.microsoft.com/office/drawing/2014/main" id="{B9B9C72A-33C2-4D24-844E-3D4D0A8A30F8}"/>
            </a:ext>
          </a:extLst>
        </xdr:cNvPr>
        <xdr:cNvSpPr/>
      </xdr:nvSpPr>
      <xdr:spPr>
        <a:xfrm>
          <a:off x="11572817" y="2953112"/>
          <a:ext cx="760970" cy="25390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B98CC969-E833-48FA-9FEB-F1316C1CFBEF}" type="TxLink">
            <a:rPr lang="en-US" sz="1100" b="0" i="0" u="none" strike="noStrike" baseline="0">
              <a:solidFill>
                <a:schemeClr val="bg1"/>
              </a:solidFill>
              <a:latin typeface="Calibri"/>
              <a:ea typeface="Calibri"/>
              <a:cs typeface="Calibri"/>
            </a:rPr>
            <a:pPr algn="r"/>
            <a:t>4.46%</a:t>
          </a:fld>
          <a:endParaRPr lang="en-AU" sz="1600" baseline="0">
            <a:solidFill>
              <a:schemeClr val="bg1"/>
            </a:solidFill>
            <a:latin typeface="Century" panose="02040604050505020304" pitchFamily="18" charset="0"/>
          </a:endParaRPr>
        </a:p>
      </xdr:txBody>
    </xdr:sp>
    <xdr:clientData/>
  </xdr:twoCellAnchor>
  <xdr:twoCellAnchor>
    <xdr:from>
      <xdr:col>19</xdr:col>
      <xdr:colOff>26802</xdr:colOff>
      <xdr:row>17</xdr:row>
      <xdr:rowOff>172870</xdr:rowOff>
    </xdr:from>
    <xdr:to>
      <xdr:col>20</xdr:col>
      <xdr:colOff>141977</xdr:colOff>
      <xdr:row>19</xdr:row>
      <xdr:rowOff>55332</xdr:rowOff>
    </xdr:to>
    <xdr:sp macro="" textlink="Pivot_Tables!Q46">
      <xdr:nvSpPr>
        <xdr:cNvPr id="83" name="Rectangle 82">
          <a:extLst>
            <a:ext uri="{FF2B5EF4-FFF2-40B4-BE49-F238E27FC236}">
              <a16:creationId xmlns:a16="http://schemas.microsoft.com/office/drawing/2014/main" id="{75E39263-6214-4652-8AD6-915CFE3ABC0E}"/>
            </a:ext>
          </a:extLst>
        </xdr:cNvPr>
        <xdr:cNvSpPr/>
      </xdr:nvSpPr>
      <xdr:spPr>
        <a:xfrm>
          <a:off x="11609202" y="3249445"/>
          <a:ext cx="724775" cy="24441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CE705C0B-02AC-47DE-9F9D-83406D91470D}" type="TxLink">
            <a:rPr lang="en-US" sz="1100" b="0" i="0" u="none" strike="noStrike" baseline="0">
              <a:solidFill>
                <a:schemeClr val="bg1"/>
              </a:solidFill>
              <a:latin typeface="Calibri"/>
              <a:ea typeface="Calibri"/>
              <a:cs typeface="Calibri"/>
            </a:rPr>
            <a:pPr algn="r"/>
            <a:t>0.37%</a:t>
          </a:fld>
          <a:endParaRPr lang="en-AU" sz="1600" baseline="0">
            <a:solidFill>
              <a:schemeClr val="bg1"/>
            </a:solidFill>
            <a:latin typeface="Century" panose="02040604050505020304" pitchFamily="18" charset="0"/>
          </a:endParaRPr>
        </a:p>
      </xdr:txBody>
    </xdr:sp>
    <xdr:clientData/>
  </xdr:twoCellAnchor>
  <xdr:twoCellAnchor>
    <xdr:from>
      <xdr:col>19</xdr:col>
      <xdr:colOff>26802</xdr:colOff>
      <xdr:row>19</xdr:row>
      <xdr:rowOff>97783</xdr:rowOff>
    </xdr:from>
    <xdr:to>
      <xdr:col>20</xdr:col>
      <xdr:colOff>141977</xdr:colOff>
      <xdr:row>21</xdr:row>
      <xdr:rowOff>15572</xdr:rowOff>
    </xdr:to>
    <xdr:sp macro="" textlink="Pivot_Tables!Q47">
      <xdr:nvSpPr>
        <xdr:cNvPr id="84" name="Rectangle 83">
          <a:extLst>
            <a:ext uri="{FF2B5EF4-FFF2-40B4-BE49-F238E27FC236}">
              <a16:creationId xmlns:a16="http://schemas.microsoft.com/office/drawing/2014/main" id="{83CB69C5-B2E1-408D-BC6A-729F84433663}"/>
            </a:ext>
          </a:extLst>
        </xdr:cNvPr>
        <xdr:cNvSpPr/>
      </xdr:nvSpPr>
      <xdr:spPr>
        <a:xfrm>
          <a:off x="11609202" y="3536308"/>
          <a:ext cx="724775" cy="27973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0E62592E-A974-47A5-9DE0-DEDA8F6658A6}" type="TxLink">
            <a:rPr lang="en-US" sz="1100" b="0" i="0" u="none" strike="noStrike" baseline="0">
              <a:solidFill>
                <a:schemeClr val="bg1"/>
              </a:solidFill>
              <a:latin typeface="Calibri"/>
              <a:ea typeface="Calibri"/>
              <a:cs typeface="Calibri"/>
            </a:rPr>
            <a:pPr algn="r"/>
            <a:t>7.43%</a:t>
          </a:fld>
          <a:endParaRPr lang="en-AU" sz="1600" baseline="0">
            <a:solidFill>
              <a:schemeClr val="bg1"/>
            </a:solidFill>
            <a:latin typeface="Century" panose="02040604050505020304" pitchFamily="18" charset="0"/>
          </a:endParaRPr>
        </a:p>
      </xdr:txBody>
    </xdr:sp>
    <xdr:clientData/>
  </xdr:twoCellAnchor>
  <xdr:twoCellAnchor>
    <xdr:from>
      <xdr:col>19</xdr:col>
      <xdr:colOff>49209</xdr:colOff>
      <xdr:row>21</xdr:row>
      <xdr:rowOff>18103</xdr:rowOff>
    </xdr:from>
    <xdr:to>
      <xdr:col>20</xdr:col>
      <xdr:colOff>141524</xdr:colOff>
      <xdr:row>22</xdr:row>
      <xdr:rowOff>112020</xdr:rowOff>
    </xdr:to>
    <xdr:sp macro="" textlink="Pivot_Tables!Q41">
      <xdr:nvSpPr>
        <xdr:cNvPr id="85" name="Rectangle 84">
          <a:extLst>
            <a:ext uri="{FF2B5EF4-FFF2-40B4-BE49-F238E27FC236}">
              <a16:creationId xmlns:a16="http://schemas.microsoft.com/office/drawing/2014/main" id="{276E3F32-92AE-4DCA-9F08-DC5BB0DE4AEF}"/>
            </a:ext>
          </a:extLst>
        </xdr:cNvPr>
        <xdr:cNvSpPr/>
      </xdr:nvSpPr>
      <xdr:spPr>
        <a:xfrm>
          <a:off x="11631609" y="3818578"/>
          <a:ext cx="701915" cy="27489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9D8EB540-48A3-42B3-8500-277F7BDCC07D}" type="TxLink">
            <a:rPr lang="en-US" sz="1100" b="0" i="0" u="none" strike="noStrike" baseline="0">
              <a:solidFill>
                <a:schemeClr val="bg1"/>
              </a:solidFill>
              <a:latin typeface="Calibri"/>
              <a:ea typeface="Calibri"/>
              <a:cs typeface="Calibri"/>
            </a:rPr>
            <a:pPr algn="r"/>
            <a:t>2.97%</a:t>
          </a:fld>
          <a:endParaRPr lang="en-AU" sz="1600" baseline="0">
            <a:solidFill>
              <a:schemeClr val="bg1"/>
            </a:solidFill>
            <a:latin typeface="Century" panose="02040604050505020304" pitchFamily="18" charset="0"/>
          </a:endParaRPr>
        </a:p>
      </xdr:txBody>
    </xdr:sp>
    <xdr:clientData/>
  </xdr:twoCellAnchor>
  <xdr:twoCellAnchor>
    <xdr:from>
      <xdr:col>19</xdr:col>
      <xdr:colOff>27800</xdr:colOff>
      <xdr:row>22</xdr:row>
      <xdr:rowOff>133117</xdr:rowOff>
    </xdr:from>
    <xdr:to>
      <xdr:col>20</xdr:col>
      <xdr:colOff>141070</xdr:colOff>
      <xdr:row>24</xdr:row>
      <xdr:rowOff>54749</xdr:rowOff>
    </xdr:to>
    <xdr:sp macro="" textlink="Pivot_Tables!Q49">
      <xdr:nvSpPr>
        <xdr:cNvPr id="86" name="Rectangle 85">
          <a:extLst>
            <a:ext uri="{FF2B5EF4-FFF2-40B4-BE49-F238E27FC236}">
              <a16:creationId xmlns:a16="http://schemas.microsoft.com/office/drawing/2014/main" id="{50F7B183-7C37-4E24-A70C-9C86A92BA19A}"/>
            </a:ext>
          </a:extLst>
        </xdr:cNvPr>
        <xdr:cNvSpPr/>
      </xdr:nvSpPr>
      <xdr:spPr>
        <a:xfrm>
          <a:off x="11610200" y="4114567"/>
          <a:ext cx="722870" cy="28358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EB82E2E3-C29A-451D-9CD1-730EDA329402}" type="TxLink">
            <a:rPr lang="en-US" sz="1100" b="0" i="0" u="none" strike="noStrike" baseline="0">
              <a:solidFill>
                <a:schemeClr val="bg1"/>
              </a:solidFill>
              <a:latin typeface="Calibri"/>
              <a:ea typeface="Calibri"/>
              <a:cs typeface="Calibri"/>
            </a:rPr>
            <a:pPr algn="r"/>
            <a:t>0.37%</a:t>
          </a:fld>
          <a:endParaRPr lang="en-AU" sz="1600" baseline="0">
            <a:solidFill>
              <a:schemeClr val="bg1"/>
            </a:solidFill>
            <a:latin typeface="Century" panose="02040604050505020304" pitchFamily="18" charset="0"/>
          </a:endParaRPr>
        </a:p>
      </xdr:txBody>
    </xdr:sp>
    <xdr:clientData/>
  </xdr:twoCellAnchor>
  <xdr:twoCellAnchor>
    <xdr:from>
      <xdr:col>12</xdr:col>
      <xdr:colOff>493224</xdr:colOff>
      <xdr:row>7</xdr:row>
      <xdr:rowOff>19176</xdr:rowOff>
    </xdr:from>
    <xdr:to>
      <xdr:col>12</xdr:col>
      <xdr:colOff>579624</xdr:colOff>
      <xdr:row>7</xdr:row>
      <xdr:rowOff>105366</xdr:rowOff>
    </xdr:to>
    <xdr:sp macro="" textlink="">
      <xdr:nvSpPr>
        <xdr:cNvPr id="87" name="Flowchart: Connector 86">
          <a:extLst>
            <a:ext uri="{FF2B5EF4-FFF2-40B4-BE49-F238E27FC236}">
              <a16:creationId xmlns:a16="http://schemas.microsoft.com/office/drawing/2014/main" id="{436B62BC-8BEE-4A85-97E7-1069312B066B}"/>
            </a:ext>
          </a:extLst>
        </xdr:cNvPr>
        <xdr:cNvSpPr>
          <a:spLocks noChangeAspect="1"/>
        </xdr:cNvSpPr>
      </xdr:nvSpPr>
      <xdr:spPr>
        <a:xfrm>
          <a:off x="7808424" y="1282191"/>
          <a:ext cx="88305" cy="88095"/>
        </a:xfrm>
        <a:prstGeom prst="flowChartConnector">
          <a:avLst/>
        </a:prstGeom>
        <a:gradFill flip="none" rotWithShape="1">
          <a:gsLst>
            <a:gs pos="100000">
              <a:srgbClr val="5DFDCB"/>
            </a:gs>
            <a:gs pos="0">
              <a:srgbClr val="007F00"/>
            </a:gs>
          </a:gsLst>
          <a:lin ang="2700000" scaled="1"/>
          <a:tileRect/>
        </a:gra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14</xdr:col>
      <xdr:colOff>341625</xdr:colOff>
      <xdr:row>3</xdr:row>
      <xdr:rowOff>96563</xdr:rowOff>
    </xdr:from>
    <xdr:to>
      <xdr:col>16</xdr:col>
      <xdr:colOff>226732</xdr:colOff>
      <xdr:row>5</xdr:row>
      <xdr:rowOff>76427</xdr:rowOff>
    </xdr:to>
    <xdr:sp macro="" textlink="">
      <xdr:nvSpPr>
        <xdr:cNvPr id="88" name="Rectangle 87">
          <a:hlinkClick xmlns:r="http://schemas.openxmlformats.org/officeDocument/2006/relationships" r:id="rId3"/>
          <a:extLst>
            <a:ext uri="{FF2B5EF4-FFF2-40B4-BE49-F238E27FC236}">
              <a16:creationId xmlns:a16="http://schemas.microsoft.com/office/drawing/2014/main" id="{E89EFDB3-A67B-4843-BA7D-25B7FD847B47}"/>
            </a:ext>
          </a:extLst>
        </xdr:cNvPr>
        <xdr:cNvSpPr/>
      </xdr:nvSpPr>
      <xdr:spPr>
        <a:xfrm>
          <a:off x="8876025" y="639488"/>
          <a:ext cx="1104307" cy="34181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600" baseline="0">
              <a:solidFill>
                <a:schemeClr val="bg1"/>
              </a:solidFill>
              <a:latin typeface="Century" panose="02040604050505020304" pitchFamily="18" charset="0"/>
            </a:rPr>
            <a:t>Expenses</a:t>
          </a:r>
        </a:p>
      </xdr:txBody>
    </xdr:sp>
    <xdr:clientData/>
  </xdr:twoCellAnchor>
  <xdr:twoCellAnchor>
    <xdr:from>
      <xdr:col>0</xdr:col>
      <xdr:colOff>0</xdr:colOff>
      <xdr:row>2</xdr:row>
      <xdr:rowOff>15240</xdr:rowOff>
    </xdr:from>
    <xdr:to>
      <xdr:col>3</xdr:col>
      <xdr:colOff>182880</xdr:colOff>
      <xdr:row>7</xdr:row>
      <xdr:rowOff>152400</xdr:rowOff>
    </xdr:to>
    <xdr:sp macro="" textlink="">
      <xdr:nvSpPr>
        <xdr:cNvPr id="90" name="Rectangle 89">
          <a:extLst>
            <a:ext uri="{FF2B5EF4-FFF2-40B4-BE49-F238E27FC236}">
              <a16:creationId xmlns:a16="http://schemas.microsoft.com/office/drawing/2014/main" id="{E3AB6E6F-52B6-4C94-BB64-180FEA94C794}"/>
            </a:ext>
          </a:extLst>
        </xdr:cNvPr>
        <xdr:cNvSpPr/>
      </xdr:nvSpPr>
      <xdr:spPr>
        <a:xfrm>
          <a:off x="0" y="381000"/>
          <a:ext cx="2009775" cy="10382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2400" baseline="0">
              <a:solidFill>
                <a:schemeClr val="bg1"/>
              </a:solidFill>
              <a:latin typeface="Century" panose="02040604050505020304" pitchFamily="18" charset="0"/>
            </a:rPr>
            <a:t>Summary Report</a:t>
          </a:r>
        </a:p>
      </xdr:txBody>
    </xdr:sp>
    <xdr:clientData/>
  </xdr:twoCellAnchor>
  <xdr:twoCellAnchor>
    <xdr:from>
      <xdr:col>0</xdr:col>
      <xdr:colOff>0</xdr:colOff>
      <xdr:row>32</xdr:row>
      <xdr:rowOff>169251</xdr:rowOff>
    </xdr:from>
    <xdr:to>
      <xdr:col>2</xdr:col>
      <xdr:colOff>559593</xdr:colOff>
      <xdr:row>36</xdr:row>
      <xdr:rowOff>169161</xdr:rowOff>
    </xdr:to>
    <xdr:sp macro="" textlink="">
      <xdr:nvSpPr>
        <xdr:cNvPr id="91" name="Rectangle 90">
          <a:extLst>
            <a:ext uri="{FF2B5EF4-FFF2-40B4-BE49-F238E27FC236}">
              <a16:creationId xmlns:a16="http://schemas.microsoft.com/office/drawing/2014/main" id="{6271DEEA-4B5A-4A3E-81D5-B12EB5A8DE5F}"/>
            </a:ext>
          </a:extLst>
        </xdr:cNvPr>
        <xdr:cNvSpPr/>
      </xdr:nvSpPr>
      <xdr:spPr>
        <a:xfrm>
          <a:off x="0" y="5884251"/>
          <a:ext cx="1774031" cy="7142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00" baseline="0">
              <a:solidFill>
                <a:schemeClr val="bg1"/>
              </a:solidFill>
              <a:latin typeface="Century" panose="02040604050505020304" pitchFamily="18" charset="0"/>
            </a:rPr>
            <a:t>Press this button to reset the months back to "all"</a:t>
          </a:r>
        </a:p>
      </xdr:txBody>
    </xdr:sp>
    <xdr:clientData/>
  </xdr:twoCellAnchor>
  <xdr:twoCellAnchor>
    <xdr:from>
      <xdr:col>2</xdr:col>
      <xdr:colOff>512445</xdr:colOff>
      <xdr:row>33</xdr:row>
      <xdr:rowOff>162806</xdr:rowOff>
    </xdr:from>
    <xdr:to>
      <xdr:col>3</xdr:col>
      <xdr:colOff>133350</xdr:colOff>
      <xdr:row>35</xdr:row>
      <xdr:rowOff>126611</xdr:rowOff>
    </xdr:to>
    <xdr:sp macro="" textlink="">
      <xdr:nvSpPr>
        <xdr:cNvPr id="92" name="Arrow: Down 91">
          <a:extLst>
            <a:ext uri="{FF2B5EF4-FFF2-40B4-BE49-F238E27FC236}">
              <a16:creationId xmlns:a16="http://schemas.microsoft.com/office/drawing/2014/main" id="{6BD4D224-AEDB-4255-8DC1-AC3DFDE8F3CD}"/>
            </a:ext>
          </a:extLst>
        </xdr:cNvPr>
        <xdr:cNvSpPr/>
      </xdr:nvSpPr>
      <xdr:spPr>
        <a:xfrm>
          <a:off x="1731645" y="6134981"/>
          <a:ext cx="230505" cy="325755"/>
        </a:xfrm>
        <a:prstGeom prst="downArrow">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19051</xdr:colOff>
      <xdr:row>29</xdr:row>
      <xdr:rowOff>9821</xdr:rowOff>
    </xdr:from>
    <xdr:to>
      <xdr:col>3</xdr:col>
      <xdr:colOff>346441</xdr:colOff>
      <xdr:row>33</xdr:row>
      <xdr:rowOff>9821</xdr:rowOff>
    </xdr:to>
    <xdr:sp macro="" textlink="">
      <xdr:nvSpPr>
        <xdr:cNvPr id="93" name="Rectangle 92">
          <a:extLst>
            <a:ext uri="{FF2B5EF4-FFF2-40B4-BE49-F238E27FC236}">
              <a16:creationId xmlns:a16="http://schemas.microsoft.com/office/drawing/2014/main" id="{80216B1F-79BF-465C-9D1E-42190DE3C817}"/>
            </a:ext>
          </a:extLst>
        </xdr:cNvPr>
        <xdr:cNvSpPr/>
      </xdr:nvSpPr>
      <xdr:spPr>
        <a:xfrm>
          <a:off x="19051" y="5258096"/>
          <a:ext cx="2156190" cy="723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800" baseline="0">
              <a:solidFill>
                <a:schemeClr val="bg1"/>
              </a:solidFill>
              <a:latin typeface="Century" panose="02040604050505020304" pitchFamily="18" charset="0"/>
            </a:rPr>
            <a:t>Select the month</a:t>
          </a:r>
        </a:p>
      </xdr:txBody>
    </xdr:sp>
    <xdr:clientData/>
  </xdr:twoCellAnchor>
  <xdr:twoCellAnchor>
    <xdr:from>
      <xdr:col>3</xdr:col>
      <xdr:colOff>361950</xdr:colOff>
      <xdr:row>43</xdr:row>
      <xdr:rowOff>116839</xdr:rowOff>
    </xdr:from>
    <xdr:to>
      <xdr:col>12</xdr:col>
      <xdr:colOff>171450</xdr:colOff>
      <xdr:row>57</xdr:row>
      <xdr:rowOff>104774</xdr:rowOff>
    </xdr:to>
    <xdr:graphicFrame macro="">
      <xdr:nvGraphicFramePr>
        <xdr:cNvPr id="96" name="Chart 95">
          <a:extLst>
            <a:ext uri="{FF2B5EF4-FFF2-40B4-BE49-F238E27FC236}">
              <a16:creationId xmlns:a16="http://schemas.microsoft.com/office/drawing/2014/main" id="{1440AE65-6C45-445F-809A-98525D989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69153</xdr:colOff>
      <xdr:row>3</xdr:row>
      <xdr:rowOff>93912</xdr:rowOff>
    </xdr:from>
    <xdr:to>
      <xdr:col>24</xdr:col>
      <xdr:colOff>145263</xdr:colOff>
      <xdr:row>5</xdr:row>
      <xdr:rowOff>97670</xdr:rowOff>
    </xdr:to>
    <xdr:sp macro="" textlink="">
      <xdr:nvSpPr>
        <xdr:cNvPr id="97" name="Rectangle: Rounded Corners 96">
          <a:extLst>
            <a:ext uri="{FF2B5EF4-FFF2-40B4-BE49-F238E27FC236}">
              <a16:creationId xmlns:a16="http://schemas.microsoft.com/office/drawing/2014/main" id="{69C6335E-64A6-4992-B2F6-36881D11D1C7}"/>
            </a:ext>
          </a:extLst>
        </xdr:cNvPr>
        <xdr:cNvSpPr/>
      </xdr:nvSpPr>
      <xdr:spPr>
        <a:xfrm>
          <a:off x="14089953" y="636837"/>
          <a:ext cx="685710" cy="365708"/>
        </a:xfrm>
        <a:prstGeom prst="roundRect">
          <a:avLst/>
        </a:prstGeom>
        <a:gradFill flip="none" rotWithShape="1">
          <a:gsLst>
            <a:gs pos="0">
              <a:schemeClr val="tx1"/>
            </a:gs>
            <a:gs pos="80000">
              <a:srgbClr val="7030A0"/>
            </a:gs>
            <a:gs pos="27000">
              <a:srgbClr val="7030A0"/>
            </a:gs>
            <a:gs pos="100000">
              <a:srgbClr val="DC47FF"/>
            </a:gs>
          </a:gsLst>
          <a:path path="circle">
            <a:fillToRect t="100000" r="100000"/>
          </a:path>
          <a:tileRect l="-100000" b="-100000"/>
        </a:gradFill>
        <a:effectLst>
          <a:outerShdw blurRad="127000" sx="110000" sy="11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21</xdr:col>
      <xdr:colOff>292735</xdr:colOff>
      <xdr:row>3</xdr:row>
      <xdr:rowOff>19050</xdr:rowOff>
    </xdr:from>
    <xdr:to>
      <xdr:col>25</xdr:col>
      <xdr:colOff>161290</xdr:colOff>
      <xdr:row>5</xdr:row>
      <xdr:rowOff>167876</xdr:rowOff>
    </xdr:to>
    <xdr:sp macro="" textlink="">
      <xdr:nvSpPr>
        <xdr:cNvPr id="98" name="Rectangle 97">
          <a:extLst>
            <a:ext uri="{FF2B5EF4-FFF2-40B4-BE49-F238E27FC236}">
              <a16:creationId xmlns:a16="http://schemas.microsoft.com/office/drawing/2014/main" id="{F1882A76-084B-46A5-A21C-D1C34D2B4D12}"/>
            </a:ext>
          </a:extLst>
        </xdr:cNvPr>
        <xdr:cNvSpPr/>
      </xdr:nvSpPr>
      <xdr:spPr>
        <a:xfrm>
          <a:off x="13094335" y="561975"/>
          <a:ext cx="2306955" cy="51077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800" baseline="0">
              <a:solidFill>
                <a:schemeClr val="bg1"/>
              </a:solidFill>
              <a:latin typeface="Century" panose="02040604050505020304" pitchFamily="18" charset="0"/>
            </a:rPr>
            <a:t>Amount</a:t>
          </a:r>
        </a:p>
      </xdr:txBody>
    </xdr:sp>
    <xdr:clientData/>
  </xdr:twoCellAnchor>
  <xdr:twoCellAnchor>
    <xdr:from>
      <xdr:col>25</xdr:col>
      <xdr:colOff>560706</xdr:colOff>
      <xdr:row>3</xdr:row>
      <xdr:rowOff>94867</xdr:rowOff>
    </xdr:from>
    <xdr:to>
      <xdr:col>28</xdr:col>
      <xdr:colOff>522381</xdr:colOff>
      <xdr:row>5</xdr:row>
      <xdr:rowOff>93242</xdr:rowOff>
    </xdr:to>
    <xdr:sp macro="" textlink="Pivot_Tables!K56">
      <xdr:nvSpPr>
        <xdr:cNvPr id="99" name="Rectangle 98">
          <a:extLst>
            <a:ext uri="{FF2B5EF4-FFF2-40B4-BE49-F238E27FC236}">
              <a16:creationId xmlns:a16="http://schemas.microsoft.com/office/drawing/2014/main" id="{B38DE6E5-9117-4744-A095-5AFA3A19C2F0}"/>
            </a:ext>
          </a:extLst>
        </xdr:cNvPr>
        <xdr:cNvSpPr/>
      </xdr:nvSpPr>
      <xdr:spPr>
        <a:xfrm>
          <a:off x="15800706" y="637792"/>
          <a:ext cx="1790475" cy="360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r"/>
          <a:fld id="{F7B1C87E-1607-4F39-B335-A39F7DDB7830}" type="TxLink">
            <a:rPr lang="en-US" sz="2000" b="0" i="0" u="none" strike="noStrike" baseline="0">
              <a:solidFill>
                <a:schemeClr val="bg1"/>
              </a:solidFill>
              <a:latin typeface="Calibri"/>
              <a:ea typeface="Calibri"/>
              <a:cs typeface="Calibri"/>
            </a:rPr>
            <a:pPr marL="0" indent="0" algn="r"/>
            <a:t> $17,873.00 </a:t>
          </a:fld>
          <a:endParaRPr lang="en-AU" sz="2000" b="0" i="0" u="none" strike="noStrike" baseline="0">
            <a:solidFill>
              <a:schemeClr val="bg1"/>
            </a:solidFill>
            <a:latin typeface="Calibri"/>
            <a:ea typeface="Calibri"/>
            <a:cs typeface="Calibri"/>
          </a:endParaRPr>
        </a:p>
      </xdr:txBody>
    </xdr:sp>
    <xdr:clientData/>
  </xdr:twoCellAnchor>
  <xdr:twoCellAnchor>
    <xdr:from>
      <xdr:col>23</xdr:col>
      <xdr:colOff>41559</xdr:colOff>
      <xdr:row>3</xdr:row>
      <xdr:rowOff>97111</xdr:rowOff>
    </xdr:from>
    <xdr:to>
      <xdr:col>24</xdr:col>
      <xdr:colOff>155769</xdr:colOff>
      <xdr:row>5</xdr:row>
      <xdr:rowOff>93271</xdr:rowOff>
    </xdr:to>
    <xdr:sp macro="" textlink="">
      <xdr:nvSpPr>
        <xdr:cNvPr id="100" name="Rectangle 99">
          <a:extLst>
            <a:ext uri="{FF2B5EF4-FFF2-40B4-BE49-F238E27FC236}">
              <a16:creationId xmlns:a16="http://schemas.microsoft.com/office/drawing/2014/main" id="{00C67A58-AAEE-4690-9A25-124A05462223}"/>
            </a:ext>
          </a:extLst>
        </xdr:cNvPr>
        <xdr:cNvSpPr/>
      </xdr:nvSpPr>
      <xdr:spPr>
        <a:xfrm>
          <a:off x="14062359" y="640036"/>
          <a:ext cx="723810" cy="35811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600" baseline="0">
              <a:solidFill>
                <a:schemeClr val="bg1"/>
              </a:solidFill>
              <a:latin typeface="Century" panose="02040604050505020304" pitchFamily="18" charset="0"/>
            </a:rPr>
            <a:t>Left</a:t>
          </a:r>
        </a:p>
      </xdr:txBody>
    </xdr:sp>
    <xdr:clientData/>
  </xdr:twoCellAnchor>
  <xdr:twoCellAnchor>
    <xdr:from>
      <xdr:col>21</xdr:col>
      <xdr:colOff>323861</xdr:colOff>
      <xdr:row>44</xdr:row>
      <xdr:rowOff>131617</xdr:rowOff>
    </xdr:from>
    <xdr:to>
      <xdr:col>28</xdr:col>
      <xdr:colOff>323320</xdr:colOff>
      <xdr:row>56</xdr:row>
      <xdr:rowOff>135157</xdr:rowOff>
    </xdr:to>
    <xdr:grpSp>
      <xdr:nvGrpSpPr>
        <xdr:cNvPr id="103" name="Group 102">
          <a:extLst>
            <a:ext uri="{FF2B5EF4-FFF2-40B4-BE49-F238E27FC236}">
              <a16:creationId xmlns:a16="http://schemas.microsoft.com/office/drawing/2014/main" id="{2A4BE8AA-99AA-497B-A0F6-D8A928CF7ECD}"/>
            </a:ext>
          </a:extLst>
        </xdr:cNvPr>
        <xdr:cNvGrpSpPr/>
      </xdr:nvGrpSpPr>
      <xdr:grpSpPr>
        <a:xfrm>
          <a:off x="13125461" y="8094517"/>
          <a:ext cx="4266659" cy="2175240"/>
          <a:chOff x="9431657" y="2226522"/>
          <a:chExt cx="2931795" cy="2453217"/>
        </a:xfrm>
      </xdr:grpSpPr>
      <xdr:grpSp>
        <xdr:nvGrpSpPr>
          <xdr:cNvPr id="104" name="Group 103">
            <a:extLst>
              <a:ext uri="{FF2B5EF4-FFF2-40B4-BE49-F238E27FC236}">
                <a16:creationId xmlns:a16="http://schemas.microsoft.com/office/drawing/2014/main" id="{689A121B-1379-1693-C492-7F3FCCCDF90D}"/>
              </a:ext>
            </a:extLst>
          </xdr:cNvPr>
          <xdr:cNvGrpSpPr/>
        </xdr:nvGrpSpPr>
        <xdr:grpSpPr>
          <a:xfrm>
            <a:off x="9431657" y="2226522"/>
            <a:ext cx="2931795" cy="2453217"/>
            <a:chOff x="411480" y="2567940"/>
            <a:chExt cx="2910840" cy="2480310"/>
          </a:xfrm>
        </xdr:grpSpPr>
        <xdr:graphicFrame macro="">
          <xdr:nvGraphicFramePr>
            <xdr:cNvPr id="107" name="Chart 106">
              <a:extLst>
                <a:ext uri="{FF2B5EF4-FFF2-40B4-BE49-F238E27FC236}">
                  <a16:creationId xmlns:a16="http://schemas.microsoft.com/office/drawing/2014/main" id="{D3A09AD7-651C-D01D-A675-6311F905230F}"/>
                </a:ext>
              </a:extLst>
            </xdr:cNvPr>
            <xdr:cNvGraphicFramePr>
              <a:graphicFrameLocks/>
            </xdr:cNvGraphicFramePr>
          </xdr:nvGraphicFramePr>
          <xdr:xfrm>
            <a:off x="411480" y="2567940"/>
            <a:ext cx="2910840" cy="2480310"/>
          </xdr:xfrm>
          <a:graphic>
            <a:graphicData uri="http://schemas.openxmlformats.org/drawingml/2006/chart">
              <c:chart xmlns:c="http://schemas.openxmlformats.org/drawingml/2006/chart" xmlns:r="http://schemas.openxmlformats.org/officeDocument/2006/relationships" r:id="rId7"/>
            </a:graphicData>
          </a:graphic>
        </xdr:graphicFrame>
        <xdr:sp macro="" textlink="">
          <xdr:nvSpPr>
            <xdr:cNvPr id="108" name="Rectangle 107">
              <a:extLst>
                <a:ext uri="{FF2B5EF4-FFF2-40B4-BE49-F238E27FC236}">
                  <a16:creationId xmlns:a16="http://schemas.microsoft.com/office/drawing/2014/main" id="{2F759B44-4EFC-2067-E5CE-97295A6AD50B}"/>
                </a:ext>
              </a:extLst>
            </xdr:cNvPr>
            <xdr:cNvSpPr/>
          </xdr:nvSpPr>
          <xdr:spPr>
            <a:xfrm>
              <a:off x="1212885" y="3864479"/>
              <a:ext cx="1281785" cy="3599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600" baseline="0">
                  <a:solidFill>
                    <a:schemeClr val="bg1"/>
                  </a:solidFill>
                  <a:latin typeface="Century" panose="02040604050505020304" pitchFamily="18" charset="0"/>
                </a:rPr>
                <a:t>Amount left</a:t>
              </a:r>
            </a:p>
          </xdr:txBody>
        </xdr:sp>
        <xdr:sp macro="" textlink="Pivot_Tables!H81">
          <xdr:nvSpPr>
            <xdr:cNvPr id="109" name="Rectangle 108">
              <a:extLst>
                <a:ext uri="{FF2B5EF4-FFF2-40B4-BE49-F238E27FC236}">
                  <a16:creationId xmlns:a16="http://schemas.microsoft.com/office/drawing/2014/main" id="{CEF74389-80F1-FA1A-1BC3-109EE56D4C8E}"/>
                </a:ext>
              </a:extLst>
            </xdr:cNvPr>
            <xdr:cNvSpPr/>
          </xdr:nvSpPr>
          <xdr:spPr>
            <a:xfrm>
              <a:off x="1341659" y="3262583"/>
              <a:ext cx="1201235" cy="72000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3998B2-0DCE-4779-8C12-3436F68E7CEC}" type="TxLink">
                <a:rPr lang="en-US" sz="3400" b="0" i="0" u="none" strike="noStrike" baseline="0">
                  <a:solidFill>
                    <a:schemeClr val="bg1"/>
                  </a:solidFill>
                  <a:latin typeface="Calibri"/>
                  <a:ea typeface="Calibri"/>
                  <a:cs typeface="Calibri"/>
                </a:rPr>
                <a:pPr algn="ctr"/>
                <a:t>17873</a:t>
              </a:fld>
              <a:endParaRPr lang="en-AU" sz="3400" baseline="0">
                <a:solidFill>
                  <a:schemeClr val="bg1"/>
                </a:solidFill>
                <a:latin typeface="Century" panose="02040604050505020304" pitchFamily="18" charset="0"/>
              </a:endParaRPr>
            </a:p>
          </xdr:txBody>
        </xdr:sp>
      </xdr:grpSp>
      <xdr:sp macro="" textlink="Pivot_Tables!I81">
        <xdr:nvSpPr>
          <xdr:cNvPr id="105" name="Rectangle 104">
            <a:extLst>
              <a:ext uri="{FF2B5EF4-FFF2-40B4-BE49-F238E27FC236}">
                <a16:creationId xmlns:a16="http://schemas.microsoft.com/office/drawing/2014/main" id="{982E7D16-B3CF-4568-D8C7-9E14B057E356}"/>
              </a:ext>
            </a:extLst>
          </xdr:cNvPr>
          <xdr:cNvSpPr/>
        </xdr:nvSpPr>
        <xdr:spPr>
          <a:xfrm>
            <a:off x="10418447" y="3809577"/>
            <a:ext cx="957150" cy="3790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E20C52A-7CD8-4FA7-A249-54598C85908F}" type="TxLink">
              <a:rPr lang="en-US" sz="1600" b="0" i="0" u="none" strike="noStrike" baseline="0">
                <a:solidFill>
                  <a:schemeClr val="bg1"/>
                </a:solidFill>
                <a:latin typeface="Calibri"/>
                <a:ea typeface="Calibri"/>
                <a:cs typeface="Calibri"/>
              </a:rPr>
              <a:pPr algn="ctr"/>
              <a:t>52%</a:t>
            </a:fld>
            <a:endParaRPr lang="en-US" sz="1600" b="0" i="0" u="none" strike="noStrike" baseline="0">
              <a:solidFill>
                <a:schemeClr val="bg1"/>
              </a:solidFill>
              <a:latin typeface="Calibri"/>
              <a:ea typeface="Calibri"/>
              <a:cs typeface="Calibri"/>
            </a:endParaRPr>
          </a:p>
        </xdr:txBody>
      </xdr:sp>
      <xdr:sp macro="" textlink="">
        <xdr:nvSpPr>
          <xdr:cNvPr id="106" name="Rectangle 105">
            <a:extLst>
              <a:ext uri="{FF2B5EF4-FFF2-40B4-BE49-F238E27FC236}">
                <a16:creationId xmlns:a16="http://schemas.microsoft.com/office/drawing/2014/main" id="{D3D66C18-4B02-6A69-C725-13051449CBF2}"/>
              </a:ext>
            </a:extLst>
          </xdr:cNvPr>
          <xdr:cNvSpPr/>
        </xdr:nvSpPr>
        <xdr:spPr>
          <a:xfrm>
            <a:off x="9455192" y="2913017"/>
            <a:ext cx="1812958" cy="708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0" i="0" u="none" strike="noStrike" baseline="0">
                <a:solidFill>
                  <a:schemeClr val="bg1"/>
                </a:solidFill>
                <a:latin typeface="Calibri"/>
                <a:ea typeface="Calibri"/>
                <a:cs typeface="Calibri"/>
              </a:rPr>
              <a:t>$</a:t>
            </a:r>
          </a:p>
        </xdr:txBody>
      </xdr:sp>
    </xdr:grpSp>
    <xdr:clientData/>
  </xdr:twoCellAnchor>
  <xdr:twoCellAnchor>
    <xdr:from>
      <xdr:col>27</xdr:col>
      <xdr:colOff>408312</xdr:colOff>
      <xdr:row>9</xdr:row>
      <xdr:rowOff>154481</xdr:rowOff>
    </xdr:from>
    <xdr:to>
      <xdr:col>28</xdr:col>
      <xdr:colOff>522960</xdr:colOff>
      <xdr:row>11</xdr:row>
      <xdr:rowOff>56556</xdr:rowOff>
    </xdr:to>
    <xdr:sp macro="" textlink="Pivot_Tables!J88">
      <xdr:nvSpPr>
        <xdr:cNvPr id="110" name="Rectangle 109">
          <a:extLst>
            <a:ext uri="{FF2B5EF4-FFF2-40B4-BE49-F238E27FC236}">
              <a16:creationId xmlns:a16="http://schemas.microsoft.com/office/drawing/2014/main" id="{0457D82E-FF32-4910-A827-49FF4088DF69}"/>
            </a:ext>
          </a:extLst>
        </xdr:cNvPr>
        <xdr:cNvSpPr/>
      </xdr:nvSpPr>
      <xdr:spPr>
        <a:xfrm>
          <a:off x="16867512" y="1783256"/>
          <a:ext cx="724248" cy="2640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B5271A14-A695-4B02-8573-FCDFA1DEC7B7}" type="TxLink">
            <a:rPr lang="en-US" sz="1100" b="0" i="0" u="none" strike="noStrike" baseline="0">
              <a:solidFill>
                <a:schemeClr val="bg1"/>
              </a:solidFill>
              <a:latin typeface="Calibri"/>
              <a:ea typeface="Calibri"/>
              <a:cs typeface="Calibri"/>
            </a:rPr>
            <a:pPr algn="r"/>
            <a:t>53%</a:t>
          </a:fld>
          <a:endParaRPr lang="en-AU" sz="1600" baseline="0">
            <a:solidFill>
              <a:schemeClr val="bg1"/>
            </a:solidFill>
            <a:latin typeface="Century" panose="02040604050505020304" pitchFamily="18" charset="0"/>
          </a:endParaRPr>
        </a:p>
      </xdr:txBody>
    </xdr:sp>
    <xdr:clientData/>
  </xdr:twoCellAnchor>
  <xdr:twoCellAnchor>
    <xdr:from>
      <xdr:col>27</xdr:col>
      <xdr:colOff>446597</xdr:colOff>
      <xdr:row>6</xdr:row>
      <xdr:rowOff>111105</xdr:rowOff>
    </xdr:from>
    <xdr:to>
      <xdr:col>28</xdr:col>
      <xdr:colOff>523145</xdr:colOff>
      <xdr:row>8</xdr:row>
      <xdr:rowOff>22384</xdr:rowOff>
    </xdr:to>
    <xdr:sp macro="" textlink="Pivot_Tables!H88">
      <xdr:nvSpPr>
        <xdr:cNvPr id="111" name="Rectangle 110">
          <a:extLst>
            <a:ext uri="{FF2B5EF4-FFF2-40B4-BE49-F238E27FC236}">
              <a16:creationId xmlns:a16="http://schemas.microsoft.com/office/drawing/2014/main" id="{97E7A2D1-7F3F-4BDB-8E34-ADFDE6A9CB81}"/>
            </a:ext>
          </a:extLst>
        </xdr:cNvPr>
        <xdr:cNvSpPr/>
      </xdr:nvSpPr>
      <xdr:spPr>
        <a:xfrm>
          <a:off x="16905797" y="1196955"/>
          <a:ext cx="686148" cy="2732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E204A91F-3032-47A8-896E-428478AAFB6C}" type="TxLink">
            <a:rPr lang="en-US" sz="1100" b="0" i="0" u="none" strike="noStrike" baseline="0">
              <a:solidFill>
                <a:schemeClr val="bg1"/>
              </a:solidFill>
              <a:latin typeface="Calibri"/>
              <a:ea typeface="Calibri"/>
              <a:cs typeface="Calibri"/>
            </a:rPr>
            <a:pPr algn="r"/>
            <a:t>100%</a:t>
          </a:fld>
          <a:endParaRPr lang="en-US" sz="1100" b="0" i="0" u="none" strike="noStrike" baseline="0">
            <a:solidFill>
              <a:schemeClr val="bg1"/>
            </a:solidFill>
            <a:latin typeface="Calibri"/>
            <a:ea typeface="Calibri"/>
            <a:cs typeface="Calibri"/>
          </a:endParaRPr>
        </a:p>
      </xdr:txBody>
    </xdr:sp>
    <xdr:clientData/>
  </xdr:twoCellAnchor>
  <xdr:twoCellAnchor>
    <xdr:from>
      <xdr:col>27</xdr:col>
      <xdr:colOff>446608</xdr:colOff>
      <xdr:row>8</xdr:row>
      <xdr:rowOff>18037</xdr:rowOff>
    </xdr:from>
    <xdr:to>
      <xdr:col>28</xdr:col>
      <xdr:colOff>523156</xdr:colOff>
      <xdr:row>9</xdr:row>
      <xdr:rowOff>129636</xdr:rowOff>
    </xdr:to>
    <xdr:sp macro="" textlink="Pivot_Tables!I88">
      <xdr:nvSpPr>
        <xdr:cNvPr id="112" name="Rectangle 111">
          <a:extLst>
            <a:ext uri="{FF2B5EF4-FFF2-40B4-BE49-F238E27FC236}">
              <a16:creationId xmlns:a16="http://schemas.microsoft.com/office/drawing/2014/main" id="{6BF86BB5-DED5-4488-914B-C7BC36247C27}"/>
            </a:ext>
          </a:extLst>
        </xdr:cNvPr>
        <xdr:cNvSpPr/>
      </xdr:nvSpPr>
      <xdr:spPr>
        <a:xfrm>
          <a:off x="16905808" y="1465837"/>
          <a:ext cx="686148" cy="29257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21745034-923F-4BB1-B0BC-0384C2D20783}" type="TxLink">
            <a:rPr lang="en-US" sz="1100" b="0" i="0" u="none" strike="noStrike" baseline="0">
              <a:solidFill>
                <a:schemeClr val="bg1"/>
              </a:solidFill>
              <a:latin typeface="Calibri"/>
              <a:ea typeface="Calibri"/>
              <a:cs typeface="Calibri"/>
            </a:rPr>
            <a:pPr algn="r"/>
            <a:t>47%</a:t>
          </a:fld>
          <a:endParaRPr lang="en-AU" sz="1600" baseline="0">
            <a:solidFill>
              <a:schemeClr val="bg1"/>
            </a:solidFill>
            <a:latin typeface="Century" panose="02040604050505020304" pitchFamily="18" charset="0"/>
          </a:endParaRPr>
        </a:p>
      </xdr:txBody>
    </xdr:sp>
    <xdr:clientData/>
  </xdr:twoCellAnchor>
  <xdr:twoCellAnchor>
    <xdr:from>
      <xdr:col>25</xdr:col>
      <xdr:colOff>457141</xdr:colOff>
      <xdr:row>8</xdr:row>
      <xdr:rowOff>96262</xdr:rowOff>
    </xdr:from>
    <xdr:to>
      <xdr:col>26</xdr:col>
      <xdr:colOff>569956</xdr:colOff>
      <xdr:row>9</xdr:row>
      <xdr:rowOff>79127</xdr:rowOff>
    </xdr:to>
    <xdr:sp macro="" textlink="Pivot_Tables!J55">
      <xdr:nvSpPr>
        <xdr:cNvPr id="117" name="Rectangle 116">
          <a:extLst>
            <a:ext uri="{FF2B5EF4-FFF2-40B4-BE49-F238E27FC236}">
              <a16:creationId xmlns:a16="http://schemas.microsoft.com/office/drawing/2014/main" id="{81E6B140-0887-4CC4-84EE-4FFF39A4A817}"/>
            </a:ext>
          </a:extLst>
        </xdr:cNvPr>
        <xdr:cNvSpPr/>
      </xdr:nvSpPr>
      <xdr:spPr>
        <a:xfrm>
          <a:off x="15697141" y="1544062"/>
          <a:ext cx="722415" cy="1638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1C5192D0-9E60-4184-99D5-27621046DD73}" type="TxLink">
            <a:rPr lang="en-US" sz="1100" b="0" i="0" u="none" strike="noStrike" baseline="0">
              <a:solidFill>
                <a:schemeClr val="bg1"/>
              </a:solidFill>
              <a:latin typeface="Calibri"/>
              <a:ea typeface="Calibri"/>
              <a:cs typeface="Calibri"/>
            </a:rPr>
            <a:pPr algn="r"/>
            <a:t>16762</a:t>
          </a:fld>
          <a:endParaRPr lang="en-AU" sz="1600" baseline="0">
            <a:solidFill>
              <a:schemeClr val="bg1"/>
            </a:solidFill>
            <a:latin typeface="Century" panose="02040604050505020304" pitchFamily="18" charset="0"/>
          </a:endParaRPr>
        </a:p>
      </xdr:txBody>
    </xdr:sp>
    <xdr:clientData/>
  </xdr:twoCellAnchor>
  <xdr:twoCellAnchor>
    <xdr:from>
      <xdr:col>25</xdr:col>
      <xdr:colOff>483481</xdr:colOff>
      <xdr:row>10</xdr:row>
      <xdr:rowOff>21493</xdr:rowOff>
    </xdr:from>
    <xdr:to>
      <xdr:col>26</xdr:col>
      <xdr:colOff>558196</xdr:colOff>
      <xdr:row>11</xdr:row>
      <xdr:rowOff>15787</xdr:rowOff>
    </xdr:to>
    <xdr:sp macro="" textlink="Pivot_Tables!J56">
      <xdr:nvSpPr>
        <xdr:cNvPr id="118" name="Rectangle 117">
          <a:extLst>
            <a:ext uri="{FF2B5EF4-FFF2-40B4-BE49-F238E27FC236}">
              <a16:creationId xmlns:a16="http://schemas.microsoft.com/office/drawing/2014/main" id="{ABBC8749-CB45-49A7-ADD3-3BEA8E2F803B}"/>
            </a:ext>
          </a:extLst>
        </xdr:cNvPr>
        <xdr:cNvSpPr/>
      </xdr:nvSpPr>
      <xdr:spPr>
        <a:xfrm>
          <a:off x="15723481" y="1831243"/>
          <a:ext cx="684315" cy="17526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DBD8CB45-C7E0-4A69-9892-927CD4539656}" type="TxLink">
            <a:rPr lang="en-US" sz="1100" b="0" i="0" u="none" strike="noStrike" baseline="0">
              <a:solidFill>
                <a:schemeClr val="bg1"/>
              </a:solidFill>
              <a:latin typeface="Calibri"/>
              <a:ea typeface="Calibri"/>
              <a:cs typeface="Calibri"/>
            </a:rPr>
            <a:pPr algn="r"/>
            <a:t>17873</a:t>
          </a:fld>
          <a:endParaRPr lang="en-AU" sz="1600" baseline="0">
            <a:solidFill>
              <a:schemeClr val="bg1"/>
            </a:solidFill>
            <a:latin typeface="Century" panose="02040604050505020304" pitchFamily="18" charset="0"/>
          </a:endParaRPr>
        </a:p>
      </xdr:txBody>
    </xdr:sp>
    <xdr:clientData/>
  </xdr:twoCellAnchor>
  <xdr:twoCellAnchor>
    <xdr:from>
      <xdr:col>25</xdr:col>
      <xdr:colOff>226879</xdr:colOff>
      <xdr:row>6</xdr:row>
      <xdr:rowOff>150064</xdr:rowOff>
    </xdr:from>
    <xdr:to>
      <xdr:col>25</xdr:col>
      <xdr:colOff>417919</xdr:colOff>
      <xdr:row>7</xdr:row>
      <xdr:rowOff>132052</xdr:rowOff>
    </xdr:to>
    <xdr:sp macro="" textlink="Pivot_Tables!I21">
      <xdr:nvSpPr>
        <xdr:cNvPr id="119" name="Rectangle 118">
          <a:extLst>
            <a:ext uri="{FF2B5EF4-FFF2-40B4-BE49-F238E27FC236}">
              <a16:creationId xmlns:a16="http://schemas.microsoft.com/office/drawing/2014/main" id="{45BDCB7D-E9F9-4AE1-9177-8FACFF7B3361}"/>
            </a:ext>
          </a:extLst>
        </xdr:cNvPr>
        <xdr:cNvSpPr/>
      </xdr:nvSpPr>
      <xdr:spPr>
        <a:xfrm>
          <a:off x="15466879" y="1235914"/>
          <a:ext cx="191040" cy="16296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25</xdr:col>
      <xdr:colOff>226873</xdr:colOff>
      <xdr:row>8</xdr:row>
      <xdr:rowOff>60799</xdr:rowOff>
    </xdr:from>
    <xdr:to>
      <xdr:col>25</xdr:col>
      <xdr:colOff>417913</xdr:colOff>
      <xdr:row>9</xdr:row>
      <xdr:rowOff>56122</xdr:rowOff>
    </xdr:to>
    <xdr:sp macro="" textlink="Pivot_Tables!I21">
      <xdr:nvSpPr>
        <xdr:cNvPr id="120" name="Rectangle 119">
          <a:extLst>
            <a:ext uri="{FF2B5EF4-FFF2-40B4-BE49-F238E27FC236}">
              <a16:creationId xmlns:a16="http://schemas.microsoft.com/office/drawing/2014/main" id="{8E510052-D1C7-489F-8020-78CFF733F3C6}"/>
            </a:ext>
          </a:extLst>
        </xdr:cNvPr>
        <xdr:cNvSpPr/>
      </xdr:nvSpPr>
      <xdr:spPr>
        <a:xfrm>
          <a:off x="15466873" y="1508599"/>
          <a:ext cx="191040" cy="17629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25</xdr:col>
      <xdr:colOff>226867</xdr:colOff>
      <xdr:row>10</xdr:row>
      <xdr:rowOff>3729</xdr:rowOff>
    </xdr:from>
    <xdr:to>
      <xdr:col>25</xdr:col>
      <xdr:colOff>417907</xdr:colOff>
      <xdr:row>11</xdr:row>
      <xdr:rowOff>958</xdr:rowOff>
    </xdr:to>
    <xdr:sp macro="" textlink="Pivot_Tables!I21">
      <xdr:nvSpPr>
        <xdr:cNvPr id="121" name="Rectangle 120">
          <a:extLst>
            <a:ext uri="{FF2B5EF4-FFF2-40B4-BE49-F238E27FC236}">
              <a16:creationId xmlns:a16="http://schemas.microsoft.com/office/drawing/2014/main" id="{1AE5A3CB-AF97-4496-A584-06183AE87906}"/>
            </a:ext>
          </a:extLst>
        </xdr:cNvPr>
        <xdr:cNvSpPr/>
      </xdr:nvSpPr>
      <xdr:spPr>
        <a:xfrm>
          <a:off x="15466867" y="1813479"/>
          <a:ext cx="191040" cy="17820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16</xdr:col>
      <xdr:colOff>241082</xdr:colOff>
      <xdr:row>14</xdr:row>
      <xdr:rowOff>155955</xdr:rowOff>
    </xdr:from>
    <xdr:to>
      <xdr:col>16</xdr:col>
      <xdr:colOff>431041</xdr:colOff>
      <xdr:row>15</xdr:row>
      <xdr:rowOff>168220</xdr:rowOff>
    </xdr:to>
    <xdr:sp macro="" textlink="Pivot_Tables!I21">
      <xdr:nvSpPr>
        <xdr:cNvPr id="127" name="Rectangle 126">
          <a:extLst>
            <a:ext uri="{FF2B5EF4-FFF2-40B4-BE49-F238E27FC236}">
              <a16:creationId xmlns:a16="http://schemas.microsoft.com/office/drawing/2014/main" id="{9283EE49-734B-4423-8D3F-66ADC19E2B8F}"/>
            </a:ext>
          </a:extLst>
        </xdr:cNvPr>
        <xdr:cNvSpPr/>
      </xdr:nvSpPr>
      <xdr:spPr>
        <a:xfrm>
          <a:off x="9994682" y="2689605"/>
          <a:ext cx="189959" cy="1932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16</xdr:col>
      <xdr:colOff>244887</xdr:colOff>
      <xdr:row>16</xdr:row>
      <xdr:rowOff>98681</xdr:rowOff>
    </xdr:from>
    <xdr:to>
      <xdr:col>16</xdr:col>
      <xdr:colOff>410081</xdr:colOff>
      <xdr:row>17</xdr:row>
      <xdr:rowOff>95704</xdr:rowOff>
    </xdr:to>
    <xdr:sp macro="" textlink="Pivot_Tables!I21">
      <xdr:nvSpPr>
        <xdr:cNvPr id="128" name="Rectangle 127">
          <a:extLst>
            <a:ext uri="{FF2B5EF4-FFF2-40B4-BE49-F238E27FC236}">
              <a16:creationId xmlns:a16="http://schemas.microsoft.com/office/drawing/2014/main" id="{4091E086-3BCE-472C-B478-C8089D7D15BC}"/>
            </a:ext>
          </a:extLst>
        </xdr:cNvPr>
        <xdr:cNvSpPr/>
      </xdr:nvSpPr>
      <xdr:spPr>
        <a:xfrm>
          <a:off x="9998487" y="2994281"/>
          <a:ext cx="165194" cy="17799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16</xdr:col>
      <xdr:colOff>244882</xdr:colOff>
      <xdr:row>18</xdr:row>
      <xdr:rowOff>21408</xdr:rowOff>
    </xdr:from>
    <xdr:to>
      <xdr:col>16</xdr:col>
      <xdr:colOff>410076</xdr:colOff>
      <xdr:row>19</xdr:row>
      <xdr:rowOff>20337</xdr:rowOff>
    </xdr:to>
    <xdr:sp macro="" textlink="Pivot_Tables!I21">
      <xdr:nvSpPr>
        <xdr:cNvPr id="129" name="Rectangle 128">
          <a:extLst>
            <a:ext uri="{FF2B5EF4-FFF2-40B4-BE49-F238E27FC236}">
              <a16:creationId xmlns:a16="http://schemas.microsoft.com/office/drawing/2014/main" id="{80130A3C-C527-43A8-AEF5-956325A90CD3}"/>
            </a:ext>
          </a:extLst>
        </xdr:cNvPr>
        <xdr:cNvSpPr/>
      </xdr:nvSpPr>
      <xdr:spPr>
        <a:xfrm>
          <a:off x="9998482" y="3278958"/>
          <a:ext cx="165194" cy="17990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16</xdr:col>
      <xdr:colOff>240557</xdr:colOff>
      <xdr:row>19</xdr:row>
      <xdr:rowOff>135259</xdr:rowOff>
    </xdr:from>
    <xdr:to>
      <xdr:col>16</xdr:col>
      <xdr:colOff>394321</xdr:colOff>
      <xdr:row>20</xdr:row>
      <xdr:rowOff>172288</xdr:rowOff>
    </xdr:to>
    <xdr:sp macro="" textlink="Pivot_Tables!I21">
      <xdr:nvSpPr>
        <xdr:cNvPr id="130" name="Rectangle 129">
          <a:extLst>
            <a:ext uri="{FF2B5EF4-FFF2-40B4-BE49-F238E27FC236}">
              <a16:creationId xmlns:a16="http://schemas.microsoft.com/office/drawing/2014/main" id="{2F961D3E-7D7D-42AD-A62B-D61794BFDA9E}"/>
            </a:ext>
          </a:extLst>
        </xdr:cNvPr>
        <xdr:cNvSpPr/>
      </xdr:nvSpPr>
      <xdr:spPr>
        <a:xfrm>
          <a:off x="9994157" y="3573784"/>
          <a:ext cx="153764" cy="21800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16</xdr:col>
      <xdr:colOff>241059</xdr:colOff>
      <xdr:row>21</xdr:row>
      <xdr:rowOff>59366</xdr:rowOff>
    </xdr:from>
    <xdr:to>
      <xdr:col>16</xdr:col>
      <xdr:colOff>354818</xdr:colOff>
      <xdr:row>22</xdr:row>
      <xdr:rowOff>75440</xdr:rowOff>
    </xdr:to>
    <xdr:sp macro="" textlink="Pivot_Tables!I21">
      <xdr:nvSpPr>
        <xdr:cNvPr id="131" name="Rectangle 130">
          <a:extLst>
            <a:ext uri="{FF2B5EF4-FFF2-40B4-BE49-F238E27FC236}">
              <a16:creationId xmlns:a16="http://schemas.microsoft.com/office/drawing/2014/main" id="{FC6BDD66-22AA-4F57-80B0-E127FF9D40E9}"/>
            </a:ext>
          </a:extLst>
        </xdr:cNvPr>
        <xdr:cNvSpPr/>
      </xdr:nvSpPr>
      <xdr:spPr>
        <a:xfrm>
          <a:off x="9994659" y="3859841"/>
          <a:ext cx="113759" cy="1970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16</xdr:col>
      <xdr:colOff>231534</xdr:colOff>
      <xdr:row>23</xdr:row>
      <xdr:rowOff>1610</xdr:rowOff>
    </xdr:from>
    <xdr:to>
      <xdr:col>16</xdr:col>
      <xdr:colOff>392918</xdr:colOff>
      <xdr:row>24</xdr:row>
      <xdr:rowOff>17685</xdr:rowOff>
    </xdr:to>
    <xdr:sp macro="" textlink="Pivot_Tables!I21">
      <xdr:nvSpPr>
        <xdr:cNvPr id="132" name="Rectangle 131">
          <a:extLst>
            <a:ext uri="{FF2B5EF4-FFF2-40B4-BE49-F238E27FC236}">
              <a16:creationId xmlns:a16="http://schemas.microsoft.com/office/drawing/2014/main" id="{649A29B3-B6F5-4024-9A86-B5665B73DF55}"/>
            </a:ext>
          </a:extLst>
        </xdr:cNvPr>
        <xdr:cNvSpPr/>
      </xdr:nvSpPr>
      <xdr:spPr>
        <a:xfrm>
          <a:off x="9985134" y="4164035"/>
          <a:ext cx="161384" cy="1970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0</xdr:col>
      <xdr:colOff>0</xdr:colOff>
      <xdr:row>9</xdr:row>
      <xdr:rowOff>124704</xdr:rowOff>
    </xdr:from>
    <xdr:to>
      <xdr:col>3</xdr:col>
      <xdr:colOff>212041</xdr:colOff>
      <xdr:row>12</xdr:row>
      <xdr:rowOff>125589</xdr:rowOff>
    </xdr:to>
    <xdr:sp macro="" textlink="">
      <xdr:nvSpPr>
        <xdr:cNvPr id="133" name="Rectangle 132">
          <a:extLst>
            <a:ext uri="{FF2B5EF4-FFF2-40B4-BE49-F238E27FC236}">
              <a16:creationId xmlns:a16="http://schemas.microsoft.com/office/drawing/2014/main" id="{95572AFD-FF29-496C-8234-40135F98342D}"/>
            </a:ext>
          </a:extLst>
        </xdr:cNvPr>
        <xdr:cNvSpPr/>
      </xdr:nvSpPr>
      <xdr:spPr>
        <a:xfrm>
          <a:off x="0" y="1755384"/>
          <a:ext cx="2037031" cy="54381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400" baseline="0">
              <a:solidFill>
                <a:schemeClr val="bg1"/>
              </a:solidFill>
              <a:latin typeface="Century" panose="02040604050505020304" pitchFamily="18" charset="0"/>
            </a:rPr>
            <a:t>Total </a:t>
          </a:r>
          <a:br>
            <a:rPr lang="en-AU" sz="1400" baseline="0">
              <a:solidFill>
                <a:schemeClr val="bg1"/>
              </a:solidFill>
              <a:latin typeface="Century" panose="02040604050505020304" pitchFamily="18" charset="0"/>
            </a:rPr>
          </a:br>
          <a:r>
            <a:rPr lang="en-AU" sz="1400" baseline="0">
              <a:solidFill>
                <a:schemeClr val="bg1"/>
              </a:solidFill>
              <a:latin typeface="Century" panose="02040604050505020304" pitchFamily="18" charset="0"/>
            </a:rPr>
            <a:t>Incomes: </a:t>
          </a:r>
        </a:p>
      </xdr:txBody>
    </xdr:sp>
    <xdr:clientData/>
  </xdr:twoCellAnchor>
  <xdr:twoCellAnchor>
    <xdr:from>
      <xdr:col>0</xdr:col>
      <xdr:colOff>333374</xdr:colOff>
      <xdr:row>9</xdr:row>
      <xdr:rowOff>179949</xdr:rowOff>
    </xdr:from>
    <xdr:to>
      <xdr:col>3</xdr:col>
      <xdr:colOff>321719</xdr:colOff>
      <xdr:row>12</xdr:row>
      <xdr:rowOff>180834</xdr:rowOff>
    </xdr:to>
    <xdr:sp macro="" textlink="Pivot_Tables!N31">
      <xdr:nvSpPr>
        <xdr:cNvPr id="134" name="Rectangle 133">
          <a:extLst>
            <a:ext uri="{FF2B5EF4-FFF2-40B4-BE49-F238E27FC236}">
              <a16:creationId xmlns:a16="http://schemas.microsoft.com/office/drawing/2014/main" id="{BE93475F-8C1C-4D42-BC26-DF7B0ECAA345}"/>
            </a:ext>
          </a:extLst>
        </xdr:cNvPr>
        <xdr:cNvSpPr/>
      </xdr:nvSpPr>
      <xdr:spPr>
        <a:xfrm>
          <a:off x="333374" y="1808724"/>
          <a:ext cx="1817145" cy="54381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65C4E2E3-D7B2-4FE3-8B60-65829989D2A9}" type="TxLink">
            <a:rPr lang="en-US" sz="1800" b="0" i="0" u="none" strike="noStrike" baseline="0">
              <a:solidFill>
                <a:schemeClr val="bg1"/>
              </a:solidFill>
              <a:latin typeface="Calibri"/>
              <a:ea typeface="Calibri"/>
              <a:cs typeface="Calibri"/>
            </a:rPr>
            <a:pPr algn="r"/>
            <a:t> $34,635.00 </a:t>
          </a:fld>
          <a:endParaRPr lang="en-AU" sz="1800" baseline="0">
            <a:solidFill>
              <a:schemeClr val="bg1"/>
            </a:solidFill>
            <a:latin typeface="Century" panose="02040604050505020304" pitchFamily="18" charset="0"/>
          </a:endParaRPr>
        </a:p>
      </xdr:txBody>
    </xdr:sp>
    <xdr:clientData/>
  </xdr:twoCellAnchor>
  <xdr:twoCellAnchor>
    <xdr:from>
      <xdr:col>0</xdr:col>
      <xdr:colOff>0</xdr:colOff>
      <xdr:row>15</xdr:row>
      <xdr:rowOff>163830</xdr:rowOff>
    </xdr:from>
    <xdr:to>
      <xdr:col>3</xdr:col>
      <xdr:colOff>350250</xdr:colOff>
      <xdr:row>19</xdr:row>
      <xdr:rowOff>165645</xdr:rowOff>
    </xdr:to>
    <xdr:sp macro="" textlink="">
      <xdr:nvSpPr>
        <xdr:cNvPr id="135" name="Rectangle 134">
          <a:extLst>
            <a:ext uri="{FF2B5EF4-FFF2-40B4-BE49-F238E27FC236}">
              <a16:creationId xmlns:a16="http://schemas.microsoft.com/office/drawing/2014/main" id="{F22CDBE1-C506-4001-9826-C36AAC0A48D6}"/>
            </a:ext>
          </a:extLst>
        </xdr:cNvPr>
        <xdr:cNvSpPr/>
      </xdr:nvSpPr>
      <xdr:spPr>
        <a:xfrm>
          <a:off x="0" y="2783205"/>
          <a:ext cx="2160000" cy="700315"/>
        </a:xfrm>
        <a:prstGeom prst="rect">
          <a:avLst/>
        </a:prstGeom>
        <a:gradFill>
          <a:gsLst>
            <a:gs pos="0">
              <a:schemeClr val="tx1"/>
            </a:gs>
            <a:gs pos="80000">
              <a:srgbClr val="29B75B"/>
            </a:gs>
            <a:gs pos="27000">
              <a:srgbClr val="007F00"/>
            </a:gs>
            <a:gs pos="100000">
              <a:srgbClr val="5DFDCB"/>
            </a:gs>
          </a:gsLst>
          <a:path path="circle">
            <a:fillToRect t="100000" r="100000"/>
          </a:path>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0</xdr:colOff>
      <xdr:row>16</xdr:row>
      <xdr:rowOff>94224</xdr:rowOff>
    </xdr:from>
    <xdr:to>
      <xdr:col>3</xdr:col>
      <xdr:colOff>212041</xdr:colOff>
      <xdr:row>19</xdr:row>
      <xdr:rowOff>95109</xdr:rowOff>
    </xdr:to>
    <xdr:sp macro="" textlink="">
      <xdr:nvSpPr>
        <xdr:cNvPr id="136" name="Rectangle 135">
          <a:extLst>
            <a:ext uri="{FF2B5EF4-FFF2-40B4-BE49-F238E27FC236}">
              <a16:creationId xmlns:a16="http://schemas.microsoft.com/office/drawing/2014/main" id="{3580A234-FCC8-486A-8972-88B61326623A}"/>
            </a:ext>
          </a:extLst>
        </xdr:cNvPr>
        <xdr:cNvSpPr/>
      </xdr:nvSpPr>
      <xdr:spPr>
        <a:xfrm>
          <a:off x="0" y="2993634"/>
          <a:ext cx="2037031" cy="54381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400" baseline="0">
              <a:solidFill>
                <a:schemeClr val="bg1"/>
              </a:solidFill>
              <a:latin typeface="Century" panose="02040604050505020304" pitchFamily="18" charset="0"/>
            </a:rPr>
            <a:t>Total </a:t>
          </a:r>
          <a:br>
            <a:rPr lang="en-AU" sz="1400" baseline="0">
              <a:solidFill>
                <a:schemeClr val="bg1"/>
              </a:solidFill>
              <a:latin typeface="Century" panose="02040604050505020304" pitchFamily="18" charset="0"/>
            </a:rPr>
          </a:br>
          <a:r>
            <a:rPr lang="en-AU" sz="1400" baseline="0">
              <a:solidFill>
                <a:schemeClr val="bg1"/>
              </a:solidFill>
              <a:latin typeface="Century" panose="02040604050505020304" pitchFamily="18" charset="0"/>
            </a:rPr>
            <a:t>Expenses: </a:t>
          </a:r>
        </a:p>
      </xdr:txBody>
    </xdr:sp>
    <xdr:clientData/>
  </xdr:twoCellAnchor>
  <xdr:twoCellAnchor>
    <xdr:from>
      <xdr:col>0</xdr:col>
      <xdr:colOff>342900</xdr:colOff>
      <xdr:row>16</xdr:row>
      <xdr:rowOff>151374</xdr:rowOff>
    </xdr:from>
    <xdr:to>
      <xdr:col>3</xdr:col>
      <xdr:colOff>306480</xdr:colOff>
      <xdr:row>19</xdr:row>
      <xdr:rowOff>152259</xdr:rowOff>
    </xdr:to>
    <xdr:sp macro="" textlink="Pivot_Tables!N39">
      <xdr:nvSpPr>
        <xdr:cNvPr id="137" name="Rectangle 136">
          <a:extLst>
            <a:ext uri="{FF2B5EF4-FFF2-40B4-BE49-F238E27FC236}">
              <a16:creationId xmlns:a16="http://schemas.microsoft.com/office/drawing/2014/main" id="{42708B8A-3B24-4BFC-B200-3B9213E939F3}"/>
            </a:ext>
          </a:extLst>
        </xdr:cNvPr>
        <xdr:cNvSpPr/>
      </xdr:nvSpPr>
      <xdr:spPr>
        <a:xfrm>
          <a:off x="342900" y="3046974"/>
          <a:ext cx="1792380" cy="54381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BDDADC3E-D137-4E00-8C08-6741DBFE7F43}" type="TxLink">
            <a:rPr lang="en-US" sz="1800" b="0" i="0" u="none" strike="noStrike" baseline="0">
              <a:solidFill>
                <a:schemeClr val="bg1"/>
              </a:solidFill>
              <a:latin typeface="Calibri"/>
              <a:ea typeface="Calibri"/>
              <a:cs typeface="Calibri"/>
            </a:rPr>
            <a:pPr algn="r"/>
            <a:t> $16,762.00 </a:t>
          </a:fld>
          <a:endParaRPr lang="en-AU" sz="1800" baseline="0">
            <a:solidFill>
              <a:schemeClr val="bg1"/>
            </a:solidFill>
            <a:latin typeface="Century" panose="02040604050505020304" pitchFamily="18" charset="0"/>
          </a:endParaRPr>
        </a:p>
      </xdr:txBody>
    </xdr:sp>
    <xdr:clientData/>
  </xdr:twoCellAnchor>
  <xdr:twoCellAnchor>
    <xdr:from>
      <xdr:col>0</xdr:col>
      <xdr:colOff>0</xdr:colOff>
      <xdr:row>23</xdr:row>
      <xdr:rowOff>24765</xdr:rowOff>
    </xdr:from>
    <xdr:to>
      <xdr:col>3</xdr:col>
      <xdr:colOff>354060</xdr:colOff>
      <xdr:row>27</xdr:row>
      <xdr:rowOff>26580</xdr:rowOff>
    </xdr:to>
    <xdr:sp macro="" textlink="">
      <xdr:nvSpPr>
        <xdr:cNvPr id="138" name="Rectangle 137">
          <a:extLst>
            <a:ext uri="{FF2B5EF4-FFF2-40B4-BE49-F238E27FC236}">
              <a16:creationId xmlns:a16="http://schemas.microsoft.com/office/drawing/2014/main" id="{EC6CEFCB-F951-4A0D-92A1-5E2556890420}"/>
            </a:ext>
          </a:extLst>
        </xdr:cNvPr>
        <xdr:cNvSpPr/>
      </xdr:nvSpPr>
      <xdr:spPr>
        <a:xfrm>
          <a:off x="0" y="4041140"/>
          <a:ext cx="2163810" cy="700315"/>
        </a:xfrm>
        <a:prstGeom prst="rect">
          <a:avLst/>
        </a:prstGeom>
        <a:gradFill>
          <a:gsLst>
            <a:gs pos="0">
              <a:schemeClr val="tx1"/>
            </a:gs>
            <a:gs pos="82000">
              <a:srgbClr val="7030A0"/>
            </a:gs>
            <a:gs pos="27000">
              <a:srgbClr val="7030A0"/>
            </a:gs>
            <a:gs pos="100000">
              <a:srgbClr val="DC47FF"/>
            </a:gs>
          </a:gsLst>
          <a:path path="circle">
            <a:fillToRect t="100000" r="100000"/>
          </a:path>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0</xdr:colOff>
      <xdr:row>23</xdr:row>
      <xdr:rowOff>107559</xdr:rowOff>
    </xdr:from>
    <xdr:to>
      <xdr:col>3</xdr:col>
      <xdr:colOff>212041</xdr:colOff>
      <xdr:row>26</xdr:row>
      <xdr:rowOff>108444</xdr:rowOff>
    </xdr:to>
    <xdr:sp macro="" textlink="">
      <xdr:nvSpPr>
        <xdr:cNvPr id="139" name="Rectangle 138">
          <a:extLst>
            <a:ext uri="{FF2B5EF4-FFF2-40B4-BE49-F238E27FC236}">
              <a16:creationId xmlns:a16="http://schemas.microsoft.com/office/drawing/2014/main" id="{3259CA84-9DA1-40AB-8F6D-24A51107F677}"/>
            </a:ext>
          </a:extLst>
        </xdr:cNvPr>
        <xdr:cNvSpPr/>
      </xdr:nvSpPr>
      <xdr:spPr>
        <a:xfrm>
          <a:off x="0" y="4268079"/>
          <a:ext cx="2037031" cy="54381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400" baseline="0">
              <a:solidFill>
                <a:schemeClr val="bg1"/>
              </a:solidFill>
              <a:latin typeface="Century" panose="02040604050505020304" pitchFamily="18" charset="0"/>
            </a:rPr>
            <a:t>Amount </a:t>
          </a:r>
          <a:br>
            <a:rPr lang="en-AU" sz="1400" baseline="0">
              <a:solidFill>
                <a:schemeClr val="bg1"/>
              </a:solidFill>
              <a:latin typeface="Century" panose="02040604050505020304" pitchFamily="18" charset="0"/>
            </a:rPr>
          </a:br>
          <a:r>
            <a:rPr lang="en-AU" sz="1400" baseline="0">
              <a:solidFill>
                <a:schemeClr val="bg1"/>
              </a:solidFill>
              <a:latin typeface="Century" panose="02040604050505020304" pitchFamily="18" charset="0"/>
            </a:rPr>
            <a:t>Left: </a:t>
          </a:r>
        </a:p>
      </xdr:txBody>
    </xdr:sp>
    <xdr:clientData/>
  </xdr:twoCellAnchor>
  <xdr:twoCellAnchor>
    <xdr:from>
      <xdr:col>0</xdr:col>
      <xdr:colOff>333375</xdr:colOff>
      <xdr:row>23</xdr:row>
      <xdr:rowOff>168519</xdr:rowOff>
    </xdr:from>
    <xdr:to>
      <xdr:col>3</xdr:col>
      <xdr:colOff>296955</xdr:colOff>
      <xdr:row>26</xdr:row>
      <xdr:rowOff>169404</xdr:rowOff>
    </xdr:to>
    <xdr:sp macro="" textlink="Pivot_Tables!K56">
      <xdr:nvSpPr>
        <xdr:cNvPr id="140" name="Rectangle 139">
          <a:extLst>
            <a:ext uri="{FF2B5EF4-FFF2-40B4-BE49-F238E27FC236}">
              <a16:creationId xmlns:a16="http://schemas.microsoft.com/office/drawing/2014/main" id="{63A45E17-6EE5-4AD3-8F83-D597BC5263CA}"/>
            </a:ext>
          </a:extLst>
        </xdr:cNvPr>
        <xdr:cNvSpPr/>
      </xdr:nvSpPr>
      <xdr:spPr>
        <a:xfrm>
          <a:off x="333375" y="4330944"/>
          <a:ext cx="1792380" cy="54381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r"/>
          <a:fld id="{3DA6E82F-83DB-4F67-B100-9304442F9AFC}" type="TxLink">
            <a:rPr lang="en-US" sz="1800" b="0" i="0" u="none" strike="noStrike" baseline="0">
              <a:solidFill>
                <a:schemeClr val="bg1"/>
              </a:solidFill>
              <a:latin typeface="Calibri"/>
              <a:ea typeface="Calibri"/>
              <a:cs typeface="Calibri"/>
            </a:rPr>
            <a:pPr marL="0" indent="0" algn="r"/>
            <a:t> $17,873.00 </a:t>
          </a:fld>
          <a:endParaRPr lang="en-US" sz="1800" b="0" i="0" u="none" strike="noStrike" baseline="0">
            <a:solidFill>
              <a:schemeClr val="bg1"/>
            </a:solidFill>
            <a:latin typeface="Calibri"/>
            <a:ea typeface="Calibri"/>
            <a:cs typeface="Calibri"/>
          </a:endParaRPr>
        </a:p>
      </xdr:txBody>
    </xdr:sp>
    <xdr:clientData/>
  </xdr:twoCellAnchor>
  <xdr:twoCellAnchor>
    <xdr:from>
      <xdr:col>12</xdr:col>
      <xdr:colOff>514451</xdr:colOff>
      <xdr:row>8</xdr:row>
      <xdr:rowOff>112522</xdr:rowOff>
    </xdr:from>
    <xdr:to>
      <xdr:col>12</xdr:col>
      <xdr:colOff>587516</xdr:colOff>
      <xdr:row>9</xdr:row>
      <xdr:rowOff>10434</xdr:rowOff>
    </xdr:to>
    <xdr:sp macro="" textlink="">
      <xdr:nvSpPr>
        <xdr:cNvPr id="143" name="Flowchart: Connector 142">
          <a:extLst>
            <a:ext uri="{FF2B5EF4-FFF2-40B4-BE49-F238E27FC236}">
              <a16:creationId xmlns:a16="http://schemas.microsoft.com/office/drawing/2014/main" id="{7BDB0A2F-D79D-420C-B595-B0F47E1C80F7}"/>
            </a:ext>
          </a:extLst>
        </xdr:cNvPr>
        <xdr:cNvSpPr>
          <a:spLocks noChangeAspect="1"/>
        </xdr:cNvSpPr>
      </xdr:nvSpPr>
      <xdr:spPr>
        <a:xfrm>
          <a:off x="7825841" y="1560322"/>
          <a:ext cx="80685" cy="80792"/>
        </a:xfrm>
        <a:prstGeom prst="flowChartConnector">
          <a:avLst/>
        </a:prstGeom>
        <a:gradFill flip="none" rotWithShape="1">
          <a:gsLst>
            <a:gs pos="100000">
              <a:srgbClr val="5DFDCB"/>
            </a:gs>
            <a:gs pos="0">
              <a:srgbClr val="007F00"/>
            </a:gs>
          </a:gsLst>
          <a:lin ang="2700000" scaled="1"/>
          <a:tileRect/>
        </a:gra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514451</xdr:colOff>
      <xdr:row>10</xdr:row>
      <xdr:rowOff>66494</xdr:rowOff>
    </xdr:from>
    <xdr:to>
      <xdr:col>12</xdr:col>
      <xdr:colOff>587516</xdr:colOff>
      <xdr:row>10</xdr:row>
      <xdr:rowOff>122204</xdr:rowOff>
    </xdr:to>
    <xdr:sp macro="" textlink="">
      <xdr:nvSpPr>
        <xdr:cNvPr id="144" name="Flowchart: Connector 143">
          <a:extLst>
            <a:ext uri="{FF2B5EF4-FFF2-40B4-BE49-F238E27FC236}">
              <a16:creationId xmlns:a16="http://schemas.microsoft.com/office/drawing/2014/main" id="{7C0F72D2-1DEA-43B0-9DD7-E1EF6A6C6403}"/>
            </a:ext>
          </a:extLst>
        </xdr:cNvPr>
        <xdr:cNvSpPr>
          <a:spLocks noChangeAspect="1"/>
        </xdr:cNvSpPr>
      </xdr:nvSpPr>
      <xdr:spPr>
        <a:xfrm>
          <a:off x="7825841" y="1874339"/>
          <a:ext cx="80685" cy="59520"/>
        </a:xfrm>
        <a:prstGeom prst="flowChartConnector">
          <a:avLst/>
        </a:prstGeom>
        <a:gradFill flip="none" rotWithShape="1">
          <a:gsLst>
            <a:gs pos="100000">
              <a:srgbClr val="5DFDCB"/>
            </a:gs>
            <a:gs pos="0">
              <a:srgbClr val="007F00"/>
            </a:gs>
          </a:gsLst>
          <a:lin ang="2700000" scaled="1"/>
          <a:tileRect/>
        </a:gra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510641</xdr:colOff>
      <xdr:row>11</xdr:row>
      <xdr:rowOff>160164</xdr:rowOff>
    </xdr:from>
    <xdr:to>
      <xdr:col>12</xdr:col>
      <xdr:colOff>591326</xdr:colOff>
      <xdr:row>12</xdr:row>
      <xdr:rowOff>50457</xdr:rowOff>
    </xdr:to>
    <xdr:sp macro="" textlink="">
      <xdr:nvSpPr>
        <xdr:cNvPr id="145" name="Flowchart: Connector 144">
          <a:extLst>
            <a:ext uri="{FF2B5EF4-FFF2-40B4-BE49-F238E27FC236}">
              <a16:creationId xmlns:a16="http://schemas.microsoft.com/office/drawing/2014/main" id="{B3A46CC2-20E3-4A8D-AC54-F5D17966233E}"/>
            </a:ext>
          </a:extLst>
        </xdr:cNvPr>
        <xdr:cNvSpPr>
          <a:spLocks noChangeAspect="1"/>
        </xdr:cNvSpPr>
      </xdr:nvSpPr>
      <xdr:spPr>
        <a:xfrm>
          <a:off x="7829651" y="2152794"/>
          <a:ext cx="73065" cy="73173"/>
        </a:xfrm>
        <a:prstGeom prst="flowChartConnector">
          <a:avLst/>
        </a:prstGeom>
        <a:gradFill flip="none" rotWithShape="1">
          <a:gsLst>
            <a:gs pos="100000">
              <a:srgbClr val="5DFDCB"/>
            </a:gs>
            <a:gs pos="0">
              <a:srgbClr val="007F00"/>
            </a:gs>
          </a:gsLst>
          <a:lin ang="2700000" scaled="1"/>
          <a:tileRect/>
        </a:gra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510641</xdr:colOff>
      <xdr:row>13</xdr:row>
      <xdr:rowOff>76669</xdr:rowOff>
    </xdr:from>
    <xdr:to>
      <xdr:col>12</xdr:col>
      <xdr:colOff>591326</xdr:colOff>
      <xdr:row>13</xdr:row>
      <xdr:rowOff>155239</xdr:rowOff>
    </xdr:to>
    <xdr:sp macro="" textlink="">
      <xdr:nvSpPr>
        <xdr:cNvPr id="146" name="Flowchart: Connector 145">
          <a:extLst>
            <a:ext uri="{FF2B5EF4-FFF2-40B4-BE49-F238E27FC236}">
              <a16:creationId xmlns:a16="http://schemas.microsoft.com/office/drawing/2014/main" id="{44A51009-5C84-452B-B41C-5D39673B290F}"/>
            </a:ext>
          </a:extLst>
        </xdr:cNvPr>
        <xdr:cNvSpPr>
          <a:spLocks noChangeAspect="1"/>
        </xdr:cNvSpPr>
      </xdr:nvSpPr>
      <xdr:spPr>
        <a:xfrm>
          <a:off x="7829651" y="2429344"/>
          <a:ext cx="73065" cy="78570"/>
        </a:xfrm>
        <a:prstGeom prst="flowChartConnector">
          <a:avLst/>
        </a:prstGeom>
        <a:gradFill flip="none" rotWithShape="1">
          <a:gsLst>
            <a:gs pos="100000">
              <a:srgbClr val="5DFDCB"/>
            </a:gs>
            <a:gs pos="0">
              <a:srgbClr val="007F00"/>
            </a:gs>
          </a:gsLst>
          <a:lin ang="2700000" scaled="1"/>
          <a:tileRect/>
        </a:gra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510641</xdr:colOff>
      <xdr:row>15</xdr:row>
      <xdr:rowOff>21116</xdr:rowOff>
    </xdr:from>
    <xdr:to>
      <xdr:col>12</xdr:col>
      <xdr:colOff>591326</xdr:colOff>
      <xdr:row>15</xdr:row>
      <xdr:rowOff>99686</xdr:rowOff>
    </xdr:to>
    <xdr:sp macro="" textlink="">
      <xdr:nvSpPr>
        <xdr:cNvPr id="147" name="Flowchart: Connector 146">
          <a:extLst>
            <a:ext uri="{FF2B5EF4-FFF2-40B4-BE49-F238E27FC236}">
              <a16:creationId xmlns:a16="http://schemas.microsoft.com/office/drawing/2014/main" id="{C3AC5C95-A6BE-47C5-A1EE-1A03FC045180}"/>
            </a:ext>
          </a:extLst>
        </xdr:cNvPr>
        <xdr:cNvSpPr>
          <a:spLocks noChangeAspect="1"/>
        </xdr:cNvSpPr>
      </xdr:nvSpPr>
      <xdr:spPr>
        <a:xfrm>
          <a:off x="7829651" y="2731931"/>
          <a:ext cx="73065" cy="78570"/>
        </a:xfrm>
        <a:prstGeom prst="flowChartConnector">
          <a:avLst/>
        </a:prstGeom>
        <a:gradFill flip="none" rotWithShape="1">
          <a:gsLst>
            <a:gs pos="100000">
              <a:srgbClr val="5DFDCB"/>
            </a:gs>
            <a:gs pos="0">
              <a:srgbClr val="007F00"/>
            </a:gs>
          </a:gsLst>
          <a:lin ang="2700000" scaled="1"/>
          <a:tileRect/>
        </a:gra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517968</xdr:colOff>
      <xdr:row>16</xdr:row>
      <xdr:rowOff>132741</xdr:rowOff>
    </xdr:from>
    <xdr:to>
      <xdr:col>12</xdr:col>
      <xdr:colOff>592938</xdr:colOff>
      <xdr:row>17</xdr:row>
      <xdr:rowOff>47188</xdr:rowOff>
    </xdr:to>
    <xdr:sp macro="" textlink="">
      <xdr:nvSpPr>
        <xdr:cNvPr id="148" name="Flowchart: Connector 147">
          <a:extLst>
            <a:ext uri="{FF2B5EF4-FFF2-40B4-BE49-F238E27FC236}">
              <a16:creationId xmlns:a16="http://schemas.microsoft.com/office/drawing/2014/main" id="{9ECD850A-4A79-470A-9C0F-A90BD9831C1E}"/>
            </a:ext>
          </a:extLst>
        </xdr:cNvPr>
        <xdr:cNvSpPr>
          <a:spLocks noChangeAspect="1"/>
        </xdr:cNvSpPr>
      </xdr:nvSpPr>
      <xdr:spPr>
        <a:xfrm>
          <a:off x="7829358" y="3032151"/>
          <a:ext cx="74970" cy="93517"/>
        </a:xfrm>
        <a:prstGeom prst="flowChartConnector">
          <a:avLst/>
        </a:prstGeom>
        <a:gradFill flip="none" rotWithShape="1">
          <a:gsLst>
            <a:gs pos="100000">
              <a:srgbClr val="5DFDCB"/>
            </a:gs>
            <a:gs pos="0">
              <a:srgbClr val="007F00"/>
            </a:gs>
          </a:gsLst>
          <a:lin ang="2700000" scaled="1"/>
          <a:tileRect/>
        </a:gra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594314</xdr:colOff>
      <xdr:row>5</xdr:row>
      <xdr:rowOff>60537</xdr:rowOff>
    </xdr:from>
    <xdr:to>
      <xdr:col>11</xdr:col>
      <xdr:colOff>443114</xdr:colOff>
      <xdr:row>5</xdr:row>
      <xdr:rowOff>60537</xdr:rowOff>
    </xdr:to>
    <xdr:cxnSp macro="">
      <xdr:nvCxnSpPr>
        <xdr:cNvPr id="142" name="Straight Connector 141">
          <a:extLst>
            <a:ext uri="{FF2B5EF4-FFF2-40B4-BE49-F238E27FC236}">
              <a16:creationId xmlns:a16="http://schemas.microsoft.com/office/drawing/2014/main" id="{1682F4D3-CC5E-06C0-86EE-1A4171DD1045}"/>
            </a:ext>
          </a:extLst>
        </xdr:cNvPr>
        <xdr:cNvCxnSpPr>
          <a:cxnSpLocks/>
        </xdr:cNvCxnSpPr>
      </xdr:nvCxnSpPr>
      <xdr:spPr>
        <a:xfrm flipV="1">
          <a:off x="5471114" y="965412"/>
          <a:ext cx="1677600" cy="0"/>
        </a:xfrm>
        <a:prstGeom prst="line">
          <a:avLst/>
        </a:prstGeom>
        <a:ln>
          <a:solidFill>
            <a:schemeClr val="accent1"/>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294428</xdr:colOff>
      <xdr:row>7</xdr:row>
      <xdr:rowOff>137583</xdr:rowOff>
    </xdr:from>
    <xdr:to>
      <xdr:col>11</xdr:col>
      <xdr:colOff>465667</xdr:colOff>
      <xdr:row>7</xdr:row>
      <xdr:rowOff>140970</xdr:rowOff>
    </xdr:to>
    <xdr:cxnSp macro="">
      <xdr:nvCxnSpPr>
        <xdr:cNvPr id="150" name="Straight Connector 149">
          <a:extLst>
            <a:ext uri="{FF2B5EF4-FFF2-40B4-BE49-F238E27FC236}">
              <a16:creationId xmlns:a16="http://schemas.microsoft.com/office/drawing/2014/main" id="{F7B3B733-704A-3F41-B43F-9FEB04A71647}"/>
            </a:ext>
          </a:extLst>
        </xdr:cNvPr>
        <xdr:cNvCxnSpPr/>
      </xdr:nvCxnSpPr>
      <xdr:spPr>
        <a:xfrm flipV="1">
          <a:off x="2728595" y="1397000"/>
          <a:ext cx="4431030" cy="3387"/>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321310</xdr:colOff>
      <xdr:row>9</xdr:row>
      <xdr:rowOff>58208</xdr:rowOff>
    </xdr:from>
    <xdr:to>
      <xdr:col>11</xdr:col>
      <xdr:colOff>449792</xdr:colOff>
      <xdr:row>9</xdr:row>
      <xdr:rowOff>66887</xdr:rowOff>
    </xdr:to>
    <xdr:cxnSp macro="">
      <xdr:nvCxnSpPr>
        <xdr:cNvPr id="151" name="Straight Connector 150">
          <a:extLst>
            <a:ext uri="{FF2B5EF4-FFF2-40B4-BE49-F238E27FC236}">
              <a16:creationId xmlns:a16="http://schemas.microsoft.com/office/drawing/2014/main" id="{83DC6E83-522A-4A78-832F-CDCD477F12F7}"/>
            </a:ext>
          </a:extLst>
        </xdr:cNvPr>
        <xdr:cNvCxnSpPr/>
      </xdr:nvCxnSpPr>
      <xdr:spPr>
        <a:xfrm flipV="1">
          <a:off x="2755477" y="1677458"/>
          <a:ext cx="4388273" cy="8679"/>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325120</xdr:colOff>
      <xdr:row>10</xdr:row>
      <xdr:rowOff>174201</xdr:rowOff>
    </xdr:from>
    <xdr:to>
      <xdr:col>11</xdr:col>
      <xdr:colOff>446529</xdr:colOff>
      <xdr:row>10</xdr:row>
      <xdr:rowOff>178011</xdr:rowOff>
    </xdr:to>
    <xdr:cxnSp macro="">
      <xdr:nvCxnSpPr>
        <xdr:cNvPr id="152" name="Straight Connector 151">
          <a:extLst>
            <a:ext uri="{FF2B5EF4-FFF2-40B4-BE49-F238E27FC236}">
              <a16:creationId xmlns:a16="http://schemas.microsoft.com/office/drawing/2014/main" id="{65C2B2E3-8C05-40D4-97DD-B1633886055B}"/>
            </a:ext>
          </a:extLst>
        </xdr:cNvPr>
        <xdr:cNvCxnSpPr/>
      </xdr:nvCxnSpPr>
      <xdr:spPr>
        <a:xfrm>
          <a:off x="2759287" y="1973368"/>
          <a:ext cx="4381200" cy="381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321310</xdr:colOff>
      <xdr:row>12</xdr:row>
      <xdr:rowOff>107531</xdr:rowOff>
    </xdr:from>
    <xdr:to>
      <xdr:col>11</xdr:col>
      <xdr:colOff>440814</xdr:colOff>
      <xdr:row>12</xdr:row>
      <xdr:rowOff>107531</xdr:rowOff>
    </xdr:to>
    <xdr:cxnSp macro="">
      <xdr:nvCxnSpPr>
        <xdr:cNvPr id="161" name="Straight Connector 160">
          <a:extLst>
            <a:ext uri="{FF2B5EF4-FFF2-40B4-BE49-F238E27FC236}">
              <a16:creationId xmlns:a16="http://schemas.microsoft.com/office/drawing/2014/main" id="{7BA220EF-50A6-4AF5-A773-C408A676E7AD}"/>
            </a:ext>
          </a:extLst>
        </xdr:cNvPr>
        <xdr:cNvCxnSpPr/>
      </xdr:nvCxnSpPr>
      <xdr:spPr>
        <a:xfrm>
          <a:off x="2755477" y="2266531"/>
          <a:ext cx="4379295"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325120</xdr:colOff>
      <xdr:row>14</xdr:row>
      <xdr:rowOff>41277</xdr:rowOff>
    </xdr:from>
    <xdr:to>
      <xdr:col>11</xdr:col>
      <xdr:colOff>437004</xdr:colOff>
      <xdr:row>14</xdr:row>
      <xdr:rowOff>41277</xdr:rowOff>
    </xdr:to>
    <xdr:cxnSp macro="">
      <xdr:nvCxnSpPr>
        <xdr:cNvPr id="162" name="Straight Connector 161">
          <a:extLst>
            <a:ext uri="{FF2B5EF4-FFF2-40B4-BE49-F238E27FC236}">
              <a16:creationId xmlns:a16="http://schemas.microsoft.com/office/drawing/2014/main" id="{7880937E-92FC-42F2-9164-6A4B4AE88B39}"/>
            </a:ext>
          </a:extLst>
        </xdr:cNvPr>
        <xdr:cNvCxnSpPr/>
      </xdr:nvCxnSpPr>
      <xdr:spPr>
        <a:xfrm>
          <a:off x="2759287" y="2560110"/>
          <a:ext cx="4371675"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259689</xdr:colOff>
      <xdr:row>5</xdr:row>
      <xdr:rowOff>56727</xdr:rowOff>
    </xdr:from>
    <xdr:to>
      <xdr:col>20</xdr:col>
      <xdr:colOff>107763</xdr:colOff>
      <xdr:row>5</xdr:row>
      <xdr:rowOff>56727</xdr:rowOff>
    </xdr:to>
    <xdr:cxnSp macro="">
      <xdr:nvCxnSpPr>
        <xdr:cNvPr id="163" name="Straight Connector 162">
          <a:extLst>
            <a:ext uri="{FF2B5EF4-FFF2-40B4-BE49-F238E27FC236}">
              <a16:creationId xmlns:a16="http://schemas.microsoft.com/office/drawing/2014/main" id="{14524890-7B57-4581-95D4-47E78B50268A}"/>
            </a:ext>
          </a:extLst>
        </xdr:cNvPr>
        <xdr:cNvCxnSpPr>
          <a:cxnSpLocks/>
        </xdr:cNvCxnSpPr>
      </xdr:nvCxnSpPr>
      <xdr:spPr>
        <a:xfrm flipV="1">
          <a:off x="10622889" y="961602"/>
          <a:ext cx="1676874" cy="0"/>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12</xdr:col>
      <xdr:colOff>514158</xdr:colOff>
      <xdr:row>18</xdr:row>
      <xdr:rowOff>75591</xdr:rowOff>
    </xdr:from>
    <xdr:to>
      <xdr:col>12</xdr:col>
      <xdr:colOff>589128</xdr:colOff>
      <xdr:row>18</xdr:row>
      <xdr:rowOff>174823</xdr:rowOff>
    </xdr:to>
    <xdr:sp macro="" textlink="">
      <xdr:nvSpPr>
        <xdr:cNvPr id="44" name="Flowchart: Connector 43">
          <a:extLst>
            <a:ext uri="{FF2B5EF4-FFF2-40B4-BE49-F238E27FC236}">
              <a16:creationId xmlns:a16="http://schemas.microsoft.com/office/drawing/2014/main" id="{69364E4F-91DC-445C-9330-CB729BEC0B50}"/>
            </a:ext>
          </a:extLst>
        </xdr:cNvPr>
        <xdr:cNvSpPr>
          <a:spLocks noChangeAspect="1"/>
        </xdr:cNvSpPr>
      </xdr:nvSpPr>
      <xdr:spPr>
        <a:xfrm>
          <a:off x="7829358" y="3333141"/>
          <a:ext cx="74970" cy="99232"/>
        </a:xfrm>
        <a:prstGeom prst="flowChartConnector">
          <a:avLst/>
        </a:prstGeom>
        <a:gradFill flip="none" rotWithShape="1">
          <a:gsLst>
            <a:gs pos="100000">
              <a:srgbClr val="5DFDCB"/>
            </a:gs>
            <a:gs pos="0">
              <a:srgbClr val="007F00"/>
            </a:gs>
          </a:gsLst>
          <a:lin ang="2700000" scaled="1"/>
          <a:tileRect/>
        </a:gra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514158</xdr:colOff>
      <xdr:row>20</xdr:row>
      <xdr:rowOff>7011</xdr:rowOff>
    </xdr:from>
    <xdr:to>
      <xdr:col>12</xdr:col>
      <xdr:colOff>589128</xdr:colOff>
      <xdr:row>20</xdr:row>
      <xdr:rowOff>92908</xdr:rowOff>
    </xdr:to>
    <xdr:sp macro="" textlink="">
      <xdr:nvSpPr>
        <xdr:cNvPr id="89" name="Flowchart: Connector 88">
          <a:extLst>
            <a:ext uri="{FF2B5EF4-FFF2-40B4-BE49-F238E27FC236}">
              <a16:creationId xmlns:a16="http://schemas.microsoft.com/office/drawing/2014/main" id="{833118C9-3C8B-4236-88CD-7441C45233E8}"/>
            </a:ext>
          </a:extLst>
        </xdr:cNvPr>
        <xdr:cNvSpPr>
          <a:spLocks noChangeAspect="1"/>
        </xdr:cNvSpPr>
      </xdr:nvSpPr>
      <xdr:spPr>
        <a:xfrm>
          <a:off x="7829358" y="3626511"/>
          <a:ext cx="74970" cy="85897"/>
        </a:xfrm>
        <a:prstGeom prst="flowChartConnector">
          <a:avLst/>
        </a:prstGeom>
        <a:gradFill flip="none" rotWithShape="1">
          <a:gsLst>
            <a:gs pos="100000">
              <a:srgbClr val="5DFDCB"/>
            </a:gs>
            <a:gs pos="0">
              <a:srgbClr val="007F00"/>
            </a:gs>
          </a:gsLst>
          <a:lin ang="2700000" scaled="1"/>
          <a:tileRect/>
        </a:gra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514158</xdr:colOff>
      <xdr:row>21</xdr:row>
      <xdr:rowOff>111786</xdr:rowOff>
    </xdr:from>
    <xdr:to>
      <xdr:col>12</xdr:col>
      <xdr:colOff>589128</xdr:colOff>
      <xdr:row>22</xdr:row>
      <xdr:rowOff>31948</xdr:rowOff>
    </xdr:to>
    <xdr:sp macro="" textlink="">
      <xdr:nvSpPr>
        <xdr:cNvPr id="94" name="Flowchart: Connector 93">
          <a:extLst>
            <a:ext uri="{FF2B5EF4-FFF2-40B4-BE49-F238E27FC236}">
              <a16:creationId xmlns:a16="http://schemas.microsoft.com/office/drawing/2014/main" id="{741D0819-F2A0-43DA-AB5E-77E0564AF37B}"/>
            </a:ext>
          </a:extLst>
        </xdr:cNvPr>
        <xdr:cNvSpPr>
          <a:spLocks noChangeAspect="1"/>
        </xdr:cNvSpPr>
      </xdr:nvSpPr>
      <xdr:spPr>
        <a:xfrm>
          <a:off x="7829358" y="3912261"/>
          <a:ext cx="74970" cy="101137"/>
        </a:xfrm>
        <a:prstGeom prst="flowChartConnector">
          <a:avLst/>
        </a:prstGeom>
        <a:gradFill flip="none" rotWithShape="1">
          <a:gsLst>
            <a:gs pos="100000">
              <a:srgbClr val="5DFDCB"/>
            </a:gs>
            <a:gs pos="0">
              <a:srgbClr val="007F00"/>
            </a:gs>
          </a:gsLst>
          <a:lin ang="2700000" scaled="1"/>
          <a:tileRect/>
        </a:gra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517968</xdr:colOff>
      <xdr:row>23</xdr:row>
      <xdr:rowOff>54636</xdr:rowOff>
    </xdr:from>
    <xdr:to>
      <xdr:col>12</xdr:col>
      <xdr:colOff>592938</xdr:colOff>
      <xdr:row>23</xdr:row>
      <xdr:rowOff>131008</xdr:rowOff>
    </xdr:to>
    <xdr:sp macro="" textlink="">
      <xdr:nvSpPr>
        <xdr:cNvPr id="149" name="Flowchart: Connector 148">
          <a:extLst>
            <a:ext uri="{FF2B5EF4-FFF2-40B4-BE49-F238E27FC236}">
              <a16:creationId xmlns:a16="http://schemas.microsoft.com/office/drawing/2014/main" id="{EE2E922D-A371-4BD6-93C8-52EDBD56483F}"/>
            </a:ext>
          </a:extLst>
        </xdr:cNvPr>
        <xdr:cNvSpPr>
          <a:spLocks noChangeAspect="1"/>
        </xdr:cNvSpPr>
      </xdr:nvSpPr>
      <xdr:spPr>
        <a:xfrm>
          <a:off x="7833168" y="4217061"/>
          <a:ext cx="74970" cy="76372"/>
        </a:xfrm>
        <a:prstGeom prst="flowChartConnector">
          <a:avLst/>
        </a:prstGeom>
        <a:gradFill flip="none" rotWithShape="1">
          <a:gsLst>
            <a:gs pos="100000">
              <a:srgbClr val="5DFDCB"/>
            </a:gs>
            <a:gs pos="0">
              <a:srgbClr val="007F00"/>
            </a:gs>
          </a:gsLst>
          <a:lin ang="2700000" scaled="1"/>
          <a:tileRect/>
        </a:gra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25</xdr:col>
      <xdr:colOff>457141</xdr:colOff>
      <xdr:row>6</xdr:row>
      <xdr:rowOff>151507</xdr:rowOff>
    </xdr:from>
    <xdr:to>
      <xdr:col>26</xdr:col>
      <xdr:colOff>569956</xdr:colOff>
      <xdr:row>7</xdr:row>
      <xdr:rowOff>130562</xdr:rowOff>
    </xdr:to>
    <xdr:sp macro="" textlink="Pivot_Tables!J54">
      <xdr:nvSpPr>
        <xdr:cNvPr id="153" name="Rectangle 152">
          <a:extLst>
            <a:ext uri="{FF2B5EF4-FFF2-40B4-BE49-F238E27FC236}">
              <a16:creationId xmlns:a16="http://schemas.microsoft.com/office/drawing/2014/main" id="{B8BDBD06-79F2-4EFB-92F7-4A802745DB4C}"/>
            </a:ext>
          </a:extLst>
        </xdr:cNvPr>
        <xdr:cNvSpPr/>
      </xdr:nvSpPr>
      <xdr:spPr>
        <a:xfrm>
          <a:off x="15697141" y="1237357"/>
          <a:ext cx="722415" cy="16003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32B8E3BD-BCB7-4E0E-97C2-9746BF909521}" type="TxLink">
            <a:rPr lang="en-US" sz="1100" b="0" i="0" u="none" strike="noStrike" baseline="0">
              <a:solidFill>
                <a:schemeClr val="bg1"/>
              </a:solidFill>
              <a:latin typeface="Calibri"/>
              <a:ea typeface="Calibri"/>
              <a:cs typeface="Calibri"/>
            </a:rPr>
            <a:pPr algn="r"/>
            <a:t>34635</a:t>
          </a:fld>
          <a:endParaRPr lang="en-AU" sz="1600" baseline="0">
            <a:solidFill>
              <a:schemeClr val="bg1"/>
            </a:solidFill>
            <a:latin typeface="Century" panose="02040604050505020304" pitchFamily="18" charset="0"/>
          </a:endParaRPr>
        </a:p>
      </xdr:txBody>
    </xdr:sp>
    <xdr:clientData/>
  </xdr:twoCellAnchor>
  <xdr:twoCellAnchor>
    <xdr:from>
      <xdr:col>13</xdr:col>
      <xdr:colOff>173781</xdr:colOff>
      <xdr:row>23</xdr:row>
      <xdr:rowOff>132520</xdr:rowOff>
    </xdr:from>
    <xdr:to>
      <xdr:col>16</xdr:col>
      <xdr:colOff>212478</xdr:colOff>
      <xdr:row>26</xdr:row>
      <xdr:rowOff>93646</xdr:rowOff>
    </xdr:to>
    <xdr:sp macro="" textlink="Expenses!B147">
      <xdr:nvSpPr>
        <xdr:cNvPr id="155" name="Rectangle 154">
          <a:extLst>
            <a:ext uri="{FF2B5EF4-FFF2-40B4-BE49-F238E27FC236}">
              <a16:creationId xmlns:a16="http://schemas.microsoft.com/office/drawing/2014/main" id="{69A55FFA-BFBB-4844-8B37-2FDAF9907F85}"/>
            </a:ext>
          </a:extLst>
        </xdr:cNvPr>
        <xdr:cNvSpPr/>
      </xdr:nvSpPr>
      <xdr:spPr>
        <a:xfrm>
          <a:off x="8098581" y="4294945"/>
          <a:ext cx="1867497" cy="50405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F443EF2-120F-4B1F-8BFF-5657B288D21F}" type="TxLink">
            <a:rPr lang="en-US" sz="1100" b="0" i="0" u="none" strike="noStrike" baseline="0">
              <a:solidFill>
                <a:schemeClr val="bg1"/>
              </a:solidFill>
              <a:latin typeface="Calibri"/>
              <a:ea typeface="Calibri"/>
              <a:cs typeface="Calibri"/>
            </a:rPr>
            <a:pPr algn="l"/>
            <a:t>Travels</a:t>
          </a:fld>
          <a:endParaRPr lang="en-AU" sz="1600" baseline="0">
            <a:solidFill>
              <a:schemeClr val="bg1"/>
            </a:solidFill>
            <a:latin typeface="Century" panose="02040604050505020304" pitchFamily="18" charset="0"/>
          </a:endParaRPr>
        </a:p>
      </xdr:txBody>
    </xdr:sp>
    <xdr:clientData/>
  </xdr:twoCellAnchor>
  <xdr:twoCellAnchor>
    <xdr:from>
      <xdr:col>13</xdr:col>
      <xdr:colOff>173781</xdr:colOff>
      <xdr:row>25</xdr:row>
      <xdr:rowOff>55984</xdr:rowOff>
    </xdr:from>
    <xdr:to>
      <xdr:col>16</xdr:col>
      <xdr:colOff>212478</xdr:colOff>
      <xdr:row>28</xdr:row>
      <xdr:rowOff>59020</xdr:rowOff>
    </xdr:to>
    <xdr:sp macro="" textlink="Expenses!B160">
      <xdr:nvSpPr>
        <xdr:cNvPr id="156" name="Rectangle 155">
          <a:extLst>
            <a:ext uri="{FF2B5EF4-FFF2-40B4-BE49-F238E27FC236}">
              <a16:creationId xmlns:a16="http://schemas.microsoft.com/office/drawing/2014/main" id="{539B9185-4DB6-4FEA-9C0F-BBC884F6DC3D}"/>
            </a:ext>
          </a:extLst>
        </xdr:cNvPr>
        <xdr:cNvSpPr/>
      </xdr:nvSpPr>
      <xdr:spPr>
        <a:xfrm>
          <a:off x="8098581" y="4580359"/>
          <a:ext cx="1867497" cy="54596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38258CA3-FFF2-4378-937B-FC52B94B1E9E}" type="TxLink">
            <a:rPr lang="en-US" sz="1100" b="0" i="0" u="none" strike="noStrike" baseline="0">
              <a:solidFill>
                <a:schemeClr val="bg1"/>
              </a:solidFill>
              <a:latin typeface="Calibri"/>
              <a:ea typeface="Calibri"/>
              <a:cs typeface="Calibri"/>
            </a:rPr>
            <a:pPr algn="l"/>
            <a:t>Miscellaneous</a:t>
          </a:fld>
          <a:endParaRPr lang="en-AU" sz="1600" baseline="0">
            <a:solidFill>
              <a:schemeClr val="bg1"/>
            </a:solidFill>
            <a:latin typeface="Century" panose="02040604050505020304" pitchFamily="18" charset="0"/>
          </a:endParaRPr>
        </a:p>
      </xdr:txBody>
    </xdr:sp>
    <xdr:clientData/>
  </xdr:twoCellAnchor>
  <xdr:twoCellAnchor>
    <xdr:from>
      <xdr:col>13</xdr:col>
      <xdr:colOff>173781</xdr:colOff>
      <xdr:row>26</xdr:row>
      <xdr:rowOff>171006</xdr:rowOff>
    </xdr:from>
    <xdr:to>
      <xdr:col>16</xdr:col>
      <xdr:colOff>212478</xdr:colOff>
      <xdr:row>29</xdr:row>
      <xdr:rowOff>132132</xdr:rowOff>
    </xdr:to>
    <xdr:sp macro="" textlink="Expenses!B170">
      <xdr:nvSpPr>
        <xdr:cNvPr id="157" name="Rectangle 156">
          <a:extLst>
            <a:ext uri="{FF2B5EF4-FFF2-40B4-BE49-F238E27FC236}">
              <a16:creationId xmlns:a16="http://schemas.microsoft.com/office/drawing/2014/main" id="{CFD2006A-BB1F-48F6-A9AE-4346216E8104}"/>
            </a:ext>
          </a:extLst>
        </xdr:cNvPr>
        <xdr:cNvSpPr/>
      </xdr:nvSpPr>
      <xdr:spPr>
        <a:xfrm>
          <a:off x="8098581" y="4876356"/>
          <a:ext cx="1867497" cy="50405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EEC1572-2160-4CF0-95BD-80EB6DACC99B}" type="TxLink">
            <a:rPr lang="en-US" sz="1100" b="0" i="0" u="none" strike="noStrike" baseline="0">
              <a:solidFill>
                <a:schemeClr val="bg1"/>
              </a:solidFill>
              <a:latin typeface="Calibri"/>
              <a:ea typeface="Calibri"/>
              <a:cs typeface="Calibri"/>
            </a:rPr>
            <a:pPr algn="l"/>
            <a:t>New Category2</a:t>
          </a:fld>
          <a:endParaRPr lang="en-AU" sz="1600" baseline="0">
            <a:solidFill>
              <a:schemeClr val="bg1"/>
            </a:solidFill>
            <a:latin typeface="Century" panose="02040604050505020304" pitchFamily="18" charset="0"/>
          </a:endParaRPr>
        </a:p>
      </xdr:txBody>
    </xdr:sp>
    <xdr:clientData/>
  </xdr:twoCellAnchor>
  <xdr:twoCellAnchor>
    <xdr:from>
      <xdr:col>12</xdr:col>
      <xdr:colOff>514159</xdr:colOff>
      <xdr:row>25</xdr:row>
      <xdr:rowOff>2009</xdr:rowOff>
    </xdr:from>
    <xdr:to>
      <xdr:col>12</xdr:col>
      <xdr:colOff>592939</xdr:colOff>
      <xdr:row>25</xdr:row>
      <xdr:rowOff>97431</xdr:rowOff>
    </xdr:to>
    <xdr:sp macro="" textlink="">
      <xdr:nvSpPr>
        <xdr:cNvPr id="159" name="Flowchart: Connector 158">
          <a:extLst>
            <a:ext uri="{FF2B5EF4-FFF2-40B4-BE49-F238E27FC236}">
              <a16:creationId xmlns:a16="http://schemas.microsoft.com/office/drawing/2014/main" id="{000A905C-84D6-4B54-8CE1-4CB393C4BA64}"/>
            </a:ext>
          </a:extLst>
        </xdr:cNvPr>
        <xdr:cNvSpPr>
          <a:spLocks noChangeAspect="1"/>
        </xdr:cNvSpPr>
      </xdr:nvSpPr>
      <xdr:spPr>
        <a:xfrm>
          <a:off x="7800784" y="4466853"/>
          <a:ext cx="78780" cy="95422"/>
        </a:xfrm>
        <a:prstGeom prst="flowChartConnector">
          <a:avLst/>
        </a:prstGeom>
        <a:gradFill flip="none" rotWithShape="1">
          <a:gsLst>
            <a:gs pos="100000">
              <a:srgbClr val="5DFDCB"/>
            </a:gs>
            <a:gs pos="0">
              <a:srgbClr val="007F00"/>
            </a:gs>
          </a:gsLst>
          <a:lin ang="2700000" scaled="1"/>
          <a:tileRect/>
        </a:gra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514159</xdr:colOff>
      <xdr:row>26</xdr:row>
      <xdr:rowOff>116309</xdr:rowOff>
    </xdr:from>
    <xdr:to>
      <xdr:col>12</xdr:col>
      <xdr:colOff>592939</xdr:colOff>
      <xdr:row>27</xdr:row>
      <xdr:rowOff>2182</xdr:rowOff>
    </xdr:to>
    <xdr:sp macro="" textlink="">
      <xdr:nvSpPr>
        <xdr:cNvPr id="160" name="Flowchart: Connector 159">
          <a:extLst>
            <a:ext uri="{FF2B5EF4-FFF2-40B4-BE49-F238E27FC236}">
              <a16:creationId xmlns:a16="http://schemas.microsoft.com/office/drawing/2014/main" id="{87214CA3-32EB-4AED-BF48-CCCC7EE40949}"/>
            </a:ext>
          </a:extLst>
        </xdr:cNvPr>
        <xdr:cNvSpPr>
          <a:spLocks noChangeAspect="1"/>
        </xdr:cNvSpPr>
      </xdr:nvSpPr>
      <xdr:spPr>
        <a:xfrm>
          <a:off x="7800784" y="4759747"/>
          <a:ext cx="78780" cy="64466"/>
        </a:xfrm>
        <a:prstGeom prst="flowChartConnector">
          <a:avLst/>
        </a:prstGeom>
        <a:gradFill flip="none" rotWithShape="1">
          <a:gsLst>
            <a:gs pos="100000">
              <a:srgbClr val="5DFDCB"/>
            </a:gs>
            <a:gs pos="0">
              <a:srgbClr val="007F00"/>
            </a:gs>
          </a:gsLst>
          <a:lin ang="2700000" scaled="1"/>
          <a:tileRect/>
        </a:gra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15241</xdr:colOff>
      <xdr:row>51</xdr:row>
      <xdr:rowOff>53636</xdr:rowOff>
    </xdr:from>
    <xdr:to>
      <xdr:col>3</xdr:col>
      <xdr:colOff>363586</xdr:colOff>
      <xdr:row>55</xdr:row>
      <xdr:rowOff>53636</xdr:rowOff>
    </xdr:to>
    <xdr:sp macro="" textlink="">
      <xdr:nvSpPr>
        <xdr:cNvPr id="168" name="Rectangle 167">
          <a:extLst>
            <a:ext uri="{FF2B5EF4-FFF2-40B4-BE49-F238E27FC236}">
              <a16:creationId xmlns:a16="http://schemas.microsoft.com/office/drawing/2014/main" id="{8EE84939-9D85-4946-B4AC-65DDE479F840}"/>
            </a:ext>
          </a:extLst>
        </xdr:cNvPr>
        <xdr:cNvSpPr/>
      </xdr:nvSpPr>
      <xdr:spPr>
        <a:xfrm>
          <a:off x="15241" y="9283361"/>
          <a:ext cx="2177145" cy="7239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800" baseline="0">
              <a:solidFill>
                <a:schemeClr val="bg1"/>
              </a:solidFill>
              <a:latin typeface="Century" panose="02040604050505020304" pitchFamily="18" charset="0"/>
            </a:rPr>
            <a:t>For more info click</a:t>
          </a:r>
        </a:p>
      </xdr:txBody>
    </xdr:sp>
    <xdr:clientData/>
  </xdr:twoCellAnchor>
  <xdr:twoCellAnchor>
    <xdr:from>
      <xdr:col>1</xdr:col>
      <xdr:colOff>118109</xdr:colOff>
      <xdr:row>55</xdr:row>
      <xdr:rowOff>102870</xdr:rowOff>
    </xdr:from>
    <xdr:to>
      <xdr:col>2</xdr:col>
      <xdr:colOff>228599</xdr:colOff>
      <xdr:row>58</xdr:row>
      <xdr:rowOff>40005</xdr:rowOff>
    </xdr:to>
    <xdr:sp macro="" textlink="">
      <xdr:nvSpPr>
        <xdr:cNvPr id="170" name="Rectangle 169">
          <a:extLst>
            <a:ext uri="{FF2B5EF4-FFF2-40B4-BE49-F238E27FC236}">
              <a16:creationId xmlns:a16="http://schemas.microsoft.com/office/drawing/2014/main" id="{D0345EBD-8727-3397-D697-39421E0AD934}"/>
            </a:ext>
          </a:extLst>
        </xdr:cNvPr>
        <xdr:cNvSpPr/>
      </xdr:nvSpPr>
      <xdr:spPr>
        <a:xfrm>
          <a:off x="727709" y="10056495"/>
          <a:ext cx="720090" cy="48006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85724</xdr:colOff>
      <xdr:row>55</xdr:row>
      <xdr:rowOff>39783</xdr:rowOff>
    </xdr:from>
    <xdr:to>
      <xdr:col>2</xdr:col>
      <xdr:colOff>257174</xdr:colOff>
      <xdr:row>58</xdr:row>
      <xdr:rowOff>97155</xdr:rowOff>
    </xdr:to>
    <xdr:sp macro="" textlink="">
      <xdr:nvSpPr>
        <xdr:cNvPr id="169" name="Rectangle 168">
          <a:hlinkClick xmlns:r="http://schemas.openxmlformats.org/officeDocument/2006/relationships" r:id="rId8"/>
          <a:extLst>
            <a:ext uri="{FF2B5EF4-FFF2-40B4-BE49-F238E27FC236}">
              <a16:creationId xmlns:a16="http://schemas.microsoft.com/office/drawing/2014/main" id="{96D4899D-79A2-4C9D-93E4-2D1472812876}"/>
            </a:ext>
          </a:extLst>
        </xdr:cNvPr>
        <xdr:cNvSpPr/>
      </xdr:nvSpPr>
      <xdr:spPr>
        <a:xfrm>
          <a:off x="695324" y="9993408"/>
          <a:ext cx="781050" cy="60029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600" b="1" baseline="0">
              <a:solidFill>
                <a:schemeClr val="bg1"/>
              </a:solidFill>
              <a:latin typeface="Century" panose="02040604050505020304" pitchFamily="18" charset="0"/>
            </a:rPr>
            <a:t>Here</a:t>
          </a:r>
        </a:p>
      </xdr:txBody>
    </xdr:sp>
    <xdr:clientData/>
  </xdr:twoCellAnchor>
  <xdr:twoCellAnchor>
    <xdr:from>
      <xdr:col>21</xdr:col>
      <xdr:colOff>382299</xdr:colOff>
      <xdr:row>9</xdr:row>
      <xdr:rowOff>22590</xdr:rowOff>
    </xdr:from>
    <xdr:to>
      <xdr:col>25</xdr:col>
      <xdr:colOff>171450</xdr:colOff>
      <xdr:row>11</xdr:row>
      <xdr:rowOff>174216</xdr:rowOff>
    </xdr:to>
    <xdr:sp macro="" textlink="Pivot_Tables!I56">
      <xdr:nvSpPr>
        <xdr:cNvPr id="171" name="Rectangle 170">
          <a:extLst>
            <a:ext uri="{FF2B5EF4-FFF2-40B4-BE49-F238E27FC236}">
              <a16:creationId xmlns:a16="http://schemas.microsoft.com/office/drawing/2014/main" id="{DA76E3D7-87CE-4780-B833-10005ABAB58C}"/>
            </a:ext>
          </a:extLst>
        </xdr:cNvPr>
        <xdr:cNvSpPr/>
      </xdr:nvSpPr>
      <xdr:spPr>
        <a:xfrm>
          <a:off x="13183899" y="1651365"/>
          <a:ext cx="2227551" cy="51357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DD6284BE-E438-4C70-B81D-A1E5DB955573}" type="TxLink">
            <a:rPr lang="en-US" sz="1100" b="0" i="0" u="none" strike="noStrike" baseline="0">
              <a:solidFill>
                <a:schemeClr val="bg1"/>
              </a:solidFill>
              <a:latin typeface="Calibri"/>
              <a:ea typeface="Calibri"/>
              <a:cs typeface="Calibri"/>
            </a:rPr>
            <a:pPr algn="l"/>
            <a:t>Amount left to spend</a:t>
          </a:fld>
          <a:endParaRPr lang="en-AU" sz="1600" baseline="0">
            <a:solidFill>
              <a:schemeClr val="bg1"/>
            </a:solidFill>
            <a:latin typeface="Century" panose="02040604050505020304" pitchFamily="18" charset="0"/>
          </a:endParaRPr>
        </a:p>
      </xdr:txBody>
    </xdr:sp>
    <xdr:clientData/>
  </xdr:twoCellAnchor>
  <xdr:twoCellAnchor>
    <xdr:from>
      <xdr:col>21</xdr:col>
      <xdr:colOff>372771</xdr:colOff>
      <xdr:row>5</xdr:row>
      <xdr:rowOff>173800</xdr:rowOff>
    </xdr:from>
    <xdr:to>
      <xdr:col>25</xdr:col>
      <xdr:colOff>142875</xdr:colOff>
      <xdr:row>8</xdr:row>
      <xdr:rowOff>94921</xdr:rowOff>
    </xdr:to>
    <xdr:sp macro="" textlink="Pivot_Tables!I54">
      <xdr:nvSpPr>
        <xdr:cNvPr id="172" name="Rectangle 171">
          <a:extLst>
            <a:ext uri="{FF2B5EF4-FFF2-40B4-BE49-F238E27FC236}">
              <a16:creationId xmlns:a16="http://schemas.microsoft.com/office/drawing/2014/main" id="{ADAAB5C8-9940-4F97-A18B-BA6B7928D26D}"/>
            </a:ext>
          </a:extLst>
        </xdr:cNvPr>
        <xdr:cNvSpPr/>
      </xdr:nvSpPr>
      <xdr:spPr>
        <a:xfrm>
          <a:off x="13174371" y="1078675"/>
          <a:ext cx="2208504" cy="46404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D89C3B97-BDA7-45FD-9215-4C737E12B965}" type="TxLink">
            <a:rPr lang="en-US" sz="1100" b="0" i="0" u="none" strike="noStrike" baseline="0">
              <a:solidFill>
                <a:schemeClr val="bg1"/>
              </a:solidFill>
              <a:latin typeface="Calibri"/>
              <a:ea typeface="Calibri"/>
              <a:cs typeface="Calibri"/>
            </a:rPr>
            <a:pPr algn="l"/>
            <a:t>Total Income</a:t>
          </a:fld>
          <a:endParaRPr lang="en-AU" sz="1600" baseline="0">
            <a:solidFill>
              <a:schemeClr val="bg1"/>
            </a:solidFill>
            <a:latin typeface="Century" panose="02040604050505020304" pitchFamily="18" charset="0"/>
          </a:endParaRPr>
        </a:p>
      </xdr:txBody>
    </xdr:sp>
    <xdr:clientData/>
  </xdr:twoCellAnchor>
  <xdr:twoCellAnchor>
    <xdr:from>
      <xdr:col>21</xdr:col>
      <xdr:colOff>382299</xdr:colOff>
      <xdr:row>7</xdr:row>
      <xdr:rowOff>111403</xdr:rowOff>
    </xdr:from>
    <xdr:to>
      <xdr:col>25</xdr:col>
      <xdr:colOff>180975</xdr:colOff>
      <xdr:row>10</xdr:row>
      <xdr:rowOff>38239</xdr:rowOff>
    </xdr:to>
    <xdr:sp macro="" textlink="Pivot_Tables!I55">
      <xdr:nvSpPr>
        <xdr:cNvPr id="173" name="Rectangle 172">
          <a:extLst>
            <a:ext uri="{FF2B5EF4-FFF2-40B4-BE49-F238E27FC236}">
              <a16:creationId xmlns:a16="http://schemas.microsoft.com/office/drawing/2014/main" id="{A192E9FA-4154-4D35-955E-366EF6FE181C}"/>
            </a:ext>
          </a:extLst>
        </xdr:cNvPr>
        <xdr:cNvSpPr/>
      </xdr:nvSpPr>
      <xdr:spPr>
        <a:xfrm>
          <a:off x="13183899" y="1378228"/>
          <a:ext cx="2237076" cy="46976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5CA97C25-62BA-4D4B-8555-7FB6D3477D50}" type="TxLink">
            <a:rPr lang="en-US" sz="1100" b="0" i="0" u="none" strike="noStrike" baseline="0">
              <a:solidFill>
                <a:schemeClr val="bg1"/>
              </a:solidFill>
              <a:latin typeface="Calibri"/>
              <a:ea typeface="Calibri"/>
              <a:cs typeface="Calibri"/>
            </a:rPr>
            <a:pPr algn="l"/>
            <a:t>Total Expenses</a:t>
          </a:fld>
          <a:endParaRPr lang="en-AU" sz="1600" baseline="0">
            <a:solidFill>
              <a:schemeClr val="bg1"/>
            </a:solidFill>
            <a:latin typeface="Century" panose="02040604050505020304" pitchFamily="18" charset="0"/>
          </a:endParaRPr>
        </a:p>
      </xdr:txBody>
    </xdr:sp>
    <xdr:clientData/>
  </xdr:twoCellAnchor>
  <xdr:twoCellAnchor>
    <xdr:from>
      <xdr:col>26</xdr:col>
      <xdr:colOff>57759</xdr:colOff>
      <xdr:row>5</xdr:row>
      <xdr:rowOff>60537</xdr:rowOff>
    </xdr:from>
    <xdr:to>
      <xdr:col>28</xdr:col>
      <xdr:colOff>515433</xdr:colOff>
      <xdr:row>5</xdr:row>
      <xdr:rowOff>60537</xdr:rowOff>
    </xdr:to>
    <xdr:cxnSp macro="">
      <xdr:nvCxnSpPr>
        <xdr:cNvPr id="178" name="Straight Connector 177">
          <a:extLst>
            <a:ext uri="{FF2B5EF4-FFF2-40B4-BE49-F238E27FC236}">
              <a16:creationId xmlns:a16="http://schemas.microsoft.com/office/drawing/2014/main" id="{A14B449E-A2E4-4E57-A353-51B5D0151B70}"/>
            </a:ext>
          </a:extLst>
        </xdr:cNvPr>
        <xdr:cNvCxnSpPr>
          <a:cxnSpLocks/>
        </xdr:cNvCxnSpPr>
      </xdr:nvCxnSpPr>
      <xdr:spPr>
        <a:xfrm flipV="1">
          <a:off x="15907359" y="965412"/>
          <a:ext cx="1676874" cy="0"/>
        </a:xfrm>
        <a:prstGeom prst="line">
          <a:avLst/>
        </a:prstGeom>
        <a:ln>
          <a:solidFill>
            <a:srgbClr val="7030A0"/>
          </a:solidFill>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21</xdr:col>
      <xdr:colOff>117939</xdr:colOff>
      <xdr:row>7</xdr:row>
      <xdr:rowOff>38226</xdr:rowOff>
    </xdr:from>
    <xdr:to>
      <xdr:col>21</xdr:col>
      <xdr:colOff>205021</xdr:colOff>
      <xdr:row>7</xdr:row>
      <xdr:rowOff>110226</xdr:rowOff>
    </xdr:to>
    <xdr:sp macro="" textlink="">
      <xdr:nvSpPr>
        <xdr:cNvPr id="179" name="Flowchart: Connector 178">
          <a:extLst>
            <a:ext uri="{FF2B5EF4-FFF2-40B4-BE49-F238E27FC236}">
              <a16:creationId xmlns:a16="http://schemas.microsoft.com/office/drawing/2014/main" id="{5495CDF3-DC3A-4460-83E5-5048FA7DF85B}"/>
            </a:ext>
          </a:extLst>
        </xdr:cNvPr>
        <xdr:cNvSpPr>
          <a:spLocks noChangeAspect="1"/>
        </xdr:cNvSpPr>
      </xdr:nvSpPr>
      <xdr:spPr>
        <a:xfrm>
          <a:off x="12919539" y="1305051"/>
          <a:ext cx="87082" cy="72000"/>
        </a:xfrm>
        <a:prstGeom prst="flowChartConnector">
          <a:avLst/>
        </a:prstGeom>
        <a:solidFill>
          <a:srgbClr val="7030A0"/>
        </a:soli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21</xdr:col>
      <xdr:colOff>120015</xdr:colOff>
      <xdr:row>8</xdr:row>
      <xdr:rowOff>116205</xdr:rowOff>
    </xdr:from>
    <xdr:to>
      <xdr:col>21</xdr:col>
      <xdr:colOff>197520</xdr:colOff>
      <xdr:row>9</xdr:row>
      <xdr:rowOff>20355</xdr:rowOff>
    </xdr:to>
    <xdr:sp macro="" textlink="">
      <xdr:nvSpPr>
        <xdr:cNvPr id="182" name="Flowchart: Connector 181">
          <a:extLst>
            <a:ext uri="{FF2B5EF4-FFF2-40B4-BE49-F238E27FC236}">
              <a16:creationId xmlns:a16="http://schemas.microsoft.com/office/drawing/2014/main" id="{F2D79F9A-FF7C-4EA8-AD00-7A2B3FD1EDCA}"/>
            </a:ext>
          </a:extLst>
        </xdr:cNvPr>
        <xdr:cNvSpPr/>
      </xdr:nvSpPr>
      <xdr:spPr>
        <a:xfrm>
          <a:off x="12921615" y="1564005"/>
          <a:ext cx="77505" cy="85125"/>
        </a:xfrm>
        <a:prstGeom prst="flowChartConnector">
          <a:avLst/>
        </a:prstGeom>
        <a:solidFill>
          <a:srgbClr val="7030A0"/>
        </a:soli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chemeClr val="lt1"/>
            </a:solidFill>
            <a:latin typeface="+mn-lt"/>
            <a:ea typeface="+mn-ea"/>
            <a:cs typeface="+mn-cs"/>
          </a:endParaRPr>
        </a:p>
      </xdr:txBody>
    </xdr:sp>
    <xdr:clientData/>
  </xdr:twoCellAnchor>
  <xdr:twoCellAnchor>
    <xdr:from>
      <xdr:col>21</xdr:col>
      <xdr:colOff>133350</xdr:colOff>
      <xdr:row>10</xdr:row>
      <xdr:rowOff>74295</xdr:rowOff>
    </xdr:from>
    <xdr:to>
      <xdr:col>21</xdr:col>
      <xdr:colOff>210855</xdr:colOff>
      <xdr:row>10</xdr:row>
      <xdr:rowOff>153495</xdr:rowOff>
    </xdr:to>
    <xdr:sp macro="" textlink="">
      <xdr:nvSpPr>
        <xdr:cNvPr id="183" name="Flowchart: Connector 182">
          <a:extLst>
            <a:ext uri="{FF2B5EF4-FFF2-40B4-BE49-F238E27FC236}">
              <a16:creationId xmlns:a16="http://schemas.microsoft.com/office/drawing/2014/main" id="{0CAE630D-3B30-40DE-847D-A52DB1274DB7}"/>
            </a:ext>
          </a:extLst>
        </xdr:cNvPr>
        <xdr:cNvSpPr/>
      </xdr:nvSpPr>
      <xdr:spPr>
        <a:xfrm>
          <a:off x="12934950" y="1884045"/>
          <a:ext cx="77505" cy="79200"/>
        </a:xfrm>
        <a:prstGeom prst="flowChartConnector">
          <a:avLst/>
        </a:prstGeom>
        <a:solidFill>
          <a:srgbClr val="7030A0"/>
        </a:soli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chemeClr val="lt1"/>
            </a:solidFill>
            <a:latin typeface="+mn-lt"/>
            <a:ea typeface="+mn-ea"/>
            <a:cs typeface="+mn-cs"/>
          </a:endParaRPr>
        </a:p>
      </xdr:txBody>
    </xdr:sp>
    <xdr:clientData/>
  </xdr:twoCellAnchor>
  <xdr:twoCellAnchor>
    <xdr:from>
      <xdr:col>13</xdr:col>
      <xdr:colOff>206375</xdr:colOff>
      <xdr:row>7</xdr:row>
      <xdr:rowOff>130175</xdr:rowOff>
    </xdr:from>
    <xdr:to>
      <xdr:col>20</xdr:col>
      <xdr:colOff>43175</xdr:colOff>
      <xdr:row>7</xdr:row>
      <xdr:rowOff>130175</xdr:rowOff>
    </xdr:to>
    <xdr:cxnSp macro="">
      <xdr:nvCxnSpPr>
        <xdr:cNvPr id="184" name="Straight Connector 183">
          <a:extLst>
            <a:ext uri="{FF2B5EF4-FFF2-40B4-BE49-F238E27FC236}">
              <a16:creationId xmlns:a16="http://schemas.microsoft.com/office/drawing/2014/main" id="{EAD9A5C8-34CA-47A5-95D4-33B8CAAD69B3}"/>
            </a:ext>
          </a:extLst>
        </xdr:cNvPr>
        <xdr:cNvCxnSpPr/>
      </xdr:nvCxnSpPr>
      <xdr:spPr>
        <a:xfrm flipV="1">
          <a:off x="8131175" y="1397000"/>
          <a:ext cx="4104000" cy="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xdr:col>
      <xdr:colOff>210185</xdr:colOff>
      <xdr:row>9</xdr:row>
      <xdr:rowOff>48260</xdr:rowOff>
    </xdr:from>
    <xdr:to>
      <xdr:col>20</xdr:col>
      <xdr:colOff>41270</xdr:colOff>
      <xdr:row>9</xdr:row>
      <xdr:rowOff>48260</xdr:rowOff>
    </xdr:to>
    <xdr:cxnSp macro="">
      <xdr:nvCxnSpPr>
        <xdr:cNvPr id="185" name="Straight Connector 184">
          <a:extLst>
            <a:ext uri="{FF2B5EF4-FFF2-40B4-BE49-F238E27FC236}">
              <a16:creationId xmlns:a16="http://schemas.microsoft.com/office/drawing/2014/main" id="{DD200FBB-26ED-4330-BBFA-005083574E59}"/>
            </a:ext>
          </a:extLst>
        </xdr:cNvPr>
        <xdr:cNvCxnSpPr/>
      </xdr:nvCxnSpPr>
      <xdr:spPr>
        <a:xfrm flipV="1">
          <a:off x="8134985" y="1677035"/>
          <a:ext cx="4098285" cy="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xdr:col>
      <xdr:colOff>206375</xdr:colOff>
      <xdr:row>10</xdr:row>
      <xdr:rowOff>170180</xdr:rowOff>
    </xdr:from>
    <xdr:to>
      <xdr:col>20</xdr:col>
      <xdr:colOff>58415</xdr:colOff>
      <xdr:row>10</xdr:row>
      <xdr:rowOff>170180</xdr:rowOff>
    </xdr:to>
    <xdr:cxnSp macro="">
      <xdr:nvCxnSpPr>
        <xdr:cNvPr id="186" name="Straight Connector 185">
          <a:extLst>
            <a:ext uri="{FF2B5EF4-FFF2-40B4-BE49-F238E27FC236}">
              <a16:creationId xmlns:a16="http://schemas.microsoft.com/office/drawing/2014/main" id="{E6B0CAA3-9C5E-4647-8CF2-0A1610AC46EA}"/>
            </a:ext>
          </a:extLst>
        </xdr:cNvPr>
        <xdr:cNvCxnSpPr/>
      </xdr:nvCxnSpPr>
      <xdr:spPr>
        <a:xfrm flipV="1">
          <a:off x="8131175" y="1979930"/>
          <a:ext cx="4119240" cy="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xdr:col>
      <xdr:colOff>208280</xdr:colOff>
      <xdr:row>12</xdr:row>
      <xdr:rowOff>93980</xdr:rowOff>
    </xdr:from>
    <xdr:to>
      <xdr:col>20</xdr:col>
      <xdr:colOff>58415</xdr:colOff>
      <xdr:row>12</xdr:row>
      <xdr:rowOff>93980</xdr:rowOff>
    </xdr:to>
    <xdr:cxnSp macro="">
      <xdr:nvCxnSpPr>
        <xdr:cNvPr id="187" name="Straight Connector 186">
          <a:extLst>
            <a:ext uri="{FF2B5EF4-FFF2-40B4-BE49-F238E27FC236}">
              <a16:creationId xmlns:a16="http://schemas.microsoft.com/office/drawing/2014/main" id="{AA93775F-BA42-4B66-B47A-4599253D0B81}"/>
            </a:ext>
          </a:extLst>
        </xdr:cNvPr>
        <xdr:cNvCxnSpPr/>
      </xdr:nvCxnSpPr>
      <xdr:spPr>
        <a:xfrm flipV="1">
          <a:off x="8133080" y="2265680"/>
          <a:ext cx="4117335" cy="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xdr:col>
      <xdr:colOff>212090</xdr:colOff>
      <xdr:row>14</xdr:row>
      <xdr:rowOff>31115</xdr:rowOff>
    </xdr:from>
    <xdr:to>
      <xdr:col>20</xdr:col>
      <xdr:colOff>54605</xdr:colOff>
      <xdr:row>14</xdr:row>
      <xdr:rowOff>31115</xdr:rowOff>
    </xdr:to>
    <xdr:cxnSp macro="">
      <xdr:nvCxnSpPr>
        <xdr:cNvPr id="188" name="Straight Connector 187">
          <a:extLst>
            <a:ext uri="{FF2B5EF4-FFF2-40B4-BE49-F238E27FC236}">
              <a16:creationId xmlns:a16="http://schemas.microsoft.com/office/drawing/2014/main" id="{23DF691A-7382-4A68-9ED7-F29335CAA3B5}"/>
            </a:ext>
          </a:extLst>
        </xdr:cNvPr>
        <xdr:cNvCxnSpPr/>
      </xdr:nvCxnSpPr>
      <xdr:spPr>
        <a:xfrm flipV="1">
          <a:off x="8136890" y="2564765"/>
          <a:ext cx="4109715" cy="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xdr:col>
      <xdr:colOff>212090</xdr:colOff>
      <xdr:row>15</xdr:row>
      <xdr:rowOff>135890</xdr:rowOff>
    </xdr:from>
    <xdr:to>
      <xdr:col>20</xdr:col>
      <xdr:colOff>54605</xdr:colOff>
      <xdr:row>15</xdr:row>
      <xdr:rowOff>135890</xdr:rowOff>
    </xdr:to>
    <xdr:cxnSp macro="">
      <xdr:nvCxnSpPr>
        <xdr:cNvPr id="189" name="Straight Connector 188">
          <a:extLst>
            <a:ext uri="{FF2B5EF4-FFF2-40B4-BE49-F238E27FC236}">
              <a16:creationId xmlns:a16="http://schemas.microsoft.com/office/drawing/2014/main" id="{D26DFFE3-EA99-4ABA-B764-7DB01BBFA1C2}"/>
            </a:ext>
          </a:extLst>
        </xdr:cNvPr>
        <xdr:cNvCxnSpPr/>
      </xdr:nvCxnSpPr>
      <xdr:spPr>
        <a:xfrm flipV="1">
          <a:off x="8136890" y="2850515"/>
          <a:ext cx="4109715" cy="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xdr:col>
      <xdr:colOff>212090</xdr:colOff>
      <xdr:row>17</xdr:row>
      <xdr:rowOff>59690</xdr:rowOff>
    </xdr:from>
    <xdr:to>
      <xdr:col>20</xdr:col>
      <xdr:colOff>54605</xdr:colOff>
      <xdr:row>17</xdr:row>
      <xdr:rowOff>59690</xdr:rowOff>
    </xdr:to>
    <xdr:cxnSp macro="">
      <xdr:nvCxnSpPr>
        <xdr:cNvPr id="190" name="Straight Connector 189">
          <a:extLst>
            <a:ext uri="{FF2B5EF4-FFF2-40B4-BE49-F238E27FC236}">
              <a16:creationId xmlns:a16="http://schemas.microsoft.com/office/drawing/2014/main" id="{F24E0A2C-F39B-4A0E-A80F-8582C0819AAD}"/>
            </a:ext>
          </a:extLst>
        </xdr:cNvPr>
        <xdr:cNvCxnSpPr/>
      </xdr:nvCxnSpPr>
      <xdr:spPr>
        <a:xfrm flipV="1">
          <a:off x="8136890" y="3136265"/>
          <a:ext cx="4109715" cy="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xdr:col>
      <xdr:colOff>208280</xdr:colOff>
      <xdr:row>19</xdr:row>
      <xdr:rowOff>6350</xdr:rowOff>
    </xdr:from>
    <xdr:to>
      <xdr:col>20</xdr:col>
      <xdr:colOff>58415</xdr:colOff>
      <xdr:row>19</xdr:row>
      <xdr:rowOff>6350</xdr:rowOff>
    </xdr:to>
    <xdr:cxnSp macro="">
      <xdr:nvCxnSpPr>
        <xdr:cNvPr id="191" name="Straight Connector 190">
          <a:extLst>
            <a:ext uri="{FF2B5EF4-FFF2-40B4-BE49-F238E27FC236}">
              <a16:creationId xmlns:a16="http://schemas.microsoft.com/office/drawing/2014/main" id="{C4040945-820A-4575-A441-FF6D52692E31}"/>
            </a:ext>
          </a:extLst>
        </xdr:cNvPr>
        <xdr:cNvCxnSpPr/>
      </xdr:nvCxnSpPr>
      <xdr:spPr>
        <a:xfrm flipV="1">
          <a:off x="8133080" y="3444875"/>
          <a:ext cx="4117335" cy="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xdr:col>
      <xdr:colOff>208280</xdr:colOff>
      <xdr:row>20</xdr:row>
      <xdr:rowOff>135890</xdr:rowOff>
    </xdr:from>
    <xdr:to>
      <xdr:col>20</xdr:col>
      <xdr:colOff>58415</xdr:colOff>
      <xdr:row>20</xdr:row>
      <xdr:rowOff>135890</xdr:rowOff>
    </xdr:to>
    <xdr:cxnSp macro="">
      <xdr:nvCxnSpPr>
        <xdr:cNvPr id="192" name="Straight Connector 191">
          <a:extLst>
            <a:ext uri="{FF2B5EF4-FFF2-40B4-BE49-F238E27FC236}">
              <a16:creationId xmlns:a16="http://schemas.microsoft.com/office/drawing/2014/main" id="{B062980A-5B73-4D30-8CDA-C9D00AFA2E28}"/>
            </a:ext>
          </a:extLst>
        </xdr:cNvPr>
        <xdr:cNvCxnSpPr/>
      </xdr:nvCxnSpPr>
      <xdr:spPr>
        <a:xfrm flipV="1">
          <a:off x="8133080" y="3755390"/>
          <a:ext cx="4117335" cy="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xdr:col>
      <xdr:colOff>208280</xdr:colOff>
      <xdr:row>22</xdr:row>
      <xdr:rowOff>59690</xdr:rowOff>
    </xdr:from>
    <xdr:to>
      <xdr:col>20</xdr:col>
      <xdr:colOff>58415</xdr:colOff>
      <xdr:row>22</xdr:row>
      <xdr:rowOff>59690</xdr:rowOff>
    </xdr:to>
    <xdr:cxnSp macro="">
      <xdr:nvCxnSpPr>
        <xdr:cNvPr id="193" name="Straight Connector 192">
          <a:extLst>
            <a:ext uri="{FF2B5EF4-FFF2-40B4-BE49-F238E27FC236}">
              <a16:creationId xmlns:a16="http://schemas.microsoft.com/office/drawing/2014/main" id="{16371DEF-3B28-4850-AC3D-7FFC8DA7F377}"/>
            </a:ext>
          </a:extLst>
        </xdr:cNvPr>
        <xdr:cNvCxnSpPr/>
      </xdr:nvCxnSpPr>
      <xdr:spPr>
        <a:xfrm flipV="1">
          <a:off x="8133080" y="4041140"/>
          <a:ext cx="4117335" cy="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xdr:col>
      <xdr:colOff>208280</xdr:colOff>
      <xdr:row>23</xdr:row>
      <xdr:rowOff>173990</xdr:rowOff>
    </xdr:from>
    <xdr:to>
      <xdr:col>20</xdr:col>
      <xdr:colOff>58415</xdr:colOff>
      <xdr:row>23</xdr:row>
      <xdr:rowOff>173990</xdr:rowOff>
    </xdr:to>
    <xdr:cxnSp macro="">
      <xdr:nvCxnSpPr>
        <xdr:cNvPr id="194" name="Straight Connector 193">
          <a:extLst>
            <a:ext uri="{FF2B5EF4-FFF2-40B4-BE49-F238E27FC236}">
              <a16:creationId xmlns:a16="http://schemas.microsoft.com/office/drawing/2014/main" id="{4689914F-4CBA-4800-88F2-89050553E401}"/>
            </a:ext>
          </a:extLst>
        </xdr:cNvPr>
        <xdr:cNvCxnSpPr/>
      </xdr:nvCxnSpPr>
      <xdr:spPr>
        <a:xfrm flipV="1">
          <a:off x="8133080" y="4336415"/>
          <a:ext cx="4117335" cy="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xdr:col>
      <xdr:colOff>208280</xdr:colOff>
      <xdr:row>25</xdr:row>
      <xdr:rowOff>93980</xdr:rowOff>
    </xdr:from>
    <xdr:to>
      <xdr:col>20</xdr:col>
      <xdr:colOff>58415</xdr:colOff>
      <xdr:row>25</xdr:row>
      <xdr:rowOff>93980</xdr:rowOff>
    </xdr:to>
    <xdr:cxnSp macro="">
      <xdr:nvCxnSpPr>
        <xdr:cNvPr id="195" name="Straight Connector 194">
          <a:extLst>
            <a:ext uri="{FF2B5EF4-FFF2-40B4-BE49-F238E27FC236}">
              <a16:creationId xmlns:a16="http://schemas.microsoft.com/office/drawing/2014/main" id="{FDE4726A-70C2-44E4-BAD6-47070AD8D710}"/>
            </a:ext>
          </a:extLst>
        </xdr:cNvPr>
        <xdr:cNvCxnSpPr/>
      </xdr:nvCxnSpPr>
      <xdr:spPr>
        <a:xfrm flipV="1">
          <a:off x="8133080" y="4618355"/>
          <a:ext cx="4117335" cy="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xdr:col>
      <xdr:colOff>212090</xdr:colOff>
      <xdr:row>27</xdr:row>
      <xdr:rowOff>38735</xdr:rowOff>
    </xdr:from>
    <xdr:to>
      <xdr:col>20</xdr:col>
      <xdr:colOff>54605</xdr:colOff>
      <xdr:row>27</xdr:row>
      <xdr:rowOff>38735</xdr:rowOff>
    </xdr:to>
    <xdr:cxnSp macro="">
      <xdr:nvCxnSpPr>
        <xdr:cNvPr id="196" name="Straight Connector 195">
          <a:extLst>
            <a:ext uri="{FF2B5EF4-FFF2-40B4-BE49-F238E27FC236}">
              <a16:creationId xmlns:a16="http://schemas.microsoft.com/office/drawing/2014/main" id="{3DA91B0C-0EED-4700-9200-99510FE776EC}"/>
            </a:ext>
          </a:extLst>
        </xdr:cNvPr>
        <xdr:cNvCxnSpPr/>
      </xdr:nvCxnSpPr>
      <xdr:spPr>
        <a:xfrm flipV="1">
          <a:off x="8136890" y="4925060"/>
          <a:ext cx="4109715" cy="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xdr:col>
      <xdr:colOff>212090</xdr:colOff>
      <xdr:row>28</xdr:row>
      <xdr:rowOff>162560</xdr:rowOff>
    </xdr:from>
    <xdr:to>
      <xdr:col>20</xdr:col>
      <xdr:colOff>54605</xdr:colOff>
      <xdr:row>28</xdr:row>
      <xdr:rowOff>162560</xdr:rowOff>
    </xdr:to>
    <xdr:cxnSp macro="">
      <xdr:nvCxnSpPr>
        <xdr:cNvPr id="197" name="Straight Connector 196">
          <a:extLst>
            <a:ext uri="{FF2B5EF4-FFF2-40B4-BE49-F238E27FC236}">
              <a16:creationId xmlns:a16="http://schemas.microsoft.com/office/drawing/2014/main" id="{6A9EBF7C-534E-471C-8627-0F5701A5FEF5}"/>
            </a:ext>
          </a:extLst>
        </xdr:cNvPr>
        <xdr:cNvCxnSpPr/>
      </xdr:nvCxnSpPr>
      <xdr:spPr>
        <a:xfrm flipV="1">
          <a:off x="8136890" y="5229860"/>
          <a:ext cx="4109715" cy="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16</xdr:col>
      <xdr:colOff>229629</xdr:colOff>
      <xdr:row>24</xdr:row>
      <xdr:rowOff>104480</xdr:rowOff>
    </xdr:from>
    <xdr:to>
      <xdr:col>16</xdr:col>
      <xdr:colOff>398633</xdr:colOff>
      <xdr:row>25</xdr:row>
      <xdr:rowOff>120555</xdr:rowOff>
    </xdr:to>
    <xdr:sp macro="" textlink="Pivot_Tables!I21">
      <xdr:nvSpPr>
        <xdr:cNvPr id="198" name="Rectangle 197">
          <a:extLst>
            <a:ext uri="{FF2B5EF4-FFF2-40B4-BE49-F238E27FC236}">
              <a16:creationId xmlns:a16="http://schemas.microsoft.com/office/drawing/2014/main" id="{A4C7AEE6-2A8E-4EB0-9310-78ABF0E24E06}"/>
            </a:ext>
          </a:extLst>
        </xdr:cNvPr>
        <xdr:cNvSpPr/>
      </xdr:nvSpPr>
      <xdr:spPr>
        <a:xfrm>
          <a:off x="9983229" y="4447880"/>
          <a:ext cx="169004" cy="1970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16</xdr:col>
      <xdr:colOff>229629</xdr:colOff>
      <xdr:row>26</xdr:row>
      <xdr:rowOff>32090</xdr:rowOff>
    </xdr:from>
    <xdr:to>
      <xdr:col>16</xdr:col>
      <xdr:colOff>402443</xdr:colOff>
      <xdr:row>27</xdr:row>
      <xdr:rowOff>63405</xdr:rowOff>
    </xdr:to>
    <xdr:sp macro="" textlink="Pivot_Tables!I21">
      <xdr:nvSpPr>
        <xdr:cNvPr id="199" name="Rectangle 198">
          <a:extLst>
            <a:ext uri="{FF2B5EF4-FFF2-40B4-BE49-F238E27FC236}">
              <a16:creationId xmlns:a16="http://schemas.microsoft.com/office/drawing/2014/main" id="{FCB8522B-C333-463E-A6DC-BDC35795C247}"/>
            </a:ext>
          </a:extLst>
        </xdr:cNvPr>
        <xdr:cNvSpPr/>
      </xdr:nvSpPr>
      <xdr:spPr>
        <a:xfrm>
          <a:off x="9983229" y="4737440"/>
          <a:ext cx="172814" cy="2122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16</xdr:col>
      <xdr:colOff>229629</xdr:colOff>
      <xdr:row>27</xdr:row>
      <xdr:rowOff>159725</xdr:rowOff>
    </xdr:from>
    <xdr:to>
      <xdr:col>16</xdr:col>
      <xdr:colOff>398633</xdr:colOff>
      <xdr:row>29</xdr:row>
      <xdr:rowOff>17685</xdr:rowOff>
    </xdr:to>
    <xdr:sp macro="" textlink="Pivot_Tables!I21">
      <xdr:nvSpPr>
        <xdr:cNvPr id="200" name="Rectangle 199">
          <a:extLst>
            <a:ext uri="{FF2B5EF4-FFF2-40B4-BE49-F238E27FC236}">
              <a16:creationId xmlns:a16="http://schemas.microsoft.com/office/drawing/2014/main" id="{2DF770E6-92E3-4C92-9309-4ACD0F6DFC21}"/>
            </a:ext>
          </a:extLst>
        </xdr:cNvPr>
        <xdr:cNvSpPr/>
      </xdr:nvSpPr>
      <xdr:spPr>
        <a:xfrm>
          <a:off x="9983229" y="5046050"/>
          <a:ext cx="169004" cy="21991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bg1"/>
              </a:solidFill>
              <a:latin typeface="Century" panose="02040604050505020304" pitchFamily="18" charset="0"/>
            </a:rPr>
            <a:t>$</a:t>
          </a:r>
        </a:p>
      </xdr:txBody>
    </xdr:sp>
    <xdr:clientData/>
  </xdr:twoCellAnchor>
  <xdr:twoCellAnchor>
    <xdr:from>
      <xdr:col>12</xdr:col>
      <xdr:colOff>520065</xdr:colOff>
      <xdr:row>28</xdr:row>
      <xdr:rowOff>26670</xdr:rowOff>
    </xdr:from>
    <xdr:to>
      <xdr:col>12</xdr:col>
      <xdr:colOff>597570</xdr:colOff>
      <xdr:row>28</xdr:row>
      <xdr:rowOff>102270</xdr:rowOff>
    </xdr:to>
    <xdr:sp macro="" textlink="">
      <xdr:nvSpPr>
        <xdr:cNvPr id="201" name="Flowchart: Connector 200">
          <a:extLst>
            <a:ext uri="{FF2B5EF4-FFF2-40B4-BE49-F238E27FC236}">
              <a16:creationId xmlns:a16="http://schemas.microsoft.com/office/drawing/2014/main" id="{B05A27D0-2213-4330-9B82-09774C1F26EC}"/>
            </a:ext>
          </a:extLst>
        </xdr:cNvPr>
        <xdr:cNvSpPr/>
      </xdr:nvSpPr>
      <xdr:spPr>
        <a:xfrm>
          <a:off x="7835265" y="5093970"/>
          <a:ext cx="77505" cy="75600"/>
        </a:xfrm>
        <a:prstGeom prst="flowChartConnector">
          <a:avLst/>
        </a:prstGeom>
        <a:gradFill>
          <a:gsLst>
            <a:gs pos="100000">
              <a:srgbClr val="5DFDCB"/>
            </a:gs>
            <a:gs pos="0">
              <a:srgbClr val="007F00"/>
            </a:gs>
          </a:gsLst>
          <a:lin ang="2700000" scaled="1"/>
        </a:gradFill>
        <a:effectLst>
          <a:outerShdw blurRad="127000" sx="150000" sy="150000" algn="ctr"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chemeClr val="lt1"/>
            </a:solidFill>
            <a:latin typeface="+mn-lt"/>
            <a:ea typeface="+mn-ea"/>
            <a:cs typeface="+mn-cs"/>
          </a:endParaRPr>
        </a:p>
      </xdr:txBody>
    </xdr:sp>
    <xdr:clientData/>
  </xdr:twoCellAnchor>
  <xdr:twoCellAnchor>
    <xdr:from>
      <xdr:col>21</xdr:col>
      <xdr:colOff>438783</xdr:colOff>
      <xdr:row>7</xdr:row>
      <xdr:rowOff>133985</xdr:rowOff>
    </xdr:from>
    <xdr:to>
      <xdr:col>28</xdr:col>
      <xdr:colOff>419583</xdr:colOff>
      <xdr:row>7</xdr:row>
      <xdr:rowOff>133985</xdr:rowOff>
    </xdr:to>
    <xdr:cxnSp macro="">
      <xdr:nvCxnSpPr>
        <xdr:cNvPr id="202" name="Straight Connector 201">
          <a:extLst>
            <a:ext uri="{FF2B5EF4-FFF2-40B4-BE49-F238E27FC236}">
              <a16:creationId xmlns:a16="http://schemas.microsoft.com/office/drawing/2014/main" id="{F335D237-0A70-4095-8E3E-F1333920C8BA}"/>
            </a:ext>
          </a:extLst>
        </xdr:cNvPr>
        <xdr:cNvCxnSpPr/>
      </xdr:nvCxnSpPr>
      <xdr:spPr>
        <a:xfrm flipV="1">
          <a:off x="13240383" y="1400810"/>
          <a:ext cx="4248000" cy="0"/>
        </a:xfrm>
        <a:prstGeom prst="line">
          <a:avLst/>
        </a:prstGeom>
        <a:ln>
          <a:solidFill>
            <a:srgbClr val="7030A0"/>
          </a:solidFill>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21</xdr:col>
      <xdr:colOff>434973</xdr:colOff>
      <xdr:row>9</xdr:row>
      <xdr:rowOff>59690</xdr:rowOff>
    </xdr:from>
    <xdr:to>
      <xdr:col>28</xdr:col>
      <xdr:colOff>434823</xdr:colOff>
      <xdr:row>9</xdr:row>
      <xdr:rowOff>59690</xdr:rowOff>
    </xdr:to>
    <xdr:cxnSp macro="">
      <xdr:nvCxnSpPr>
        <xdr:cNvPr id="203" name="Straight Connector 202">
          <a:extLst>
            <a:ext uri="{FF2B5EF4-FFF2-40B4-BE49-F238E27FC236}">
              <a16:creationId xmlns:a16="http://schemas.microsoft.com/office/drawing/2014/main" id="{3D9FDCAB-195D-44FF-8A00-0A168948F355}"/>
            </a:ext>
          </a:extLst>
        </xdr:cNvPr>
        <xdr:cNvCxnSpPr/>
      </xdr:nvCxnSpPr>
      <xdr:spPr>
        <a:xfrm flipV="1">
          <a:off x="13236573" y="1688465"/>
          <a:ext cx="4267050" cy="0"/>
        </a:xfrm>
        <a:prstGeom prst="line">
          <a:avLst/>
        </a:prstGeom>
        <a:ln>
          <a:solidFill>
            <a:srgbClr val="7030A0"/>
          </a:solidFill>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21</xdr:col>
      <xdr:colOff>434973</xdr:colOff>
      <xdr:row>11</xdr:row>
      <xdr:rowOff>635</xdr:rowOff>
    </xdr:from>
    <xdr:to>
      <xdr:col>28</xdr:col>
      <xdr:colOff>434823</xdr:colOff>
      <xdr:row>11</xdr:row>
      <xdr:rowOff>635</xdr:rowOff>
    </xdr:to>
    <xdr:cxnSp macro="">
      <xdr:nvCxnSpPr>
        <xdr:cNvPr id="204" name="Straight Connector 203">
          <a:extLst>
            <a:ext uri="{FF2B5EF4-FFF2-40B4-BE49-F238E27FC236}">
              <a16:creationId xmlns:a16="http://schemas.microsoft.com/office/drawing/2014/main" id="{53C3DA3D-2105-445C-AD45-F2C3D53F2B94}"/>
            </a:ext>
          </a:extLst>
        </xdr:cNvPr>
        <xdr:cNvCxnSpPr/>
      </xdr:nvCxnSpPr>
      <xdr:spPr>
        <a:xfrm flipV="1">
          <a:off x="13236573" y="1991360"/>
          <a:ext cx="4267050" cy="0"/>
        </a:xfrm>
        <a:prstGeom prst="line">
          <a:avLst/>
        </a:prstGeom>
        <a:ln>
          <a:solidFill>
            <a:srgbClr val="7030A0"/>
          </a:solidFill>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17</xdr:col>
      <xdr:colOff>116560</xdr:colOff>
      <xdr:row>24</xdr:row>
      <xdr:rowOff>117025</xdr:rowOff>
    </xdr:from>
    <xdr:to>
      <xdr:col>18</xdr:col>
      <xdr:colOff>231735</xdr:colOff>
      <xdr:row>25</xdr:row>
      <xdr:rowOff>116457</xdr:rowOff>
    </xdr:to>
    <xdr:sp macro="" textlink="Pivot_Tables!K50">
      <xdr:nvSpPr>
        <xdr:cNvPr id="205" name="Rectangle 204">
          <a:extLst>
            <a:ext uri="{FF2B5EF4-FFF2-40B4-BE49-F238E27FC236}">
              <a16:creationId xmlns:a16="http://schemas.microsoft.com/office/drawing/2014/main" id="{DDA0D015-296A-4AE7-86DB-1315DB375A26}"/>
            </a:ext>
          </a:extLst>
        </xdr:cNvPr>
        <xdr:cNvSpPr/>
      </xdr:nvSpPr>
      <xdr:spPr>
        <a:xfrm>
          <a:off x="10479760" y="4460425"/>
          <a:ext cx="724775" cy="18040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19F82FDB-3B97-4824-8803-069D19CD08CC}" type="TxLink">
            <a:rPr lang="en-US" sz="1100" b="0" i="0" u="none" strike="noStrike" baseline="0">
              <a:solidFill>
                <a:schemeClr val="bg1"/>
              </a:solidFill>
              <a:latin typeface="Calibri"/>
              <a:ea typeface="Calibri"/>
              <a:cs typeface="Calibri"/>
            </a:rPr>
            <a:pPr algn="r"/>
            <a:t>300</a:t>
          </a:fld>
          <a:endParaRPr lang="en-AU" sz="1600" baseline="0">
            <a:solidFill>
              <a:schemeClr val="bg1"/>
            </a:solidFill>
            <a:latin typeface="Century" panose="02040604050505020304" pitchFamily="18" charset="0"/>
          </a:endParaRPr>
        </a:p>
      </xdr:txBody>
    </xdr:sp>
    <xdr:clientData/>
  </xdr:twoCellAnchor>
  <xdr:twoCellAnchor>
    <xdr:from>
      <xdr:col>19</xdr:col>
      <xdr:colOff>22085</xdr:colOff>
      <xdr:row>24</xdr:row>
      <xdr:rowOff>64537</xdr:rowOff>
    </xdr:from>
    <xdr:to>
      <xdr:col>20</xdr:col>
      <xdr:colOff>135355</xdr:colOff>
      <xdr:row>26</xdr:row>
      <xdr:rowOff>7124</xdr:rowOff>
    </xdr:to>
    <xdr:sp macro="" textlink="Pivot_Tables!Q50">
      <xdr:nvSpPr>
        <xdr:cNvPr id="206" name="Rectangle 205">
          <a:extLst>
            <a:ext uri="{FF2B5EF4-FFF2-40B4-BE49-F238E27FC236}">
              <a16:creationId xmlns:a16="http://schemas.microsoft.com/office/drawing/2014/main" id="{8890AF3A-CD38-4AE9-9484-01F4FB2C850A}"/>
            </a:ext>
          </a:extLst>
        </xdr:cNvPr>
        <xdr:cNvSpPr/>
      </xdr:nvSpPr>
      <xdr:spPr>
        <a:xfrm>
          <a:off x="11604485" y="4407937"/>
          <a:ext cx="722870" cy="30453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72D63F40-64F6-4F9F-B53D-73354309B8F6}" type="TxLink">
            <a:rPr lang="en-US" sz="1100" b="0" i="0" u="none" strike="noStrike" baseline="0">
              <a:solidFill>
                <a:schemeClr val="bg1"/>
              </a:solidFill>
              <a:latin typeface="Calibri"/>
              <a:ea typeface="Calibri"/>
              <a:cs typeface="Calibri"/>
            </a:rPr>
            <a:pPr algn="r"/>
            <a:t>1.86%</a:t>
          </a:fld>
          <a:endParaRPr lang="en-AU" sz="1600" baseline="0">
            <a:solidFill>
              <a:schemeClr val="bg1"/>
            </a:solidFill>
            <a:latin typeface="Century" panose="02040604050505020304" pitchFamily="18" charset="0"/>
          </a:endParaRPr>
        </a:p>
      </xdr:txBody>
    </xdr:sp>
    <xdr:clientData/>
  </xdr:twoCellAnchor>
  <xdr:twoCellAnchor>
    <xdr:from>
      <xdr:col>17</xdr:col>
      <xdr:colOff>116560</xdr:colOff>
      <xdr:row>26</xdr:row>
      <xdr:rowOff>65590</xdr:rowOff>
    </xdr:from>
    <xdr:to>
      <xdr:col>18</xdr:col>
      <xdr:colOff>231735</xdr:colOff>
      <xdr:row>27</xdr:row>
      <xdr:rowOff>65022</xdr:rowOff>
    </xdr:to>
    <xdr:sp macro="" textlink="Pivot_Tables!K51">
      <xdr:nvSpPr>
        <xdr:cNvPr id="207" name="Rectangle 206">
          <a:extLst>
            <a:ext uri="{FF2B5EF4-FFF2-40B4-BE49-F238E27FC236}">
              <a16:creationId xmlns:a16="http://schemas.microsoft.com/office/drawing/2014/main" id="{3DCF5FDF-E7A5-448C-9C73-C0AE0EFCC51F}"/>
            </a:ext>
          </a:extLst>
        </xdr:cNvPr>
        <xdr:cNvSpPr/>
      </xdr:nvSpPr>
      <xdr:spPr>
        <a:xfrm>
          <a:off x="10479760" y="4770940"/>
          <a:ext cx="724775" cy="18040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6216C2DF-A506-4D4F-89CB-6FD6500C1581}" type="TxLink">
            <a:rPr lang="en-US" sz="1100" b="0" i="0" u="none" strike="noStrike" baseline="0">
              <a:solidFill>
                <a:schemeClr val="bg1"/>
              </a:solidFill>
              <a:latin typeface="Calibri"/>
              <a:ea typeface="Calibri"/>
              <a:cs typeface="Calibri"/>
            </a:rPr>
            <a:pPr algn="r"/>
            <a:t>84</a:t>
          </a:fld>
          <a:endParaRPr lang="en-AU" sz="1600" baseline="0">
            <a:solidFill>
              <a:schemeClr val="bg1"/>
            </a:solidFill>
            <a:latin typeface="Century" panose="02040604050505020304" pitchFamily="18" charset="0"/>
          </a:endParaRPr>
        </a:p>
      </xdr:txBody>
    </xdr:sp>
    <xdr:clientData/>
  </xdr:twoCellAnchor>
  <xdr:twoCellAnchor>
    <xdr:from>
      <xdr:col>19</xdr:col>
      <xdr:colOff>18275</xdr:colOff>
      <xdr:row>25</xdr:row>
      <xdr:rowOff>175027</xdr:rowOff>
    </xdr:from>
    <xdr:to>
      <xdr:col>20</xdr:col>
      <xdr:colOff>131545</xdr:colOff>
      <xdr:row>27</xdr:row>
      <xdr:rowOff>136664</xdr:rowOff>
    </xdr:to>
    <xdr:sp macro="" textlink="Pivot_Tables!Q51">
      <xdr:nvSpPr>
        <xdr:cNvPr id="208" name="Rectangle 207">
          <a:extLst>
            <a:ext uri="{FF2B5EF4-FFF2-40B4-BE49-F238E27FC236}">
              <a16:creationId xmlns:a16="http://schemas.microsoft.com/office/drawing/2014/main" id="{7EC249AC-8B32-4649-87A7-A195107CC52C}"/>
            </a:ext>
          </a:extLst>
        </xdr:cNvPr>
        <xdr:cNvSpPr/>
      </xdr:nvSpPr>
      <xdr:spPr>
        <a:xfrm>
          <a:off x="11600675" y="4699402"/>
          <a:ext cx="722870" cy="32358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2CA5DF1B-A6FE-476F-A36B-C569A8407714}" type="TxLink">
            <a:rPr lang="en-US" sz="1100" b="0" i="0" u="none" strike="noStrike" baseline="0">
              <a:solidFill>
                <a:schemeClr val="bg1"/>
              </a:solidFill>
              <a:latin typeface="Calibri"/>
              <a:ea typeface="Calibri"/>
              <a:cs typeface="Calibri"/>
            </a:rPr>
            <a:pPr algn="r"/>
            <a:t>0.52%</a:t>
          </a:fld>
          <a:endParaRPr lang="en-AU" sz="1600" baseline="0">
            <a:solidFill>
              <a:schemeClr val="bg1"/>
            </a:solidFill>
            <a:latin typeface="Century" panose="02040604050505020304" pitchFamily="18" charset="0"/>
          </a:endParaRPr>
        </a:p>
      </xdr:txBody>
    </xdr:sp>
    <xdr:clientData/>
  </xdr:twoCellAnchor>
  <xdr:twoCellAnchor>
    <xdr:from>
      <xdr:col>17</xdr:col>
      <xdr:colOff>116560</xdr:colOff>
      <xdr:row>27</xdr:row>
      <xdr:rowOff>172270</xdr:rowOff>
    </xdr:from>
    <xdr:to>
      <xdr:col>18</xdr:col>
      <xdr:colOff>231735</xdr:colOff>
      <xdr:row>28</xdr:row>
      <xdr:rowOff>171702</xdr:rowOff>
    </xdr:to>
    <xdr:sp macro="" textlink="Pivot_Tables!K52">
      <xdr:nvSpPr>
        <xdr:cNvPr id="209" name="Rectangle 208">
          <a:extLst>
            <a:ext uri="{FF2B5EF4-FFF2-40B4-BE49-F238E27FC236}">
              <a16:creationId xmlns:a16="http://schemas.microsoft.com/office/drawing/2014/main" id="{94DB645C-568E-469C-858F-F641C0276E84}"/>
            </a:ext>
          </a:extLst>
        </xdr:cNvPr>
        <xdr:cNvSpPr/>
      </xdr:nvSpPr>
      <xdr:spPr>
        <a:xfrm>
          <a:off x="10479760" y="5058595"/>
          <a:ext cx="724775" cy="18040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7FCAFC03-E843-4950-BF3A-C857AAD0779C}" type="TxLink">
            <a:rPr lang="en-US" sz="1100" b="0" i="0" u="none" strike="noStrike" baseline="0">
              <a:solidFill>
                <a:schemeClr val="bg1"/>
              </a:solidFill>
              <a:latin typeface="Calibri"/>
              <a:ea typeface="Calibri"/>
              <a:cs typeface="Calibri"/>
            </a:rPr>
            <a:pPr algn="r"/>
            <a:t>233</a:t>
          </a:fld>
          <a:endParaRPr lang="en-AU" sz="1600" baseline="0">
            <a:solidFill>
              <a:schemeClr val="bg1"/>
            </a:solidFill>
            <a:latin typeface="Century" panose="02040604050505020304" pitchFamily="18" charset="0"/>
          </a:endParaRPr>
        </a:p>
      </xdr:txBody>
    </xdr:sp>
    <xdr:clientData/>
  </xdr:twoCellAnchor>
  <xdr:twoCellAnchor>
    <xdr:from>
      <xdr:col>19</xdr:col>
      <xdr:colOff>18275</xdr:colOff>
      <xdr:row>27</xdr:row>
      <xdr:rowOff>96922</xdr:rowOff>
    </xdr:from>
    <xdr:to>
      <xdr:col>20</xdr:col>
      <xdr:colOff>131545</xdr:colOff>
      <xdr:row>29</xdr:row>
      <xdr:rowOff>79514</xdr:rowOff>
    </xdr:to>
    <xdr:sp macro="" textlink="Pivot_Tables!Q52">
      <xdr:nvSpPr>
        <xdr:cNvPr id="210" name="Rectangle 209">
          <a:extLst>
            <a:ext uri="{FF2B5EF4-FFF2-40B4-BE49-F238E27FC236}">
              <a16:creationId xmlns:a16="http://schemas.microsoft.com/office/drawing/2014/main" id="{D7C739D4-D7F7-49F2-B86C-2C4835CD21A0}"/>
            </a:ext>
          </a:extLst>
        </xdr:cNvPr>
        <xdr:cNvSpPr/>
      </xdr:nvSpPr>
      <xdr:spPr>
        <a:xfrm>
          <a:off x="11600675" y="4983247"/>
          <a:ext cx="722870" cy="34454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3AAC578D-A559-4921-88AD-5B2ADF0AAE63}" type="TxLink">
            <a:rPr lang="en-US" sz="1100" b="0" i="0" u="none" strike="noStrike" baseline="0">
              <a:solidFill>
                <a:schemeClr val="bg1"/>
              </a:solidFill>
              <a:latin typeface="Calibri"/>
              <a:ea typeface="Calibri"/>
              <a:cs typeface="Calibri"/>
            </a:rPr>
            <a:pPr algn="r"/>
            <a:t>1.44%</a:t>
          </a:fld>
          <a:endParaRPr lang="en-AU" sz="1600" baseline="0">
            <a:solidFill>
              <a:schemeClr val="bg1"/>
            </a:solidFill>
            <a:latin typeface="Century" panose="02040604050505020304" pitchFamily="18" charset="0"/>
          </a:endParaRPr>
        </a:p>
      </xdr:txBody>
    </xdr:sp>
    <xdr:clientData/>
  </xdr:twoCellAnchor>
  <xdr:twoCellAnchor>
    <xdr:from>
      <xdr:col>22</xdr:col>
      <xdr:colOff>358140</xdr:colOff>
      <xdr:row>19</xdr:row>
      <xdr:rowOff>47625</xdr:rowOff>
    </xdr:from>
    <xdr:to>
      <xdr:col>27</xdr:col>
      <xdr:colOff>548640</xdr:colOff>
      <xdr:row>39</xdr:row>
      <xdr:rowOff>12382</xdr:rowOff>
    </xdr:to>
    <xdr:graphicFrame macro="">
      <xdr:nvGraphicFramePr>
        <xdr:cNvPr id="101" name="Chart 100">
          <a:extLst>
            <a:ext uri="{FF2B5EF4-FFF2-40B4-BE49-F238E27FC236}">
              <a16:creationId xmlns:a16="http://schemas.microsoft.com/office/drawing/2014/main" id="{0FF2D975-FBC9-7C92-98CA-810CC8861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514291</xdr:colOff>
      <xdr:row>34</xdr:row>
      <xdr:rowOff>159127</xdr:rowOff>
    </xdr:from>
    <xdr:to>
      <xdr:col>29</xdr:col>
      <xdr:colOff>17506</xdr:colOff>
      <xdr:row>35</xdr:row>
      <xdr:rowOff>149612</xdr:rowOff>
    </xdr:to>
    <xdr:sp macro="" textlink="Pivot_Tables!J54">
      <xdr:nvSpPr>
        <xdr:cNvPr id="102" name="Rectangle 101">
          <a:extLst>
            <a:ext uri="{FF2B5EF4-FFF2-40B4-BE49-F238E27FC236}">
              <a16:creationId xmlns:a16="http://schemas.microsoft.com/office/drawing/2014/main" id="{F8117948-E9D3-4709-9830-1B56682C398B}"/>
            </a:ext>
          </a:extLst>
        </xdr:cNvPr>
        <xdr:cNvSpPr/>
      </xdr:nvSpPr>
      <xdr:spPr>
        <a:xfrm>
          <a:off x="16973491" y="6312277"/>
          <a:ext cx="722415" cy="1714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32B8E3BD-BCB7-4E0E-97C2-9746BF909521}" type="TxLink">
            <a:rPr lang="en-US" sz="1500" b="0" i="0" u="none" strike="noStrike" baseline="0">
              <a:solidFill>
                <a:schemeClr val="bg1"/>
              </a:solidFill>
              <a:latin typeface="Calibri"/>
              <a:ea typeface="Calibri"/>
              <a:cs typeface="Calibri"/>
            </a:rPr>
            <a:pPr algn="r"/>
            <a:t>34635</a:t>
          </a:fld>
          <a:endParaRPr lang="en-AU" sz="1500" baseline="0">
            <a:solidFill>
              <a:schemeClr val="bg1"/>
            </a:solidFill>
            <a:latin typeface="Century" panose="02040604050505020304" pitchFamily="18" charset="0"/>
          </a:endParaRPr>
        </a:p>
      </xdr:txBody>
    </xdr:sp>
    <xdr:clientData/>
  </xdr:twoCellAnchor>
  <xdr:twoCellAnchor>
    <xdr:from>
      <xdr:col>27</xdr:col>
      <xdr:colOff>563491</xdr:colOff>
      <xdr:row>22</xdr:row>
      <xdr:rowOff>122458</xdr:rowOff>
    </xdr:from>
    <xdr:to>
      <xdr:col>29</xdr:col>
      <xdr:colOff>28606</xdr:colOff>
      <xdr:row>23</xdr:row>
      <xdr:rowOff>130087</xdr:rowOff>
    </xdr:to>
    <xdr:sp macro="" textlink="Pivot_Tables!J56">
      <xdr:nvSpPr>
        <xdr:cNvPr id="114" name="Rectangle 113">
          <a:extLst>
            <a:ext uri="{FF2B5EF4-FFF2-40B4-BE49-F238E27FC236}">
              <a16:creationId xmlns:a16="http://schemas.microsoft.com/office/drawing/2014/main" id="{AE4657D6-2A2F-4CE3-A4FE-2A0EF87FE6F8}"/>
            </a:ext>
          </a:extLst>
        </xdr:cNvPr>
        <xdr:cNvSpPr/>
      </xdr:nvSpPr>
      <xdr:spPr>
        <a:xfrm>
          <a:off x="17022691" y="4103908"/>
          <a:ext cx="684315" cy="18860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DBD8CB45-C7E0-4A69-9892-927CD4539656}" type="TxLink">
            <a:rPr lang="en-US" sz="1500" b="0" i="0" u="none" strike="noStrike" baseline="0">
              <a:solidFill>
                <a:schemeClr val="bg1"/>
              </a:solidFill>
              <a:latin typeface="Calibri"/>
              <a:ea typeface="Calibri"/>
              <a:cs typeface="Calibri"/>
            </a:rPr>
            <a:pPr algn="r"/>
            <a:t>17873</a:t>
          </a:fld>
          <a:endParaRPr lang="en-AU" sz="1500" baseline="0">
            <a:solidFill>
              <a:schemeClr val="bg1"/>
            </a:solidFill>
            <a:latin typeface="Century" panose="02040604050505020304" pitchFamily="18" charset="0"/>
          </a:endParaRPr>
        </a:p>
      </xdr:txBody>
    </xdr:sp>
    <xdr:clientData/>
  </xdr:twoCellAnchor>
  <xdr:twoCellAnchor>
    <xdr:from>
      <xdr:col>27</xdr:col>
      <xdr:colOff>314509</xdr:colOff>
      <xdr:row>22</xdr:row>
      <xdr:rowOff>121489</xdr:rowOff>
    </xdr:from>
    <xdr:to>
      <xdr:col>27</xdr:col>
      <xdr:colOff>505549</xdr:colOff>
      <xdr:row>23</xdr:row>
      <xdr:rowOff>120622</xdr:rowOff>
    </xdr:to>
    <xdr:sp macro="" textlink="Pivot_Tables!I21">
      <xdr:nvSpPr>
        <xdr:cNvPr id="115" name="Rectangle 114">
          <a:extLst>
            <a:ext uri="{FF2B5EF4-FFF2-40B4-BE49-F238E27FC236}">
              <a16:creationId xmlns:a16="http://schemas.microsoft.com/office/drawing/2014/main" id="{586C3101-2ADA-4DAF-B0E8-7014C57B47FA}"/>
            </a:ext>
          </a:extLst>
        </xdr:cNvPr>
        <xdr:cNvSpPr/>
      </xdr:nvSpPr>
      <xdr:spPr>
        <a:xfrm>
          <a:off x="16773709" y="4102939"/>
          <a:ext cx="191040" cy="18010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500" baseline="0">
              <a:solidFill>
                <a:schemeClr val="bg1"/>
              </a:solidFill>
              <a:latin typeface="Century" panose="02040604050505020304" pitchFamily="18" charset="0"/>
            </a:rPr>
            <a:t>$</a:t>
          </a:r>
        </a:p>
      </xdr:txBody>
    </xdr:sp>
    <xdr:clientData/>
  </xdr:twoCellAnchor>
  <xdr:twoCellAnchor>
    <xdr:from>
      <xdr:col>27</xdr:col>
      <xdr:colOff>343084</xdr:colOff>
      <xdr:row>29</xdr:row>
      <xdr:rowOff>10999</xdr:rowOff>
    </xdr:from>
    <xdr:to>
      <xdr:col>27</xdr:col>
      <xdr:colOff>534124</xdr:colOff>
      <xdr:row>30</xdr:row>
      <xdr:rowOff>10132</xdr:rowOff>
    </xdr:to>
    <xdr:sp macro="" textlink="Pivot_Tables!I21">
      <xdr:nvSpPr>
        <xdr:cNvPr id="141" name="Rectangle 140">
          <a:extLst>
            <a:ext uri="{FF2B5EF4-FFF2-40B4-BE49-F238E27FC236}">
              <a16:creationId xmlns:a16="http://schemas.microsoft.com/office/drawing/2014/main" id="{0B127DBD-D629-44E5-BC99-D7A87EDD53CC}"/>
            </a:ext>
          </a:extLst>
        </xdr:cNvPr>
        <xdr:cNvSpPr/>
      </xdr:nvSpPr>
      <xdr:spPr>
        <a:xfrm>
          <a:off x="16802284" y="5259274"/>
          <a:ext cx="191040" cy="18010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500" baseline="0">
              <a:solidFill>
                <a:schemeClr val="bg1"/>
              </a:solidFill>
              <a:latin typeface="Century" panose="02040604050505020304" pitchFamily="18" charset="0"/>
            </a:rPr>
            <a:t>$</a:t>
          </a:r>
        </a:p>
      </xdr:txBody>
    </xdr:sp>
    <xdr:clientData/>
  </xdr:twoCellAnchor>
  <xdr:twoCellAnchor>
    <xdr:from>
      <xdr:col>27</xdr:col>
      <xdr:colOff>343084</xdr:colOff>
      <xdr:row>34</xdr:row>
      <xdr:rowOff>150064</xdr:rowOff>
    </xdr:from>
    <xdr:to>
      <xdr:col>27</xdr:col>
      <xdr:colOff>534124</xdr:colOff>
      <xdr:row>35</xdr:row>
      <xdr:rowOff>149197</xdr:rowOff>
    </xdr:to>
    <xdr:sp macro="" textlink="Pivot_Tables!I21">
      <xdr:nvSpPr>
        <xdr:cNvPr id="154" name="Rectangle 153">
          <a:extLst>
            <a:ext uri="{FF2B5EF4-FFF2-40B4-BE49-F238E27FC236}">
              <a16:creationId xmlns:a16="http://schemas.microsoft.com/office/drawing/2014/main" id="{38266103-5C8E-48A6-B959-618BE90AE012}"/>
            </a:ext>
          </a:extLst>
        </xdr:cNvPr>
        <xdr:cNvSpPr/>
      </xdr:nvSpPr>
      <xdr:spPr>
        <a:xfrm>
          <a:off x="16802284" y="6303214"/>
          <a:ext cx="191040" cy="18010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500" baseline="0">
              <a:solidFill>
                <a:schemeClr val="bg1"/>
              </a:solidFill>
              <a:latin typeface="Century" panose="02040604050505020304" pitchFamily="18" charset="0"/>
            </a:rPr>
            <a:t>$</a:t>
          </a:r>
        </a:p>
      </xdr:txBody>
    </xdr:sp>
    <xdr:clientData/>
  </xdr:twoCellAnchor>
  <xdr:twoCellAnchor>
    <xdr:from>
      <xdr:col>20</xdr:col>
      <xdr:colOff>479426</xdr:colOff>
      <xdr:row>21</xdr:row>
      <xdr:rowOff>104775</xdr:rowOff>
    </xdr:from>
    <xdr:to>
      <xdr:col>23</xdr:col>
      <xdr:colOff>15240</xdr:colOff>
      <xdr:row>24</xdr:row>
      <xdr:rowOff>105011</xdr:rowOff>
    </xdr:to>
    <xdr:sp macro="" textlink="">
      <xdr:nvSpPr>
        <xdr:cNvPr id="165" name="Rectangle 164">
          <a:extLst>
            <a:ext uri="{FF2B5EF4-FFF2-40B4-BE49-F238E27FC236}">
              <a16:creationId xmlns:a16="http://schemas.microsoft.com/office/drawing/2014/main" id="{47DB5A88-E518-4864-BE29-5E761CCF8867}"/>
            </a:ext>
          </a:extLst>
        </xdr:cNvPr>
        <xdr:cNvSpPr/>
      </xdr:nvSpPr>
      <xdr:spPr>
        <a:xfrm>
          <a:off x="12671426" y="3905250"/>
          <a:ext cx="1364614" cy="54316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500" baseline="0">
              <a:solidFill>
                <a:schemeClr val="bg1"/>
              </a:solidFill>
              <a:latin typeface="Century" panose="02040604050505020304" pitchFamily="18" charset="0"/>
            </a:rPr>
            <a:t>Amount left</a:t>
          </a:r>
        </a:p>
      </xdr:txBody>
    </xdr:sp>
    <xdr:clientData/>
  </xdr:twoCellAnchor>
  <xdr:twoCellAnchor>
    <xdr:from>
      <xdr:col>20</xdr:col>
      <xdr:colOff>475616</xdr:colOff>
      <xdr:row>27</xdr:row>
      <xdr:rowOff>68580</xdr:rowOff>
    </xdr:from>
    <xdr:to>
      <xdr:col>22</xdr:col>
      <xdr:colOff>360046</xdr:colOff>
      <xdr:row>30</xdr:row>
      <xdr:rowOff>68816</xdr:rowOff>
    </xdr:to>
    <xdr:sp macro="" textlink="">
      <xdr:nvSpPr>
        <xdr:cNvPr id="167" name="Rectangle 166">
          <a:extLst>
            <a:ext uri="{FF2B5EF4-FFF2-40B4-BE49-F238E27FC236}">
              <a16:creationId xmlns:a16="http://schemas.microsoft.com/office/drawing/2014/main" id="{B79A0B4D-E59F-4CF3-BF8B-1C91CC3E62F5}"/>
            </a:ext>
          </a:extLst>
        </xdr:cNvPr>
        <xdr:cNvSpPr/>
      </xdr:nvSpPr>
      <xdr:spPr>
        <a:xfrm>
          <a:off x="12667616" y="4954905"/>
          <a:ext cx="1103630" cy="54316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500" baseline="0">
              <a:solidFill>
                <a:schemeClr val="bg1"/>
              </a:solidFill>
              <a:latin typeface="Century" panose="02040604050505020304" pitchFamily="18" charset="0"/>
            </a:rPr>
            <a:t>Expenses</a:t>
          </a:r>
        </a:p>
      </xdr:txBody>
    </xdr:sp>
    <xdr:clientData/>
  </xdr:twoCellAnchor>
  <xdr:twoCellAnchor>
    <xdr:from>
      <xdr:col>20</xdr:col>
      <xdr:colOff>479426</xdr:colOff>
      <xdr:row>33</xdr:row>
      <xdr:rowOff>120015</xdr:rowOff>
    </xdr:from>
    <xdr:to>
      <xdr:col>22</xdr:col>
      <xdr:colOff>363856</xdr:colOff>
      <xdr:row>36</xdr:row>
      <xdr:rowOff>120251</xdr:rowOff>
    </xdr:to>
    <xdr:sp macro="" textlink="">
      <xdr:nvSpPr>
        <xdr:cNvPr id="174" name="Rectangle 173">
          <a:extLst>
            <a:ext uri="{FF2B5EF4-FFF2-40B4-BE49-F238E27FC236}">
              <a16:creationId xmlns:a16="http://schemas.microsoft.com/office/drawing/2014/main" id="{4397D324-7169-4500-A50C-42FB54DB8559}"/>
            </a:ext>
          </a:extLst>
        </xdr:cNvPr>
        <xdr:cNvSpPr/>
      </xdr:nvSpPr>
      <xdr:spPr>
        <a:xfrm>
          <a:off x="12671426" y="6092190"/>
          <a:ext cx="1103630" cy="54316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500" baseline="0">
              <a:solidFill>
                <a:schemeClr val="bg1"/>
              </a:solidFill>
              <a:latin typeface="Century" panose="02040604050505020304" pitchFamily="18" charset="0"/>
            </a:rPr>
            <a:t>Incomes</a:t>
          </a:r>
        </a:p>
      </xdr:txBody>
    </xdr:sp>
    <xdr:clientData/>
  </xdr:twoCellAnchor>
  <xdr:twoCellAnchor>
    <xdr:from>
      <xdr:col>27</xdr:col>
      <xdr:colOff>518101</xdr:colOff>
      <xdr:row>29</xdr:row>
      <xdr:rowOff>6727</xdr:rowOff>
    </xdr:from>
    <xdr:to>
      <xdr:col>29</xdr:col>
      <xdr:colOff>21316</xdr:colOff>
      <xdr:row>30</xdr:row>
      <xdr:rowOff>6737</xdr:rowOff>
    </xdr:to>
    <xdr:sp macro="" textlink="Pivot_Tables!J55">
      <xdr:nvSpPr>
        <xdr:cNvPr id="175" name="Rectangle 174">
          <a:extLst>
            <a:ext uri="{FF2B5EF4-FFF2-40B4-BE49-F238E27FC236}">
              <a16:creationId xmlns:a16="http://schemas.microsoft.com/office/drawing/2014/main" id="{C354D09A-1388-975F-AE2A-18B1777F41F6}"/>
            </a:ext>
          </a:extLst>
        </xdr:cNvPr>
        <xdr:cNvSpPr/>
      </xdr:nvSpPr>
      <xdr:spPr>
        <a:xfrm>
          <a:off x="16977301" y="5255002"/>
          <a:ext cx="722415" cy="1809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1C5192D0-9E60-4184-99D5-27621046DD73}" type="TxLink">
            <a:rPr lang="en-US" sz="1500" b="0" i="0" u="none" strike="noStrike" baseline="0">
              <a:solidFill>
                <a:schemeClr val="bg1"/>
              </a:solidFill>
              <a:latin typeface="Calibri"/>
              <a:ea typeface="Calibri"/>
              <a:cs typeface="Calibri"/>
            </a:rPr>
            <a:pPr algn="r"/>
            <a:t>16762</a:t>
          </a:fld>
          <a:endParaRPr lang="en-AU" sz="1500" baseline="0">
            <a:solidFill>
              <a:schemeClr val="bg1"/>
            </a:solidFill>
            <a:latin typeface="Century" panose="02040604050505020304" pitchFamily="18" charset="0"/>
          </a:endParaRPr>
        </a:p>
      </xdr:txBody>
    </xdr:sp>
    <xdr:clientData/>
  </xdr:twoCellAnchor>
  <xdr:twoCellAnchor>
    <xdr:from>
      <xdr:col>3</xdr:col>
      <xdr:colOff>428624</xdr:colOff>
      <xdr:row>20</xdr:row>
      <xdr:rowOff>38101</xdr:rowOff>
    </xdr:from>
    <xdr:to>
      <xdr:col>12</xdr:col>
      <xdr:colOff>133349</xdr:colOff>
      <xdr:row>40</xdr:row>
      <xdr:rowOff>85725</xdr:rowOff>
    </xdr:to>
    <xdr:graphicFrame macro="">
      <xdr:nvGraphicFramePr>
        <xdr:cNvPr id="113" name="Chart 112">
          <a:extLst>
            <a:ext uri="{FF2B5EF4-FFF2-40B4-BE49-F238E27FC236}">
              <a16:creationId xmlns:a16="http://schemas.microsoft.com/office/drawing/2014/main" id="{144F4985-D723-2E43-DD55-D39B386F7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514351</xdr:colOff>
      <xdr:row>6</xdr:row>
      <xdr:rowOff>133350</xdr:rowOff>
    </xdr:from>
    <xdr:to>
      <xdr:col>4</xdr:col>
      <xdr:colOff>176213</xdr:colOff>
      <xdr:row>7</xdr:row>
      <xdr:rowOff>166688</xdr:rowOff>
    </xdr:to>
    <xdr:sp macro="" textlink="">
      <xdr:nvSpPr>
        <xdr:cNvPr id="125" name="TextBox 124">
          <a:extLst>
            <a:ext uri="{FF2B5EF4-FFF2-40B4-BE49-F238E27FC236}">
              <a16:creationId xmlns:a16="http://schemas.microsoft.com/office/drawing/2014/main" id="{02D9225F-AE3F-4771-94D9-C11B34DCFB33}"/>
            </a:ext>
          </a:extLst>
        </xdr:cNvPr>
        <xdr:cNvSpPr txBox="1"/>
      </xdr:nvSpPr>
      <xdr:spPr>
        <a:xfrm>
          <a:off x="2343151" y="1219200"/>
          <a:ext cx="271462" cy="21431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a:solidFill>
                <a:srgbClr val="0070C0"/>
              </a:solidFill>
              <a:effectLst>
                <a:outerShdw blurRad="127000" sx="150000" sy="150000" algn="ctr" rotWithShape="0">
                  <a:schemeClr val="bg1">
                    <a:alpha val="40000"/>
                  </a:schemeClr>
                </a:outerShdw>
              </a:effectLst>
            </a:rPr>
            <a:t>●</a:t>
          </a:r>
        </a:p>
      </xdr:txBody>
    </xdr:sp>
    <xdr:clientData/>
  </xdr:twoCellAnchor>
  <xdr:twoCellAnchor>
    <xdr:from>
      <xdr:col>3</xdr:col>
      <xdr:colOff>514349</xdr:colOff>
      <xdr:row>8</xdr:row>
      <xdr:rowOff>61922</xdr:rowOff>
    </xdr:from>
    <xdr:to>
      <xdr:col>4</xdr:col>
      <xdr:colOff>176211</xdr:colOff>
      <xdr:row>9</xdr:row>
      <xdr:rowOff>95260</xdr:rowOff>
    </xdr:to>
    <xdr:sp macro="" textlink="">
      <xdr:nvSpPr>
        <xdr:cNvPr id="158" name="TextBox 157">
          <a:extLst>
            <a:ext uri="{FF2B5EF4-FFF2-40B4-BE49-F238E27FC236}">
              <a16:creationId xmlns:a16="http://schemas.microsoft.com/office/drawing/2014/main" id="{CCBEB925-3B7B-4541-BC4C-1B0EF5604212}"/>
            </a:ext>
          </a:extLst>
        </xdr:cNvPr>
        <xdr:cNvSpPr txBox="1"/>
      </xdr:nvSpPr>
      <xdr:spPr>
        <a:xfrm>
          <a:off x="2343149" y="1509722"/>
          <a:ext cx="271462" cy="21431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a:solidFill>
                <a:srgbClr val="0070C0"/>
              </a:solidFill>
              <a:effectLst>
                <a:outerShdw blurRad="127000" sx="150000" sy="150000" algn="ctr" rotWithShape="0">
                  <a:schemeClr val="bg1">
                    <a:alpha val="40000"/>
                  </a:schemeClr>
                </a:outerShdw>
              </a:effectLst>
            </a:rPr>
            <a:t>●</a:t>
          </a:r>
        </a:p>
      </xdr:txBody>
    </xdr:sp>
    <xdr:clientData/>
  </xdr:twoCellAnchor>
  <xdr:twoCellAnchor>
    <xdr:from>
      <xdr:col>3</xdr:col>
      <xdr:colOff>519102</xdr:colOff>
      <xdr:row>9</xdr:row>
      <xdr:rowOff>161940</xdr:rowOff>
    </xdr:from>
    <xdr:to>
      <xdr:col>4</xdr:col>
      <xdr:colOff>180964</xdr:colOff>
      <xdr:row>11</xdr:row>
      <xdr:rowOff>14303</xdr:rowOff>
    </xdr:to>
    <xdr:sp macro="" textlink="">
      <xdr:nvSpPr>
        <xdr:cNvPr id="164" name="TextBox 163">
          <a:extLst>
            <a:ext uri="{FF2B5EF4-FFF2-40B4-BE49-F238E27FC236}">
              <a16:creationId xmlns:a16="http://schemas.microsoft.com/office/drawing/2014/main" id="{6CA47A2B-450F-43A7-BBED-CB5ACBA75F3C}"/>
            </a:ext>
          </a:extLst>
        </xdr:cNvPr>
        <xdr:cNvSpPr txBox="1"/>
      </xdr:nvSpPr>
      <xdr:spPr>
        <a:xfrm>
          <a:off x="2347902" y="1790715"/>
          <a:ext cx="271462" cy="21431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a:solidFill>
                <a:srgbClr val="0070C0"/>
              </a:solidFill>
              <a:effectLst>
                <a:outerShdw blurRad="127000" sx="150000" sy="150000" algn="ctr" rotWithShape="0">
                  <a:schemeClr val="bg1">
                    <a:alpha val="40000"/>
                  </a:schemeClr>
                </a:outerShdw>
              </a:effectLst>
            </a:rPr>
            <a:t>●</a:t>
          </a:r>
        </a:p>
      </xdr:txBody>
    </xdr:sp>
    <xdr:clientData/>
  </xdr:twoCellAnchor>
  <xdr:twoCellAnchor>
    <xdr:from>
      <xdr:col>3</xdr:col>
      <xdr:colOff>523859</xdr:colOff>
      <xdr:row>11</xdr:row>
      <xdr:rowOff>100029</xdr:rowOff>
    </xdr:from>
    <xdr:to>
      <xdr:col>4</xdr:col>
      <xdr:colOff>185721</xdr:colOff>
      <xdr:row>12</xdr:row>
      <xdr:rowOff>133367</xdr:rowOff>
    </xdr:to>
    <xdr:sp macro="" textlink="">
      <xdr:nvSpPr>
        <xdr:cNvPr id="166" name="TextBox 165">
          <a:extLst>
            <a:ext uri="{FF2B5EF4-FFF2-40B4-BE49-F238E27FC236}">
              <a16:creationId xmlns:a16="http://schemas.microsoft.com/office/drawing/2014/main" id="{F2DB8B18-44E3-4E30-9412-107608EFD096}"/>
            </a:ext>
          </a:extLst>
        </xdr:cNvPr>
        <xdr:cNvSpPr txBox="1"/>
      </xdr:nvSpPr>
      <xdr:spPr>
        <a:xfrm>
          <a:off x="2352659" y="2090754"/>
          <a:ext cx="271462" cy="21431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a:solidFill>
                <a:srgbClr val="0070C0"/>
              </a:solidFill>
              <a:effectLst>
                <a:outerShdw blurRad="127000" sx="150000" sy="150000" algn="ctr" rotWithShape="0">
                  <a:schemeClr val="bg1">
                    <a:alpha val="40000"/>
                  </a:schemeClr>
                </a:outerShdw>
              </a:effectLst>
            </a:rPr>
            <a:t>●</a:t>
          </a:r>
        </a:p>
      </xdr:txBody>
    </xdr:sp>
    <xdr:clientData/>
  </xdr:twoCellAnchor>
  <xdr:twoCellAnchor>
    <xdr:from>
      <xdr:col>3</xdr:col>
      <xdr:colOff>523855</xdr:colOff>
      <xdr:row>13</xdr:row>
      <xdr:rowOff>42887</xdr:rowOff>
    </xdr:from>
    <xdr:to>
      <xdr:col>4</xdr:col>
      <xdr:colOff>185717</xdr:colOff>
      <xdr:row>14</xdr:row>
      <xdr:rowOff>76225</xdr:rowOff>
    </xdr:to>
    <xdr:sp macro="" textlink="">
      <xdr:nvSpPr>
        <xdr:cNvPr id="176" name="TextBox 175">
          <a:extLst>
            <a:ext uri="{FF2B5EF4-FFF2-40B4-BE49-F238E27FC236}">
              <a16:creationId xmlns:a16="http://schemas.microsoft.com/office/drawing/2014/main" id="{355B0F7A-BC4E-4D53-B26B-0F7E15933E09}"/>
            </a:ext>
          </a:extLst>
        </xdr:cNvPr>
        <xdr:cNvSpPr txBox="1"/>
      </xdr:nvSpPr>
      <xdr:spPr>
        <a:xfrm>
          <a:off x="2352655" y="2395562"/>
          <a:ext cx="271462" cy="214313"/>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a:solidFill>
                <a:srgbClr val="0070C0"/>
              </a:solidFill>
              <a:effectLst>
                <a:outerShdw blurRad="127000" sx="150000" sy="150000" algn="ctr" rotWithShape="0">
                  <a:schemeClr val="bg1">
                    <a:alpha val="40000"/>
                  </a:schemeClr>
                </a:outerShdw>
              </a:effectLst>
            </a:rPr>
            <a:t>●</a:t>
          </a:r>
        </a:p>
      </xdr:txBody>
    </xdr:sp>
    <xdr:clientData/>
  </xdr:twoCellAnchor>
  <xdr:twoCellAnchor>
    <xdr:from>
      <xdr:col>3</xdr:col>
      <xdr:colOff>362342</xdr:colOff>
      <xdr:row>27</xdr:row>
      <xdr:rowOff>95250</xdr:rowOff>
    </xdr:from>
    <xdr:to>
      <xdr:col>5</xdr:col>
      <xdr:colOff>476250</xdr:colOff>
      <xdr:row>31</xdr:row>
      <xdr:rowOff>49842</xdr:rowOff>
    </xdr:to>
    <xdr:sp macro="" textlink="Incomes!B7">
      <xdr:nvSpPr>
        <xdr:cNvPr id="177" name="Rectangle 176">
          <a:extLst>
            <a:ext uri="{FF2B5EF4-FFF2-40B4-BE49-F238E27FC236}">
              <a16:creationId xmlns:a16="http://schemas.microsoft.com/office/drawing/2014/main" id="{B90A141F-1C8D-41D3-B27A-CFA9AAF826D6}"/>
            </a:ext>
          </a:extLst>
        </xdr:cNvPr>
        <xdr:cNvSpPr/>
      </xdr:nvSpPr>
      <xdr:spPr>
        <a:xfrm>
          <a:off x="2191142" y="4981575"/>
          <a:ext cx="1333108" cy="678492"/>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16B6236-4807-48D4-9951-D0ED5DF55A51}" type="TxLink">
            <a:rPr lang="en-US" sz="1100" b="0" i="0" u="none" strike="noStrike" baseline="0">
              <a:solidFill>
                <a:schemeClr val="bg1"/>
              </a:solidFill>
              <a:latin typeface="Arial" panose="020B0604020202020204" pitchFamily="34" charset="0"/>
              <a:ea typeface="Calibri"/>
              <a:cs typeface="Arial" panose="020B0604020202020204" pitchFamily="34" charset="0"/>
            </a:rPr>
            <a:pPr algn="ctr"/>
            <a:t>Wage_Salary</a:t>
          </a:fld>
          <a:endParaRPr lang="en-AU" sz="1100"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4</xdr:col>
      <xdr:colOff>506908</xdr:colOff>
      <xdr:row>37</xdr:row>
      <xdr:rowOff>136927</xdr:rowOff>
    </xdr:from>
    <xdr:to>
      <xdr:col>7</xdr:col>
      <xdr:colOff>503913</xdr:colOff>
      <xdr:row>41</xdr:row>
      <xdr:rowOff>104775</xdr:rowOff>
    </xdr:to>
    <xdr:sp macro="" textlink="Incomes!B15">
      <xdr:nvSpPr>
        <xdr:cNvPr id="180" name="Rectangle 179">
          <a:extLst>
            <a:ext uri="{FF2B5EF4-FFF2-40B4-BE49-F238E27FC236}">
              <a16:creationId xmlns:a16="http://schemas.microsoft.com/office/drawing/2014/main" id="{BB3552EC-EEE3-4B90-A9E5-C9A0E517B377}"/>
            </a:ext>
          </a:extLst>
        </xdr:cNvPr>
        <xdr:cNvSpPr/>
      </xdr:nvSpPr>
      <xdr:spPr>
        <a:xfrm>
          <a:off x="2945308" y="6833002"/>
          <a:ext cx="1825805" cy="69174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C33C16E-62A0-4EDD-975A-B8D35F15B914}" type="TxLink">
            <a:rPr lang="en-US" sz="1100" b="0" i="0" u="none" strike="noStrike" baseline="0">
              <a:solidFill>
                <a:schemeClr val="bg1"/>
              </a:solidFill>
              <a:latin typeface="Arial" panose="020B0604020202020204" pitchFamily="34" charset="0"/>
              <a:ea typeface="Calibri"/>
              <a:cs typeface="Arial" panose="020B0604020202020204" pitchFamily="34" charset="0"/>
            </a:rPr>
            <a:pPr algn="ctr"/>
            <a:t>Investment Properties</a:t>
          </a:fld>
          <a:endParaRPr lang="en-AU" sz="1100"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6</xdr:col>
      <xdr:colOff>278308</xdr:colOff>
      <xdr:row>23</xdr:row>
      <xdr:rowOff>104775</xdr:rowOff>
    </xdr:from>
    <xdr:to>
      <xdr:col>9</xdr:col>
      <xdr:colOff>275341</xdr:colOff>
      <xdr:row>27</xdr:row>
      <xdr:rowOff>29442</xdr:rowOff>
    </xdr:to>
    <xdr:sp macro="" textlink="Incomes!B23">
      <xdr:nvSpPr>
        <xdr:cNvPr id="181" name="Rectangle 180">
          <a:extLst>
            <a:ext uri="{FF2B5EF4-FFF2-40B4-BE49-F238E27FC236}">
              <a16:creationId xmlns:a16="http://schemas.microsoft.com/office/drawing/2014/main" id="{96EDBB0D-568B-4F8D-8496-B208154D3EE0}"/>
            </a:ext>
          </a:extLst>
        </xdr:cNvPr>
        <xdr:cNvSpPr/>
      </xdr:nvSpPr>
      <xdr:spPr>
        <a:xfrm>
          <a:off x="3935908" y="4267200"/>
          <a:ext cx="1825833" cy="648567"/>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6676032-8D40-4ACC-819D-A802BBD47253}" type="TxLink">
            <a:rPr lang="en-US" sz="1100" b="0" i="0" u="none" strike="noStrike" baseline="0">
              <a:solidFill>
                <a:schemeClr val="bg1"/>
              </a:solidFill>
              <a:latin typeface="Arial" panose="020B0604020202020204" pitchFamily="34" charset="0"/>
              <a:ea typeface="Calibri"/>
              <a:cs typeface="Arial" panose="020B0604020202020204" pitchFamily="34" charset="0"/>
            </a:rPr>
            <a:pPr algn="ctr"/>
            <a:t>Businesses</a:t>
          </a:fld>
          <a:endParaRPr lang="en-AU" sz="1100"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8</xdr:col>
      <xdr:colOff>592417</xdr:colOff>
      <xdr:row>37</xdr:row>
      <xdr:rowOff>55944</xdr:rowOff>
    </xdr:from>
    <xdr:to>
      <xdr:col>11</xdr:col>
      <xdr:colOff>600880</xdr:colOff>
      <xdr:row>40</xdr:row>
      <xdr:rowOff>161925</xdr:rowOff>
    </xdr:to>
    <xdr:sp macro="" textlink="Incomes!B31">
      <xdr:nvSpPr>
        <xdr:cNvPr id="211" name="Rectangle 210">
          <a:extLst>
            <a:ext uri="{FF2B5EF4-FFF2-40B4-BE49-F238E27FC236}">
              <a16:creationId xmlns:a16="http://schemas.microsoft.com/office/drawing/2014/main" id="{92D15748-5799-42AC-81DA-C88AD0635246}"/>
            </a:ext>
          </a:extLst>
        </xdr:cNvPr>
        <xdr:cNvSpPr/>
      </xdr:nvSpPr>
      <xdr:spPr>
        <a:xfrm>
          <a:off x="5469217" y="6752019"/>
          <a:ext cx="1837263" cy="64890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2FBAC21-E38B-4FC8-8F37-777F94A679EB}" type="TxLink">
            <a:rPr lang="en-US" sz="1100" b="0" i="0" u="none" strike="noStrike" baseline="0">
              <a:solidFill>
                <a:schemeClr val="bg1"/>
              </a:solidFill>
              <a:latin typeface="Arial" panose="020B0604020202020204" pitchFamily="34" charset="0"/>
              <a:ea typeface="Calibri"/>
              <a:cs typeface="Arial" panose="020B0604020202020204" pitchFamily="34" charset="0"/>
            </a:rPr>
            <a:pPr algn="ctr"/>
            <a:t>Passive incomes</a:t>
          </a:fld>
          <a:endParaRPr lang="en-AU" sz="1100"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9</xdr:col>
      <xdr:colOff>476250</xdr:colOff>
      <xdr:row>25</xdr:row>
      <xdr:rowOff>0</xdr:rowOff>
    </xdr:from>
    <xdr:to>
      <xdr:col>12</xdr:col>
      <xdr:colOff>200025</xdr:colOff>
      <xdr:row>28</xdr:row>
      <xdr:rowOff>152400</xdr:rowOff>
    </xdr:to>
    <xdr:sp macro="" textlink="Incomes!B40">
      <xdr:nvSpPr>
        <xdr:cNvPr id="212" name="Rectangle 211">
          <a:extLst>
            <a:ext uri="{FF2B5EF4-FFF2-40B4-BE49-F238E27FC236}">
              <a16:creationId xmlns:a16="http://schemas.microsoft.com/office/drawing/2014/main" id="{CF56214A-12F1-43CA-9F47-737462228018}"/>
            </a:ext>
          </a:extLst>
        </xdr:cNvPr>
        <xdr:cNvSpPr/>
      </xdr:nvSpPr>
      <xdr:spPr>
        <a:xfrm>
          <a:off x="5962650" y="4524375"/>
          <a:ext cx="1552575" cy="6953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7ACE9D9-0531-44AF-A3E1-2E54E91AE011}" type="TxLink">
            <a:rPr lang="en-US" sz="1100" b="0" i="0" u="none" strike="noStrike" baseline="0">
              <a:solidFill>
                <a:schemeClr val="bg1"/>
              </a:solidFill>
              <a:latin typeface="Arial" panose="020B0604020202020204" pitchFamily="34" charset="0"/>
              <a:ea typeface="Calibri"/>
              <a:cs typeface="Arial" panose="020B0604020202020204" pitchFamily="34" charset="0"/>
            </a:rPr>
            <a:pPr algn="ctr"/>
            <a:t>Others</a:t>
          </a:fld>
          <a:endParaRPr lang="en-AU" sz="1100"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12</xdr:col>
      <xdr:colOff>600074</xdr:colOff>
      <xdr:row>33</xdr:row>
      <xdr:rowOff>76200</xdr:rowOff>
    </xdr:from>
    <xdr:to>
      <xdr:col>16</xdr:col>
      <xdr:colOff>485775</xdr:colOff>
      <xdr:row>36</xdr:row>
      <xdr:rowOff>161925</xdr:rowOff>
    </xdr:to>
    <xdr:sp macro="" textlink="">
      <xdr:nvSpPr>
        <xdr:cNvPr id="214" name="Rectangle 213">
          <a:extLst>
            <a:ext uri="{FF2B5EF4-FFF2-40B4-BE49-F238E27FC236}">
              <a16:creationId xmlns:a16="http://schemas.microsoft.com/office/drawing/2014/main" id="{EE2B4C20-7819-4180-BAF7-1DEF0EBD36E9}"/>
            </a:ext>
          </a:extLst>
        </xdr:cNvPr>
        <xdr:cNvSpPr/>
      </xdr:nvSpPr>
      <xdr:spPr>
        <a:xfrm>
          <a:off x="7915274" y="6048375"/>
          <a:ext cx="2324101" cy="6286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2000" baseline="0">
              <a:solidFill>
                <a:schemeClr val="bg1"/>
              </a:solidFill>
              <a:latin typeface="Century" panose="02040604050505020304" pitchFamily="18" charset="0"/>
            </a:rPr>
            <a:t>Highest expense :</a:t>
          </a:r>
        </a:p>
      </xdr:txBody>
    </xdr:sp>
    <xdr:clientData/>
  </xdr:twoCellAnchor>
  <xdr:twoCellAnchor>
    <xdr:from>
      <xdr:col>16</xdr:col>
      <xdr:colOff>381000</xdr:colOff>
      <xdr:row>33</xdr:row>
      <xdr:rowOff>76200</xdr:rowOff>
    </xdr:from>
    <xdr:to>
      <xdr:col>20</xdr:col>
      <xdr:colOff>161925</xdr:colOff>
      <xdr:row>36</xdr:row>
      <xdr:rowOff>161925</xdr:rowOff>
    </xdr:to>
    <xdr:sp macro="" textlink="Pivot_Tables!O63">
      <xdr:nvSpPr>
        <xdr:cNvPr id="215" name="Rectangle 214">
          <a:extLst>
            <a:ext uri="{FF2B5EF4-FFF2-40B4-BE49-F238E27FC236}">
              <a16:creationId xmlns:a16="http://schemas.microsoft.com/office/drawing/2014/main" id="{8AB03728-CF10-4FB4-95B4-94D30C6CF273}"/>
            </a:ext>
          </a:extLst>
        </xdr:cNvPr>
        <xdr:cNvSpPr/>
      </xdr:nvSpPr>
      <xdr:spPr>
        <a:xfrm>
          <a:off x="10134600" y="6048375"/>
          <a:ext cx="2219325" cy="6286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54346601-6699-4B06-97D7-4468D8E7DCCE}" type="TxLink">
            <a:rPr lang="en-US" sz="1800" b="0" i="0" u="none" strike="noStrike" baseline="0">
              <a:solidFill>
                <a:schemeClr val="bg1"/>
              </a:solidFill>
              <a:latin typeface="Calibri"/>
              <a:ea typeface="Calibri"/>
              <a:cs typeface="Calibri"/>
            </a:rPr>
            <a:pPr algn="l"/>
            <a:t>Home costs</a:t>
          </a:fld>
          <a:endParaRPr lang="en-AU" sz="1800" baseline="0">
            <a:solidFill>
              <a:schemeClr val="bg1"/>
            </a:solidFill>
            <a:latin typeface="Century" panose="02040604050505020304" pitchFamily="18" charset="0"/>
          </a:endParaRPr>
        </a:p>
      </xdr:txBody>
    </xdr:sp>
    <xdr:clientData/>
  </xdr:twoCellAnchor>
  <xdr:twoCellAnchor>
    <xdr:from>
      <xdr:col>12</xdr:col>
      <xdr:colOff>609599</xdr:colOff>
      <xdr:row>35</xdr:row>
      <xdr:rowOff>152400</xdr:rowOff>
    </xdr:from>
    <xdr:to>
      <xdr:col>16</xdr:col>
      <xdr:colOff>390524</xdr:colOff>
      <xdr:row>39</xdr:row>
      <xdr:rowOff>57150</xdr:rowOff>
    </xdr:to>
    <xdr:sp macro="" textlink="">
      <xdr:nvSpPr>
        <xdr:cNvPr id="216" name="Rectangle 215">
          <a:extLst>
            <a:ext uri="{FF2B5EF4-FFF2-40B4-BE49-F238E27FC236}">
              <a16:creationId xmlns:a16="http://schemas.microsoft.com/office/drawing/2014/main" id="{5AE9C9FB-10A3-491C-8C98-ED4D776E17CC}"/>
            </a:ext>
          </a:extLst>
        </xdr:cNvPr>
        <xdr:cNvSpPr/>
      </xdr:nvSpPr>
      <xdr:spPr>
        <a:xfrm>
          <a:off x="7924799" y="6486525"/>
          <a:ext cx="2219325" cy="6286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2000" baseline="0">
              <a:solidFill>
                <a:schemeClr val="bg1"/>
              </a:solidFill>
              <a:latin typeface="Century" panose="02040604050505020304" pitchFamily="18" charset="0"/>
            </a:rPr>
            <a:t>Amount :</a:t>
          </a:r>
        </a:p>
      </xdr:txBody>
    </xdr:sp>
    <xdr:clientData/>
  </xdr:twoCellAnchor>
  <xdr:twoCellAnchor>
    <xdr:from>
      <xdr:col>16</xdr:col>
      <xdr:colOff>381000</xdr:colOff>
      <xdr:row>35</xdr:row>
      <xdr:rowOff>123825</xdr:rowOff>
    </xdr:from>
    <xdr:to>
      <xdr:col>20</xdr:col>
      <xdr:colOff>161925</xdr:colOff>
      <xdr:row>39</xdr:row>
      <xdr:rowOff>28575</xdr:rowOff>
    </xdr:to>
    <xdr:sp macro="" textlink="Pivot_Tables!N63">
      <xdr:nvSpPr>
        <xdr:cNvPr id="217" name="Rectangle 216">
          <a:extLst>
            <a:ext uri="{FF2B5EF4-FFF2-40B4-BE49-F238E27FC236}">
              <a16:creationId xmlns:a16="http://schemas.microsoft.com/office/drawing/2014/main" id="{D8008B8B-9EFA-4C4E-B0F8-00DD5B4F5FB6}"/>
            </a:ext>
          </a:extLst>
        </xdr:cNvPr>
        <xdr:cNvSpPr/>
      </xdr:nvSpPr>
      <xdr:spPr>
        <a:xfrm>
          <a:off x="10134600" y="6457950"/>
          <a:ext cx="2219325" cy="6286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C0D2A1CB-DBA7-45FE-90C5-A646C907CFB3}" type="TxLink">
            <a:rPr lang="en-US" sz="2000" b="0" i="0" u="none" strike="noStrike" baseline="0">
              <a:solidFill>
                <a:schemeClr val="bg1"/>
              </a:solidFill>
              <a:latin typeface="Calibri"/>
              <a:ea typeface="Calibri"/>
              <a:cs typeface="Calibri"/>
            </a:rPr>
            <a:pPr algn="l"/>
            <a:t> $6,100.00 </a:t>
          </a:fld>
          <a:endParaRPr lang="en-AU" sz="2000" baseline="0">
            <a:solidFill>
              <a:schemeClr val="bg1"/>
            </a:solidFill>
            <a:latin typeface="Century" panose="02040604050505020304" pitchFamily="18" charset="0"/>
          </a:endParaRPr>
        </a:p>
      </xdr:txBody>
    </xdr:sp>
    <xdr:clientData/>
  </xdr:twoCellAnchor>
  <xdr:twoCellAnchor>
    <xdr:from>
      <xdr:col>27</xdr:col>
      <xdr:colOff>142875</xdr:colOff>
      <xdr:row>0</xdr:row>
      <xdr:rowOff>47625</xdr:rowOff>
    </xdr:from>
    <xdr:to>
      <xdr:col>29</xdr:col>
      <xdr:colOff>66675</xdr:colOff>
      <xdr:row>1</xdr:row>
      <xdr:rowOff>125730</xdr:rowOff>
    </xdr:to>
    <xdr:sp macro="" textlink="">
      <xdr:nvSpPr>
        <xdr:cNvPr id="218" name="Rectangle 217">
          <a:hlinkClick xmlns:r="http://schemas.openxmlformats.org/officeDocument/2006/relationships" r:id="rId8" tooltip="Future Plans"/>
          <a:extLst>
            <a:ext uri="{FF2B5EF4-FFF2-40B4-BE49-F238E27FC236}">
              <a16:creationId xmlns:a16="http://schemas.microsoft.com/office/drawing/2014/main" id="{9B4E8D2B-6BEB-488C-9E29-19E9D069D778}"/>
            </a:ext>
          </a:extLst>
        </xdr:cNvPr>
        <xdr:cNvSpPr/>
      </xdr:nvSpPr>
      <xdr:spPr>
        <a:xfrm>
          <a:off x="16602075" y="47625"/>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INFO</a:t>
          </a:r>
        </a:p>
      </xdr:txBody>
    </xdr:sp>
    <xdr:clientData/>
  </xdr:twoCellAnchor>
  <xdr:twoCellAnchor>
    <xdr:from>
      <xdr:col>0</xdr:col>
      <xdr:colOff>0</xdr:colOff>
      <xdr:row>59</xdr:row>
      <xdr:rowOff>104775</xdr:rowOff>
    </xdr:from>
    <xdr:to>
      <xdr:col>29</xdr:col>
      <xdr:colOff>142875</xdr:colOff>
      <xdr:row>59</xdr:row>
      <xdr:rowOff>152400</xdr:rowOff>
    </xdr:to>
    <xdr:cxnSp macro="">
      <xdr:nvCxnSpPr>
        <xdr:cNvPr id="219" name="Straight Connector 218">
          <a:extLst>
            <a:ext uri="{FF2B5EF4-FFF2-40B4-BE49-F238E27FC236}">
              <a16:creationId xmlns:a16="http://schemas.microsoft.com/office/drawing/2014/main" id="{1F12DC76-6227-4724-A71F-E1914712B433}"/>
            </a:ext>
          </a:extLst>
        </xdr:cNvPr>
        <xdr:cNvCxnSpPr/>
      </xdr:nvCxnSpPr>
      <xdr:spPr>
        <a:xfrm flipH="1">
          <a:off x="0" y="10782300"/>
          <a:ext cx="17821275" cy="47625"/>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207817</xdr:colOff>
      <xdr:row>0</xdr:row>
      <xdr:rowOff>48490</xdr:rowOff>
    </xdr:from>
    <xdr:to>
      <xdr:col>25</xdr:col>
      <xdr:colOff>117763</xdr:colOff>
      <xdr:row>1</xdr:row>
      <xdr:rowOff>126595</xdr:rowOff>
    </xdr:to>
    <xdr:sp macro="" textlink="">
      <xdr:nvSpPr>
        <xdr:cNvPr id="228" name="Rectangle 227">
          <a:hlinkClick xmlns:r="http://schemas.openxmlformats.org/officeDocument/2006/relationships" r:id="rId11" tooltip="Expenses"/>
          <a:extLst>
            <a:ext uri="{FF2B5EF4-FFF2-40B4-BE49-F238E27FC236}">
              <a16:creationId xmlns:a16="http://schemas.microsoft.com/office/drawing/2014/main" id="{8DCF5561-658D-40CF-B35D-40B66B9662E2}"/>
            </a:ext>
          </a:extLst>
        </xdr:cNvPr>
        <xdr:cNvSpPr/>
      </xdr:nvSpPr>
      <xdr:spPr>
        <a:xfrm>
          <a:off x="13619017" y="48490"/>
          <a:ext cx="1738746" cy="258214"/>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AU" sz="1100">
              <a:solidFill>
                <a:schemeClr val="tx1"/>
              </a:solidFill>
              <a:latin typeface="Georgia" panose="02040502050405020303" pitchFamily="18" charset="0"/>
              <a:ea typeface="+mn-ea"/>
              <a:cs typeface="+mn-cs"/>
            </a:rPr>
            <a:t>Dashboard</a:t>
          </a:r>
          <a:r>
            <a:rPr lang="en-AU" sz="1100" baseline="0">
              <a:solidFill>
                <a:schemeClr val="tx1"/>
              </a:solidFill>
              <a:latin typeface="Georgia" panose="02040502050405020303" pitchFamily="18" charset="0"/>
              <a:ea typeface="+mn-ea"/>
              <a:cs typeface="+mn-cs"/>
            </a:rPr>
            <a:t> Future Plans</a:t>
          </a:r>
          <a:endParaRPr lang="en-AU" sz="1100">
            <a:solidFill>
              <a:schemeClr val="tx1"/>
            </a:solidFill>
            <a:latin typeface="Georgia" panose="02040502050405020303" pitchFamily="18" charset="0"/>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472440</xdr:colOff>
      <xdr:row>7</xdr:row>
      <xdr:rowOff>99060</xdr:rowOff>
    </xdr:from>
    <xdr:to>
      <xdr:col>1</xdr:col>
      <xdr:colOff>972630</xdr:colOff>
      <xdr:row>10</xdr:row>
      <xdr:rowOff>18225</xdr:rowOff>
    </xdr:to>
    <xdr:pic>
      <xdr:nvPicPr>
        <xdr:cNvPr id="3" name="Graphic 2" descr="Briefcase outline">
          <a:extLst>
            <a:ext uri="{FF2B5EF4-FFF2-40B4-BE49-F238E27FC236}">
              <a16:creationId xmlns:a16="http://schemas.microsoft.com/office/drawing/2014/main" id="{F01F5D6C-166A-7A58-8280-0E60C068AE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82065" y="1394460"/>
          <a:ext cx="500190" cy="490665"/>
        </a:xfrm>
        <a:prstGeom prst="rect">
          <a:avLst/>
        </a:prstGeom>
      </xdr:spPr>
    </xdr:pic>
    <xdr:clientData/>
  </xdr:twoCellAnchor>
  <xdr:twoCellAnchor editAs="oneCell">
    <xdr:from>
      <xdr:col>1</xdr:col>
      <xdr:colOff>449580</xdr:colOff>
      <xdr:row>15</xdr:row>
      <xdr:rowOff>177165</xdr:rowOff>
    </xdr:from>
    <xdr:to>
      <xdr:col>1</xdr:col>
      <xdr:colOff>953580</xdr:colOff>
      <xdr:row>18</xdr:row>
      <xdr:rowOff>105855</xdr:rowOff>
    </xdr:to>
    <xdr:pic>
      <xdr:nvPicPr>
        <xdr:cNvPr id="9" name="Graphic 8" descr="City outline">
          <a:extLst>
            <a:ext uri="{FF2B5EF4-FFF2-40B4-BE49-F238E27FC236}">
              <a16:creationId xmlns:a16="http://schemas.microsoft.com/office/drawing/2014/main" id="{6C12841D-EF2E-56E2-39AB-D26E922B0DB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59205" y="2996565"/>
          <a:ext cx="504000" cy="500190"/>
        </a:xfrm>
        <a:prstGeom prst="rect">
          <a:avLst/>
        </a:prstGeom>
      </xdr:spPr>
    </xdr:pic>
    <xdr:clientData/>
  </xdr:twoCellAnchor>
  <xdr:twoCellAnchor editAs="oneCell">
    <xdr:from>
      <xdr:col>1</xdr:col>
      <xdr:colOff>443865</xdr:colOff>
      <xdr:row>23</xdr:row>
      <xdr:rowOff>106680</xdr:rowOff>
    </xdr:from>
    <xdr:to>
      <xdr:col>1</xdr:col>
      <xdr:colOff>944055</xdr:colOff>
      <xdr:row>26</xdr:row>
      <xdr:rowOff>39180</xdr:rowOff>
    </xdr:to>
    <xdr:pic>
      <xdr:nvPicPr>
        <xdr:cNvPr id="11" name="Graphic 10" descr="Clipboard Partially Checked outline">
          <a:extLst>
            <a:ext uri="{FF2B5EF4-FFF2-40B4-BE49-F238E27FC236}">
              <a16:creationId xmlns:a16="http://schemas.microsoft.com/office/drawing/2014/main" id="{51277FE7-3048-9BF6-39F1-1B9B57F5519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53490" y="4450080"/>
          <a:ext cx="500190" cy="504000"/>
        </a:xfrm>
        <a:prstGeom prst="rect">
          <a:avLst/>
        </a:prstGeom>
      </xdr:spPr>
    </xdr:pic>
    <xdr:clientData/>
  </xdr:twoCellAnchor>
  <xdr:twoCellAnchor editAs="oneCell">
    <xdr:from>
      <xdr:col>1</xdr:col>
      <xdr:colOff>466725</xdr:colOff>
      <xdr:row>31</xdr:row>
      <xdr:rowOff>0</xdr:rowOff>
    </xdr:from>
    <xdr:to>
      <xdr:col>1</xdr:col>
      <xdr:colOff>978345</xdr:colOff>
      <xdr:row>33</xdr:row>
      <xdr:rowOff>130620</xdr:rowOff>
    </xdr:to>
    <xdr:pic>
      <xdr:nvPicPr>
        <xdr:cNvPr id="13" name="Graphic 12" descr="Coins outline">
          <a:extLst>
            <a:ext uri="{FF2B5EF4-FFF2-40B4-BE49-F238E27FC236}">
              <a16:creationId xmlns:a16="http://schemas.microsoft.com/office/drawing/2014/main" id="{A27E9584-D3CC-36B7-B94F-F95872FF699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76350" y="5867400"/>
          <a:ext cx="511620" cy="511620"/>
        </a:xfrm>
        <a:prstGeom prst="rect">
          <a:avLst/>
        </a:prstGeom>
      </xdr:spPr>
    </xdr:pic>
    <xdr:clientData/>
  </xdr:twoCellAnchor>
  <xdr:twoCellAnchor editAs="oneCell">
    <xdr:from>
      <xdr:col>1</xdr:col>
      <xdr:colOff>483870</xdr:colOff>
      <xdr:row>40</xdr:row>
      <xdr:rowOff>64770</xdr:rowOff>
    </xdr:from>
    <xdr:to>
      <xdr:col>1</xdr:col>
      <xdr:colOff>991680</xdr:colOff>
      <xdr:row>43</xdr:row>
      <xdr:rowOff>1080</xdr:rowOff>
    </xdr:to>
    <xdr:pic>
      <xdr:nvPicPr>
        <xdr:cNvPr id="15" name="Graphic 14" descr="Piggy Bank outline">
          <a:extLst>
            <a:ext uri="{FF2B5EF4-FFF2-40B4-BE49-F238E27FC236}">
              <a16:creationId xmlns:a16="http://schemas.microsoft.com/office/drawing/2014/main" id="{C36B3FC1-A8A0-364B-E731-5A09DFE6D14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93495" y="7265670"/>
          <a:ext cx="507810" cy="507810"/>
        </a:xfrm>
        <a:prstGeom prst="rect">
          <a:avLst/>
        </a:prstGeom>
      </xdr:spPr>
    </xdr:pic>
    <xdr:clientData/>
  </xdr:twoCellAnchor>
  <xdr:twoCellAnchor>
    <xdr:from>
      <xdr:col>0</xdr:col>
      <xdr:colOff>0</xdr:colOff>
      <xdr:row>0</xdr:row>
      <xdr:rowOff>0</xdr:rowOff>
    </xdr:from>
    <xdr:to>
      <xdr:col>23</xdr:col>
      <xdr:colOff>47625</xdr:colOff>
      <xdr:row>1</xdr:row>
      <xdr:rowOff>171881</xdr:rowOff>
    </xdr:to>
    <xdr:sp macro="" textlink="">
      <xdr:nvSpPr>
        <xdr:cNvPr id="26" name="Rectangle 25">
          <a:extLst>
            <a:ext uri="{FF2B5EF4-FFF2-40B4-BE49-F238E27FC236}">
              <a16:creationId xmlns:a16="http://schemas.microsoft.com/office/drawing/2014/main" id="{280548C4-940B-451E-BC78-353B34389C0B}"/>
            </a:ext>
          </a:extLst>
        </xdr:cNvPr>
        <xdr:cNvSpPr/>
      </xdr:nvSpPr>
      <xdr:spPr>
        <a:xfrm>
          <a:off x="0" y="0"/>
          <a:ext cx="17811750" cy="352856"/>
        </a:xfrm>
        <a:prstGeom prst="rect">
          <a:avLst/>
        </a:prstGeom>
        <a:solidFill>
          <a:srgbClr val="BBD7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234314</xdr:colOff>
      <xdr:row>0</xdr:row>
      <xdr:rowOff>64771</xdr:rowOff>
    </xdr:from>
    <xdr:to>
      <xdr:col>2</xdr:col>
      <xdr:colOff>276225</xdr:colOff>
      <xdr:row>1</xdr:row>
      <xdr:rowOff>121921</xdr:rowOff>
    </xdr:to>
    <xdr:sp macro="" textlink="">
      <xdr:nvSpPr>
        <xdr:cNvPr id="27" name="Rectangle 26">
          <a:extLst>
            <a:ext uri="{FF2B5EF4-FFF2-40B4-BE49-F238E27FC236}">
              <a16:creationId xmlns:a16="http://schemas.microsoft.com/office/drawing/2014/main" id="{714ACE56-651A-4286-B275-2A8528C82797}"/>
            </a:ext>
          </a:extLst>
        </xdr:cNvPr>
        <xdr:cNvSpPr/>
      </xdr:nvSpPr>
      <xdr:spPr>
        <a:xfrm>
          <a:off x="234314" y="64771"/>
          <a:ext cx="1261111" cy="24003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2000">
              <a:solidFill>
                <a:schemeClr val="tx1"/>
              </a:solidFill>
              <a:latin typeface="Century" panose="02040604050505020304" pitchFamily="18" charset="0"/>
            </a:rPr>
            <a:t>Luca</a:t>
          </a:r>
          <a:endParaRPr lang="en-AU" sz="2000" baseline="0">
            <a:solidFill>
              <a:schemeClr val="tx1"/>
            </a:solidFill>
            <a:latin typeface="Georgia" panose="02040502050405020303" pitchFamily="18" charset="0"/>
          </a:endParaRPr>
        </a:p>
      </xdr:txBody>
    </xdr:sp>
    <xdr:clientData/>
  </xdr:twoCellAnchor>
  <xdr:twoCellAnchor>
    <xdr:from>
      <xdr:col>11</xdr:col>
      <xdr:colOff>582065</xdr:colOff>
      <xdr:row>0</xdr:row>
      <xdr:rowOff>45720</xdr:rowOff>
    </xdr:from>
    <xdr:to>
      <xdr:col>13</xdr:col>
      <xdr:colOff>105815</xdr:colOff>
      <xdr:row>1</xdr:row>
      <xdr:rowOff>121920</xdr:rowOff>
    </xdr:to>
    <xdr:sp macro="" textlink="">
      <xdr:nvSpPr>
        <xdr:cNvPr id="28" name="Rectangle 27">
          <a:hlinkClick xmlns:r="http://schemas.openxmlformats.org/officeDocument/2006/relationships" r:id="rId11" tooltip="Dashboard"/>
          <a:extLst>
            <a:ext uri="{FF2B5EF4-FFF2-40B4-BE49-F238E27FC236}">
              <a16:creationId xmlns:a16="http://schemas.microsoft.com/office/drawing/2014/main" id="{6F68E485-EDBA-4B99-A3FE-EC7A0F9B03AD}"/>
            </a:ext>
          </a:extLst>
        </xdr:cNvPr>
        <xdr:cNvSpPr/>
      </xdr:nvSpPr>
      <xdr:spPr>
        <a:xfrm>
          <a:off x="10030865" y="45720"/>
          <a:ext cx="1143000" cy="257175"/>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Dashboard</a:t>
          </a:r>
        </a:p>
      </xdr:txBody>
    </xdr:sp>
    <xdr:clientData/>
  </xdr:twoCellAnchor>
  <xdr:twoCellAnchor>
    <xdr:from>
      <xdr:col>13</xdr:col>
      <xdr:colOff>168680</xdr:colOff>
      <xdr:row>0</xdr:row>
      <xdr:rowOff>45720</xdr:rowOff>
    </xdr:from>
    <xdr:to>
      <xdr:col>14</xdr:col>
      <xdr:colOff>502055</xdr:colOff>
      <xdr:row>1</xdr:row>
      <xdr:rowOff>121920</xdr:rowOff>
    </xdr:to>
    <xdr:sp macro="" textlink="">
      <xdr:nvSpPr>
        <xdr:cNvPr id="29" name="Rectangle 28">
          <a:hlinkClick xmlns:r="http://schemas.openxmlformats.org/officeDocument/2006/relationships" r:id="rId12" tooltip="Incomes"/>
          <a:extLst>
            <a:ext uri="{FF2B5EF4-FFF2-40B4-BE49-F238E27FC236}">
              <a16:creationId xmlns:a16="http://schemas.microsoft.com/office/drawing/2014/main" id="{D3A7179F-016F-4C66-B6E3-0E22DC88111B}"/>
            </a:ext>
          </a:extLst>
        </xdr:cNvPr>
        <xdr:cNvSpPr/>
      </xdr:nvSpPr>
      <xdr:spPr>
        <a:xfrm>
          <a:off x="11236730" y="45720"/>
          <a:ext cx="1143000" cy="257175"/>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ea typeface="+mn-ea"/>
              <a:cs typeface="+mn-cs"/>
            </a:rPr>
            <a:t>Incomes</a:t>
          </a:r>
          <a:endParaRPr lang="en-AU" sz="1100" baseline="0">
            <a:solidFill>
              <a:schemeClr val="tx1"/>
            </a:solidFill>
            <a:latin typeface="Georgia" panose="02040502050405020303" pitchFamily="18" charset="0"/>
          </a:endParaRPr>
        </a:p>
      </xdr:txBody>
    </xdr:sp>
    <xdr:clientData/>
  </xdr:twoCellAnchor>
  <xdr:twoCellAnchor>
    <xdr:from>
      <xdr:col>14</xdr:col>
      <xdr:colOff>534440</xdr:colOff>
      <xdr:row>0</xdr:row>
      <xdr:rowOff>45720</xdr:rowOff>
    </xdr:from>
    <xdr:to>
      <xdr:col>16</xdr:col>
      <xdr:colOff>58190</xdr:colOff>
      <xdr:row>1</xdr:row>
      <xdr:rowOff>121920</xdr:rowOff>
    </xdr:to>
    <xdr:sp macro="" textlink="">
      <xdr:nvSpPr>
        <xdr:cNvPr id="30" name="Rectangle 29">
          <a:hlinkClick xmlns:r="http://schemas.openxmlformats.org/officeDocument/2006/relationships" r:id="rId13" tooltip="Expenses"/>
          <a:extLst>
            <a:ext uri="{FF2B5EF4-FFF2-40B4-BE49-F238E27FC236}">
              <a16:creationId xmlns:a16="http://schemas.microsoft.com/office/drawing/2014/main" id="{38037167-C445-4A23-BAB4-10471F21944F}"/>
            </a:ext>
          </a:extLst>
        </xdr:cNvPr>
        <xdr:cNvSpPr/>
      </xdr:nvSpPr>
      <xdr:spPr>
        <a:xfrm>
          <a:off x="12412115" y="45720"/>
          <a:ext cx="1143000" cy="257175"/>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AU" sz="1100">
              <a:solidFill>
                <a:schemeClr val="tx1"/>
              </a:solidFill>
              <a:latin typeface="Georgia" panose="02040502050405020303" pitchFamily="18" charset="0"/>
              <a:ea typeface="+mn-ea"/>
              <a:cs typeface="+mn-cs"/>
            </a:rPr>
            <a:t>Expenses</a:t>
          </a:r>
        </a:p>
      </xdr:txBody>
    </xdr:sp>
    <xdr:clientData/>
  </xdr:twoCellAnchor>
  <xdr:twoCellAnchor>
    <xdr:from>
      <xdr:col>19</xdr:col>
      <xdr:colOff>68580</xdr:colOff>
      <xdr:row>0</xdr:row>
      <xdr:rowOff>45720</xdr:rowOff>
    </xdr:from>
    <xdr:to>
      <xdr:col>20</xdr:col>
      <xdr:colOff>601980</xdr:colOff>
      <xdr:row>1</xdr:row>
      <xdr:rowOff>121920</xdr:rowOff>
    </xdr:to>
    <xdr:sp macro="" textlink="">
      <xdr:nvSpPr>
        <xdr:cNvPr id="31" name="Rectangle 30">
          <a:hlinkClick xmlns:r="http://schemas.openxmlformats.org/officeDocument/2006/relationships" r:id="rId14" tooltip="Future Plans"/>
          <a:extLst>
            <a:ext uri="{FF2B5EF4-FFF2-40B4-BE49-F238E27FC236}">
              <a16:creationId xmlns:a16="http://schemas.microsoft.com/office/drawing/2014/main" id="{70E2BEDE-533C-477E-BC5E-32B1040A1FC8}"/>
            </a:ext>
          </a:extLst>
        </xdr:cNvPr>
        <xdr:cNvSpPr/>
      </xdr:nvSpPr>
      <xdr:spPr>
        <a:xfrm>
          <a:off x="15394305" y="45720"/>
          <a:ext cx="1143000" cy="257175"/>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Future Plans</a:t>
          </a:r>
        </a:p>
      </xdr:txBody>
    </xdr:sp>
    <xdr:clientData/>
  </xdr:twoCellAnchor>
  <xdr:twoCellAnchor>
    <xdr:from>
      <xdr:col>21</xdr:col>
      <xdr:colOff>47625</xdr:colOff>
      <xdr:row>0</xdr:row>
      <xdr:rowOff>47625</xdr:rowOff>
    </xdr:from>
    <xdr:to>
      <xdr:col>22</xdr:col>
      <xdr:colOff>581025</xdr:colOff>
      <xdr:row>1</xdr:row>
      <xdr:rowOff>123825</xdr:rowOff>
    </xdr:to>
    <xdr:sp macro="" textlink="">
      <xdr:nvSpPr>
        <xdr:cNvPr id="32" name="Rectangle 31">
          <a:hlinkClick xmlns:r="http://schemas.openxmlformats.org/officeDocument/2006/relationships" r:id="rId15" tooltip="Future Plans"/>
          <a:extLst>
            <a:ext uri="{FF2B5EF4-FFF2-40B4-BE49-F238E27FC236}">
              <a16:creationId xmlns:a16="http://schemas.microsoft.com/office/drawing/2014/main" id="{2581FC82-C0D1-49CE-A14B-2DB5BB86A046}"/>
            </a:ext>
          </a:extLst>
        </xdr:cNvPr>
        <xdr:cNvSpPr/>
      </xdr:nvSpPr>
      <xdr:spPr>
        <a:xfrm>
          <a:off x="16592550" y="47625"/>
          <a:ext cx="1143000" cy="257175"/>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INFO</a:t>
          </a:r>
        </a:p>
      </xdr:txBody>
    </xdr:sp>
    <xdr:clientData/>
  </xdr:twoCellAnchor>
  <xdr:twoCellAnchor>
    <xdr:from>
      <xdr:col>16</xdr:col>
      <xdr:colOff>112567</xdr:colOff>
      <xdr:row>0</xdr:row>
      <xdr:rowOff>48490</xdr:rowOff>
    </xdr:from>
    <xdr:to>
      <xdr:col>19</xdr:col>
      <xdr:colOff>22513</xdr:colOff>
      <xdr:row>1</xdr:row>
      <xdr:rowOff>124690</xdr:rowOff>
    </xdr:to>
    <xdr:sp macro="" textlink="">
      <xdr:nvSpPr>
        <xdr:cNvPr id="33" name="Rectangle 32">
          <a:hlinkClick xmlns:r="http://schemas.openxmlformats.org/officeDocument/2006/relationships" r:id="rId16" tooltip="Expenses"/>
          <a:extLst>
            <a:ext uri="{FF2B5EF4-FFF2-40B4-BE49-F238E27FC236}">
              <a16:creationId xmlns:a16="http://schemas.microsoft.com/office/drawing/2014/main" id="{70291A3E-BC97-4C53-A067-FFB7DF5406CA}"/>
            </a:ext>
          </a:extLst>
        </xdr:cNvPr>
        <xdr:cNvSpPr/>
      </xdr:nvSpPr>
      <xdr:spPr>
        <a:xfrm>
          <a:off x="13609492" y="48490"/>
          <a:ext cx="1738746" cy="257175"/>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AU" sz="1100">
              <a:solidFill>
                <a:schemeClr val="tx1"/>
              </a:solidFill>
              <a:latin typeface="Georgia" panose="02040502050405020303" pitchFamily="18" charset="0"/>
              <a:ea typeface="+mn-ea"/>
              <a:cs typeface="+mn-cs"/>
            </a:rPr>
            <a:t>Dashboard</a:t>
          </a:r>
          <a:r>
            <a:rPr lang="en-AU" sz="1100" baseline="0">
              <a:solidFill>
                <a:schemeClr val="tx1"/>
              </a:solidFill>
              <a:latin typeface="Georgia" panose="02040502050405020303" pitchFamily="18" charset="0"/>
              <a:ea typeface="+mn-ea"/>
              <a:cs typeface="+mn-cs"/>
            </a:rPr>
            <a:t> Future Plans</a:t>
          </a:r>
          <a:endParaRPr lang="en-AU" sz="1100">
            <a:solidFill>
              <a:schemeClr val="tx1"/>
            </a:solidFill>
            <a:latin typeface="Georgia" panose="02040502050405020303" pitchFamily="18" charset="0"/>
            <a:ea typeface="+mn-ea"/>
            <a:cs typeface="+mn-cs"/>
          </a:endParaRPr>
        </a:p>
      </xdr:txBody>
    </xdr:sp>
    <xdr:clientData/>
  </xdr:twoCellAnchor>
  <xdr:twoCellAnchor>
    <xdr:from>
      <xdr:col>13</xdr:col>
      <xdr:colOff>493395</xdr:colOff>
      <xdr:row>1</xdr:row>
      <xdr:rowOff>91440</xdr:rowOff>
    </xdr:from>
    <xdr:to>
      <xdr:col>13</xdr:col>
      <xdr:colOff>673396</xdr:colOff>
      <xdr:row>1</xdr:row>
      <xdr:rowOff>109440</xdr:rowOff>
    </xdr:to>
    <xdr:sp macro="" textlink="">
      <xdr:nvSpPr>
        <xdr:cNvPr id="34" name="Rectangle 33">
          <a:extLst>
            <a:ext uri="{FF2B5EF4-FFF2-40B4-BE49-F238E27FC236}">
              <a16:creationId xmlns:a16="http://schemas.microsoft.com/office/drawing/2014/main" id="{F777ACDB-2765-496A-9547-002F0E02EDD3}"/>
            </a:ext>
          </a:extLst>
        </xdr:cNvPr>
        <xdr:cNvSpPr/>
      </xdr:nvSpPr>
      <xdr:spPr>
        <a:xfrm>
          <a:off x="11561445" y="272415"/>
          <a:ext cx="180001" cy="180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345885</xdr:colOff>
      <xdr:row>8</xdr:row>
      <xdr:rowOff>188595</xdr:rowOff>
    </xdr:from>
    <xdr:ext cx="800100" cy="800100"/>
    <xdr:pic>
      <xdr:nvPicPr>
        <xdr:cNvPr id="2" name="Graphic 1" descr="Bank outline">
          <a:extLst>
            <a:ext uri="{FF2B5EF4-FFF2-40B4-BE49-F238E27FC236}">
              <a16:creationId xmlns:a16="http://schemas.microsoft.com/office/drawing/2014/main" id="{71590B30-00F2-471A-881A-76717A6E40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55510" y="1674495"/>
          <a:ext cx="800100" cy="800100"/>
        </a:xfrm>
        <a:prstGeom prst="rect">
          <a:avLst/>
        </a:prstGeom>
      </xdr:spPr>
    </xdr:pic>
    <xdr:clientData/>
  </xdr:oneCellAnchor>
  <xdr:oneCellAnchor>
    <xdr:from>
      <xdr:col>1</xdr:col>
      <xdr:colOff>360045</xdr:colOff>
      <xdr:row>20</xdr:row>
      <xdr:rowOff>36195</xdr:rowOff>
    </xdr:from>
    <xdr:ext cx="723900" cy="723900"/>
    <xdr:pic>
      <xdr:nvPicPr>
        <xdr:cNvPr id="3" name="Graphic 2" descr="Home1 outline">
          <a:extLst>
            <a:ext uri="{FF2B5EF4-FFF2-40B4-BE49-F238E27FC236}">
              <a16:creationId xmlns:a16="http://schemas.microsoft.com/office/drawing/2014/main" id="{2D8086E1-3BF7-4839-B738-4C310A1B96D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69670" y="3827145"/>
          <a:ext cx="723900" cy="723900"/>
        </a:xfrm>
        <a:prstGeom prst="rect">
          <a:avLst/>
        </a:prstGeom>
      </xdr:spPr>
    </xdr:pic>
    <xdr:clientData/>
  </xdr:oneCellAnchor>
  <xdr:oneCellAnchor>
    <xdr:from>
      <xdr:col>1</xdr:col>
      <xdr:colOff>333375</xdr:colOff>
      <xdr:row>31</xdr:row>
      <xdr:rowOff>156210</xdr:rowOff>
    </xdr:from>
    <xdr:ext cx="755460" cy="755460"/>
    <xdr:pic>
      <xdr:nvPicPr>
        <xdr:cNvPr id="4" name="Graphic 3" descr="Receipt outline">
          <a:extLst>
            <a:ext uri="{FF2B5EF4-FFF2-40B4-BE49-F238E27FC236}">
              <a16:creationId xmlns:a16="http://schemas.microsoft.com/office/drawing/2014/main" id="{54B0C209-136D-4971-A9EE-0E7F0A15C98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43000" y="6061710"/>
          <a:ext cx="755460" cy="755460"/>
        </a:xfrm>
        <a:prstGeom prst="rect">
          <a:avLst/>
        </a:prstGeom>
      </xdr:spPr>
    </xdr:pic>
    <xdr:clientData/>
  </xdr:oneCellAnchor>
  <xdr:twoCellAnchor>
    <xdr:from>
      <xdr:col>1</xdr:col>
      <xdr:colOff>268110</xdr:colOff>
      <xdr:row>44</xdr:row>
      <xdr:rowOff>136665</xdr:rowOff>
    </xdr:from>
    <xdr:to>
      <xdr:col>1</xdr:col>
      <xdr:colOff>1170750</xdr:colOff>
      <xdr:row>48</xdr:row>
      <xdr:rowOff>17145</xdr:rowOff>
    </xdr:to>
    <xdr:grpSp>
      <xdr:nvGrpSpPr>
        <xdr:cNvPr id="5" name="Group 4">
          <a:extLst>
            <a:ext uri="{FF2B5EF4-FFF2-40B4-BE49-F238E27FC236}">
              <a16:creationId xmlns:a16="http://schemas.microsoft.com/office/drawing/2014/main" id="{B6AC3726-170D-4CB5-8471-A0E80CE42CF8}"/>
            </a:ext>
          </a:extLst>
        </xdr:cNvPr>
        <xdr:cNvGrpSpPr/>
      </xdr:nvGrpSpPr>
      <xdr:grpSpPr>
        <a:xfrm>
          <a:off x="1077735" y="8537715"/>
          <a:ext cx="902640" cy="642480"/>
          <a:chOff x="195720" y="4722000"/>
          <a:chExt cx="780720" cy="536880"/>
        </a:xfrm>
      </xdr:grpSpPr>
      <xdr:pic>
        <xdr:nvPicPr>
          <xdr:cNvPr id="6" name="Graphic 5" descr="Knife outline">
            <a:extLst>
              <a:ext uri="{FF2B5EF4-FFF2-40B4-BE49-F238E27FC236}">
                <a16:creationId xmlns:a16="http://schemas.microsoft.com/office/drawing/2014/main" id="{82E44FF6-E9F4-923D-8400-92474BB0EC6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72440" y="4754880"/>
            <a:ext cx="504000" cy="504000"/>
          </a:xfrm>
          <a:prstGeom prst="rect">
            <a:avLst/>
          </a:prstGeom>
        </xdr:spPr>
      </xdr:pic>
      <xdr:pic>
        <xdr:nvPicPr>
          <xdr:cNvPr id="7" name="Graphic 6" descr="Fork outline">
            <a:extLst>
              <a:ext uri="{FF2B5EF4-FFF2-40B4-BE49-F238E27FC236}">
                <a16:creationId xmlns:a16="http://schemas.microsoft.com/office/drawing/2014/main" id="{1C79F35C-E2F2-F6B9-AA49-E07CD0811FC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95720" y="4722000"/>
            <a:ext cx="504000" cy="504000"/>
          </a:xfrm>
          <a:prstGeom prst="rect">
            <a:avLst/>
          </a:prstGeom>
        </xdr:spPr>
      </xdr:pic>
    </xdr:grpSp>
    <xdr:clientData/>
  </xdr:twoCellAnchor>
  <xdr:oneCellAnchor>
    <xdr:from>
      <xdr:col>1</xdr:col>
      <xdr:colOff>299085</xdr:colOff>
      <xdr:row>55</xdr:row>
      <xdr:rowOff>11430</xdr:rowOff>
    </xdr:from>
    <xdr:ext cx="869760" cy="869760"/>
    <xdr:pic>
      <xdr:nvPicPr>
        <xdr:cNvPr id="8" name="Graphic 7" descr="Loan outline">
          <a:extLst>
            <a:ext uri="{FF2B5EF4-FFF2-40B4-BE49-F238E27FC236}">
              <a16:creationId xmlns:a16="http://schemas.microsoft.com/office/drawing/2014/main" id="{46E575F3-EB85-40D2-975F-894F5988846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108710" y="10527030"/>
          <a:ext cx="869760" cy="869760"/>
        </a:xfrm>
        <a:prstGeom prst="rect">
          <a:avLst/>
        </a:prstGeom>
      </xdr:spPr>
    </xdr:pic>
    <xdr:clientData/>
  </xdr:oneCellAnchor>
  <xdr:oneCellAnchor>
    <xdr:from>
      <xdr:col>1</xdr:col>
      <xdr:colOff>318135</xdr:colOff>
      <xdr:row>66</xdr:row>
      <xdr:rowOff>165735</xdr:rowOff>
    </xdr:from>
    <xdr:ext cx="778320" cy="853440"/>
    <xdr:pic>
      <xdr:nvPicPr>
        <xdr:cNvPr id="9" name="Graphic 8" descr="Meditation outline">
          <a:extLst>
            <a:ext uri="{FF2B5EF4-FFF2-40B4-BE49-F238E27FC236}">
              <a16:creationId xmlns:a16="http://schemas.microsoft.com/office/drawing/2014/main" id="{4413E567-BD00-4366-9E9F-D932A735E521}"/>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27760" y="12795885"/>
          <a:ext cx="778320" cy="853440"/>
        </a:xfrm>
        <a:prstGeom prst="rect">
          <a:avLst/>
        </a:prstGeom>
      </xdr:spPr>
    </xdr:pic>
    <xdr:clientData/>
  </xdr:oneCellAnchor>
  <xdr:oneCellAnchor>
    <xdr:from>
      <xdr:col>1</xdr:col>
      <xdr:colOff>264795</xdr:colOff>
      <xdr:row>81</xdr:row>
      <xdr:rowOff>40005</xdr:rowOff>
    </xdr:from>
    <xdr:ext cx="945960" cy="952500"/>
    <xdr:pic>
      <xdr:nvPicPr>
        <xdr:cNvPr id="10" name="Graphic 9" descr="Family with boy outline">
          <a:extLst>
            <a:ext uri="{FF2B5EF4-FFF2-40B4-BE49-F238E27FC236}">
              <a16:creationId xmlns:a16="http://schemas.microsoft.com/office/drawing/2014/main" id="{0BA9793B-2FD1-469F-BF11-178CE12BA438}"/>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074420" y="15546705"/>
          <a:ext cx="945960" cy="952500"/>
        </a:xfrm>
        <a:prstGeom prst="rect">
          <a:avLst/>
        </a:prstGeom>
      </xdr:spPr>
    </xdr:pic>
    <xdr:clientData/>
  </xdr:oneCellAnchor>
  <xdr:oneCellAnchor>
    <xdr:from>
      <xdr:col>1</xdr:col>
      <xdr:colOff>316230</xdr:colOff>
      <xdr:row>94</xdr:row>
      <xdr:rowOff>152400</xdr:rowOff>
    </xdr:from>
    <xdr:ext cx="862140" cy="862140"/>
    <xdr:pic>
      <xdr:nvPicPr>
        <xdr:cNvPr id="11" name="Graphic 10" descr="Dog outline">
          <a:extLst>
            <a:ext uri="{FF2B5EF4-FFF2-40B4-BE49-F238E27FC236}">
              <a16:creationId xmlns:a16="http://schemas.microsoft.com/office/drawing/2014/main" id="{A2E72117-9332-4EF7-BE37-F82BB5CEE6A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125855" y="18154650"/>
          <a:ext cx="862140" cy="862140"/>
        </a:xfrm>
        <a:prstGeom prst="rect">
          <a:avLst/>
        </a:prstGeom>
      </xdr:spPr>
    </xdr:pic>
    <xdr:clientData/>
  </xdr:oneCellAnchor>
  <xdr:oneCellAnchor>
    <xdr:from>
      <xdr:col>1</xdr:col>
      <xdr:colOff>321120</xdr:colOff>
      <xdr:row>106</xdr:row>
      <xdr:rowOff>171450</xdr:rowOff>
    </xdr:from>
    <xdr:ext cx="807720" cy="807720"/>
    <xdr:pic>
      <xdr:nvPicPr>
        <xdr:cNvPr id="12" name="Graphic 11" descr="Television outline">
          <a:extLst>
            <a:ext uri="{FF2B5EF4-FFF2-40B4-BE49-F238E27FC236}">
              <a16:creationId xmlns:a16="http://schemas.microsoft.com/office/drawing/2014/main" id="{81752895-9088-40B0-A01A-8733DE83DB06}"/>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130745" y="20478750"/>
          <a:ext cx="807720" cy="807720"/>
        </a:xfrm>
        <a:prstGeom prst="rect">
          <a:avLst/>
        </a:prstGeom>
      </xdr:spPr>
    </xdr:pic>
    <xdr:clientData/>
  </xdr:oneCellAnchor>
  <xdr:oneCellAnchor>
    <xdr:from>
      <xdr:col>1</xdr:col>
      <xdr:colOff>272415</xdr:colOff>
      <xdr:row>121</xdr:row>
      <xdr:rowOff>5715</xdr:rowOff>
    </xdr:from>
    <xdr:ext cx="907860" cy="975360"/>
    <xdr:pic>
      <xdr:nvPicPr>
        <xdr:cNvPr id="13" name="Graphic 12" descr="Car outline">
          <a:extLst>
            <a:ext uri="{FF2B5EF4-FFF2-40B4-BE49-F238E27FC236}">
              <a16:creationId xmlns:a16="http://schemas.microsoft.com/office/drawing/2014/main" id="{8A53035F-12C5-40C1-9389-F575752DA6A1}"/>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082040" y="23189565"/>
          <a:ext cx="907860" cy="975360"/>
        </a:xfrm>
        <a:prstGeom prst="rect">
          <a:avLst/>
        </a:prstGeom>
      </xdr:spPr>
    </xdr:pic>
    <xdr:clientData/>
  </xdr:oneCellAnchor>
  <xdr:oneCellAnchor>
    <xdr:from>
      <xdr:col>1</xdr:col>
      <xdr:colOff>264795</xdr:colOff>
      <xdr:row>135</xdr:row>
      <xdr:rowOff>137160</xdr:rowOff>
    </xdr:from>
    <xdr:ext cx="869760" cy="878112"/>
    <xdr:pic>
      <xdr:nvPicPr>
        <xdr:cNvPr id="14" name="Graphic 13" descr="Bus outline">
          <a:extLst>
            <a:ext uri="{FF2B5EF4-FFF2-40B4-BE49-F238E27FC236}">
              <a16:creationId xmlns:a16="http://schemas.microsoft.com/office/drawing/2014/main" id="{BFBF97BA-42E2-4692-A8A4-8DC9DC3AF6B9}"/>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074420" y="26007060"/>
          <a:ext cx="869760" cy="878112"/>
        </a:xfrm>
        <a:prstGeom prst="rect">
          <a:avLst/>
        </a:prstGeom>
      </xdr:spPr>
    </xdr:pic>
    <xdr:clientData/>
  </xdr:oneCellAnchor>
  <xdr:twoCellAnchor editAs="oneCell">
    <xdr:from>
      <xdr:col>1</xdr:col>
      <xdr:colOff>249555</xdr:colOff>
      <xdr:row>148</xdr:row>
      <xdr:rowOff>24765</xdr:rowOff>
    </xdr:from>
    <xdr:to>
      <xdr:col>1</xdr:col>
      <xdr:colOff>1154430</xdr:colOff>
      <xdr:row>152</xdr:row>
      <xdr:rowOff>177165</xdr:rowOff>
    </xdr:to>
    <xdr:pic>
      <xdr:nvPicPr>
        <xdr:cNvPr id="23" name="Graphic 22" descr="Take Off outline">
          <a:extLst>
            <a:ext uri="{FF2B5EF4-FFF2-40B4-BE49-F238E27FC236}">
              <a16:creationId xmlns:a16="http://schemas.microsoft.com/office/drawing/2014/main" id="{BAACA97D-3741-19D4-DB16-D3B2343FD715}"/>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059180" y="28352115"/>
          <a:ext cx="904875" cy="914400"/>
        </a:xfrm>
        <a:prstGeom prst="rect">
          <a:avLst/>
        </a:prstGeom>
      </xdr:spPr>
    </xdr:pic>
    <xdr:clientData/>
  </xdr:twoCellAnchor>
  <xdr:twoCellAnchor editAs="oneCell">
    <xdr:from>
      <xdr:col>1</xdr:col>
      <xdr:colOff>295275</xdr:colOff>
      <xdr:row>160</xdr:row>
      <xdr:rowOff>89535</xdr:rowOff>
    </xdr:from>
    <xdr:to>
      <xdr:col>1</xdr:col>
      <xdr:colOff>1209675</xdr:colOff>
      <xdr:row>165</xdr:row>
      <xdr:rowOff>43815</xdr:rowOff>
    </xdr:to>
    <xdr:pic>
      <xdr:nvPicPr>
        <xdr:cNvPr id="25" name="Graphic 24" descr="Koi outline">
          <a:extLst>
            <a:ext uri="{FF2B5EF4-FFF2-40B4-BE49-F238E27FC236}">
              <a16:creationId xmlns:a16="http://schemas.microsoft.com/office/drawing/2014/main" id="{5324DEDE-7ECD-815D-3384-B0BBF847C0C2}"/>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104900" y="30702885"/>
          <a:ext cx="914400" cy="906780"/>
        </a:xfrm>
        <a:prstGeom prst="rect">
          <a:avLst/>
        </a:prstGeom>
      </xdr:spPr>
    </xdr:pic>
    <xdr:clientData/>
  </xdr:twoCellAnchor>
  <xdr:twoCellAnchor editAs="oneCell">
    <xdr:from>
      <xdr:col>1</xdr:col>
      <xdr:colOff>262890</xdr:colOff>
      <xdr:row>170</xdr:row>
      <xdr:rowOff>34290</xdr:rowOff>
    </xdr:from>
    <xdr:to>
      <xdr:col>1</xdr:col>
      <xdr:colOff>1177290</xdr:colOff>
      <xdr:row>174</xdr:row>
      <xdr:rowOff>186690</xdr:rowOff>
    </xdr:to>
    <xdr:pic>
      <xdr:nvPicPr>
        <xdr:cNvPr id="27" name="Graphic 26" descr="Camera outline">
          <a:extLst>
            <a:ext uri="{FF2B5EF4-FFF2-40B4-BE49-F238E27FC236}">
              <a16:creationId xmlns:a16="http://schemas.microsoft.com/office/drawing/2014/main" id="{5A1E4EFE-685D-D112-960D-91BD5CC9C408}"/>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1072515" y="32571690"/>
          <a:ext cx="914400" cy="914400"/>
        </a:xfrm>
        <a:prstGeom prst="rect">
          <a:avLst/>
        </a:prstGeom>
      </xdr:spPr>
    </xdr:pic>
    <xdr:clientData/>
  </xdr:twoCellAnchor>
  <xdr:twoCellAnchor>
    <xdr:from>
      <xdr:col>0</xdr:col>
      <xdr:colOff>0</xdr:colOff>
      <xdr:row>0</xdr:row>
      <xdr:rowOff>0</xdr:rowOff>
    </xdr:from>
    <xdr:to>
      <xdr:col>21</xdr:col>
      <xdr:colOff>190500</xdr:colOff>
      <xdr:row>1</xdr:row>
      <xdr:rowOff>171881</xdr:rowOff>
    </xdr:to>
    <xdr:sp macro="" textlink="">
      <xdr:nvSpPr>
        <xdr:cNvPr id="22" name="Rectangle 21">
          <a:extLst>
            <a:ext uri="{FF2B5EF4-FFF2-40B4-BE49-F238E27FC236}">
              <a16:creationId xmlns:a16="http://schemas.microsoft.com/office/drawing/2014/main" id="{E43880FD-6A53-4065-8C5B-6AF1A04A1636}"/>
            </a:ext>
          </a:extLst>
        </xdr:cNvPr>
        <xdr:cNvSpPr/>
      </xdr:nvSpPr>
      <xdr:spPr>
        <a:xfrm>
          <a:off x="0" y="0"/>
          <a:ext cx="17783175" cy="352856"/>
        </a:xfrm>
        <a:prstGeom prst="rect">
          <a:avLst/>
        </a:prstGeom>
        <a:solidFill>
          <a:srgbClr val="BBD7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234314</xdr:colOff>
      <xdr:row>0</xdr:row>
      <xdr:rowOff>64771</xdr:rowOff>
    </xdr:from>
    <xdr:to>
      <xdr:col>1</xdr:col>
      <xdr:colOff>413385</xdr:colOff>
      <xdr:row>1</xdr:row>
      <xdr:rowOff>121921</xdr:rowOff>
    </xdr:to>
    <xdr:sp macro="" textlink="">
      <xdr:nvSpPr>
        <xdr:cNvPr id="24" name="Rectangle 23">
          <a:extLst>
            <a:ext uri="{FF2B5EF4-FFF2-40B4-BE49-F238E27FC236}">
              <a16:creationId xmlns:a16="http://schemas.microsoft.com/office/drawing/2014/main" id="{99AF1B65-53D4-4C74-B25A-80FFA21A0406}"/>
            </a:ext>
          </a:extLst>
        </xdr:cNvPr>
        <xdr:cNvSpPr/>
      </xdr:nvSpPr>
      <xdr:spPr>
        <a:xfrm>
          <a:off x="234314" y="64771"/>
          <a:ext cx="1261111" cy="24003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2000">
              <a:solidFill>
                <a:schemeClr val="tx1"/>
              </a:solidFill>
              <a:latin typeface="Century" panose="02040604050505020304" pitchFamily="18" charset="0"/>
            </a:rPr>
            <a:t>Luca</a:t>
          </a:r>
          <a:endParaRPr lang="en-AU" sz="2000" baseline="0">
            <a:solidFill>
              <a:schemeClr val="tx1"/>
            </a:solidFill>
            <a:latin typeface="Georgia" panose="02040502050405020303" pitchFamily="18" charset="0"/>
          </a:endParaRPr>
        </a:p>
      </xdr:txBody>
    </xdr:sp>
    <xdr:clientData/>
  </xdr:twoCellAnchor>
  <xdr:twoCellAnchor>
    <xdr:from>
      <xdr:col>10</xdr:col>
      <xdr:colOff>692555</xdr:colOff>
      <xdr:row>0</xdr:row>
      <xdr:rowOff>45720</xdr:rowOff>
    </xdr:from>
    <xdr:to>
      <xdr:col>12</xdr:col>
      <xdr:colOff>218210</xdr:colOff>
      <xdr:row>1</xdr:row>
      <xdr:rowOff>121920</xdr:rowOff>
    </xdr:to>
    <xdr:sp macro="" textlink="">
      <xdr:nvSpPr>
        <xdr:cNvPr id="26" name="Rectangle 25">
          <a:hlinkClick xmlns:r="http://schemas.openxmlformats.org/officeDocument/2006/relationships" r:id="rId31" tooltip="Dashboard"/>
          <a:extLst>
            <a:ext uri="{FF2B5EF4-FFF2-40B4-BE49-F238E27FC236}">
              <a16:creationId xmlns:a16="http://schemas.microsoft.com/office/drawing/2014/main" id="{262DFFDA-490A-41E4-BE2E-DCE2E78B9082}"/>
            </a:ext>
          </a:extLst>
        </xdr:cNvPr>
        <xdr:cNvSpPr/>
      </xdr:nvSpPr>
      <xdr:spPr>
        <a:xfrm>
          <a:off x="9988955" y="45720"/>
          <a:ext cx="1144905" cy="257175"/>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Dashboard</a:t>
          </a:r>
        </a:p>
      </xdr:txBody>
    </xdr:sp>
    <xdr:clientData/>
  </xdr:twoCellAnchor>
  <xdr:twoCellAnchor>
    <xdr:from>
      <xdr:col>12</xdr:col>
      <xdr:colOff>281075</xdr:colOff>
      <xdr:row>0</xdr:row>
      <xdr:rowOff>45720</xdr:rowOff>
    </xdr:from>
    <xdr:to>
      <xdr:col>13</xdr:col>
      <xdr:colOff>618260</xdr:colOff>
      <xdr:row>1</xdr:row>
      <xdr:rowOff>121920</xdr:rowOff>
    </xdr:to>
    <xdr:sp macro="" textlink="">
      <xdr:nvSpPr>
        <xdr:cNvPr id="28" name="Rectangle 27">
          <a:hlinkClick xmlns:r="http://schemas.openxmlformats.org/officeDocument/2006/relationships" r:id="rId32" tooltip="Incomes"/>
          <a:extLst>
            <a:ext uri="{FF2B5EF4-FFF2-40B4-BE49-F238E27FC236}">
              <a16:creationId xmlns:a16="http://schemas.microsoft.com/office/drawing/2014/main" id="{0E709078-73B1-43D8-BC73-93ACCDE629D8}"/>
            </a:ext>
          </a:extLst>
        </xdr:cNvPr>
        <xdr:cNvSpPr/>
      </xdr:nvSpPr>
      <xdr:spPr>
        <a:xfrm>
          <a:off x="11196725" y="45720"/>
          <a:ext cx="1146810" cy="257175"/>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ea typeface="+mn-ea"/>
              <a:cs typeface="+mn-cs"/>
            </a:rPr>
            <a:t>Incomes</a:t>
          </a:r>
          <a:endParaRPr lang="en-AU" sz="1100" baseline="0">
            <a:solidFill>
              <a:schemeClr val="tx1"/>
            </a:solidFill>
            <a:latin typeface="Georgia" panose="02040502050405020303" pitchFamily="18" charset="0"/>
          </a:endParaRPr>
        </a:p>
      </xdr:txBody>
    </xdr:sp>
    <xdr:clientData/>
  </xdr:twoCellAnchor>
  <xdr:twoCellAnchor>
    <xdr:from>
      <xdr:col>13</xdr:col>
      <xdr:colOff>650645</xdr:colOff>
      <xdr:row>0</xdr:row>
      <xdr:rowOff>45720</xdr:rowOff>
    </xdr:from>
    <xdr:to>
      <xdr:col>15</xdr:col>
      <xdr:colOff>176300</xdr:colOff>
      <xdr:row>1</xdr:row>
      <xdr:rowOff>121920</xdr:rowOff>
    </xdr:to>
    <xdr:sp macro="" textlink="">
      <xdr:nvSpPr>
        <xdr:cNvPr id="29" name="Rectangle 28">
          <a:hlinkClick xmlns:r="http://schemas.openxmlformats.org/officeDocument/2006/relationships" r:id="rId33" tooltip="Expenses"/>
          <a:extLst>
            <a:ext uri="{FF2B5EF4-FFF2-40B4-BE49-F238E27FC236}">
              <a16:creationId xmlns:a16="http://schemas.microsoft.com/office/drawing/2014/main" id="{36FD7DEE-3617-487B-BE63-7F99188E863E}"/>
            </a:ext>
          </a:extLst>
        </xdr:cNvPr>
        <xdr:cNvSpPr/>
      </xdr:nvSpPr>
      <xdr:spPr>
        <a:xfrm>
          <a:off x="12375920" y="45720"/>
          <a:ext cx="1144905" cy="257175"/>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AU" sz="1100">
              <a:solidFill>
                <a:schemeClr val="tx1"/>
              </a:solidFill>
              <a:latin typeface="Georgia" panose="02040502050405020303" pitchFamily="18" charset="0"/>
              <a:ea typeface="+mn-ea"/>
              <a:cs typeface="+mn-cs"/>
            </a:rPr>
            <a:t>Expenses</a:t>
          </a:r>
        </a:p>
      </xdr:txBody>
    </xdr:sp>
    <xdr:clientData/>
  </xdr:twoCellAnchor>
  <xdr:twoCellAnchor>
    <xdr:from>
      <xdr:col>17</xdr:col>
      <xdr:colOff>300990</xdr:colOff>
      <xdr:row>0</xdr:row>
      <xdr:rowOff>45720</xdr:rowOff>
    </xdr:from>
    <xdr:to>
      <xdr:col>19</xdr:col>
      <xdr:colOff>125730</xdr:colOff>
      <xdr:row>1</xdr:row>
      <xdr:rowOff>121920</xdr:rowOff>
    </xdr:to>
    <xdr:sp macro="" textlink="">
      <xdr:nvSpPr>
        <xdr:cNvPr id="30" name="Rectangle 29">
          <a:hlinkClick xmlns:r="http://schemas.openxmlformats.org/officeDocument/2006/relationships" r:id="rId34" tooltip="Future Plans"/>
          <a:extLst>
            <a:ext uri="{FF2B5EF4-FFF2-40B4-BE49-F238E27FC236}">
              <a16:creationId xmlns:a16="http://schemas.microsoft.com/office/drawing/2014/main" id="{A4CF09EF-97A5-4E0F-B329-179A4287F36E}"/>
            </a:ext>
          </a:extLst>
        </xdr:cNvPr>
        <xdr:cNvSpPr/>
      </xdr:nvSpPr>
      <xdr:spPr>
        <a:xfrm>
          <a:off x="15360015" y="45720"/>
          <a:ext cx="1139190" cy="257175"/>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Future Plans</a:t>
          </a:r>
        </a:p>
      </xdr:txBody>
    </xdr:sp>
    <xdr:clientData/>
  </xdr:twoCellAnchor>
  <xdr:twoCellAnchor>
    <xdr:from>
      <xdr:col>19</xdr:col>
      <xdr:colOff>180975</xdr:colOff>
      <xdr:row>0</xdr:row>
      <xdr:rowOff>47625</xdr:rowOff>
    </xdr:from>
    <xdr:to>
      <xdr:col>21</xdr:col>
      <xdr:colOff>104775</xdr:colOff>
      <xdr:row>1</xdr:row>
      <xdr:rowOff>123825</xdr:rowOff>
    </xdr:to>
    <xdr:sp macro="" textlink="">
      <xdr:nvSpPr>
        <xdr:cNvPr id="31" name="Rectangle 30">
          <a:hlinkClick xmlns:r="http://schemas.openxmlformats.org/officeDocument/2006/relationships" r:id="rId35" tooltip="Future Plans"/>
          <a:extLst>
            <a:ext uri="{FF2B5EF4-FFF2-40B4-BE49-F238E27FC236}">
              <a16:creationId xmlns:a16="http://schemas.microsoft.com/office/drawing/2014/main" id="{95151CE0-41E5-4061-B036-952A1ABE0DC4}"/>
            </a:ext>
          </a:extLst>
        </xdr:cNvPr>
        <xdr:cNvSpPr/>
      </xdr:nvSpPr>
      <xdr:spPr>
        <a:xfrm>
          <a:off x="16554450" y="47625"/>
          <a:ext cx="1143000" cy="257175"/>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INFO</a:t>
          </a:r>
        </a:p>
      </xdr:txBody>
    </xdr:sp>
    <xdr:clientData/>
  </xdr:twoCellAnchor>
  <xdr:twoCellAnchor>
    <xdr:from>
      <xdr:col>15</xdr:col>
      <xdr:colOff>230677</xdr:colOff>
      <xdr:row>0</xdr:row>
      <xdr:rowOff>48490</xdr:rowOff>
    </xdr:from>
    <xdr:to>
      <xdr:col>17</xdr:col>
      <xdr:colOff>254923</xdr:colOff>
      <xdr:row>1</xdr:row>
      <xdr:rowOff>124690</xdr:rowOff>
    </xdr:to>
    <xdr:sp macro="" textlink="">
      <xdr:nvSpPr>
        <xdr:cNvPr id="32" name="Rectangle 31">
          <a:hlinkClick xmlns:r="http://schemas.openxmlformats.org/officeDocument/2006/relationships" r:id="rId36" tooltip="Expenses"/>
          <a:extLst>
            <a:ext uri="{FF2B5EF4-FFF2-40B4-BE49-F238E27FC236}">
              <a16:creationId xmlns:a16="http://schemas.microsoft.com/office/drawing/2014/main" id="{268FB365-E01E-4F52-90BC-5CACE47AE616}"/>
            </a:ext>
          </a:extLst>
        </xdr:cNvPr>
        <xdr:cNvSpPr/>
      </xdr:nvSpPr>
      <xdr:spPr>
        <a:xfrm>
          <a:off x="13575202" y="48490"/>
          <a:ext cx="1738746" cy="257175"/>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AU" sz="1100">
              <a:solidFill>
                <a:schemeClr val="tx1"/>
              </a:solidFill>
              <a:latin typeface="Georgia" panose="02040502050405020303" pitchFamily="18" charset="0"/>
              <a:ea typeface="+mn-ea"/>
              <a:cs typeface="+mn-cs"/>
            </a:rPr>
            <a:t>Dashboard</a:t>
          </a:r>
          <a:r>
            <a:rPr lang="en-AU" sz="1100" baseline="0">
              <a:solidFill>
                <a:schemeClr val="tx1"/>
              </a:solidFill>
              <a:latin typeface="Georgia" panose="02040502050405020303" pitchFamily="18" charset="0"/>
              <a:ea typeface="+mn-ea"/>
              <a:cs typeface="+mn-cs"/>
            </a:rPr>
            <a:t> Future Plans</a:t>
          </a:r>
          <a:endParaRPr lang="en-AU" sz="1100">
            <a:solidFill>
              <a:schemeClr val="tx1"/>
            </a:solidFill>
            <a:latin typeface="Georgia" panose="02040502050405020303" pitchFamily="18" charset="0"/>
            <a:ea typeface="+mn-ea"/>
            <a:cs typeface="+mn-cs"/>
          </a:endParaRPr>
        </a:p>
      </xdr:txBody>
    </xdr:sp>
    <xdr:clientData/>
  </xdr:twoCellAnchor>
  <xdr:twoCellAnchor>
    <xdr:from>
      <xdr:col>14</xdr:col>
      <xdr:colOff>164265</xdr:colOff>
      <xdr:row>1</xdr:row>
      <xdr:rowOff>91536</xdr:rowOff>
    </xdr:from>
    <xdr:to>
      <xdr:col>14</xdr:col>
      <xdr:colOff>344266</xdr:colOff>
      <xdr:row>1</xdr:row>
      <xdr:rowOff>109536</xdr:rowOff>
    </xdr:to>
    <xdr:sp macro="" textlink="">
      <xdr:nvSpPr>
        <xdr:cNvPr id="21" name="Rectangle 20">
          <a:extLst>
            <a:ext uri="{FF2B5EF4-FFF2-40B4-BE49-F238E27FC236}">
              <a16:creationId xmlns:a16="http://schemas.microsoft.com/office/drawing/2014/main" id="{FEA6E80F-4178-4A39-962F-0AC5497FE376}"/>
            </a:ext>
          </a:extLst>
        </xdr:cNvPr>
        <xdr:cNvSpPr/>
      </xdr:nvSpPr>
      <xdr:spPr>
        <a:xfrm>
          <a:off x="12699165" y="272511"/>
          <a:ext cx="180001" cy="180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100965</xdr:colOff>
      <xdr:row>5</xdr:row>
      <xdr:rowOff>15241</xdr:rowOff>
    </xdr:from>
    <xdr:to>
      <xdr:col>7</xdr:col>
      <xdr:colOff>872490</xdr:colOff>
      <xdr:row>20</xdr:row>
      <xdr:rowOff>9525</xdr:rowOff>
    </xdr:to>
    <xdr:graphicFrame macro="">
      <xdr:nvGraphicFramePr>
        <xdr:cNvPr id="2" name="Chart 21">
          <a:extLst>
            <a:ext uri="{FF2B5EF4-FFF2-40B4-BE49-F238E27FC236}">
              <a16:creationId xmlns:a16="http://schemas.microsoft.com/office/drawing/2014/main" id="{15ED17A4-67D7-5D6A-8B1C-DB303B027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xdr:colOff>
      <xdr:row>5</xdr:row>
      <xdr:rowOff>177165</xdr:rowOff>
    </xdr:from>
    <xdr:to>
      <xdr:col>15</xdr:col>
      <xdr:colOff>921435</xdr:colOff>
      <xdr:row>18</xdr:row>
      <xdr:rowOff>104415</xdr:rowOff>
    </xdr:to>
    <xdr:graphicFrame macro="">
      <xdr:nvGraphicFramePr>
        <xdr:cNvPr id="15" name="Chart 21">
          <a:extLst>
            <a:ext uri="{FF2B5EF4-FFF2-40B4-BE49-F238E27FC236}">
              <a16:creationId xmlns:a16="http://schemas.microsoft.com/office/drawing/2014/main" id="{BAF7DC4A-B3DA-468B-946B-E88E679CE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133350</xdr:colOff>
      <xdr:row>18</xdr:row>
      <xdr:rowOff>215265</xdr:rowOff>
    </xdr:from>
    <xdr:to>
      <xdr:col>2</xdr:col>
      <xdr:colOff>817296</xdr:colOff>
      <xdr:row>22</xdr:row>
      <xdr:rowOff>3809</xdr:rowOff>
    </xdr:to>
    <xdr:pic>
      <xdr:nvPicPr>
        <xdr:cNvPr id="5" name="Graphic 4" descr="Badge Tick outline">
          <a:extLst>
            <a:ext uri="{FF2B5EF4-FFF2-40B4-BE49-F238E27FC236}">
              <a16:creationId xmlns:a16="http://schemas.microsoft.com/office/drawing/2014/main" id="{06D3B694-A4C9-4FF6-BA44-93EA81BA3C2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72515" y="4326255"/>
          <a:ext cx="687756" cy="701039"/>
        </a:xfrm>
        <a:prstGeom prst="rect">
          <a:avLst/>
        </a:prstGeom>
      </xdr:spPr>
    </xdr:pic>
    <xdr:clientData/>
  </xdr:twoCellAnchor>
  <xdr:oneCellAnchor>
    <xdr:from>
      <xdr:col>11</xdr:col>
      <xdr:colOff>133350</xdr:colOff>
      <xdr:row>18</xdr:row>
      <xdr:rowOff>215265</xdr:rowOff>
    </xdr:from>
    <xdr:ext cx="691566" cy="701039"/>
    <xdr:pic>
      <xdr:nvPicPr>
        <xdr:cNvPr id="9" name="Graphic 8" descr="Badge Tick outline">
          <a:extLst>
            <a:ext uri="{FF2B5EF4-FFF2-40B4-BE49-F238E27FC236}">
              <a16:creationId xmlns:a16="http://schemas.microsoft.com/office/drawing/2014/main" id="{18FAD2C5-DD1B-4A81-8B94-CE8287B8127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59290" y="4326255"/>
          <a:ext cx="691566" cy="701039"/>
        </a:xfrm>
        <a:prstGeom prst="rect">
          <a:avLst/>
        </a:prstGeom>
      </xdr:spPr>
    </xdr:pic>
    <xdr:clientData/>
  </xdr:oneCellAnchor>
  <xdr:oneCellAnchor>
    <xdr:from>
      <xdr:col>11</xdr:col>
      <xdr:colOff>133350</xdr:colOff>
      <xdr:row>18</xdr:row>
      <xdr:rowOff>215265</xdr:rowOff>
    </xdr:from>
    <xdr:ext cx="687756" cy="701039"/>
    <xdr:pic>
      <xdr:nvPicPr>
        <xdr:cNvPr id="13" name="Graphic 12" descr="Badge Tick outline">
          <a:extLst>
            <a:ext uri="{FF2B5EF4-FFF2-40B4-BE49-F238E27FC236}">
              <a16:creationId xmlns:a16="http://schemas.microsoft.com/office/drawing/2014/main" id="{133E94C3-6770-402D-95D6-A47E53A1FF5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59290" y="4326255"/>
          <a:ext cx="687756" cy="701039"/>
        </a:xfrm>
        <a:prstGeom prst="rect">
          <a:avLst/>
        </a:prstGeom>
      </xdr:spPr>
    </xdr:pic>
    <xdr:clientData/>
  </xdr:oneCellAnchor>
  <xdr:oneCellAnchor>
    <xdr:from>
      <xdr:col>2</xdr:col>
      <xdr:colOff>133350</xdr:colOff>
      <xdr:row>42</xdr:row>
      <xdr:rowOff>215265</xdr:rowOff>
    </xdr:from>
    <xdr:ext cx="687756" cy="701039"/>
    <xdr:pic>
      <xdr:nvPicPr>
        <xdr:cNvPr id="17" name="Graphic 16" descr="Badge Tick outline">
          <a:extLst>
            <a:ext uri="{FF2B5EF4-FFF2-40B4-BE49-F238E27FC236}">
              <a16:creationId xmlns:a16="http://schemas.microsoft.com/office/drawing/2014/main" id="{D28D583E-5789-41F2-AD5B-5558CC56635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72515" y="9584055"/>
          <a:ext cx="687756" cy="701039"/>
        </a:xfrm>
        <a:prstGeom prst="rect">
          <a:avLst/>
        </a:prstGeom>
      </xdr:spPr>
    </xdr:pic>
    <xdr:clientData/>
  </xdr:oneCellAnchor>
  <xdr:oneCellAnchor>
    <xdr:from>
      <xdr:col>11</xdr:col>
      <xdr:colOff>133350</xdr:colOff>
      <xdr:row>42</xdr:row>
      <xdr:rowOff>215265</xdr:rowOff>
    </xdr:from>
    <xdr:ext cx="691566" cy="701039"/>
    <xdr:pic>
      <xdr:nvPicPr>
        <xdr:cNvPr id="21" name="Graphic 20" descr="Badge Tick outline">
          <a:extLst>
            <a:ext uri="{FF2B5EF4-FFF2-40B4-BE49-F238E27FC236}">
              <a16:creationId xmlns:a16="http://schemas.microsoft.com/office/drawing/2014/main" id="{D8478326-0C0A-4367-84DA-DD028EDEE0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59290" y="9584055"/>
          <a:ext cx="691566" cy="701039"/>
        </a:xfrm>
        <a:prstGeom prst="rect">
          <a:avLst/>
        </a:prstGeom>
      </xdr:spPr>
    </xdr:pic>
    <xdr:clientData/>
  </xdr:oneCellAnchor>
  <xdr:twoCellAnchor>
    <xdr:from>
      <xdr:col>1</xdr:col>
      <xdr:colOff>923932</xdr:colOff>
      <xdr:row>11</xdr:row>
      <xdr:rowOff>213087</xdr:rowOff>
    </xdr:from>
    <xdr:to>
      <xdr:col>3</xdr:col>
      <xdr:colOff>48585</xdr:colOff>
      <xdr:row>13</xdr:row>
      <xdr:rowOff>136920</xdr:rowOff>
    </xdr:to>
    <xdr:sp macro="" textlink="Pivot_Tables!I93">
      <xdr:nvSpPr>
        <xdr:cNvPr id="23" name="Rectangle 22">
          <a:extLst>
            <a:ext uri="{FF2B5EF4-FFF2-40B4-BE49-F238E27FC236}">
              <a16:creationId xmlns:a16="http://schemas.microsoft.com/office/drawing/2014/main" id="{42B20B60-EA4B-4565-A439-C5872272C926}"/>
            </a:ext>
          </a:extLst>
        </xdr:cNvPr>
        <xdr:cNvSpPr/>
      </xdr:nvSpPr>
      <xdr:spPr>
        <a:xfrm>
          <a:off x="1866907" y="2499087"/>
          <a:ext cx="1010603" cy="38103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DFC20478-4A15-49D6-BFFA-BA0870C9636F}" type="TxLink">
            <a:rPr lang="en-US" sz="1100" b="0" i="0" u="none" strike="noStrike" baseline="0">
              <a:noFill/>
              <a:latin typeface="Calibri"/>
              <a:ea typeface="Calibri"/>
              <a:cs typeface="Calibri"/>
            </a:rPr>
            <a:pPr algn="r"/>
            <a:t>$0.00</a:t>
          </a:fld>
          <a:endParaRPr lang="en-AU" sz="900" baseline="0">
            <a:noFill/>
            <a:latin typeface="Century" panose="02040604050505020304" pitchFamily="18" charset="0"/>
          </a:endParaRPr>
        </a:p>
      </xdr:txBody>
    </xdr:sp>
    <xdr:clientData/>
  </xdr:twoCellAnchor>
  <xdr:twoCellAnchor>
    <xdr:from>
      <xdr:col>5</xdr:col>
      <xdr:colOff>911961</xdr:colOff>
      <xdr:row>11</xdr:row>
      <xdr:rowOff>163010</xdr:rowOff>
    </xdr:from>
    <xdr:to>
      <xdr:col>7</xdr:col>
      <xdr:colOff>82335</xdr:colOff>
      <xdr:row>13</xdr:row>
      <xdr:rowOff>86843</xdr:rowOff>
    </xdr:to>
    <xdr:sp macro="" textlink="Pivot_Tables!I98">
      <xdr:nvSpPr>
        <xdr:cNvPr id="24" name="Rectangle 23">
          <a:extLst>
            <a:ext uri="{FF2B5EF4-FFF2-40B4-BE49-F238E27FC236}">
              <a16:creationId xmlns:a16="http://schemas.microsoft.com/office/drawing/2014/main" id="{D3DC1798-1CC1-4E95-A8FF-84E6DDC7027A}"/>
            </a:ext>
          </a:extLst>
        </xdr:cNvPr>
        <xdr:cNvSpPr/>
      </xdr:nvSpPr>
      <xdr:spPr>
        <a:xfrm>
          <a:off x="5626836" y="2449010"/>
          <a:ext cx="1056324" cy="38103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52202AF1-6961-442B-B2A9-9C145E1C47A4}" type="TxLink">
            <a:rPr lang="en-US" sz="1100" b="0" i="0" u="none" strike="noStrike" baseline="0">
              <a:noFill/>
              <a:latin typeface="Calibri"/>
              <a:ea typeface="Calibri"/>
              <a:cs typeface="Calibri"/>
            </a:rPr>
            <a:pPr algn="l"/>
            <a:t>$100.00</a:t>
          </a:fld>
          <a:endParaRPr lang="en-AU" sz="900" baseline="0">
            <a:noFill/>
            <a:latin typeface="Century" panose="02040604050505020304" pitchFamily="18" charset="0"/>
          </a:endParaRPr>
        </a:p>
      </xdr:txBody>
    </xdr:sp>
    <xdr:clientData/>
  </xdr:twoCellAnchor>
  <xdr:twoCellAnchor>
    <xdr:from>
      <xdr:col>11</xdr:col>
      <xdr:colOff>254188</xdr:colOff>
      <xdr:row>11</xdr:row>
      <xdr:rowOff>126546</xdr:rowOff>
    </xdr:from>
    <xdr:to>
      <xdr:col>12</xdr:col>
      <xdr:colOff>325626</xdr:colOff>
      <xdr:row>13</xdr:row>
      <xdr:rowOff>50379</xdr:rowOff>
    </xdr:to>
    <xdr:sp macro="" textlink="Pivot_Tables!I103">
      <xdr:nvSpPr>
        <xdr:cNvPr id="16" name="Rectangle 15">
          <a:extLst>
            <a:ext uri="{FF2B5EF4-FFF2-40B4-BE49-F238E27FC236}">
              <a16:creationId xmlns:a16="http://schemas.microsoft.com/office/drawing/2014/main" id="{8E0919DD-E055-403A-B389-12A9D9054349}"/>
            </a:ext>
          </a:extLst>
        </xdr:cNvPr>
        <xdr:cNvSpPr/>
      </xdr:nvSpPr>
      <xdr:spPr>
        <a:xfrm>
          <a:off x="10626913" y="2412546"/>
          <a:ext cx="1014413" cy="38103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23B2AFB4-1C97-4A90-9D40-41A3959031A1}" type="TxLink">
            <a:rPr lang="en-US" sz="1100" b="0" i="0" u="none" strike="noStrike" baseline="0">
              <a:noFill/>
              <a:latin typeface="Calibri"/>
              <a:ea typeface="Calibri"/>
              <a:cs typeface="Calibri"/>
            </a:rPr>
            <a:pPr algn="r"/>
            <a:t>$0.00</a:t>
          </a:fld>
          <a:endParaRPr lang="en-AU" sz="900" baseline="0">
            <a:noFill/>
            <a:latin typeface="Century" panose="02040604050505020304" pitchFamily="18" charset="0"/>
          </a:endParaRPr>
        </a:p>
      </xdr:txBody>
    </xdr:sp>
    <xdr:clientData/>
  </xdr:twoCellAnchor>
  <xdr:twoCellAnchor>
    <xdr:from>
      <xdr:col>14</xdr:col>
      <xdr:colOff>724723</xdr:colOff>
      <xdr:row>11</xdr:row>
      <xdr:rowOff>96066</xdr:rowOff>
    </xdr:from>
    <xdr:to>
      <xdr:col>15</xdr:col>
      <xdr:colOff>746631</xdr:colOff>
      <xdr:row>13</xdr:row>
      <xdr:rowOff>19899</xdr:rowOff>
    </xdr:to>
    <xdr:sp macro="" textlink="Pivot_Tables!I108">
      <xdr:nvSpPr>
        <xdr:cNvPr id="19" name="Rectangle 18">
          <a:extLst>
            <a:ext uri="{FF2B5EF4-FFF2-40B4-BE49-F238E27FC236}">
              <a16:creationId xmlns:a16="http://schemas.microsoft.com/office/drawing/2014/main" id="{00578E3B-1605-4995-98BE-078022A7651F}"/>
            </a:ext>
          </a:extLst>
        </xdr:cNvPr>
        <xdr:cNvSpPr/>
      </xdr:nvSpPr>
      <xdr:spPr>
        <a:xfrm>
          <a:off x="13926373" y="2382066"/>
          <a:ext cx="964883" cy="38103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3D2C5626-9CA8-403F-B436-9A51CC0E3221}" type="TxLink">
            <a:rPr lang="en-US" sz="1100" b="0" i="0" u="none" strike="noStrike" baseline="0">
              <a:noFill/>
              <a:latin typeface="Calibri"/>
              <a:ea typeface="Calibri"/>
              <a:cs typeface="Calibri"/>
            </a:rPr>
            <a:pPr algn="l"/>
            <a:t>$200.00</a:t>
          </a:fld>
          <a:endParaRPr lang="en-AU" sz="900" baseline="0">
            <a:noFill/>
            <a:latin typeface="Century" panose="02040604050505020304" pitchFamily="18" charset="0"/>
          </a:endParaRPr>
        </a:p>
      </xdr:txBody>
    </xdr:sp>
    <xdr:clientData/>
  </xdr:twoCellAnchor>
  <xdr:twoCellAnchor>
    <xdr:from>
      <xdr:col>2</xdr:col>
      <xdr:colOff>28575</xdr:colOff>
      <xdr:row>30</xdr:row>
      <xdr:rowOff>0</xdr:rowOff>
    </xdr:from>
    <xdr:to>
      <xdr:col>6</xdr:col>
      <xdr:colOff>936675</xdr:colOff>
      <xdr:row>44</xdr:row>
      <xdr:rowOff>0</xdr:rowOff>
    </xdr:to>
    <xdr:graphicFrame macro="">
      <xdr:nvGraphicFramePr>
        <xdr:cNvPr id="20" name="Chart 21">
          <a:extLst>
            <a:ext uri="{FF2B5EF4-FFF2-40B4-BE49-F238E27FC236}">
              <a16:creationId xmlns:a16="http://schemas.microsoft.com/office/drawing/2014/main" id="{9812A00D-CD08-459A-AF87-2FB7849A2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19050</xdr:colOff>
      <xdr:row>29</xdr:row>
      <xdr:rowOff>196214</xdr:rowOff>
    </xdr:from>
    <xdr:to>
      <xdr:col>15</xdr:col>
      <xdr:colOff>934770</xdr:colOff>
      <xdr:row>43</xdr:row>
      <xdr:rowOff>228599</xdr:rowOff>
    </xdr:to>
    <xdr:graphicFrame macro="">
      <xdr:nvGraphicFramePr>
        <xdr:cNvPr id="25" name="Chart 21">
          <a:extLst>
            <a:ext uri="{FF2B5EF4-FFF2-40B4-BE49-F238E27FC236}">
              <a16:creationId xmlns:a16="http://schemas.microsoft.com/office/drawing/2014/main" id="{1F9A2387-46D5-403B-813B-42ED1AB4B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250378</xdr:colOff>
      <xdr:row>35</xdr:row>
      <xdr:rowOff>145596</xdr:rowOff>
    </xdr:from>
    <xdr:to>
      <xdr:col>3</xdr:col>
      <xdr:colOff>327531</xdr:colOff>
      <xdr:row>37</xdr:row>
      <xdr:rowOff>69429</xdr:rowOff>
    </xdr:to>
    <xdr:sp macro="" textlink="Pivot_Tables!I113">
      <xdr:nvSpPr>
        <xdr:cNvPr id="26" name="Rectangle 25">
          <a:extLst>
            <a:ext uri="{FF2B5EF4-FFF2-40B4-BE49-F238E27FC236}">
              <a16:creationId xmlns:a16="http://schemas.microsoft.com/office/drawing/2014/main" id="{14689C5B-949E-4E96-8068-3E4C66654CF3}"/>
            </a:ext>
          </a:extLst>
        </xdr:cNvPr>
        <xdr:cNvSpPr/>
      </xdr:nvSpPr>
      <xdr:spPr>
        <a:xfrm>
          <a:off x="2136328" y="7689396"/>
          <a:ext cx="1020128" cy="38103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EBE0C074-4504-46CC-B5F3-17707615F055}" type="TxLink">
            <a:rPr lang="en-US" sz="1100" b="0" i="0" u="none" strike="noStrike" baseline="0">
              <a:noFill/>
              <a:latin typeface="Calibri"/>
              <a:ea typeface="Calibri"/>
              <a:cs typeface="Calibri"/>
            </a:rPr>
            <a:pPr algn="r"/>
            <a:t>$0.00</a:t>
          </a:fld>
          <a:endParaRPr lang="en-AU" sz="900" baseline="0">
            <a:noFill/>
            <a:latin typeface="Century" panose="02040604050505020304" pitchFamily="18" charset="0"/>
          </a:endParaRPr>
        </a:p>
      </xdr:txBody>
    </xdr:sp>
    <xdr:clientData/>
  </xdr:twoCellAnchor>
  <xdr:twoCellAnchor>
    <xdr:from>
      <xdr:col>5</xdr:col>
      <xdr:colOff>650428</xdr:colOff>
      <xdr:row>35</xdr:row>
      <xdr:rowOff>174171</xdr:rowOff>
    </xdr:from>
    <xdr:to>
      <xdr:col>6</xdr:col>
      <xdr:colOff>699006</xdr:colOff>
      <xdr:row>37</xdr:row>
      <xdr:rowOff>98004</xdr:rowOff>
    </xdr:to>
    <xdr:sp macro="" textlink="Pivot_Tables!I118">
      <xdr:nvSpPr>
        <xdr:cNvPr id="27" name="Rectangle 26">
          <a:extLst>
            <a:ext uri="{FF2B5EF4-FFF2-40B4-BE49-F238E27FC236}">
              <a16:creationId xmlns:a16="http://schemas.microsoft.com/office/drawing/2014/main" id="{1651B99A-9ACD-421F-A93A-4A93EBCB51CA}"/>
            </a:ext>
          </a:extLst>
        </xdr:cNvPr>
        <xdr:cNvSpPr/>
      </xdr:nvSpPr>
      <xdr:spPr>
        <a:xfrm>
          <a:off x="5365303" y="7717971"/>
          <a:ext cx="991553" cy="38103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CEA88B68-2CFA-480E-A174-9D5B2474D5A9}" type="TxLink">
            <a:rPr lang="en-US" sz="1100" b="0" i="0" u="none" strike="noStrike" baseline="0">
              <a:noFill/>
              <a:latin typeface="Calibri"/>
              <a:ea typeface="Calibri"/>
              <a:cs typeface="Calibri"/>
            </a:rPr>
            <a:pPr algn="l"/>
            <a:t>$100.00</a:t>
          </a:fld>
          <a:endParaRPr lang="en-AU" sz="900" baseline="0">
            <a:noFill/>
            <a:latin typeface="Century" panose="02040604050505020304" pitchFamily="18" charset="0"/>
          </a:endParaRPr>
        </a:p>
      </xdr:txBody>
    </xdr:sp>
    <xdr:clientData/>
  </xdr:twoCellAnchor>
  <xdr:twoCellAnchor>
    <xdr:from>
      <xdr:col>14</xdr:col>
      <xdr:colOff>638998</xdr:colOff>
      <xdr:row>35</xdr:row>
      <xdr:rowOff>174171</xdr:rowOff>
    </xdr:from>
    <xdr:to>
      <xdr:col>15</xdr:col>
      <xdr:colOff>721866</xdr:colOff>
      <xdr:row>37</xdr:row>
      <xdr:rowOff>98004</xdr:rowOff>
    </xdr:to>
    <xdr:sp macro="" textlink="Pivot_Tables!I128">
      <xdr:nvSpPr>
        <xdr:cNvPr id="28" name="Rectangle 27">
          <a:extLst>
            <a:ext uri="{FF2B5EF4-FFF2-40B4-BE49-F238E27FC236}">
              <a16:creationId xmlns:a16="http://schemas.microsoft.com/office/drawing/2014/main" id="{64D1B462-C4A0-4EF1-9238-C1483791E318}"/>
            </a:ext>
          </a:extLst>
        </xdr:cNvPr>
        <xdr:cNvSpPr/>
      </xdr:nvSpPr>
      <xdr:spPr>
        <a:xfrm>
          <a:off x="13840648" y="7717971"/>
          <a:ext cx="1025843" cy="38103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334EB72-6871-4813-8043-E8AB18BC7525}" type="TxLink">
            <a:rPr lang="en-US" sz="1100" b="0" i="0" u="none" strike="noStrike" baseline="0">
              <a:noFill/>
              <a:latin typeface="Calibri"/>
              <a:ea typeface="Calibri"/>
              <a:cs typeface="Calibri"/>
            </a:rPr>
            <a:pPr algn="l"/>
            <a:t>$100.00</a:t>
          </a:fld>
          <a:endParaRPr lang="en-AU" sz="900" baseline="0">
            <a:noFill/>
            <a:latin typeface="Century" panose="02040604050505020304" pitchFamily="18" charset="0"/>
          </a:endParaRPr>
        </a:p>
      </xdr:txBody>
    </xdr:sp>
    <xdr:clientData/>
  </xdr:twoCellAnchor>
  <xdr:twoCellAnchor>
    <xdr:from>
      <xdr:col>11</xdr:col>
      <xdr:colOff>174178</xdr:colOff>
      <xdr:row>35</xdr:row>
      <xdr:rowOff>197031</xdr:rowOff>
    </xdr:from>
    <xdr:to>
      <xdr:col>12</xdr:col>
      <xdr:colOff>278001</xdr:colOff>
      <xdr:row>37</xdr:row>
      <xdr:rowOff>120864</xdr:rowOff>
    </xdr:to>
    <xdr:sp macro="" textlink="Pivot_Tables!I123">
      <xdr:nvSpPr>
        <xdr:cNvPr id="29" name="Rectangle 28">
          <a:extLst>
            <a:ext uri="{FF2B5EF4-FFF2-40B4-BE49-F238E27FC236}">
              <a16:creationId xmlns:a16="http://schemas.microsoft.com/office/drawing/2014/main" id="{0860ABE1-9B4A-4928-9DE7-66406B61F7D1}"/>
            </a:ext>
          </a:extLst>
        </xdr:cNvPr>
        <xdr:cNvSpPr/>
      </xdr:nvSpPr>
      <xdr:spPr>
        <a:xfrm>
          <a:off x="10546903" y="7740831"/>
          <a:ext cx="1046798" cy="38103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9F3BB3F8-AACA-48AE-9F69-B621826CAF99}" type="TxLink">
            <a:rPr lang="en-US" sz="1100" b="0" i="0" u="none" strike="noStrike" baseline="0">
              <a:noFill/>
              <a:latin typeface="Calibri"/>
              <a:ea typeface="Calibri"/>
              <a:cs typeface="Calibri"/>
            </a:rPr>
            <a:pPr algn="r"/>
            <a:t>$0.00</a:t>
          </a:fld>
          <a:endParaRPr lang="en-AU" sz="900" baseline="0">
            <a:noFill/>
            <a:latin typeface="Century" panose="02040604050505020304" pitchFamily="18" charset="0"/>
          </a:endParaRPr>
        </a:p>
      </xdr:txBody>
    </xdr:sp>
    <xdr:clientData/>
  </xdr:twoCellAnchor>
  <xdr:twoCellAnchor>
    <xdr:from>
      <xdr:col>0</xdr:col>
      <xdr:colOff>0</xdr:colOff>
      <xdr:row>0</xdr:row>
      <xdr:rowOff>0</xdr:rowOff>
    </xdr:from>
    <xdr:to>
      <xdr:col>18</xdr:col>
      <xdr:colOff>914400</xdr:colOff>
      <xdr:row>1</xdr:row>
      <xdr:rowOff>126161</xdr:rowOff>
    </xdr:to>
    <xdr:sp macro="" textlink="">
      <xdr:nvSpPr>
        <xdr:cNvPr id="3" name="Rectangle 2">
          <a:extLst>
            <a:ext uri="{FF2B5EF4-FFF2-40B4-BE49-F238E27FC236}">
              <a16:creationId xmlns:a16="http://schemas.microsoft.com/office/drawing/2014/main" id="{DA313DF8-63F3-48BC-A1AB-7BC7295EB8BE}"/>
            </a:ext>
          </a:extLst>
        </xdr:cNvPr>
        <xdr:cNvSpPr/>
      </xdr:nvSpPr>
      <xdr:spPr>
        <a:xfrm>
          <a:off x="0" y="0"/>
          <a:ext cx="17830800" cy="354761"/>
        </a:xfrm>
        <a:prstGeom prst="rect">
          <a:avLst/>
        </a:prstGeom>
        <a:solidFill>
          <a:srgbClr val="BBD7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234314</xdr:colOff>
      <xdr:row>0</xdr:row>
      <xdr:rowOff>64771</xdr:rowOff>
    </xdr:from>
    <xdr:to>
      <xdr:col>1</xdr:col>
      <xdr:colOff>555625</xdr:colOff>
      <xdr:row>1</xdr:row>
      <xdr:rowOff>76201</xdr:rowOff>
    </xdr:to>
    <xdr:sp macro="" textlink="">
      <xdr:nvSpPr>
        <xdr:cNvPr id="4" name="Rectangle 3">
          <a:extLst>
            <a:ext uri="{FF2B5EF4-FFF2-40B4-BE49-F238E27FC236}">
              <a16:creationId xmlns:a16="http://schemas.microsoft.com/office/drawing/2014/main" id="{6370DF47-8098-4BF3-84D4-0001A04119AF}"/>
            </a:ext>
          </a:extLst>
        </xdr:cNvPr>
        <xdr:cNvSpPr/>
      </xdr:nvSpPr>
      <xdr:spPr>
        <a:xfrm>
          <a:off x="234314" y="64771"/>
          <a:ext cx="1261111" cy="24003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2000">
              <a:solidFill>
                <a:schemeClr val="tx1"/>
              </a:solidFill>
              <a:latin typeface="Century" panose="02040604050505020304" pitchFamily="18" charset="0"/>
            </a:rPr>
            <a:t>Luca</a:t>
          </a:r>
          <a:endParaRPr lang="en-AU" sz="2000" baseline="0">
            <a:solidFill>
              <a:schemeClr val="tx1"/>
            </a:solidFill>
            <a:latin typeface="Georgia" panose="02040502050405020303" pitchFamily="18" charset="0"/>
          </a:endParaRPr>
        </a:p>
      </xdr:txBody>
    </xdr:sp>
    <xdr:clientData/>
  </xdr:twoCellAnchor>
  <xdr:twoCellAnchor>
    <xdr:from>
      <xdr:col>10</xdr:col>
      <xdr:colOff>642390</xdr:colOff>
      <xdr:row>0</xdr:row>
      <xdr:rowOff>45720</xdr:rowOff>
    </xdr:from>
    <xdr:to>
      <xdr:col>11</xdr:col>
      <xdr:colOff>845590</xdr:colOff>
      <xdr:row>1</xdr:row>
      <xdr:rowOff>76200</xdr:rowOff>
    </xdr:to>
    <xdr:sp macro="" textlink="">
      <xdr:nvSpPr>
        <xdr:cNvPr id="6" name="Rectangle 5">
          <a:hlinkClick xmlns:r="http://schemas.openxmlformats.org/officeDocument/2006/relationships" r:id="rId7" tooltip="Dashboard"/>
          <a:extLst>
            <a:ext uri="{FF2B5EF4-FFF2-40B4-BE49-F238E27FC236}">
              <a16:creationId xmlns:a16="http://schemas.microsoft.com/office/drawing/2014/main" id="{586184BB-448C-40C8-B689-AF4E8CD733F0}"/>
            </a:ext>
          </a:extLst>
        </xdr:cNvPr>
        <xdr:cNvSpPr/>
      </xdr:nvSpPr>
      <xdr:spPr>
        <a:xfrm>
          <a:off x="10040390" y="45720"/>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Dashboard</a:t>
          </a:r>
        </a:p>
      </xdr:txBody>
    </xdr:sp>
    <xdr:clientData/>
  </xdr:twoCellAnchor>
  <xdr:twoCellAnchor>
    <xdr:from>
      <xdr:col>11</xdr:col>
      <xdr:colOff>908455</xdr:colOff>
      <xdr:row>0</xdr:row>
      <xdr:rowOff>45720</xdr:rowOff>
    </xdr:from>
    <xdr:to>
      <xdr:col>13</xdr:col>
      <xdr:colOff>171855</xdr:colOff>
      <xdr:row>1</xdr:row>
      <xdr:rowOff>76200</xdr:rowOff>
    </xdr:to>
    <xdr:sp macro="" textlink="">
      <xdr:nvSpPr>
        <xdr:cNvPr id="7" name="Rectangle 6">
          <a:hlinkClick xmlns:r="http://schemas.openxmlformats.org/officeDocument/2006/relationships" r:id="rId8" tooltip="Incomes"/>
          <a:extLst>
            <a:ext uri="{FF2B5EF4-FFF2-40B4-BE49-F238E27FC236}">
              <a16:creationId xmlns:a16="http://schemas.microsoft.com/office/drawing/2014/main" id="{CF34BFBB-5549-48E8-B9C7-EA510333BA34}"/>
            </a:ext>
          </a:extLst>
        </xdr:cNvPr>
        <xdr:cNvSpPr/>
      </xdr:nvSpPr>
      <xdr:spPr>
        <a:xfrm>
          <a:off x="11246255" y="45720"/>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ea typeface="+mn-ea"/>
              <a:cs typeface="+mn-cs"/>
            </a:rPr>
            <a:t>Incomes</a:t>
          </a:r>
          <a:endParaRPr lang="en-AU" sz="1100" baseline="0">
            <a:solidFill>
              <a:schemeClr val="tx1"/>
            </a:solidFill>
            <a:latin typeface="Georgia" panose="02040502050405020303" pitchFamily="18" charset="0"/>
          </a:endParaRPr>
        </a:p>
      </xdr:txBody>
    </xdr:sp>
    <xdr:clientData/>
  </xdr:twoCellAnchor>
  <xdr:twoCellAnchor>
    <xdr:from>
      <xdr:col>13</xdr:col>
      <xdr:colOff>204240</xdr:colOff>
      <xdr:row>0</xdr:row>
      <xdr:rowOff>45720</xdr:rowOff>
    </xdr:from>
    <xdr:to>
      <xdr:col>14</xdr:col>
      <xdr:colOff>407440</xdr:colOff>
      <xdr:row>1</xdr:row>
      <xdr:rowOff>76200</xdr:rowOff>
    </xdr:to>
    <xdr:sp macro="" textlink="">
      <xdr:nvSpPr>
        <xdr:cNvPr id="8" name="Rectangle 7">
          <a:hlinkClick xmlns:r="http://schemas.openxmlformats.org/officeDocument/2006/relationships" r:id="rId9" tooltip="Expenses"/>
          <a:extLst>
            <a:ext uri="{FF2B5EF4-FFF2-40B4-BE49-F238E27FC236}">
              <a16:creationId xmlns:a16="http://schemas.microsoft.com/office/drawing/2014/main" id="{4CDC2E05-D304-45F3-847F-968A9F04F584}"/>
            </a:ext>
          </a:extLst>
        </xdr:cNvPr>
        <xdr:cNvSpPr/>
      </xdr:nvSpPr>
      <xdr:spPr>
        <a:xfrm>
          <a:off x="12421640" y="45720"/>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AU" sz="1100">
              <a:solidFill>
                <a:schemeClr val="tx1"/>
              </a:solidFill>
              <a:latin typeface="Georgia" panose="02040502050405020303" pitchFamily="18" charset="0"/>
              <a:ea typeface="+mn-ea"/>
              <a:cs typeface="+mn-cs"/>
            </a:rPr>
            <a:t>Expenses</a:t>
          </a:r>
        </a:p>
      </xdr:txBody>
    </xdr:sp>
    <xdr:clientData/>
  </xdr:twoCellAnchor>
  <xdr:twoCellAnchor>
    <xdr:from>
      <xdr:col>16</xdr:col>
      <xdr:colOff>367030</xdr:colOff>
      <xdr:row>0</xdr:row>
      <xdr:rowOff>45720</xdr:rowOff>
    </xdr:from>
    <xdr:to>
      <xdr:col>17</xdr:col>
      <xdr:colOff>570230</xdr:colOff>
      <xdr:row>1</xdr:row>
      <xdr:rowOff>76200</xdr:rowOff>
    </xdr:to>
    <xdr:sp macro="" textlink="">
      <xdr:nvSpPr>
        <xdr:cNvPr id="10" name="Rectangle 9">
          <a:hlinkClick xmlns:r="http://schemas.openxmlformats.org/officeDocument/2006/relationships" r:id="rId10" tooltip="Future Plans"/>
          <a:extLst>
            <a:ext uri="{FF2B5EF4-FFF2-40B4-BE49-F238E27FC236}">
              <a16:creationId xmlns:a16="http://schemas.microsoft.com/office/drawing/2014/main" id="{06A8031E-73B5-4097-8B3C-66DF22BC53CA}"/>
            </a:ext>
          </a:extLst>
        </xdr:cNvPr>
        <xdr:cNvSpPr/>
      </xdr:nvSpPr>
      <xdr:spPr>
        <a:xfrm>
          <a:off x="15403830" y="45720"/>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Future Plans</a:t>
          </a:r>
        </a:p>
      </xdr:txBody>
    </xdr:sp>
    <xdr:clientData/>
  </xdr:twoCellAnchor>
  <xdr:twoCellAnchor>
    <xdr:from>
      <xdr:col>17</xdr:col>
      <xdr:colOff>625475</xdr:colOff>
      <xdr:row>0</xdr:row>
      <xdr:rowOff>47625</xdr:rowOff>
    </xdr:from>
    <xdr:to>
      <xdr:col>18</xdr:col>
      <xdr:colOff>828675</xdr:colOff>
      <xdr:row>1</xdr:row>
      <xdr:rowOff>78105</xdr:rowOff>
    </xdr:to>
    <xdr:sp macro="" textlink="">
      <xdr:nvSpPr>
        <xdr:cNvPr id="11" name="Rectangle 10">
          <a:hlinkClick xmlns:r="http://schemas.openxmlformats.org/officeDocument/2006/relationships" r:id="rId11" tooltip="Future Plans"/>
          <a:extLst>
            <a:ext uri="{FF2B5EF4-FFF2-40B4-BE49-F238E27FC236}">
              <a16:creationId xmlns:a16="http://schemas.microsoft.com/office/drawing/2014/main" id="{0F310647-9AF7-4406-ADC0-7CEC9000D5A7}"/>
            </a:ext>
          </a:extLst>
        </xdr:cNvPr>
        <xdr:cNvSpPr/>
      </xdr:nvSpPr>
      <xdr:spPr>
        <a:xfrm>
          <a:off x="16602075" y="47625"/>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INFO</a:t>
          </a:r>
        </a:p>
      </xdr:txBody>
    </xdr:sp>
    <xdr:clientData/>
  </xdr:twoCellAnchor>
  <xdr:twoCellAnchor>
    <xdr:from>
      <xdr:col>14</xdr:col>
      <xdr:colOff>461817</xdr:colOff>
      <xdr:row>0</xdr:row>
      <xdr:rowOff>48490</xdr:rowOff>
    </xdr:from>
    <xdr:to>
      <xdr:col>16</xdr:col>
      <xdr:colOff>320963</xdr:colOff>
      <xdr:row>1</xdr:row>
      <xdr:rowOff>78970</xdr:rowOff>
    </xdr:to>
    <xdr:sp macro="" textlink="">
      <xdr:nvSpPr>
        <xdr:cNvPr id="12" name="Rectangle 11">
          <a:hlinkClick xmlns:r="http://schemas.openxmlformats.org/officeDocument/2006/relationships" r:id="rId12" tooltip="Expenses"/>
          <a:extLst>
            <a:ext uri="{FF2B5EF4-FFF2-40B4-BE49-F238E27FC236}">
              <a16:creationId xmlns:a16="http://schemas.microsoft.com/office/drawing/2014/main" id="{F68C1496-B103-4B25-83D5-9E48EDB08901}"/>
            </a:ext>
          </a:extLst>
        </xdr:cNvPr>
        <xdr:cNvSpPr/>
      </xdr:nvSpPr>
      <xdr:spPr>
        <a:xfrm>
          <a:off x="13619017" y="48490"/>
          <a:ext cx="1738746"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AU" sz="1100">
              <a:solidFill>
                <a:schemeClr val="tx1"/>
              </a:solidFill>
              <a:latin typeface="Georgia" panose="02040502050405020303" pitchFamily="18" charset="0"/>
              <a:ea typeface="+mn-ea"/>
              <a:cs typeface="+mn-cs"/>
            </a:rPr>
            <a:t>Dashboard</a:t>
          </a:r>
          <a:r>
            <a:rPr lang="en-AU" sz="1100" baseline="0">
              <a:solidFill>
                <a:schemeClr val="tx1"/>
              </a:solidFill>
              <a:latin typeface="Georgia" panose="02040502050405020303" pitchFamily="18" charset="0"/>
              <a:ea typeface="+mn-ea"/>
              <a:cs typeface="+mn-cs"/>
            </a:rPr>
            <a:t> Future Plans</a:t>
          </a:r>
          <a:endParaRPr lang="en-AU" sz="1100">
            <a:solidFill>
              <a:schemeClr val="tx1"/>
            </a:solidFill>
            <a:latin typeface="Georgia" panose="02040502050405020303" pitchFamily="18" charset="0"/>
            <a:ea typeface="+mn-ea"/>
            <a:cs typeface="+mn-cs"/>
          </a:endParaRPr>
        </a:p>
      </xdr:txBody>
    </xdr:sp>
    <xdr:clientData/>
  </xdr:twoCellAnchor>
  <xdr:twoCellAnchor>
    <xdr:from>
      <xdr:col>14</xdr:col>
      <xdr:colOff>597877</xdr:colOff>
      <xdr:row>1</xdr:row>
      <xdr:rowOff>35170</xdr:rowOff>
    </xdr:from>
    <xdr:to>
      <xdr:col>14</xdr:col>
      <xdr:colOff>825502</xdr:colOff>
      <xdr:row>1</xdr:row>
      <xdr:rowOff>37930</xdr:rowOff>
    </xdr:to>
    <xdr:sp macro="" textlink="">
      <xdr:nvSpPr>
        <xdr:cNvPr id="14" name="Rectangle 13">
          <a:extLst>
            <a:ext uri="{FF2B5EF4-FFF2-40B4-BE49-F238E27FC236}">
              <a16:creationId xmlns:a16="http://schemas.microsoft.com/office/drawing/2014/main" id="{4CDF9755-13DE-4BA8-80AD-5BB5189F1149}"/>
            </a:ext>
          </a:extLst>
        </xdr:cNvPr>
        <xdr:cNvSpPr/>
      </xdr:nvSpPr>
      <xdr:spPr>
        <a:xfrm>
          <a:off x="13809785" y="263770"/>
          <a:ext cx="227625" cy="276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125730</xdr:colOff>
      <xdr:row>9</xdr:row>
      <xdr:rowOff>210422</xdr:rowOff>
    </xdr:from>
    <xdr:to>
      <xdr:col>2</xdr:col>
      <xdr:colOff>838200</xdr:colOff>
      <xdr:row>13</xdr:row>
      <xdr:rowOff>16852</xdr:rowOff>
    </xdr:to>
    <xdr:pic>
      <xdr:nvPicPr>
        <xdr:cNvPr id="10" name="Graphic 9" descr="Monthly calendar outline">
          <a:extLst>
            <a:ext uri="{FF2B5EF4-FFF2-40B4-BE49-F238E27FC236}">
              <a16:creationId xmlns:a16="http://schemas.microsoft.com/office/drawing/2014/main" id="{E59E335E-B0FA-AD72-B921-B480DF719F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68705" y="2039222"/>
          <a:ext cx="712470" cy="715115"/>
        </a:xfrm>
        <a:prstGeom prst="rect">
          <a:avLst/>
        </a:prstGeom>
      </xdr:spPr>
    </xdr:pic>
    <xdr:clientData/>
  </xdr:twoCellAnchor>
  <xdr:twoCellAnchor editAs="oneCell">
    <xdr:from>
      <xdr:col>2</xdr:col>
      <xdr:colOff>173356</xdr:colOff>
      <xdr:row>6</xdr:row>
      <xdr:rowOff>22859</xdr:rowOff>
    </xdr:from>
    <xdr:to>
      <xdr:col>2</xdr:col>
      <xdr:colOff>822136</xdr:colOff>
      <xdr:row>8</xdr:row>
      <xdr:rowOff>208433</xdr:rowOff>
    </xdr:to>
    <xdr:pic>
      <xdr:nvPicPr>
        <xdr:cNvPr id="12" name="Graphic 11" descr="Bullseye outline">
          <a:extLst>
            <a:ext uri="{FF2B5EF4-FFF2-40B4-BE49-F238E27FC236}">
              <a16:creationId xmlns:a16="http://schemas.microsoft.com/office/drawing/2014/main" id="{796F838C-F872-3569-1C97-25A1FD3E4C4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16331" y="1165859"/>
          <a:ext cx="648780" cy="642774"/>
        </a:xfrm>
        <a:prstGeom prst="rect">
          <a:avLst/>
        </a:prstGeom>
      </xdr:spPr>
    </xdr:pic>
    <xdr:clientData/>
  </xdr:twoCellAnchor>
  <xdr:twoCellAnchor editAs="oneCell">
    <xdr:from>
      <xdr:col>2</xdr:col>
      <xdr:colOff>140970</xdr:colOff>
      <xdr:row>14</xdr:row>
      <xdr:rowOff>20129</xdr:rowOff>
    </xdr:from>
    <xdr:to>
      <xdr:col>2</xdr:col>
      <xdr:colOff>821055</xdr:colOff>
      <xdr:row>17</xdr:row>
      <xdr:rowOff>2984</xdr:rowOff>
    </xdr:to>
    <xdr:pic>
      <xdr:nvPicPr>
        <xdr:cNvPr id="14" name="Graphic 13" descr="Clock outline">
          <a:extLst>
            <a:ext uri="{FF2B5EF4-FFF2-40B4-BE49-F238E27FC236}">
              <a16:creationId xmlns:a16="http://schemas.microsoft.com/office/drawing/2014/main" id="{CD0F7BEB-1485-9F83-B391-6C4A25D372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83945" y="2991929"/>
          <a:ext cx="680085" cy="668655"/>
        </a:xfrm>
        <a:prstGeom prst="rect">
          <a:avLst/>
        </a:prstGeom>
      </xdr:spPr>
    </xdr:pic>
    <xdr:clientData/>
  </xdr:twoCellAnchor>
  <xdr:twoCellAnchor editAs="oneCell">
    <xdr:from>
      <xdr:col>2</xdr:col>
      <xdr:colOff>133350</xdr:colOff>
      <xdr:row>18</xdr:row>
      <xdr:rowOff>215265</xdr:rowOff>
    </xdr:from>
    <xdr:to>
      <xdr:col>2</xdr:col>
      <xdr:colOff>821106</xdr:colOff>
      <xdr:row>22</xdr:row>
      <xdr:rowOff>15874</xdr:rowOff>
    </xdr:to>
    <xdr:pic>
      <xdr:nvPicPr>
        <xdr:cNvPr id="4" name="Graphic 3" descr="Badge Tick outline">
          <a:extLst>
            <a:ext uri="{FF2B5EF4-FFF2-40B4-BE49-F238E27FC236}">
              <a16:creationId xmlns:a16="http://schemas.microsoft.com/office/drawing/2014/main" id="{05EA0A1B-1D1E-5CDA-C79E-276877AF7F4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76325" y="4101465"/>
          <a:ext cx="693471" cy="697229"/>
        </a:xfrm>
        <a:prstGeom prst="rect">
          <a:avLst/>
        </a:prstGeom>
      </xdr:spPr>
    </xdr:pic>
    <xdr:clientData/>
  </xdr:twoCellAnchor>
  <xdr:oneCellAnchor>
    <xdr:from>
      <xdr:col>11</xdr:col>
      <xdr:colOff>125730</xdr:colOff>
      <xdr:row>9</xdr:row>
      <xdr:rowOff>210422</xdr:rowOff>
    </xdr:from>
    <xdr:ext cx="708660" cy="724640"/>
    <xdr:pic>
      <xdr:nvPicPr>
        <xdr:cNvPr id="9" name="Graphic 8" descr="Monthly calendar outline">
          <a:extLst>
            <a:ext uri="{FF2B5EF4-FFF2-40B4-BE49-F238E27FC236}">
              <a16:creationId xmlns:a16="http://schemas.microsoft.com/office/drawing/2014/main" id="{84E9D284-CABC-441A-970B-0F94964926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72515" y="2035412"/>
          <a:ext cx="708660" cy="724640"/>
        </a:xfrm>
        <a:prstGeom prst="rect">
          <a:avLst/>
        </a:prstGeom>
      </xdr:spPr>
    </xdr:pic>
    <xdr:clientData/>
  </xdr:oneCellAnchor>
  <xdr:oneCellAnchor>
    <xdr:from>
      <xdr:col>11</xdr:col>
      <xdr:colOff>173356</xdr:colOff>
      <xdr:row>6</xdr:row>
      <xdr:rowOff>22859</xdr:rowOff>
    </xdr:from>
    <xdr:ext cx="652590" cy="646584"/>
    <xdr:pic>
      <xdr:nvPicPr>
        <xdr:cNvPr id="11" name="Graphic 10" descr="Bullseye outline">
          <a:extLst>
            <a:ext uri="{FF2B5EF4-FFF2-40B4-BE49-F238E27FC236}">
              <a16:creationId xmlns:a16="http://schemas.microsoft.com/office/drawing/2014/main" id="{5AAAC21F-88F6-476E-93F7-B6B2920C78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12521" y="1162049"/>
          <a:ext cx="652590" cy="646584"/>
        </a:xfrm>
        <a:prstGeom prst="rect">
          <a:avLst/>
        </a:prstGeom>
      </xdr:spPr>
    </xdr:pic>
    <xdr:clientData/>
  </xdr:oneCellAnchor>
  <xdr:oneCellAnchor>
    <xdr:from>
      <xdr:col>11</xdr:col>
      <xdr:colOff>140970</xdr:colOff>
      <xdr:row>14</xdr:row>
      <xdr:rowOff>20129</xdr:rowOff>
    </xdr:from>
    <xdr:ext cx="681990" cy="672465"/>
    <xdr:pic>
      <xdr:nvPicPr>
        <xdr:cNvPr id="13" name="Graphic 12" descr="Clock outline">
          <a:extLst>
            <a:ext uri="{FF2B5EF4-FFF2-40B4-BE49-F238E27FC236}">
              <a16:creationId xmlns:a16="http://schemas.microsoft.com/office/drawing/2014/main" id="{695DC474-CE27-44A8-AB38-2D1076F7F0E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82040" y="2988119"/>
          <a:ext cx="681990" cy="672465"/>
        </a:xfrm>
        <a:prstGeom prst="rect">
          <a:avLst/>
        </a:prstGeom>
      </xdr:spPr>
    </xdr:pic>
    <xdr:clientData/>
  </xdr:oneCellAnchor>
  <xdr:oneCellAnchor>
    <xdr:from>
      <xdr:col>11</xdr:col>
      <xdr:colOff>133350</xdr:colOff>
      <xdr:row>18</xdr:row>
      <xdr:rowOff>215265</xdr:rowOff>
    </xdr:from>
    <xdr:ext cx="691566" cy="701039"/>
    <xdr:pic>
      <xdr:nvPicPr>
        <xdr:cNvPr id="15" name="Graphic 14" descr="Badge Tick outline">
          <a:extLst>
            <a:ext uri="{FF2B5EF4-FFF2-40B4-BE49-F238E27FC236}">
              <a16:creationId xmlns:a16="http://schemas.microsoft.com/office/drawing/2014/main" id="{DD28A78D-6DF5-40A7-8EF1-8D895102BFE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72515" y="4097655"/>
          <a:ext cx="691566" cy="701039"/>
        </a:xfrm>
        <a:prstGeom prst="rect">
          <a:avLst/>
        </a:prstGeom>
      </xdr:spPr>
    </xdr:pic>
    <xdr:clientData/>
  </xdr:oneCellAnchor>
  <xdr:oneCellAnchor>
    <xdr:from>
      <xdr:col>11</xdr:col>
      <xdr:colOff>125730</xdr:colOff>
      <xdr:row>9</xdr:row>
      <xdr:rowOff>210422</xdr:rowOff>
    </xdr:from>
    <xdr:ext cx="708660" cy="728450"/>
    <xdr:pic>
      <xdr:nvPicPr>
        <xdr:cNvPr id="16" name="Graphic 15" descr="Monthly calendar outline">
          <a:extLst>
            <a:ext uri="{FF2B5EF4-FFF2-40B4-BE49-F238E27FC236}">
              <a16:creationId xmlns:a16="http://schemas.microsoft.com/office/drawing/2014/main" id="{E33DBEA3-CF63-41F1-9360-4B503D40A3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72515" y="2264012"/>
          <a:ext cx="708660" cy="728450"/>
        </a:xfrm>
        <a:prstGeom prst="rect">
          <a:avLst/>
        </a:prstGeom>
      </xdr:spPr>
    </xdr:pic>
    <xdr:clientData/>
  </xdr:oneCellAnchor>
  <xdr:oneCellAnchor>
    <xdr:from>
      <xdr:col>11</xdr:col>
      <xdr:colOff>173356</xdr:colOff>
      <xdr:row>6</xdr:row>
      <xdr:rowOff>22859</xdr:rowOff>
    </xdr:from>
    <xdr:ext cx="648780" cy="650394"/>
    <xdr:pic>
      <xdr:nvPicPr>
        <xdr:cNvPr id="17" name="Graphic 16" descr="Bullseye outline">
          <a:extLst>
            <a:ext uri="{FF2B5EF4-FFF2-40B4-BE49-F238E27FC236}">
              <a16:creationId xmlns:a16="http://schemas.microsoft.com/office/drawing/2014/main" id="{CE6ADEE7-B68A-4B32-8CE3-977F4AAA55C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12521" y="1390649"/>
          <a:ext cx="648780" cy="650394"/>
        </a:xfrm>
        <a:prstGeom prst="rect">
          <a:avLst/>
        </a:prstGeom>
      </xdr:spPr>
    </xdr:pic>
    <xdr:clientData/>
  </xdr:oneCellAnchor>
  <xdr:oneCellAnchor>
    <xdr:from>
      <xdr:col>11</xdr:col>
      <xdr:colOff>140970</xdr:colOff>
      <xdr:row>14</xdr:row>
      <xdr:rowOff>20129</xdr:rowOff>
    </xdr:from>
    <xdr:ext cx="678180" cy="672465"/>
    <xdr:pic>
      <xdr:nvPicPr>
        <xdr:cNvPr id="18" name="Graphic 17" descr="Clock outline">
          <a:extLst>
            <a:ext uri="{FF2B5EF4-FFF2-40B4-BE49-F238E27FC236}">
              <a16:creationId xmlns:a16="http://schemas.microsoft.com/office/drawing/2014/main" id="{D57BDBF9-B3A4-47D7-8D44-B02ED8322E0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82040" y="3216719"/>
          <a:ext cx="678180" cy="672465"/>
        </a:xfrm>
        <a:prstGeom prst="rect">
          <a:avLst/>
        </a:prstGeom>
      </xdr:spPr>
    </xdr:pic>
    <xdr:clientData/>
  </xdr:oneCellAnchor>
  <xdr:oneCellAnchor>
    <xdr:from>
      <xdr:col>11</xdr:col>
      <xdr:colOff>133350</xdr:colOff>
      <xdr:row>18</xdr:row>
      <xdr:rowOff>215265</xdr:rowOff>
    </xdr:from>
    <xdr:ext cx="687756" cy="701039"/>
    <xdr:pic>
      <xdr:nvPicPr>
        <xdr:cNvPr id="19" name="Graphic 18" descr="Badge Tick outline">
          <a:extLst>
            <a:ext uri="{FF2B5EF4-FFF2-40B4-BE49-F238E27FC236}">
              <a16:creationId xmlns:a16="http://schemas.microsoft.com/office/drawing/2014/main" id="{DB4D3637-C70C-4A0E-ABCA-764417953AE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72515" y="4326255"/>
          <a:ext cx="687756" cy="701039"/>
        </a:xfrm>
        <a:prstGeom prst="rect">
          <a:avLst/>
        </a:prstGeom>
      </xdr:spPr>
    </xdr:pic>
    <xdr:clientData/>
  </xdr:oneCellAnchor>
  <xdr:oneCellAnchor>
    <xdr:from>
      <xdr:col>2</xdr:col>
      <xdr:colOff>125730</xdr:colOff>
      <xdr:row>32</xdr:row>
      <xdr:rowOff>210422</xdr:rowOff>
    </xdr:from>
    <xdr:ext cx="708660" cy="728450"/>
    <xdr:pic>
      <xdr:nvPicPr>
        <xdr:cNvPr id="25" name="Graphic 24" descr="Monthly calendar outline">
          <a:extLst>
            <a:ext uri="{FF2B5EF4-FFF2-40B4-BE49-F238E27FC236}">
              <a16:creationId xmlns:a16="http://schemas.microsoft.com/office/drawing/2014/main" id="{D53B68D4-2F11-4F87-B326-7E54D3B1EB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72515" y="2264012"/>
          <a:ext cx="708660" cy="728450"/>
        </a:xfrm>
        <a:prstGeom prst="rect">
          <a:avLst/>
        </a:prstGeom>
      </xdr:spPr>
    </xdr:pic>
    <xdr:clientData/>
  </xdr:oneCellAnchor>
  <xdr:oneCellAnchor>
    <xdr:from>
      <xdr:col>2</xdr:col>
      <xdr:colOff>173356</xdr:colOff>
      <xdr:row>29</xdr:row>
      <xdr:rowOff>22859</xdr:rowOff>
    </xdr:from>
    <xdr:ext cx="648780" cy="650394"/>
    <xdr:pic>
      <xdr:nvPicPr>
        <xdr:cNvPr id="26" name="Graphic 25" descr="Bullseye outline">
          <a:extLst>
            <a:ext uri="{FF2B5EF4-FFF2-40B4-BE49-F238E27FC236}">
              <a16:creationId xmlns:a16="http://schemas.microsoft.com/office/drawing/2014/main" id="{9F105F4A-CDF7-4221-A338-0D1C0B0A87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12521" y="1390649"/>
          <a:ext cx="648780" cy="650394"/>
        </a:xfrm>
        <a:prstGeom prst="rect">
          <a:avLst/>
        </a:prstGeom>
      </xdr:spPr>
    </xdr:pic>
    <xdr:clientData/>
  </xdr:oneCellAnchor>
  <xdr:oneCellAnchor>
    <xdr:from>
      <xdr:col>2</xdr:col>
      <xdr:colOff>140970</xdr:colOff>
      <xdr:row>37</xdr:row>
      <xdr:rowOff>20129</xdr:rowOff>
    </xdr:from>
    <xdr:ext cx="678180" cy="672465"/>
    <xdr:pic>
      <xdr:nvPicPr>
        <xdr:cNvPr id="27" name="Graphic 26" descr="Clock outline">
          <a:extLst>
            <a:ext uri="{FF2B5EF4-FFF2-40B4-BE49-F238E27FC236}">
              <a16:creationId xmlns:a16="http://schemas.microsoft.com/office/drawing/2014/main" id="{21B8059C-291F-4F31-B6FE-5263F9E0A48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82040" y="3216719"/>
          <a:ext cx="678180" cy="672465"/>
        </a:xfrm>
        <a:prstGeom prst="rect">
          <a:avLst/>
        </a:prstGeom>
      </xdr:spPr>
    </xdr:pic>
    <xdr:clientData/>
  </xdr:oneCellAnchor>
  <xdr:oneCellAnchor>
    <xdr:from>
      <xdr:col>2</xdr:col>
      <xdr:colOff>133350</xdr:colOff>
      <xdr:row>41</xdr:row>
      <xdr:rowOff>215265</xdr:rowOff>
    </xdr:from>
    <xdr:ext cx="687756" cy="701039"/>
    <xdr:pic>
      <xdr:nvPicPr>
        <xdr:cNvPr id="28" name="Graphic 27" descr="Badge Tick outline">
          <a:extLst>
            <a:ext uri="{FF2B5EF4-FFF2-40B4-BE49-F238E27FC236}">
              <a16:creationId xmlns:a16="http://schemas.microsoft.com/office/drawing/2014/main" id="{5F1E3ABE-1635-4021-A0EF-DC3BB18C4F0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72515" y="4326255"/>
          <a:ext cx="687756" cy="701039"/>
        </a:xfrm>
        <a:prstGeom prst="rect">
          <a:avLst/>
        </a:prstGeom>
      </xdr:spPr>
    </xdr:pic>
    <xdr:clientData/>
  </xdr:oneCellAnchor>
  <xdr:oneCellAnchor>
    <xdr:from>
      <xdr:col>11</xdr:col>
      <xdr:colOff>125730</xdr:colOff>
      <xdr:row>32</xdr:row>
      <xdr:rowOff>210422</xdr:rowOff>
    </xdr:from>
    <xdr:ext cx="708660" cy="724640"/>
    <xdr:pic>
      <xdr:nvPicPr>
        <xdr:cNvPr id="29" name="Graphic 28" descr="Monthly calendar outline">
          <a:extLst>
            <a:ext uri="{FF2B5EF4-FFF2-40B4-BE49-F238E27FC236}">
              <a16:creationId xmlns:a16="http://schemas.microsoft.com/office/drawing/2014/main" id="{E032A46C-62E3-44C0-9F80-8038C7CFB1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72515" y="2264012"/>
          <a:ext cx="708660" cy="724640"/>
        </a:xfrm>
        <a:prstGeom prst="rect">
          <a:avLst/>
        </a:prstGeom>
      </xdr:spPr>
    </xdr:pic>
    <xdr:clientData/>
  </xdr:oneCellAnchor>
  <xdr:oneCellAnchor>
    <xdr:from>
      <xdr:col>11</xdr:col>
      <xdr:colOff>173356</xdr:colOff>
      <xdr:row>29</xdr:row>
      <xdr:rowOff>22859</xdr:rowOff>
    </xdr:from>
    <xdr:ext cx="652590" cy="646584"/>
    <xdr:pic>
      <xdr:nvPicPr>
        <xdr:cNvPr id="30" name="Graphic 29" descr="Bullseye outline">
          <a:extLst>
            <a:ext uri="{FF2B5EF4-FFF2-40B4-BE49-F238E27FC236}">
              <a16:creationId xmlns:a16="http://schemas.microsoft.com/office/drawing/2014/main" id="{64EF8326-8BCB-48DB-928C-06139727C35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12521" y="1390649"/>
          <a:ext cx="652590" cy="646584"/>
        </a:xfrm>
        <a:prstGeom prst="rect">
          <a:avLst/>
        </a:prstGeom>
      </xdr:spPr>
    </xdr:pic>
    <xdr:clientData/>
  </xdr:oneCellAnchor>
  <xdr:oneCellAnchor>
    <xdr:from>
      <xdr:col>11</xdr:col>
      <xdr:colOff>140970</xdr:colOff>
      <xdr:row>37</xdr:row>
      <xdr:rowOff>20129</xdr:rowOff>
    </xdr:from>
    <xdr:ext cx="681990" cy="672465"/>
    <xdr:pic>
      <xdr:nvPicPr>
        <xdr:cNvPr id="31" name="Graphic 30" descr="Clock outline">
          <a:extLst>
            <a:ext uri="{FF2B5EF4-FFF2-40B4-BE49-F238E27FC236}">
              <a16:creationId xmlns:a16="http://schemas.microsoft.com/office/drawing/2014/main" id="{55356771-78E5-410C-B1A5-ADDAD204E55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82040" y="3216719"/>
          <a:ext cx="681990" cy="672465"/>
        </a:xfrm>
        <a:prstGeom prst="rect">
          <a:avLst/>
        </a:prstGeom>
      </xdr:spPr>
    </xdr:pic>
    <xdr:clientData/>
  </xdr:oneCellAnchor>
  <xdr:oneCellAnchor>
    <xdr:from>
      <xdr:col>11</xdr:col>
      <xdr:colOff>133350</xdr:colOff>
      <xdr:row>41</xdr:row>
      <xdr:rowOff>215265</xdr:rowOff>
    </xdr:from>
    <xdr:ext cx="691566" cy="701039"/>
    <xdr:pic>
      <xdr:nvPicPr>
        <xdr:cNvPr id="32" name="Graphic 31" descr="Badge Tick outline">
          <a:extLst>
            <a:ext uri="{FF2B5EF4-FFF2-40B4-BE49-F238E27FC236}">
              <a16:creationId xmlns:a16="http://schemas.microsoft.com/office/drawing/2014/main" id="{6D952D9B-3517-43D7-9482-7E5C6EC3FF3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72515" y="4326255"/>
          <a:ext cx="691566" cy="701039"/>
        </a:xfrm>
        <a:prstGeom prst="rect">
          <a:avLst/>
        </a:prstGeom>
      </xdr:spPr>
    </xdr:pic>
    <xdr:clientData/>
  </xdr:oneCellAnchor>
  <xdr:twoCellAnchor>
    <xdr:from>
      <xdr:col>0</xdr:col>
      <xdr:colOff>0</xdr:colOff>
      <xdr:row>0</xdr:row>
      <xdr:rowOff>0</xdr:rowOff>
    </xdr:from>
    <xdr:to>
      <xdr:col>18</xdr:col>
      <xdr:colOff>857250</xdr:colOff>
      <xdr:row>1</xdr:row>
      <xdr:rowOff>126161</xdr:rowOff>
    </xdr:to>
    <xdr:sp macro="" textlink="">
      <xdr:nvSpPr>
        <xdr:cNvPr id="3" name="Rectangle 2">
          <a:extLst>
            <a:ext uri="{FF2B5EF4-FFF2-40B4-BE49-F238E27FC236}">
              <a16:creationId xmlns:a16="http://schemas.microsoft.com/office/drawing/2014/main" id="{3F1B1640-01C3-4E3D-9C89-2F00A542FE2E}"/>
            </a:ext>
          </a:extLst>
        </xdr:cNvPr>
        <xdr:cNvSpPr/>
      </xdr:nvSpPr>
      <xdr:spPr>
        <a:xfrm>
          <a:off x="0" y="0"/>
          <a:ext cx="18002250" cy="354761"/>
        </a:xfrm>
        <a:prstGeom prst="rect">
          <a:avLst/>
        </a:prstGeom>
        <a:solidFill>
          <a:srgbClr val="BBD7E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234314</xdr:colOff>
      <xdr:row>0</xdr:row>
      <xdr:rowOff>64771</xdr:rowOff>
    </xdr:from>
    <xdr:to>
      <xdr:col>1</xdr:col>
      <xdr:colOff>552450</xdr:colOff>
      <xdr:row>1</xdr:row>
      <xdr:rowOff>76201</xdr:rowOff>
    </xdr:to>
    <xdr:sp macro="" textlink="">
      <xdr:nvSpPr>
        <xdr:cNvPr id="5" name="Rectangle 4">
          <a:extLst>
            <a:ext uri="{FF2B5EF4-FFF2-40B4-BE49-F238E27FC236}">
              <a16:creationId xmlns:a16="http://schemas.microsoft.com/office/drawing/2014/main" id="{531F37B3-1761-4624-8B26-A72D46B4E7E4}"/>
            </a:ext>
          </a:extLst>
        </xdr:cNvPr>
        <xdr:cNvSpPr/>
      </xdr:nvSpPr>
      <xdr:spPr>
        <a:xfrm>
          <a:off x="234314" y="64771"/>
          <a:ext cx="1261111" cy="24003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2000">
              <a:solidFill>
                <a:schemeClr val="tx1"/>
              </a:solidFill>
              <a:latin typeface="Century" panose="02040604050505020304" pitchFamily="18" charset="0"/>
            </a:rPr>
            <a:t>Luca</a:t>
          </a:r>
          <a:endParaRPr lang="en-AU" sz="2000" baseline="0">
            <a:solidFill>
              <a:schemeClr val="tx1"/>
            </a:solidFill>
            <a:latin typeface="Georgia" panose="02040502050405020303" pitchFamily="18" charset="0"/>
          </a:endParaRPr>
        </a:p>
      </xdr:txBody>
    </xdr:sp>
    <xdr:clientData/>
  </xdr:twoCellAnchor>
  <xdr:twoCellAnchor>
    <xdr:from>
      <xdr:col>10</xdr:col>
      <xdr:colOff>610640</xdr:colOff>
      <xdr:row>0</xdr:row>
      <xdr:rowOff>45720</xdr:rowOff>
    </xdr:from>
    <xdr:to>
      <xdr:col>11</xdr:col>
      <xdr:colOff>810665</xdr:colOff>
      <xdr:row>1</xdr:row>
      <xdr:rowOff>76200</xdr:rowOff>
    </xdr:to>
    <xdr:sp macro="" textlink="">
      <xdr:nvSpPr>
        <xdr:cNvPr id="6" name="Rectangle 5">
          <a:hlinkClick xmlns:r="http://schemas.openxmlformats.org/officeDocument/2006/relationships" r:id="rId9" tooltip="Dashboard"/>
          <a:extLst>
            <a:ext uri="{FF2B5EF4-FFF2-40B4-BE49-F238E27FC236}">
              <a16:creationId xmlns:a16="http://schemas.microsoft.com/office/drawing/2014/main" id="{EA259568-8920-437F-AE24-1CCE648B0BEA}"/>
            </a:ext>
          </a:extLst>
        </xdr:cNvPr>
        <xdr:cNvSpPr/>
      </xdr:nvSpPr>
      <xdr:spPr>
        <a:xfrm>
          <a:off x="10040390" y="45720"/>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Dashboard</a:t>
          </a:r>
        </a:p>
      </xdr:txBody>
    </xdr:sp>
    <xdr:clientData/>
  </xdr:twoCellAnchor>
  <xdr:twoCellAnchor>
    <xdr:from>
      <xdr:col>11</xdr:col>
      <xdr:colOff>873530</xdr:colOff>
      <xdr:row>0</xdr:row>
      <xdr:rowOff>45720</xdr:rowOff>
    </xdr:from>
    <xdr:to>
      <xdr:col>13</xdr:col>
      <xdr:colOff>130580</xdr:colOff>
      <xdr:row>1</xdr:row>
      <xdr:rowOff>76200</xdr:rowOff>
    </xdr:to>
    <xdr:sp macro="" textlink="">
      <xdr:nvSpPr>
        <xdr:cNvPr id="7" name="Rectangle 6">
          <a:hlinkClick xmlns:r="http://schemas.openxmlformats.org/officeDocument/2006/relationships" r:id="rId10" tooltip="Incomes"/>
          <a:extLst>
            <a:ext uri="{FF2B5EF4-FFF2-40B4-BE49-F238E27FC236}">
              <a16:creationId xmlns:a16="http://schemas.microsoft.com/office/drawing/2014/main" id="{08BF12AC-181A-44AF-864C-F413B66609F5}"/>
            </a:ext>
          </a:extLst>
        </xdr:cNvPr>
        <xdr:cNvSpPr/>
      </xdr:nvSpPr>
      <xdr:spPr>
        <a:xfrm>
          <a:off x="11246255" y="45720"/>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ea typeface="+mn-ea"/>
              <a:cs typeface="+mn-cs"/>
            </a:rPr>
            <a:t>Incomes</a:t>
          </a:r>
          <a:endParaRPr lang="en-AU" sz="1100" baseline="0">
            <a:solidFill>
              <a:schemeClr val="tx1"/>
            </a:solidFill>
            <a:latin typeface="Georgia" panose="02040502050405020303" pitchFamily="18" charset="0"/>
          </a:endParaRPr>
        </a:p>
      </xdr:txBody>
    </xdr:sp>
    <xdr:clientData/>
  </xdr:twoCellAnchor>
  <xdr:twoCellAnchor>
    <xdr:from>
      <xdr:col>13</xdr:col>
      <xdr:colOff>162965</xdr:colOff>
      <xdr:row>0</xdr:row>
      <xdr:rowOff>45720</xdr:rowOff>
    </xdr:from>
    <xdr:to>
      <xdr:col>14</xdr:col>
      <xdr:colOff>362990</xdr:colOff>
      <xdr:row>1</xdr:row>
      <xdr:rowOff>76200</xdr:rowOff>
    </xdr:to>
    <xdr:sp macro="" textlink="">
      <xdr:nvSpPr>
        <xdr:cNvPr id="8" name="Rectangle 7">
          <a:hlinkClick xmlns:r="http://schemas.openxmlformats.org/officeDocument/2006/relationships" r:id="rId11" tooltip="Expenses"/>
          <a:extLst>
            <a:ext uri="{FF2B5EF4-FFF2-40B4-BE49-F238E27FC236}">
              <a16:creationId xmlns:a16="http://schemas.microsoft.com/office/drawing/2014/main" id="{3343625A-5D20-4DE1-80C8-06AD34B011C0}"/>
            </a:ext>
          </a:extLst>
        </xdr:cNvPr>
        <xdr:cNvSpPr/>
      </xdr:nvSpPr>
      <xdr:spPr>
        <a:xfrm>
          <a:off x="12421640" y="45720"/>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AU" sz="1100">
              <a:solidFill>
                <a:schemeClr val="tx1"/>
              </a:solidFill>
              <a:latin typeface="Georgia" panose="02040502050405020303" pitchFamily="18" charset="0"/>
              <a:ea typeface="+mn-ea"/>
              <a:cs typeface="+mn-cs"/>
            </a:rPr>
            <a:t>Expenses</a:t>
          </a:r>
        </a:p>
      </xdr:txBody>
    </xdr:sp>
    <xdr:clientData/>
  </xdr:twoCellAnchor>
  <xdr:twoCellAnchor>
    <xdr:from>
      <xdr:col>16</xdr:col>
      <xdr:colOff>316230</xdr:colOff>
      <xdr:row>0</xdr:row>
      <xdr:rowOff>45720</xdr:rowOff>
    </xdr:from>
    <xdr:to>
      <xdr:col>17</xdr:col>
      <xdr:colOff>516255</xdr:colOff>
      <xdr:row>1</xdr:row>
      <xdr:rowOff>76200</xdr:rowOff>
    </xdr:to>
    <xdr:sp macro="" textlink="">
      <xdr:nvSpPr>
        <xdr:cNvPr id="33" name="Rectangle 32">
          <a:hlinkClick xmlns:r="http://schemas.openxmlformats.org/officeDocument/2006/relationships" r:id="rId12" tooltip="Future Plans"/>
          <a:extLst>
            <a:ext uri="{FF2B5EF4-FFF2-40B4-BE49-F238E27FC236}">
              <a16:creationId xmlns:a16="http://schemas.microsoft.com/office/drawing/2014/main" id="{A7DC9A7C-C83C-4396-B015-6702B9F1E865}"/>
            </a:ext>
          </a:extLst>
        </xdr:cNvPr>
        <xdr:cNvSpPr/>
      </xdr:nvSpPr>
      <xdr:spPr>
        <a:xfrm>
          <a:off x="15403830" y="45720"/>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Future Plans</a:t>
          </a:r>
        </a:p>
      </xdr:txBody>
    </xdr:sp>
    <xdr:clientData/>
  </xdr:twoCellAnchor>
  <xdr:twoCellAnchor>
    <xdr:from>
      <xdr:col>17</xdr:col>
      <xdr:colOff>571500</xdr:colOff>
      <xdr:row>0</xdr:row>
      <xdr:rowOff>47625</xdr:rowOff>
    </xdr:from>
    <xdr:to>
      <xdr:col>18</xdr:col>
      <xdr:colOff>771525</xdr:colOff>
      <xdr:row>1</xdr:row>
      <xdr:rowOff>78105</xdr:rowOff>
    </xdr:to>
    <xdr:sp macro="" textlink="">
      <xdr:nvSpPr>
        <xdr:cNvPr id="34" name="Rectangle 33">
          <a:hlinkClick xmlns:r="http://schemas.openxmlformats.org/officeDocument/2006/relationships" r:id="rId13" tooltip="Future Plans"/>
          <a:extLst>
            <a:ext uri="{FF2B5EF4-FFF2-40B4-BE49-F238E27FC236}">
              <a16:creationId xmlns:a16="http://schemas.microsoft.com/office/drawing/2014/main" id="{6A1AD9C8-1C16-4ADD-AF42-45DD8F06BDF1}"/>
            </a:ext>
          </a:extLst>
        </xdr:cNvPr>
        <xdr:cNvSpPr/>
      </xdr:nvSpPr>
      <xdr:spPr>
        <a:xfrm>
          <a:off x="16602075" y="47625"/>
          <a:ext cx="1143000"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aseline="0">
              <a:solidFill>
                <a:schemeClr val="tx1"/>
              </a:solidFill>
              <a:latin typeface="Georgia" panose="02040502050405020303" pitchFamily="18" charset="0"/>
            </a:rPr>
            <a:t>INFO</a:t>
          </a:r>
        </a:p>
      </xdr:txBody>
    </xdr:sp>
    <xdr:clientData/>
  </xdr:twoCellAnchor>
  <xdr:twoCellAnchor>
    <xdr:from>
      <xdr:col>14</xdr:col>
      <xdr:colOff>417367</xdr:colOff>
      <xdr:row>0</xdr:row>
      <xdr:rowOff>48490</xdr:rowOff>
    </xdr:from>
    <xdr:to>
      <xdr:col>16</xdr:col>
      <xdr:colOff>270163</xdr:colOff>
      <xdr:row>1</xdr:row>
      <xdr:rowOff>78970</xdr:rowOff>
    </xdr:to>
    <xdr:sp macro="" textlink="">
      <xdr:nvSpPr>
        <xdr:cNvPr id="35" name="Rectangle 34">
          <a:hlinkClick xmlns:r="http://schemas.openxmlformats.org/officeDocument/2006/relationships" r:id="rId14" tooltip="Expenses"/>
          <a:extLst>
            <a:ext uri="{FF2B5EF4-FFF2-40B4-BE49-F238E27FC236}">
              <a16:creationId xmlns:a16="http://schemas.microsoft.com/office/drawing/2014/main" id="{B5E02458-59F9-450A-9BA7-E6879C3FAE53}"/>
            </a:ext>
          </a:extLst>
        </xdr:cNvPr>
        <xdr:cNvSpPr/>
      </xdr:nvSpPr>
      <xdr:spPr>
        <a:xfrm>
          <a:off x="13619017" y="48490"/>
          <a:ext cx="1738746" cy="259080"/>
        </a:xfrm>
        <a:prstGeom prst="rect">
          <a:avLst/>
        </a:prstGeom>
        <a:solidFill>
          <a:schemeClr val="accent5">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AU" sz="1100">
              <a:solidFill>
                <a:schemeClr val="tx1"/>
              </a:solidFill>
              <a:latin typeface="Georgia" panose="02040502050405020303" pitchFamily="18" charset="0"/>
              <a:ea typeface="+mn-ea"/>
              <a:cs typeface="+mn-cs"/>
            </a:rPr>
            <a:t>Dashboard</a:t>
          </a:r>
          <a:r>
            <a:rPr lang="en-AU" sz="1100" baseline="0">
              <a:solidFill>
                <a:schemeClr val="tx1"/>
              </a:solidFill>
              <a:latin typeface="Georgia" panose="02040502050405020303" pitchFamily="18" charset="0"/>
              <a:ea typeface="+mn-ea"/>
              <a:cs typeface="+mn-cs"/>
            </a:rPr>
            <a:t> Future Plans</a:t>
          </a:r>
          <a:endParaRPr lang="en-AU" sz="1100">
            <a:solidFill>
              <a:schemeClr val="tx1"/>
            </a:solidFill>
            <a:latin typeface="Georgia" panose="02040502050405020303" pitchFamily="18" charset="0"/>
            <a:ea typeface="+mn-ea"/>
            <a:cs typeface="+mn-cs"/>
          </a:endParaRPr>
        </a:p>
      </xdr:txBody>
    </xdr:sp>
    <xdr:clientData/>
  </xdr:twoCellAnchor>
  <xdr:twoCellAnchor>
    <xdr:from>
      <xdr:col>16</xdr:col>
      <xdr:colOff>488133</xdr:colOff>
      <xdr:row>1</xdr:row>
      <xdr:rowOff>19146</xdr:rowOff>
    </xdr:from>
    <xdr:to>
      <xdr:col>16</xdr:col>
      <xdr:colOff>670039</xdr:colOff>
      <xdr:row>1</xdr:row>
      <xdr:rowOff>37146</xdr:rowOff>
    </xdr:to>
    <xdr:sp macro="" textlink="">
      <xdr:nvSpPr>
        <xdr:cNvPr id="24" name="Rectangle 23">
          <a:extLst>
            <a:ext uri="{FF2B5EF4-FFF2-40B4-BE49-F238E27FC236}">
              <a16:creationId xmlns:a16="http://schemas.microsoft.com/office/drawing/2014/main" id="{7DFEA971-D998-4A4C-81B3-F385BF9F68A2}"/>
            </a:ext>
          </a:extLst>
        </xdr:cNvPr>
        <xdr:cNvSpPr/>
      </xdr:nvSpPr>
      <xdr:spPr>
        <a:xfrm>
          <a:off x="15575733" y="247746"/>
          <a:ext cx="181906" cy="18000"/>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 cherubin" refreshedDate="45352.504065046298" createdVersion="8" refreshedVersion="8" minRefreshableVersion="3" recordCount="228" xr:uid="{33276167-EFA7-46F4-8DD1-3A1373C45E80}">
  <cacheSource type="worksheet">
    <worksheetSource ref="C2:F230" sheet="Pivot_Tables"/>
  </cacheSource>
  <cacheFields count="4">
    <cacheField name="Month" numFmtId="0">
      <sharedItems count="12">
        <s v="Jan"/>
        <s v="Feb"/>
        <s v="Mar"/>
        <s v="Apr"/>
        <s v="May"/>
        <s v="Jun"/>
        <s v="Jul"/>
        <s v="Aug"/>
        <s v="Sep"/>
        <s v="Oct"/>
        <s v="Nov"/>
        <s v="Dec"/>
      </sharedItems>
    </cacheField>
    <cacheField name="Incomes / Expenses" numFmtId="0">
      <sharedItems count="2">
        <s v="Income"/>
        <s v="Expenses"/>
      </sharedItems>
    </cacheField>
    <cacheField name="Type" numFmtId="0">
      <sharedItems count="37">
        <s v="Wage_Salary"/>
        <s v="Investment Properties"/>
        <s v="Businesses"/>
        <s v="Passive incomes"/>
        <s v="Others"/>
        <s v="Transfers into other accounts"/>
        <s v="Home costs"/>
        <s v="Bills"/>
        <s v="Food"/>
        <s v="Debt repayment"/>
        <s v="Self-care"/>
        <s v="Family"/>
        <s v="Pets"/>
        <s v="Subscriptions"/>
        <s v="Cars"/>
        <s v="Transportations"/>
        <s v="Travels"/>
        <s v="Miscellaneous"/>
        <s v="New Category2"/>
        <s v="New Category1" u="1"/>
        <s v="Transfers into other accounts9999" u="1"/>
        <s v="Home costs9999" u="1"/>
        <s v="Bills9999" u="1"/>
        <s v="Food9999" u="1"/>
        <s v="Debt repayment9999" u="1"/>
        <s v="Self-care9999" u="1"/>
        <s v="Family9999" u="1"/>
        <s v="Pets9999" u="1"/>
        <s v="Subscriptions9999" u="1"/>
        <s v="Cars9999" u="1"/>
        <s v="Transportations9999" u="1"/>
        <s v="Wage/Salary" u="1"/>
        <s v="Loans" u="1"/>
        <s v="Body" u="1"/>
        <s v="Famiy" u="1"/>
        <s v="Wage / Salary" u="1"/>
        <s v="Incomes" u="1"/>
      </sharedItems>
    </cacheField>
    <cacheField name="Amount" numFmtId="0">
      <sharedItems containsSemiMixedTypes="0" containsString="0" containsNumber="1" containsInteger="1" minValue="0" maxValue="4100"/>
    </cacheField>
  </cacheFields>
  <extLst>
    <ext xmlns:x14="http://schemas.microsoft.com/office/spreadsheetml/2009/9/main" uri="{725AE2AE-9491-48be-B2B4-4EB974FC3084}">
      <x14:pivotCacheDefinition pivotCacheId="19176035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a cherubin" refreshedDate="45352.504065624998" createdVersion="8" refreshedVersion="8" minRefreshableVersion="3" recordCount="168" xr:uid="{BCB30CF9-B3A8-4D6A-957B-771585BC2FD6}">
  <cacheSource type="worksheet">
    <worksheetSource ref="C62:F230" sheet="Pivot_Tables"/>
  </cacheSource>
  <cacheFields count="4">
    <cacheField name="Dec" numFmtId="0">
      <sharedItems count="12">
        <s v="Jan"/>
        <s v="Feb"/>
        <s v="Mar"/>
        <s v="Apr"/>
        <s v="May"/>
        <s v="Jun"/>
        <s v="Jul"/>
        <s v="Aug"/>
        <s v="Sep"/>
        <s v="Oct"/>
        <s v="Nov"/>
        <s v="Dec"/>
      </sharedItems>
    </cacheField>
    <cacheField name="Income" numFmtId="0">
      <sharedItems/>
    </cacheField>
    <cacheField name="Others" numFmtId="0">
      <sharedItems/>
    </cacheField>
    <cacheField name="0" numFmtId="0">
      <sharedItems containsSemiMixedTypes="0" containsString="0" containsNumber="1" containsInteger="1" minValue="3" maxValue="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
  <r>
    <x v="0"/>
    <x v="0"/>
    <x v="0"/>
    <n v="1000"/>
  </r>
  <r>
    <x v="1"/>
    <x v="0"/>
    <x v="0"/>
    <n v="1150"/>
  </r>
  <r>
    <x v="2"/>
    <x v="0"/>
    <x v="0"/>
    <n v="1200"/>
  </r>
  <r>
    <x v="3"/>
    <x v="0"/>
    <x v="0"/>
    <n v="1050"/>
  </r>
  <r>
    <x v="4"/>
    <x v="0"/>
    <x v="0"/>
    <n v="1000"/>
  </r>
  <r>
    <x v="5"/>
    <x v="0"/>
    <x v="0"/>
    <n v="1175"/>
  </r>
  <r>
    <x v="6"/>
    <x v="0"/>
    <x v="0"/>
    <n v="1260"/>
  </r>
  <r>
    <x v="7"/>
    <x v="0"/>
    <x v="0"/>
    <n v="1300"/>
  </r>
  <r>
    <x v="8"/>
    <x v="0"/>
    <x v="0"/>
    <n v="1175"/>
  </r>
  <r>
    <x v="9"/>
    <x v="0"/>
    <x v="0"/>
    <n v="1205"/>
  </r>
  <r>
    <x v="10"/>
    <x v="0"/>
    <x v="0"/>
    <n v="1000"/>
  </r>
  <r>
    <x v="11"/>
    <x v="0"/>
    <x v="0"/>
    <n v="1400"/>
  </r>
  <r>
    <x v="0"/>
    <x v="0"/>
    <x v="1"/>
    <n v="350"/>
  </r>
  <r>
    <x v="1"/>
    <x v="0"/>
    <x v="1"/>
    <n v="400"/>
  </r>
  <r>
    <x v="2"/>
    <x v="0"/>
    <x v="1"/>
    <n v="450"/>
  </r>
  <r>
    <x v="3"/>
    <x v="0"/>
    <x v="1"/>
    <n v="410"/>
  </r>
  <r>
    <x v="4"/>
    <x v="0"/>
    <x v="1"/>
    <n v="400"/>
  </r>
  <r>
    <x v="5"/>
    <x v="0"/>
    <x v="1"/>
    <n v="350"/>
  </r>
  <r>
    <x v="6"/>
    <x v="0"/>
    <x v="1"/>
    <n v="435"/>
  </r>
  <r>
    <x v="7"/>
    <x v="0"/>
    <x v="1"/>
    <n v="430"/>
  </r>
  <r>
    <x v="8"/>
    <x v="0"/>
    <x v="1"/>
    <n v="435"/>
  </r>
  <r>
    <x v="9"/>
    <x v="0"/>
    <x v="1"/>
    <n v="370"/>
  </r>
  <r>
    <x v="10"/>
    <x v="0"/>
    <x v="1"/>
    <n v="375"/>
  </r>
  <r>
    <x v="11"/>
    <x v="0"/>
    <x v="1"/>
    <n v="435"/>
  </r>
  <r>
    <x v="0"/>
    <x v="0"/>
    <x v="2"/>
    <n v="500"/>
  </r>
  <r>
    <x v="1"/>
    <x v="0"/>
    <x v="2"/>
    <n v="500"/>
  </r>
  <r>
    <x v="2"/>
    <x v="0"/>
    <x v="2"/>
    <n v="500"/>
  </r>
  <r>
    <x v="3"/>
    <x v="0"/>
    <x v="2"/>
    <n v="500"/>
  </r>
  <r>
    <x v="4"/>
    <x v="0"/>
    <x v="2"/>
    <n v="500"/>
  </r>
  <r>
    <x v="5"/>
    <x v="0"/>
    <x v="2"/>
    <n v="500"/>
  </r>
  <r>
    <x v="6"/>
    <x v="0"/>
    <x v="2"/>
    <n v="500"/>
  </r>
  <r>
    <x v="7"/>
    <x v="0"/>
    <x v="2"/>
    <n v="500"/>
  </r>
  <r>
    <x v="8"/>
    <x v="0"/>
    <x v="2"/>
    <n v="500"/>
  </r>
  <r>
    <x v="9"/>
    <x v="0"/>
    <x v="2"/>
    <n v="500"/>
  </r>
  <r>
    <x v="10"/>
    <x v="0"/>
    <x v="2"/>
    <n v="500"/>
  </r>
  <r>
    <x v="11"/>
    <x v="0"/>
    <x v="2"/>
    <n v="500"/>
  </r>
  <r>
    <x v="0"/>
    <x v="0"/>
    <x v="3"/>
    <n v="100"/>
  </r>
  <r>
    <x v="1"/>
    <x v="0"/>
    <x v="3"/>
    <n v="2100"/>
  </r>
  <r>
    <x v="2"/>
    <x v="0"/>
    <x v="3"/>
    <n v="100"/>
  </r>
  <r>
    <x v="3"/>
    <x v="0"/>
    <x v="3"/>
    <n v="100"/>
  </r>
  <r>
    <x v="4"/>
    <x v="0"/>
    <x v="3"/>
    <n v="100"/>
  </r>
  <r>
    <x v="5"/>
    <x v="0"/>
    <x v="3"/>
    <n v="100"/>
  </r>
  <r>
    <x v="6"/>
    <x v="0"/>
    <x v="3"/>
    <n v="100"/>
  </r>
  <r>
    <x v="7"/>
    <x v="0"/>
    <x v="3"/>
    <n v="100"/>
  </r>
  <r>
    <x v="8"/>
    <x v="0"/>
    <x v="3"/>
    <n v="4100"/>
  </r>
  <r>
    <x v="9"/>
    <x v="0"/>
    <x v="3"/>
    <n v="100"/>
  </r>
  <r>
    <x v="10"/>
    <x v="0"/>
    <x v="3"/>
    <n v="100"/>
  </r>
  <r>
    <x v="11"/>
    <x v="0"/>
    <x v="3"/>
    <n v="100"/>
  </r>
  <r>
    <x v="0"/>
    <x v="0"/>
    <x v="4"/>
    <n v="70"/>
  </r>
  <r>
    <x v="1"/>
    <x v="0"/>
    <x v="4"/>
    <n v="220"/>
  </r>
  <r>
    <x v="2"/>
    <x v="0"/>
    <x v="4"/>
    <n v="50"/>
  </r>
  <r>
    <x v="3"/>
    <x v="0"/>
    <x v="4"/>
    <n v="140"/>
  </r>
  <r>
    <x v="4"/>
    <x v="0"/>
    <x v="4"/>
    <n v="520"/>
  </r>
  <r>
    <x v="5"/>
    <x v="0"/>
    <x v="4"/>
    <n v="195"/>
  </r>
  <r>
    <x v="6"/>
    <x v="0"/>
    <x v="4"/>
    <n v="245"/>
  </r>
  <r>
    <x v="7"/>
    <x v="0"/>
    <x v="4"/>
    <n v="320"/>
  </r>
  <r>
    <x v="8"/>
    <x v="0"/>
    <x v="4"/>
    <n v="30"/>
  </r>
  <r>
    <x v="9"/>
    <x v="0"/>
    <x v="4"/>
    <n v="820"/>
  </r>
  <r>
    <x v="10"/>
    <x v="0"/>
    <x v="4"/>
    <n v="70"/>
  </r>
  <r>
    <x v="11"/>
    <x v="0"/>
    <x v="4"/>
    <n v="0"/>
  </r>
  <r>
    <x v="0"/>
    <x v="1"/>
    <x v="5"/>
    <n v="10"/>
  </r>
  <r>
    <x v="1"/>
    <x v="1"/>
    <x v="5"/>
    <n v="10"/>
  </r>
  <r>
    <x v="2"/>
    <x v="1"/>
    <x v="5"/>
    <n v="10"/>
  </r>
  <r>
    <x v="3"/>
    <x v="1"/>
    <x v="5"/>
    <n v="10"/>
  </r>
  <r>
    <x v="4"/>
    <x v="1"/>
    <x v="5"/>
    <n v="10"/>
  </r>
  <r>
    <x v="5"/>
    <x v="1"/>
    <x v="5"/>
    <n v="10"/>
  </r>
  <r>
    <x v="6"/>
    <x v="1"/>
    <x v="5"/>
    <n v="10"/>
  </r>
  <r>
    <x v="7"/>
    <x v="1"/>
    <x v="5"/>
    <n v="10"/>
  </r>
  <r>
    <x v="8"/>
    <x v="1"/>
    <x v="5"/>
    <n v="10"/>
  </r>
  <r>
    <x v="9"/>
    <x v="1"/>
    <x v="5"/>
    <n v="10"/>
  </r>
  <r>
    <x v="10"/>
    <x v="1"/>
    <x v="5"/>
    <n v="10"/>
  </r>
  <r>
    <x v="11"/>
    <x v="1"/>
    <x v="5"/>
    <n v="10"/>
  </r>
  <r>
    <x v="0"/>
    <x v="1"/>
    <x v="6"/>
    <n v="500"/>
  </r>
  <r>
    <x v="1"/>
    <x v="1"/>
    <x v="6"/>
    <n v="600"/>
  </r>
  <r>
    <x v="2"/>
    <x v="1"/>
    <x v="6"/>
    <n v="500"/>
  </r>
  <r>
    <x v="3"/>
    <x v="1"/>
    <x v="6"/>
    <n v="500"/>
  </r>
  <r>
    <x v="4"/>
    <x v="1"/>
    <x v="6"/>
    <n v="500"/>
  </r>
  <r>
    <x v="5"/>
    <x v="1"/>
    <x v="6"/>
    <n v="500"/>
  </r>
  <r>
    <x v="6"/>
    <x v="1"/>
    <x v="6"/>
    <n v="500"/>
  </r>
  <r>
    <x v="7"/>
    <x v="1"/>
    <x v="6"/>
    <n v="500"/>
  </r>
  <r>
    <x v="8"/>
    <x v="1"/>
    <x v="6"/>
    <n v="500"/>
  </r>
  <r>
    <x v="9"/>
    <x v="1"/>
    <x v="6"/>
    <n v="500"/>
  </r>
  <r>
    <x v="10"/>
    <x v="1"/>
    <x v="6"/>
    <n v="500"/>
  </r>
  <r>
    <x v="11"/>
    <x v="1"/>
    <x v="6"/>
    <n v="500"/>
  </r>
  <r>
    <x v="0"/>
    <x v="1"/>
    <x v="7"/>
    <n v="200"/>
  </r>
  <r>
    <x v="1"/>
    <x v="1"/>
    <x v="7"/>
    <n v="250"/>
  </r>
  <r>
    <x v="2"/>
    <x v="1"/>
    <x v="7"/>
    <n v="200"/>
  </r>
  <r>
    <x v="3"/>
    <x v="1"/>
    <x v="7"/>
    <n v="200"/>
  </r>
  <r>
    <x v="4"/>
    <x v="1"/>
    <x v="7"/>
    <n v="200"/>
  </r>
  <r>
    <x v="5"/>
    <x v="1"/>
    <x v="7"/>
    <n v="250"/>
  </r>
  <r>
    <x v="6"/>
    <x v="1"/>
    <x v="7"/>
    <n v="200"/>
  </r>
  <r>
    <x v="7"/>
    <x v="1"/>
    <x v="7"/>
    <n v="200"/>
  </r>
  <r>
    <x v="8"/>
    <x v="1"/>
    <x v="7"/>
    <n v="300"/>
  </r>
  <r>
    <x v="9"/>
    <x v="1"/>
    <x v="7"/>
    <n v="200"/>
  </r>
  <r>
    <x v="10"/>
    <x v="1"/>
    <x v="7"/>
    <n v="400"/>
  </r>
  <r>
    <x v="11"/>
    <x v="1"/>
    <x v="7"/>
    <n v="200"/>
  </r>
  <r>
    <x v="0"/>
    <x v="1"/>
    <x v="8"/>
    <n v="300"/>
  </r>
  <r>
    <x v="1"/>
    <x v="1"/>
    <x v="8"/>
    <n v="200"/>
  </r>
  <r>
    <x v="2"/>
    <x v="1"/>
    <x v="8"/>
    <n v="250"/>
  </r>
  <r>
    <x v="3"/>
    <x v="1"/>
    <x v="8"/>
    <n v="200"/>
  </r>
  <r>
    <x v="4"/>
    <x v="1"/>
    <x v="8"/>
    <n v="255"/>
  </r>
  <r>
    <x v="5"/>
    <x v="1"/>
    <x v="8"/>
    <n v="200"/>
  </r>
  <r>
    <x v="6"/>
    <x v="1"/>
    <x v="8"/>
    <n v="270"/>
  </r>
  <r>
    <x v="7"/>
    <x v="1"/>
    <x v="8"/>
    <n v="200"/>
  </r>
  <r>
    <x v="8"/>
    <x v="1"/>
    <x v="8"/>
    <n v="290"/>
  </r>
  <r>
    <x v="9"/>
    <x v="1"/>
    <x v="8"/>
    <n v="300"/>
  </r>
  <r>
    <x v="10"/>
    <x v="1"/>
    <x v="8"/>
    <n v="200"/>
  </r>
  <r>
    <x v="11"/>
    <x v="1"/>
    <x v="8"/>
    <n v="500"/>
  </r>
  <r>
    <x v="0"/>
    <x v="1"/>
    <x v="9"/>
    <n v="100"/>
  </r>
  <r>
    <x v="1"/>
    <x v="1"/>
    <x v="9"/>
    <n v="100"/>
  </r>
  <r>
    <x v="2"/>
    <x v="1"/>
    <x v="9"/>
    <n v="100"/>
  </r>
  <r>
    <x v="3"/>
    <x v="1"/>
    <x v="9"/>
    <n v="100"/>
  </r>
  <r>
    <x v="4"/>
    <x v="1"/>
    <x v="9"/>
    <n v="100"/>
  </r>
  <r>
    <x v="5"/>
    <x v="1"/>
    <x v="9"/>
    <n v="100"/>
  </r>
  <r>
    <x v="6"/>
    <x v="1"/>
    <x v="9"/>
    <n v="100"/>
  </r>
  <r>
    <x v="7"/>
    <x v="1"/>
    <x v="9"/>
    <n v="100"/>
  </r>
  <r>
    <x v="8"/>
    <x v="1"/>
    <x v="9"/>
    <n v="100"/>
  </r>
  <r>
    <x v="9"/>
    <x v="1"/>
    <x v="9"/>
    <n v="100"/>
  </r>
  <r>
    <x v="10"/>
    <x v="1"/>
    <x v="9"/>
    <n v="100"/>
  </r>
  <r>
    <x v="11"/>
    <x v="1"/>
    <x v="9"/>
    <n v="100"/>
  </r>
  <r>
    <x v="0"/>
    <x v="1"/>
    <x v="10"/>
    <n v="20"/>
  </r>
  <r>
    <x v="1"/>
    <x v="1"/>
    <x v="10"/>
    <n v="20"/>
  </r>
  <r>
    <x v="2"/>
    <x v="1"/>
    <x v="10"/>
    <n v="20"/>
  </r>
  <r>
    <x v="3"/>
    <x v="1"/>
    <x v="10"/>
    <n v="20"/>
  </r>
  <r>
    <x v="4"/>
    <x v="1"/>
    <x v="10"/>
    <n v="20"/>
  </r>
  <r>
    <x v="5"/>
    <x v="1"/>
    <x v="10"/>
    <n v="20"/>
  </r>
  <r>
    <x v="6"/>
    <x v="1"/>
    <x v="10"/>
    <n v="20"/>
  </r>
  <r>
    <x v="7"/>
    <x v="1"/>
    <x v="10"/>
    <n v="20"/>
  </r>
  <r>
    <x v="8"/>
    <x v="1"/>
    <x v="10"/>
    <n v="20"/>
  </r>
  <r>
    <x v="9"/>
    <x v="1"/>
    <x v="10"/>
    <n v="20"/>
  </r>
  <r>
    <x v="10"/>
    <x v="1"/>
    <x v="10"/>
    <n v="20"/>
  </r>
  <r>
    <x v="11"/>
    <x v="1"/>
    <x v="10"/>
    <n v="20"/>
  </r>
  <r>
    <x v="0"/>
    <x v="1"/>
    <x v="11"/>
    <n v="60"/>
  </r>
  <r>
    <x v="1"/>
    <x v="1"/>
    <x v="11"/>
    <n v="60"/>
  </r>
  <r>
    <x v="2"/>
    <x v="1"/>
    <x v="11"/>
    <n v="60"/>
  </r>
  <r>
    <x v="3"/>
    <x v="1"/>
    <x v="11"/>
    <n v="60"/>
  </r>
  <r>
    <x v="4"/>
    <x v="1"/>
    <x v="11"/>
    <n v="60"/>
  </r>
  <r>
    <x v="5"/>
    <x v="1"/>
    <x v="11"/>
    <n v="60"/>
  </r>
  <r>
    <x v="6"/>
    <x v="1"/>
    <x v="11"/>
    <n v="60"/>
  </r>
  <r>
    <x v="7"/>
    <x v="1"/>
    <x v="11"/>
    <n v="60"/>
  </r>
  <r>
    <x v="8"/>
    <x v="1"/>
    <x v="11"/>
    <n v="60"/>
  </r>
  <r>
    <x v="9"/>
    <x v="1"/>
    <x v="11"/>
    <n v="60"/>
  </r>
  <r>
    <x v="10"/>
    <x v="1"/>
    <x v="11"/>
    <n v="60"/>
  </r>
  <r>
    <x v="11"/>
    <x v="1"/>
    <x v="11"/>
    <n v="60"/>
  </r>
  <r>
    <x v="0"/>
    <x v="1"/>
    <x v="12"/>
    <n v="5"/>
  </r>
  <r>
    <x v="1"/>
    <x v="1"/>
    <x v="12"/>
    <n v="5"/>
  </r>
  <r>
    <x v="2"/>
    <x v="1"/>
    <x v="12"/>
    <n v="5"/>
  </r>
  <r>
    <x v="3"/>
    <x v="1"/>
    <x v="12"/>
    <n v="5"/>
  </r>
  <r>
    <x v="4"/>
    <x v="1"/>
    <x v="12"/>
    <n v="5"/>
  </r>
  <r>
    <x v="5"/>
    <x v="1"/>
    <x v="12"/>
    <n v="5"/>
  </r>
  <r>
    <x v="6"/>
    <x v="1"/>
    <x v="12"/>
    <n v="5"/>
  </r>
  <r>
    <x v="7"/>
    <x v="1"/>
    <x v="12"/>
    <n v="5"/>
  </r>
  <r>
    <x v="8"/>
    <x v="1"/>
    <x v="12"/>
    <n v="5"/>
  </r>
  <r>
    <x v="9"/>
    <x v="1"/>
    <x v="12"/>
    <n v="5"/>
  </r>
  <r>
    <x v="10"/>
    <x v="1"/>
    <x v="12"/>
    <n v="5"/>
  </r>
  <r>
    <x v="11"/>
    <x v="1"/>
    <x v="12"/>
    <n v="5"/>
  </r>
  <r>
    <x v="0"/>
    <x v="1"/>
    <x v="13"/>
    <n v="100"/>
  </r>
  <r>
    <x v="1"/>
    <x v="1"/>
    <x v="13"/>
    <n v="100"/>
  </r>
  <r>
    <x v="2"/>
    <x v="1"/>
    <x v="13"/>
    <n v="100"/>
  </r>
  <r>
    <x v="3"/>
    <x v="1"/>
    <x v="13"/>
    <n v="100"/>
  </r>
  <r>
    <x v="4"/>
    <x v="1"/>
    <x v="13"/>
    <n v="100"/>
  </r>
  <r>
    <x v="5"/>
    <x v="1"/>
    <x v="13"/>
    <n v="100"/>
  </r>
  <r>
    <x v="6"/>
    <x v="1"/>
    <x v="13"/>
    <n v="100"/>
  </r>
  <r>
    <x v="7"/>
    <x v="1"/>
    <x v="13"/>
    <n v="100"/>
  </r>
  <r>
    <x v="8"/>
    <x v="1"/>
    <x v="13"/>
    <n v="100"/>
  </r>
  <r>
    <x v="9"/>
    <x v="1"/>
    <x v="13"/>
    <n v="100"/>
  </r>
  <r>
    <x v="10"/>
    <x v="1"/>
    <x v="13"/>
    <n v="100"/>
  </r>
  <r>
    <x v="11"/>
    <x v="1"/>
    <x v="13"/>
    <n v="100"/>
  </r>
  <r>
    <x v="0"/>
    <x v="1"/>
    <x v="14"/>
    <n v="40"/>
  </r>
  <r>
    <x v="1"/>
    <x v="1"/>
    <x v="14"/>
    <n v="40"/>
  </r>
  <r>
    <x v="2"/>
    <x v="1"/>
    <x v="14"/>
    <n v="40"/>
  </r>
  <r>
    <x v="3"/>
    <x v="1"/>
    <x v="14"/>
    <n v="40"/>
  </r>
  <r>
    <x v="4"/>
    <x v="1"/>
    <x v="14"/>
    <n v="40"/>
  </r>
  <r>
    <x v="5"/>
    <x v="1"/>
    <x v="14"/>
    <n v="40"/>
  </r>
  <r>
    <x v="6"/>
    <x v="1"/>
    <x v="14"/>
    <n v="40"/>
  </r>
  <r>
    <x v="7"/>
    <x v="1"/>
    <x v="14"/>
    <n v="40"/>
  </r>
  <r>
    <x v="8"/>
    <x v="1"/>
    <x v="14"/>
    <n v="40"/>
  </r>
  <r>
    <x v="9"/>
    <x v="1"/>
    <x v="14"/>
    <n v="40"/>
  </r>
  <r>
    <x v="10"/>
    <x v="1"/>
    <x v="14"/>
    <n v="40"/>
  </r>
  <r>
    <x v="11"/>
    <x v="1"/>
    <x v="14"/>
    <n v="40"/>
  </r>
  <r>
    <x v="0"/>
    <x v="1"/>
    <x v="15"/>
    <n v="5"/>
  </r>
  <r>
    <x v="1"/>
    <x v="1"/>
    <x v="15"/>
    <n v="5"/>
  </r>
  <r>
    <x v="2"/>
    <x v="1"/>
    <x v="15"/>
    <n v="5"/>
  </r>
  <r>
    <x v="3"/>
    <x v="1"/>
    <x v="15"/>
    <n v="5"/>
  </r>
  <r>
    <x v="4"/>
    <x v="1"/>
    <x v="15"/>
    <n v="5"/>
  </r>
  <r>
    <x v="5"/>
    <x v="1"/>
    <x v="15"/>
    <n v="5"/>
  </r>
  <r>
    <x v="6"/>
    <x v="1"/>
    <x v="15"/>
    <n v="5"/>
  </r>
  <r>
    <x v="7"/>
    <x v="1"/>
    <x v="15"/>
    <n v="5"/>
  </r>
  <r>
    <x v="8"/>
    <x v="1"/>
    <x v="15"/>
    <n v="5"/>
  </r>
  <r>
    <x v="9"/>
    <x v="1"/>
    <x v="15"/>
    <n v="5"/>
  </r>
  <r>
    <x v="10"/>
    <x v="1"/>
    <x v="15"/>
    <n v="5"/>
  </r>
  <r>
    <x v="11"/>
    <x v="1"/>
    <x v="15"/>
    <n v="5"/>
  </r>
  <r>
    <x v="0"/>
    <x v="1"/>
    <x v="16"/>
    <n v="25"/>
  </r>
  <r>
    <x v="1"/>
    <x v="1"/>
    <x v="16"/>
    <n v="25"/>
  </r>
  <r>
    <x v="2"/>
    <x v="1"/>
    <x v="16"/>
    <n v="25"/>
  </r>
  <r>
    <x v="3"/>
    <x v="1"/>
    <x v="16"/>
    <n v="25"/>
  </r>
  <r>
    <x v="4"/>
    <x v="1"/>
    <x v="16"/>
    <n v="25"/>
  </r>
  <r>
    <x v="5"/>
    <x v="1"/>
    <x v="16"/>
    <n v="25"/>
  </r>
  <r>
    <x v="6"/>
    <x v="1"/>
    <x v="16"/>
    <n v="25"/>
  </r>
  <r>
    <x v="7"/>
    <x v="1"/>
    <x v="16"/>
    <n v="25"/>
  </r>
  <r>
    <x v="8"/>
    <x v="1"/>
    <x v="16"/>
    <n v="25"/>
  </r>
  <r>
    <x v="9"/>
    <x v="1"/>
    <x v="16"/>
    <n v="25"/>
  </r>
  <r>
    <x v="10"/>
    <x v="1"/>
    <x v="16"/>
    <n v="25"/>
  </r>
  <r>
    <x v="11"/>
    <x v="1"/>
    <x v="16"/>
    <n v="25"/>
  </r>
  <r>
    <x v="0"/>
    <x v="1"/>
    <x v="17"/>
    <n v="7"/>
  </r>
  <r>
    <x v="1"/>
    <x v="1"/>
    <x v="17"/>
    <n v="7"/>
  </r>
  <r>
    <x v="2"/>
    <x v="1"/>
    <x v="17"/>
    <n v="7"/>
  </r>
  <r>
    <x v="3"/>
    <x v="1"/>
    <x v="17"/>
    <n v="7"/>
  </r>
  <r>
    <x v="4"/>
    <x v="1"/>
    <x v="17"/>
    <n v="7"/>
  </r>
  <r>
    <x v="5"/>
    <x v="1"/>
    <x v="17"/>
    <n v="7"/>
  </r>
  <r>
    <x v="6"/>
    <x v="1"/>
    <x v="17"/>
    <n v="7"/>
  </r>
  <r>
    <x v="7"/>
    <x v="1"/>
    <x v="17"/>
    <n v="7"/>
  </r>
  <r>
    <x v="8"/>
    <x v="1"/>
    <x v="17"/>
    <n v="7"/>
  </r>
  <r>
    <x v="9"/>
    <x v="1"/>
    <x v="17"/>
    <n v="7"/>
  </r>
  <r>
    <x v="10"/>
    <x v="1"/>
    <x v="17"/>
    <n v="7"/>
  </r>
  <r>
    <x v="11"/>
    <x v="1"/>
    <x v="17"/>
    <n v="7"/>
  </r>
  <r>
    <x v="0"/>
    <x v="1"/>
    <x v="18"/>
    <n v="3"/>
  </r>
  <r>
    <x v="1"/>
    <x v="1"/>
    <x v="18"/>
    <n v="3"/>
  </r>
  <r>
    <x v="2"/>
    <x v="1"/>
    <x v="18"/>
    <n v="200"/>
  </r>
  <r>
    <x v="3"/>
    <x v="1"/>
    <x v="18"/>
    <n v="3"/>
  </r>
  <r>
    <x v="4"/>
    <x v="1"/>
    <x v="18"/>
    <n v="3"/>
  </r>
  <r>
    <x v="5"/>
    <x v="1"/>
    <x v="18"/>
    <n v="3"/>
  </r>
  <r>
    <x v="6"/>
    <x v="1"/>
    <x v="18"/>
    <n v="3"/>
  </r>
  <r>
    <x v="7"/>
    <x v="1"/>
    <x v="18"/>
    <n v="3"/>
  </r>
  <r>
    <x v="8"/>
    <x v="1"/>
    <x v="18"/>
    <n v="3"/>
  </r>
  <r>
    <x v="9"/>
    <x v="1"/>
    <x v="18"/>
    <n v="3"/>
  </r>
  <r>
    <x v="10"/>
    <x v="1"/>
    <x v="18"/>
    <n v="3"/>
  </r>
  <r>
    <x v="11"/>
    <x v="1"/>
    <x v="18"/>
    <n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8">
  <r>
    <x v="0"/>
    <s v="Expenses"/>
    <s v="Transfers into other accounts"/>
    <n v="10"/>
  </r>
  <r>
    <x v="1"/>
    <s v="Expenses"/>
    <s v="Transfers into other accounts"/>
    <n v="10"/>
  </r>
  <r>
    <x v="2"/>
    <s v="Expenses"/>
    <s v="Transfers into other accounts"/>
    <n v="10"/>
  </r>
  <r>
    <x v="3"/>
    <s v="Expenses"/>
    <s v="Transfers into other accounts"/>
    <n v="10"/>
  </r>
  <r>
    <x v="4"/>
    <s v="Expenses"/>
    <s v="Transfers into other accounts"/>
    <n v="10"/>
  </r>
  <r>
    <x v="5"/>
    <s v="Expenses"/>
    <s v="Transfers into other accounts"/>
    <n v="10"/>
  </r>
  <r>
    <x v="6"/>
    <s v="Expenses"/>
    <s v="Transfers into other accounts"/>
    <n v="10"/>
  </r>
  <r>
    <x v="7"/>
    <s v="Expenses"/>
    <s v="Transfers into other accounts"/>
    <n v="10"/>
  </r>
  <r>
    <x v="8"/>
    <s v="Expenses"/>
    <s v="Transfers into other accounts"/>
    <n v="10"/>
  </r>
  <r>
    <x v="9"/>
    <s v="Expenses"/>
    <s v="Transfers into other accounts"/>
    <n v="10"/>
  </r>
  <r>
    <x v="10"/>
    <s v="Expenses"/>
    <s v="Transfers into other accounts"/>
    <n v="10"/>
  </r>
  <r>
    <x v="11"/>
    <s v="Expenses"/>
    <s v="Transfers into other accounts"/>
    <n v="10"/>
  </r>
  <r>
    <x v="0"/>
    <s v="Expenses"/>
    <s v="Home costs"/>
    <n v="500"/>
  </r>
  <r>
    <x v="1"/>
    <s v="Expenses"/>
    <s v="Home costs"/>
    <n v="600"/>
  </r>
  <r>
    <x v="2"/>
    <s v="Expenses"/>
    <s v="Home costs"/>
    <n v="500"/>
  </r>
  <r>
    <x v="3"/>
    <s v="Expenses"/>
    <s v="Home costs"/>
    <n v="500"/>
  </r>
  <r>
    <x v="4"/>
    <s v="Expenses"/>
    <s v="Home costs"/>
    <n v="500"/>
  </r>
  <r>
    <x v="5"/>
    <s v="Expenses"/>
    <s v="Home costs"/>
    <n v="500"/>
  </r>
  <r>
    <x v="6"/>
    <s v="Expenses"/>
    <s v="Home costs"/>
    <n v="500"/>
  </r>
  <r>
    <x v="7"/>
    <s v="Expenses"/>
    <s v="Home costs"/>
    <n v="500"/>
  </r>
  <r>
    <x v="8"/>
    <s v="Expenses"/>
    <s v="Home costs"/>
    <n v="500"/>
  </r>
  <r>
    <x v="9"/>
    <s v="Expenses"/>
    <s v="Home costs"/>
    <n v="500"/>
  </r>
  <r>
    <x v="10"/>
    <s v="Expenses"/>
    <s v="Home costs"/>
    <n v="500"/>
  </r>
  <r>
    <x v="11"/>
    <s v="Expenses"/>
    <s v="Home costs"/>
    <n v="500"/>
  </r>
  <r>
    <x v="0"/>
    <s v="Expenses"/>
    <s v="Bills"/>
    <n v="200"/>
  </r>
  <r>
    <x v="1"/>
    <s v="Expenses"/>
    <s v="Bills"/>
    <n v="250"/>
  </r>
  <r>
    <x v="2"/>
    <s v="Expenses"/>
    <s v="Bills"/>
    <n v="200"/>
  </r>
  <r>
    <x v="3"/>
    <s v="Expenses"/>
    <s v="Bills"/>
    <n v="200"/>
  </r>
  <r>
    <x v="4"/>
    <s v="Expenses"/>
    <s v="Bills"/>
    <n v="200"/>
  </r>
  <r>
    <x v="5"/>
    <s v="Expenses"/>
    <s v="Bills"/>
    <n v="250"/>
  </r>
  <r>
    <x v="6"/>
    <s v="Expenses"/>
    <s v="Bills"/>
    <n v="200"/>
  </r>
  <r>
    <x v="7"/>
    <s v="Expenses"/>
    <s v="Bills"/>
    <n v="200"/>
  </r>
  <r>
    <x v="8"/>
    <s v="Expenses"/>
    <s v="Bills"/>
    <n v="300"/>
  </r>
  <r>
    <x v="9"/>
    <s v="Expenses"/>
    <s v="Bills"/>
    <n v="200"/>
  </r>
  <r>
    <x v="10"/>
    <s v="Expenses"/>
    <s v="Bills"/>
    <n v="400"/>
  </r>
  <r>
    <x v="11"/>
    <s v="Expenses"/>
    <s v="Bills"/>
    <n v="200"/>
  </r>
  <r>
    <x v="0"/>
    <s v="Expenses"/>
    <s v="Food"/>
    <n v="300"/>
  </r>
  <r>
    <x v="1"/>
    <s v="Expenses"/>
    <s v="Food"/>
    <n v="200"/>
  </r>
  <r>
    <x v="2"/>
    <s v="Expenses"/>
    <s v="Food"/>
    <n v="250"/>
  </r>
  <r>
    <x v="3"/>
    <s v="Expenses"/>
    <s v="Food"/>
    <n v="200"/>
  </r>
  <r>
    <x v="4"/>
    <s v="Expenses"/>
    <s v="Food"/>
    <n v="255"/>
  </r>
  <r>
    <x v="5"/>
    <s v="Expenses"/>
    <s v="Food"/>
    <n v="200"/>
  </r>
  <r>
    <x v="6"/>
    <s v="Expenses"/>
    <s v="Food"/>
    <n v="270"/>
  </r>
  <r>
    <x v="7"/>
    <s v="Expenses"/>
    <s v="Food"/>
    <n v="200"/>
  </r>
  <r>
    <x v="8"/>
    <s v="Expenses"/>
    <s v="Food"/>
    <n v="290"/>
  </r>
  <r>
    <x v="9"/>
    <s v="Expenses"/>
    <s v="Food"/>
    <n v="300"/>
  </r>
  <r>
    <x v="10"/>
    <s v="Expenses"/>
    <s v="Food"/>
    <n v="200"/>
  </r>
  <r>
    <x v="11"/>
    <s v="Expenses"/>
    <s v="Food"/>
    <n v="500"/>
  </r>
  <r>
    <x v="0"/>
    <s v="Expenses"/>
    <s v="Debt repayment"/>
    <n v="100"/>
  </r>
  <r>
    <x v="1"/>
    <s v="Expenses"/>
    <s v="Debt repayment"/>
    <n v="100"/>
  </r>
  <r>
    <x v="2"/>
    <s v="Expenses"/>
    <s v="Debt repayment"/>
    <n v="100"/>
  </r>
  <r>
    <x v="3"/>
    <s v="Expenses"/>
    <s v="Debt repayment"/>
    <n v="100"/>
  </r>
  <r>
    <x v="4"/>
    <s v="Expenses"/>
    <s v="Debt repayment"/>
    <n v="100"/>
  </r>
  <r>
    <x v="5"/>
    <s v="Expenses"/>
    <s v="Debt repayment"/>
    <n v="100"/>
  </r>
  <r>
    <x v="6"/>
    <s v="Expenses"/>
    <s v="Debt repayment"/>
    <n v="100"/>
  </r>
  <r>
    <x v="7"/>
    <s v="Expenses"/>
    <s v="Debt repayment"/>
    <n v="100"/>
  </r>
  <r>
    <x v="8"/>
    <s v="Expenses"/>
    <s v="Debt repayment"/>
    <n v="100"/>
  </r>
  <r>
    <x v="9"/>
    <s v="Expenses"/>
    <s v="Debt repayment"/>
    <n v="100"/>
  </r>
  <r>
    <x v="10"/>
    <s v="Expenses"/>
    <s v="Debt repayment"/>
    <n v="100"/>
  </r>
  <r>
    <x v="11"/>
    <s v="Expenses"/>
    <s v="Debt repayment"/>
    <n v="100"/>
  </r>
  <r>
    <x v="0"/>
    <s v="Expenses"/>
    <s v="Self-care"/>
    <n v="20"/>
  </r>
  <r>
    <x v="1"/>
    <s v="Expenses"/>
    <s v="Self-care"/>
    <n v="20"/>
  </r>
  <r>
    <x v="2"/>
    <s v="Expenses"/>
    <s v="Self-care"/>
    <n v="20"/>
  </r>
  <r>
    <x v="3"/>
    <s v="Expenses"/>
    <s v="Self-care"/>
    <n v="20"/>
  </r>
  <r>
    <x v="4"/>
    <s v="Expenses"/>
    <s v="Self-care"/>
    <n v="20"/>
  </r>
  <r>
    <x v="5"/>
    <s v="Expenses"/>
    <s v="Self-care"/>
    <n v="20"/>
  </r>
  <r>
    <x v="6"/>
    <s v="Expenses"/>
    <s v="Self-care"/>
    <n v="20"/>
  </r>
  <r>
    <x v="7"/>
    <s v="Expenses"/>
    <s v="Self-care"/>
    <n v="20"/>
  </r>
  <r>
    <x v="8"/>
    <s v="Expenses"/>
    <s v="Self-care"/>
    <n v="20"/>
  </r>
  <r>
    <x v="9"/>
    <s v="Expenses"/>
    <s v="Self-care"/>
    <n v="20"/>
  </r>
  <r>
    <x v="10"/>
    <s v="Expenses"/>
    <s v="Self-care"/>
    <n v="20"/>
  </r>
  <r>
    <x v="11"/>
    <s v="Expenses"/>
    <s v="Self-care"/>
    <n v="20"/>
  </r>
  <r>
    <x v="0"/>
    <s v="Expenses"/>
    <s v="Family"/>
    <n v="60"/>
  </r>
  <r>
    <x v="1"/>
    <s v="Expenses"/>
    <s v="Family"/>
    <n v="60"/>
  </r>
  <r>
    <x v="2"/>
    <s v="Expenses"/>
    <s v="Family"/>
    <n v="60"/>
  </r>
  <r>
    <x v="3"/>
    <s v="Expenses"/>
    <s v="Family"/>
    <n v="60"/>
  </r>
  <r>
    <x v="4"/>
    <s v="Expenses"/>
    <s v="Family"/>
    <n v="60"/>
  </r>
  <r>
    <x v="5"/>
    <s v="Expenses"/>
    <s v="Family"/>
    <n v="60"/>
  </r>
  <r>
    <x v="6"/>
    <s v="Expenses"/>
    <s v="Family"/>
    <n v="60"/>
  </r>
  <r>
    <x v="7"/>
    <s v="Expenses"/>
    <s v="Family"/>
    <n v="60"/>
  </r>
  <r>
    <x v="8"/>
    <s v="Expenses"/>
    <s v="Family"/>
    <n v="60"/>
  </r>
  <r>
    <x v="9"/>
    <s v="Expenses"/>
    <s v="Family"/>
    <n v="60"/>
  </r>
  <r>
    <x v="10"/>
    <s v="Expenses"/>
    <s v="Family"/>
    <n v="60"/>
  </r>
  <r>
    <x v="11"/>
    <s v="Expenses"/>
    <s v="Family"/>
    <n v="60"/>
  </r>
  <r>
    <x v="0"/>
    <s v="Expenses"/>
    <s v="Pets"/>
    <n v="5"/>
  </r>
  <r>
    <x v="1"/>
    <s v="Expenses"/>
    <s v="Pets"/>
    <n v="5"/>
  </r>
  <r>
    <x v="2"/>
    <s v="Expenses"/>
    <s v="Pets"/>
    <n v="5"/>
  </r>
  <r>
    <x v="3"/>
    <s v="Expenses"/>
    <s v="Pets"/>
    <n v="5"/>
  </r>
  <r>
    <x v="4"/>
    <s v="Expenses"/>
    <s v="Pets"/>
    <n v="5"/>
  </r>
  <r>
    <x v="5"/>
    <s v="Expenses"/>
    <s v="Pets"/>
    <n v="5"/>
  </r>
  <r>
    <x v="6"/>
    <s v="Expenses"/>
    <s v="Pets"/>
    <n v="5"/>
  </r>
  <r>
    <x v="7"/>
    <s v="Expenses"/>
    <s v="Pets"/>
    <n v="5"/>
  </r>
  <r>
    <x v="8"/>
    <s v="Expenses"/>
    <s v="Pets"/>
    <n v="5"/>
  </r>
  <r>
    <x v="9"/>
    <s v="Expenses"/>
    <s v="Pets"/>
    <n v="5"/>
  </r>
  <r>
    <x v="10"/>
    <s v="Expenses"/>
    <s v="Pets"/>
    <n v="5"/>
  </r>
  <r>
    <x v="11"/>
    <s v="Expenses"/>
    <s v="Pets"/>
    <n v="5"/>
  </r>
  <r>
    <x v="0"/>
    <s v="Expenses"/>
    <s v="Subscriptions"/>
    <n v="100"/>
  </r>
  <r>
    <x v="1"/>
    <s v="Expenses"/>
    <s v="Subscriptions"/>
    <n v="100"/>
  </r>
  <r>
    <x v="2"/>
    <s v="Expenses"/>
    <s v="Subscriptions"/>
    <n v="100"/>
  </r>
  <r>
    <x v="3"/>
    <s v="Expenses"/>
    <s v="Subscriptions"/>
    <n v="100"/>
  </r>
  <r>
    <x v="4"/>
    <s v="Expenses"/>
    <s v="Subscriptions"/>
    <n v="100"/>
  </r>
  <r>
    <x v="5"/>
    <s v="Expenses"/>
    <s v="Subscriptions"/>
    <n v="100"/>
  </r>
  <r>
    <x v="6"/>
    <s v="Expenses"/>
    <s v="Subscriptions"/>
    <n v="100"/>
  </r>
  <r>
    <x v="7"/>
    <s v="Expenses"/>
    <s v="Subscriptions"/>
    <n v="100"/>
  </r>
  <r>
    <x v="8"/>
    <s v="Expenses"/>
    <s v="Subscriptions"/>
    <n v="100"/>
  </r>
  <r>
    <x v="9"/>
    <s v="Expenses"/>
    <s v="Subscriptions"/>
    <n v="100"/>
  </r>
  <r>
    <x v="10"/>
    <s v="Expenses"/>
    <s v="Subscriptions"/>
    <n v="100"/>
  </r>
  <r>
    <x v="11"/>
    <s v="Expenses"/>
    <s v="Subscriptions"/>
    <n v="100"/>
  </r>
  <r>
    <x v="0"/>
    <s v="Expenses"/>
    <s v="Cars"/>
    <n v="40"/>
  </r>
  <r>
    <x v="1"/>
    <s v="Expenses"/>
    <s v="Cars"/>
    <n v="40"/>
  </r>
  <r>
    <x v="2"/>
    <s v="Expenses"/>
    <s v="Cars"/>
    <n v="40"/>
  </r>
  <r>
    <x v="3"/>
    <s v="Expenses"/>
    <s v="Cars"/>
    <n v="40"/>
  </r>
  <r>
    <x v="4"/>
    <s v="Expenses"/>
    <s v="Cars"/>
    <n v="40"/>
  </r>
  <r>
    <x v="5"/>
    <s v="Expenses"/>
    <s v="Cars"/>
    <n v="40"/>
  </r>
  <r>
    <x v="6"/>
    <s v="Expenses"/>
    <s v="Cars"/>
    <n v="40"/>
  </r>
  <r>
    <x v="7"/>
    <s v="Expenses"/>
    <s v="Cars"/>
    <n v="40"/>
  </r>
  <r>
    <x v="8"/>
    <s v="Expenses"/>
    <s v="Cars"/>
    <n v="40"/>
  </r>
  <r>
    <x v="9"/>
    <s v="Expenses"/>
    <s v="Cars"/>
    <n v="40"/>
  </r>
  <r>
    <x v="10"/>
    <s v="Expenses"/>
    <s v="Cars"/>
    <n v="40"/>
  </r>
  <r>
    <x v="11"/>
    <s v="Expenses"/>
    <s v="Cars"/>
    <n v="40"/>
  </r>
  <r>
    <x v="0"/>
    <s v="Expenses"/>
    <s v="Transportations"/>
    <n v="5"/>
  </r>
  <r>
    <x v="1"/>
    <s v="Expenses"/>
    <s v="Transportations"/>
    <n v="5"/>
  </r>
  <r>
    <x v="2"/>
    <s v="Expenses"/>
    <s v="Transportations"/>
    <n v="5"/>
  </r>
  <r>
    <x v="3"/>
    <s v="Expenses"/>
    <s v="Transportations"/>
    <n v="5"/>
  </r>
  <r>
    <x v="4"/>
    <s v="Expenses"/>
    <s v="Transportations"/>
    <n v="5"/>
  </r>
  <r>
    <x v="5"/>
    <s v="Expenses"/>
    <s v="Transportations"/>
    <n v="5"/>
  </r>
  <r>
    <x v="6"/>
    <s v="Expenses"/>
    <s v="Transportations"/>
    <n v="5"/>
  </r>
  <r>
    <x v="7"/>
    <s v="Expenses"/>
    <s v="Transportations"/>
    <n v="5"/>
  </r>
  <r>
    <x v="8"/>
    <s v="Expenses"/>
    <s v="Transportations"/>
    <n v="5"/>
  </r>
  <r>
    <x v="9"/>
    <s v="Expenses"/>
    <s v="Transportations"/>
    <n v="5"/>
  </r>
  <r>
    <x v="10"/>
    <s v="Expenses"/>
    <s v="Transportations"/>
    <n v="5"/>
  </r>
  <r>
    <x v="11"/>
    <s v="Expenses"/>
    <s v="Transportations"/>
    <n v="5"/>
  </r>
  <r>
    <x v="0"/>
    <s v="Expenses"/>
    <s v="Travels"/>
    <n v="25"/>
  </r>
  <r>
    <x v="1"/>
    <s v="Expenses"/>
    <s v="Travels"/>
    <n v="25"/>
  </r>
  <r>
    <x v="2"/>
    <s v="Expenses"/>
    <s v="Travels"/>
    <n v="25"/>
  </r>
  <r>
    <x v="3"/>
    <s v="Expenses"/>
    <s v="Travels"/>
    <n v="25"/>
  </r>
  <r>
    <x v="4"/>
    <s v="Expenses"/>
    <s v="Travels"/>
    <n v="25"/>
  </r>
  <r>
    <x v="5"/>
    <s v="Expenses"/>
    <s v="Travels"/>
    <n v="25"/>
  </r>
  <r>
    <x v="6"/>
    <s v="Expenses"/>
    <s v="Travels"/>
    <n v="25"/>
  </r>
  <r>
    <x v="7"/>
    <s v="Expenses"/>
    <s v="Travels"/>
    <n v="25"/>
  </r>
  <r>
    <x v="8"/>
    <s v="Expenses"/>
    <s v="Travels"/>
    <n v="25"/>
  </r>
  <r>
    <x v="9"/>
    <s v="Expenses"/>
    <s v="Travels"/>
    <n v="25"/>
  </r>
  <r>
    <x v="10"/>
    <s v="Expenses"/>
    <s v="Travels"/>
    <n v="25"/>
  </r>
  <r>
    <x v="11"/>
    <s v="Expenses"/>
    <s v="Travels"/>
    <n v="25"/>
  </r>
  <r>
    <x v="0"/>
    <s v="Expenses"/>
    <s v="Miscellaneous"/>
    <n v="7"/>
  </r>
  <r>
    <x v="1"/>
    <s v="Expenses"/>
    <s v="Miscellaneous"/>
    <n v="7"/>
  </r>
  <r>
    <x v="2"/>
    <s v="Expenses"/>
    <s v="Miscellaneous"/>
    <n v="7"/>
  </r>
  <r>
    <x v="3"/>
    <s v="Expenses"/>
    <s v="Miscellaneous"/>
    <n v="7"/>
  </r>
  <r>
    <x v="4"/>
    <s v="Expenses"/>
    <s v="Miscellaneous"/>
    <n v="7"/>
  </r>
  <r>
    <x v="5"/>
    <s v="Expenses"/>
    <s v="Miscellaneous"/>
    <n v="7"/>
  </r>
  <r>
    <x v="6"/>
    <s v="Expenses"/>
    <s v="Miscellaneous"/>
    <n v="7"/>
  </r>
  <r>
    <x v="7"/>
    <s v="Expenses"/>
    <s v="Miscellaneous"/>
    <n v="7"/>
  </r>
  <r>
    <x v="8"/>
    <s v="Expenses"/>
    <s v="Miscellaneous"/>
    <n v="7"/>
  </r>
  <r>
    <x v="9"/>
    <s v="Expenses"/>
    <s v="Miscellaneous"/>
    <n v="7"/>
  </r>
  <r>
    <x v="10"/>
    <s v="Expenses"/>
    <s v="Miscellaneous"/>
    <n v="7"/>
  </r>
  <r>
    <x v="11"/>
    <s v="Expenses"/>
    <s v="Miscellaneous"/>
    <n v="7"/>
  </r>
  <r>
    <x v="0"/>
    <s v="Expenses"/>
    <s v="New Category2"/>
    <n v="3"/>
  </r>
  <r>
    <x v="1"/>
    <s v="Expenses"/>
    <s v="New Category2"/>
    <n v="3"/>
  </r>
  <r>
    <x v="2"/>
    <s v="Expenses"/>
    <s v="New Category2"/>
    <n v="200"/>
  </r>
  <r>
    <x v="3"/>
    <s v="Expenses"/>
    <s v="New Category2"/>
    <n v="3"/>
  </r>
  <r>
    <x v="4"/>
    <s v="Expenses"/>
    <s v="New Category2"/>
    <n v="3"/>
  </r>
  <r>
    <x v="5"/>
    <s v="Expenses"/>
    <s v="New Category2"/>
    <n v="3"/>
  </r>
  <r>
    <x v="6"/>
    <s v="Expenses"/>
    <s v="New Category2"/>
    <n v="3"/>
  </r>
  <r>
    <x v="7"/>
    <s v="Expenses"/>
    <s v="New Category2"/>
    <n v="3"/>
  </r>
  <r>
    <x v="8"/>
    <s v="Expenses"/>
    <s v="New Category2"/>
    <n v="3"/>
  </r>
  <r>
    <x v="9"/>
    <s v="Expenses"/>
    <s v="New Category2"/>
    <n v="3"/>
  </r>
  <r>
    <x v="10"/>
    <s v="Expenses"/>
    <s v="New Category2"/>
    <n v="3"/>
  </r>
  <r>
    <x v="11"/>
    <s v="Expenses"/>
    <s v="New Category2"/>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19040E-DE68-4737-B937-02F5AA10EDEA}" name="PivotTable47" cacheId="111" applyNumberFormats="0" applyBorderFormats="0" applyFontFormats="0" applyPatternFormats="0" applyAlignmentFormats="0" applyWidthHeightFormats="1" dataCaption="Values" errorCaption="0" showError="1" updatedVersion="8" minRefreshableVersion="3" useAutoFormatting="1" itemPrintTitles="1" createdVersion="8" indent="0" outline="1" outlineData="1" multipleFieldFilters="0">
  <location ref="H5:J25" firstHeaderRow="0" firstDataRow="1" firstDataCol="1" rowPageCount="1" colPageCount="1"/>
  <pivotFields count="4">
    <pivotField showAll="0">
      <items count="13">
        <item x="0"/>
        <item x="1"/>
        <item x="2"/>
        <item x="3"/>
        <item x="4"/>
        <item x="5"/>
        <item x="6"/>
        <item x="7"/>
        <item x="8"/>
        <item x="9"/>
        <item x="10"/>
        <item x="11"/>
        <item t="default"/>
      </items>
    </pivotField>
    <pivotField axis="axisPage" showAll="0">
      <items count="3">
        <item x="1"/>
        <item x="0"/>
        <item t="default"/>
      </items>
    </pivotField>
    <pivotField axis="axisRow" showAll="0">
      <items count="38">
        <item x="7"/>
        <item m="1" x="33"/>
        <item x="2"/>
        <item x="14"/>
        <item m="1" x="34"/>
        <item x="8"/>
        <item x="6"/>
        <item n="Wage / Salary" m="1" x="36"/>
        <item x="1"/>
        <item m="1" x="32"/>
        <item x="4"/>
        <item x="3"/>
        <item x="12"/>
        <item x="13"/>
        <item x="5"/>
        <item x="15"/>
        <item n="Wage / Salary2" m="1" x="35"/>
        <item m="1" x="31"/>
        <item x="9"/>
        <item x="10"/>
        <item x="11"/>
        <item x="0"/>
        <item m="1" x="20"/>
        <item m="1" x="21"/>
        <item m="1" x="22"/>
        <item m="1" x="23"/>
        <item m="1" x="24"/>
        <item m="1" x="25"/>
        <item m="1" x="26"/>
        <item m="1" x="27"/>
        <item m="1" x="28"/>
        <item m="1" x="29"/>
        <item m="1" x="30"/>
        <item x="16"/>
        <item m="1" x="19"/>
        <item x="18"/>
        <item x="17"/>
        <item t="default"/>
      </items>
    </pivotField>
    <pivotField dataField="1" showAll="0"/>
  </pivotFields>
  <rowFields count="1">
    <field x="2"/>
  </rowFields>
  <rowItems count="20">
    <i>
      <x/>
    </i>
    <i>
      <x v="2"/>
    </i>
    <i>
      <x v="3"/>
    </i>
    <i>
      <x v="5"/>
    </i>
    <i>
      <x v="6"/>
    </i>
    <i>
      <x v="8"/>
    </i>
    <i>
      <x v="10"/>
    </i>
    <i>
      <x v="11"/>
    </i>
    <i>
      <x v="12"/>
    </i>
    <i>
      <x v="13"/>
    </i>
    <i>
      <x v="14"/>
    </i>
    <i>
      <x v="15"/>
    </i>
    <i>
      <x v="18"/>
    </i>
    <i>
      <x v="19"/>
    </i>
    <i>
      <x v="20"/>
    </i>
    <i>
      <x v="21"/>
    </i>
    <i>
      <x v="33"/>
    </i>
    <i>
      <x v="35"/>
    </i>
    <i>
      <x v="36"/>
    </i>
    <i t="grand">
      <x/>
    </i>
  </rowItems>
  <colFields count="1">
    <field x="-2"/>
  </colFields>
  <colItems count="2">
    <i>
      <x/>
    </i>
    <i i="1">
      <x v="1"/>
    </i>
  </colItems>
  <pageFields count="1">
    <pageField fld="1" hier="-1"/>
  </pageFields>
  <dataFields count="2">
    <dataField name="Sum of Amount" fld="3" baseField="0" baseItem="0"/>
    <dataField name="Sum of Amount2" fld="3" showDataAs="percentOfCol" baseField="2" baseItem="0" numFmtId="10"/>
  </dataFields>
  <formats count="6">
    <format dxfId="89">
      <pivotArea type="all" dataOnly="0" outline="0" fieldPosition="0"/>
    </format>
    <format dxfId="88">
      <pivotArea outline="0" collapsedLevelsAreSubtotals="1" fieldPosition="0"/>
    </format>
    <format dxfId="87">
      <pivotArea field="2" type="button" dataOnly="0" labelOnly="1" outline="0" axis="axisRow" fieldPosition="0"/>
    </format>
    <format dxfId="86">
      <pivotArea dataOnly="0" labelOnly="1" fieldPosition="0">
        <references count="1">
          <reference field="2" count="0"/>
        </references>
      </pivotArea>
    </format>
    <format dxfId="85">
      <pivotArea dataOnly="0" labelOnly="1" grandRow="1" outline="0" fieldPosition="0"/>
    </format>
    <format dxfId="8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5B4E76-A452-4543-941A-63FDD084BAC7}" name="PivotTable2" cacheId="1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62:L75" firstHeaderRow="1" firstDataRow="1" firstDataCol="1"/>
  <pivotFields count="4">
    <pivotField axis="axisRow" showAll="0">
      <items count="13">
        <item x="0"/>
        <item x="1"/>
        <item x="2"/>
        <item x="3"/>
        <item x="4"/>
        <item x="5"/>
        <item x="6"/>
        <item x="7"/>
        <item x="8"/>
        <item x="9"/>
        <item x="10"/>
        <item x="11"/>
        <item t="default"/>
      </items>
    </pivotField>
    <pivotField showAll="0"/>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0" fld="3" baseField="0" baseItem="0"/>
  </dataFields>
  <formats count="6">
    <format dxfId="95">
      <pivotArea type="all" dataOnly="0" outline="0" fieldPosition="0"/>
    </format>
    <format dxfId="94">
      <pivotArea outline="0" collapsedLevelsAreSubtotals="1" fieldPosition="0"/>
    </format>
    <format dxfId="93">
      <pivotArea field="0" type="button" dataOnly="0" labelOnly="1" outline="0" axis="axisRow" fieldPosition="0"/>
    </format>
    <format dxfId="92">
      <pivotArea dataOnly="0" labelOnly="1" fieldPosition="0">
        <references count="1">
          <reference field="0" count="0"/>
        </references>
      </pivotArea>
    </format>
    <format dxfId="91">
      <pivotArea dataOnly="0" labelOnly="1" grandRow="1" outline="0" fieldPosition="0"/>
    </format>
    <format dxfId="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9945A5-6A04-45E5-93DE-6E9804ACA39D}" name="PivotTable63"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2:I75" firstHeaderRow="1" firstDataRow="1" firstDataCol="1"/>
  <pivotFields count="4">
    <pivotField axis="axisRow" showAll="0">
      <items count="13">
        <item x="0"/>
        <item x="1"/>
        <item x="2"/>
        <item x="3"/>
        <item x="4"/>
        <item x="5"/>
        <item x="6"/>
        <item x="7"/>
        <item x="8"/>
        <item x="9"/>
        <item x="10"/>
        <item x="11"/>
        <item t="default"/>
      </items>
    </pivotField>
    <pivotField showAll="0"/>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Amount" fld="3" baseField="0" baseItem="0"/>
  </dataFields>
  <formats count="6">
    <format dxfId="101">
      <pivotArea type="all" dataOnly="0" outline="0" fieldPosition="0"/>
    </format>
    <format dxfId="100">
      <pivotArea outline="0" collapsedLevelsAreSubtotals="1" fieldPosition="0"/>
    </format>
    <format dxfId="99">
      <pivotArea field="0" type="button" dataOnly="0" labelOnly="1" outline="0" axis="axisRow" fieldPosition="0"/>
    </format>
    <format dxfId="98">
      <pivotArea dataOnly="0" labelOnly="1" fieldPosition="0">
        <references count="1">
          <reference field="0" count="0"/>
        </references>
      </pivotArea>
    </format>
    <format dxfId="97">
      <pivotArea dataOnly="0" labelOnly="1" grandRow="1" outline="0" fieldPosition="0"/>
    </format>
    <format dxfId="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C37A414A-C9EA-45B6-AA15-C8D338A46817}" sourceName="Month">
  <pivotTables>
    <pivotTable tabId="17" name="PivotTable47"/>
  </pivotTables>
  <data>
    <tabular pivotCacheId="1917603583">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83A57374-01D7-4A7B-9B7D-F78BA7888D7F}" cache="Slicer_Month1" caption="Month" columnCount="2" style="Slicer Style 1" rowHeight="30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85588E-E35C-4380-9EDF-E550CB2D486F}" name="Total_table" displayName="Total_table" ref="C2:F230" totalsRowShown="0" headerRowDxfId="83" tableBorderDxfId="82">
  <autoFilter ref="C2:F230" xr:uid="{1285588E-E35C-4380-9EDF-E550CB2D486F}"/>
  <tableColumns count="4">
    <tableColumn id="1" xr3:uid="{2B478A41-652D-4EE3-9611-56189D4AE86C}" name="Month" dataDxfId="81"/>
    <tableColumn id="2" xr3:uid="{9CEE918B-00C7-47E2-91E7-3A980691E3B2}" name="Incomes / Expenses" dataDxfId="80"/>
    <tableColumn id="3" xr3:uid="{20186BB3-643E-4528-A739-0AC66F82C0BD}" name="Type" dataDxfId="79">
      <calculatedColumnFormula>Expenses!$B$170</calculatedColumnFormula>
    </tableColumn>
    <tableColumn id="4" xr3:uid="{86085E04-1509-4ACF-8192-FB0DF840F588}" name="Amount" dataDxfId="78"/>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D358-5246-4257-9D26-9157740377DE}">
  <sheetPr codeName="Sheet8"/>
  <dimension ref="B4:Z58"/>
  <sheetViews>
    <sheetView zoomScale="80" zoomScaleNormal="80" workbookViewId="0"/>
  </sheetViews>
  <sheetFormatPr defaultRowHeight="14.4" x14ac:dyDescent="0.3"/>
  <sheetData>
    <row r="4" spans="2:26" ht="15" thickBot="1" x14ac:dyDescent="0.35"/>
    <row r="5" spans="2:26" ht="17.399999999999999" customHeight="1" thickBot="1" x14ac:dyDescent="0.35">
      <c r="B5" s="259" t="s">
        <v>178</v>
      </c>
      <c r="C5" s="260"/>
      <c r="D5" s="260"/>
      <c r="E5" s="261"/>
    </row>
    <row r="6" spans="2:26" ht="15" thickBot="1" x14ac:dyDescent="0.35"/>
    <row r="7" spans="2:26" ht="18.600000000000001" thickBot="1" x14ac:dyDescent="0.4">
      <c r="B7" s="125" t="s">
        <v>176</v>
      </c>
      <c r="D7" s="253" t="s">
        <v>179</v>
      </c>
      <c r="E7" s="254"/>
      <c r="F7" s="254"/>
      <c r="G7" s="254"/>
      <c r="H7" s="254"/>
      <c r="I7" s="254"/>
      <c r="J7" s="254"/>
      <c r="K7" s="254"/>
      <c r="L7" s="254"/>
      <c r="M7" s="254"/>
      <c r="N7" s="254"/>
      <c r="O7" s="254"/>
      <c r="P7" s="254"/>
      <c r="Q7" s="254"/>
      <c r="R7" s="254"/>
      <c r="S7" s="254"/>
      <c r="T7" s="254"/>
      <c r="U7" s="254"/>
      <c r="V7" s="254"/>
      <c r="W7" s="254"/>
      <c r="X7" s="254"/>
      <c r="Y7" s="254"/>
      <c r="Z7" s="255"/>
    </row>
    <row r="8" spans="2:26" ht="18.600000000000001" thickBot="1" x14ac:dyDescent="0.4">
      <c r="B8" s="125"/>
    </row>
    <row r="9" spans="2:26" ht="18" x14ac:dyDescent="0.35">
      <c r="B9" s="125" t="s">
        <v>177</v>
      </c>
      <c r="D9" s="232" t="s">
        <v>235</v>
      </c>
      <c r="E9" s="233"/>
      <c r="F9" s="233"/>
      <c r="G9" s="233"/>
      <c r="H9" s="233"/>
      <c r="I9" s="233"/>
      <c r="J9" s="233"/>
      <c r="K9" s="233"/>
      <c r="L9" s="233"/>
      <c r="M9" s="233"/>
      <c r="N9" s="233"/>
      <c r="O9" s="233"/>
      <c r="P9" s="233"/>
      <c r="Q9" s="233"/>
      <c r="R9" s="233"/>
      <c r="S9" s="233"/>
      <c r="T9" s="233"/>
      <c r="U9" s="233"/>
      <c r="V9" s="233"/>
      <c r="W9" s="233"/>
      <c r="X9" s="233"/>
      <c r="Y9" s="233"/>
      <c r="Z9" s="234"/>
    </row>
    <row r="10" spans="2:26" ht="18.600000000000001" thickBot="1" x14ac:dyDescent="0.4">
      <c r="B10" s="125"/>
      <c r="D10" s="235" t="s">
        <v>180</v>
      </c>
      <c r="E10" s="236"/>
      <c r="F10" s="236"/>
      <c r="G10" s="236"/>
      <c r="H10" s="236"/>
      <c r="I10" s="236"/>
      <c r="J10" s="236"/>
      <c r="K10" s="236"/>
      <c r="L10" s="236"/>
      <c r="M10" s="236"/>
      <c r="N10" s="236"/>
      <c r="O10" s="236"/>
      <c r="P10" s="236"/>
      <c r="Q10" s="236"/>
      <c r="R10" s="236"/>
      <c r="S10" s="236"/>
      <c r="T10" s="236"/>
      <c r="U10" s="236"/>
      <c r="V10" s="236"/>
      <c r="W10" s="236"/>
      <c r="X10" s="236"/>
      <c r="Y10" s="236"/>
      <c r="Z10" s="237"/>
    </row>
    <row r="11" spans="2:26" ht="18" x14ac:dyDescent="0.35">
      <c r="B11" s="125"/>
    </row>
    <row r="12" spans="2:26" ht="18.600000000000001" thickBot="1" x14ac:dyDescent="0.4">
      <c r="B12" s="125"/>
    </row>
    <row r="13" spans="2:26" ht="18.600000000000001" thickBot="1" x14ac:dyDescent="0.4">
      <c r="B13" s="125" t="s">
        <v>181</v>
      </c>
      <c r="D13" s="229" t="s">
        <v>233</v>
      </c>
      <c r="E13" s="230"/>
      <c r="F13" s="230"/>
      <c r="G13" s="230"/>
      <c r="H13" s="230"/>
      <c r="I13" s="230"/>
      <c r="J13" s="230"/>
      <c r="K13" s="230"/>
      <c r="L13" s="230"/>
      <c r="M13" s="230"/>
      <c r="N13" s="230"/>
      <c r="O13" s="230"/>
      <c r="P13" s="230"/>
      <c r="Q13" s="230"/>
      <c r="R13" s="230"/>
      <c r="S13" s="230"/>
      <c r="T13" s="230"/>
      <c r="U13" s="230"/>
      <c r="V13" s="230"/>
      <c r="W13" s="230"/>
      <c r="X13" s="230"/>
      <c r="Y13" s="230"/>
      <c r="Z13" s="231"/>
    </row>
    <row r="14" spans="2:26" ht="18.600000000000001" thickBot="1" x14ac:dyDescent="0.4">
      <c r="B14" s="125"/>
    </row>
    <row r="15" spans="2:26" ht="18" x14ac:dyDescent="0.35">
      <c r="B15" s="125" t="s">
        <v>182</v>
      </c>
      <c r="D15" s="238" t="s">
        <v>234</v>
      </c>
      <c r="E15" s="239"/>
      <c r="F15" s="239"/>
      <c r="G15" s="239"/>
      <c r="H15" s="239"/>
      <c r="I15" s="239"/>
      <c r="J15" s="239"/>
      <c r="K15" s="239"/>
      <c r="L15" s="239"/>
      <c r="M15" s="239"/>
      <c r="N15" s="239"/>
      <c r="O15" s="239"/>
      <c r="P15" s="239"/>
      <c r="Q15" s="239"/>
      <c r="R15" s="239"/>
      <c r="S15" s="239"/>
      <c r="T15" s="239"/>
      <c r="U15" s="239"/>
      <c r="V15" s="239"/>
      <c r="W15" s="239"/>
      <c r="X15" s="239"/>
      <c r="Y15" s="239"/>
      <c r="Z15" s="240"/>
    </row>
    <row r="16" spans="2:26" ht="18.600000000000001" thickBot="1" x14ac:dyDescent="0.4">
      <c r="B16" s="125"/>
      <c r="D16" s="241" t="s">
        <v>183</v>
      </c>
      <c r="E16" s="242"/>
      <c r="F16" s="242"/>
      <c r="G16" s="242"/>
      <c r="H16" s="242"/>
      <c r="I16" s="242"/>
      <c r="J16" s="242"/>
      <c r="K16" s="242"/>
      <c r="L16" s="242"/>
      <c r="M16" s="242"/>
      <c r="N16" s="242"/>
      <c r="O16" s="242"/>
      <c r="P16" s="242"/>
      <c r="Q16" s="242"/>
      <c r="R16" s="242"/>
      <c r="S16" s="242"/>
      <c r="T16" s="242"/>
      <c r="U16" s="242"/>
      <c r="V16" s="242"/>
      <c r="W16" s="242"/>
      <c r="X16" s="242"/>
      <c r="Y16" s="242"/>
      <c r="Z16" s="243"/>
    </row>
    <row r="17" spans="2:26" ht="18" x14ac:dyDescent="0.35">
      <c r="B17" s="125"/>
    </row>
    <row r="18" spans="2:26" ht="18.600000000000001" thickBot="1" x14ac:dyDescent="0.4">
      <c r="B18" s="125"/>
    </row>
    <row r="19" spans="2:26" ht="18.600000000000001" thickBot="1" x14ac:dyDescent="0.4">
      <c r="B19" s="125" t="s">
        <v>184</v>
      </c>
      <c r="D19" s="244" t="s">
        <v>186</v>
      </c>
      <c r="E19" s="245"/>
      <c r="F19" s="245"/>
      <c r="G19" s="245"/>
      <c r="H19" s="245"/>
      <c r="I19" s="245"/>
      <c r="J19" s="245"/>
      <c r="K19" s="245"/>
      <c r="L19" s="245"/>
      <c r="M19" s="245"/>
      <c r="N19" s="245"/>
      <c r="O19" s="245"/>
      <c r="P19" s="245"/>
      <c r="Q19" s="245"/>
      <c r="R19" s="245"/>
      <c r="S19" s="245"/>
      <c r="T19" s="245"/>
      <c r="U19" s="245"/>
      <c r="V19" s="245"/>
      <c r="W19" s="245"/>
      <c r="X19" s="245"/>
      <c r="Y19" s="245"/>
      <c r="Z19" s="246"/>
    </row>
    <row r="20" spans="2:26" ht="18.600000000000001" thickBot="1" x14ac:dyDescent="0.4">
      <c r="B20" s="125"/>
    </row>
    <row r="21" spans="2:26" ht="18" x14ac:dyDescent="0.35">
      <c r="B21" s="125" t="s">
        <v>185</v>
      </c>
      <c r="D21" s="247" t="s">
        <v>187</v>
      </c>
      <c r="E21" s="248"/>
      <c r="F21" s="248"/>
      <c r="G21" s="248"/>
      <c r="H21" s="248"/>
      <c r="I21" s="248"/>
      <c r="J21" s="248"/>
      <c r="K21" s="248"/>
      <c r="L21" s="248"/>
      <c r="M21" s="248"/>
      <c r="N21" s="248"/>
      <c r="O21" s="248"/>
      <c r="P21" s="248"/>
      <c r="Q21" s="248"/>
      <c r="R21" s="248"/>
      <c r="S21" s="248"/>
      <c r="T21" s="248"/>
      <c r="U21" s="248"/>
      <c r="V21" s="248"/>
      <c r="W21" s="248"/>
      <c r="X21" s="248"/>
      <c r="Y21" s="248"/>
      <c r="Z21" s="249"/>
    </row>
    <row r="22" spans="2:26" ht="18.600000000000001" thickBot="1" x14ac:dyDescent="0.4">
      <c r="B22" s="125"/>
      <c r="D22" s="250" t="s">
        <v>188</v>
      </c>
      <c r="E22" s="251"/>
      <c r="F22" s="251"/>
      <c r="G22" s="251"/>
      <c r="H22" s="251"/>
      <c r="I22" s="251"/>
      <c r="J22" s="251"/>
      <c r="K22" s="251"/>
      <c r="L22" s="251"/>
      <c r="M22" s="251"/>
      <c r="N22" s="251"/>
      <c r="O22" s="251"/>
      <c r="P22" s="251"/>
      <c r="Q22" s="251"/>
      <c r="R22" s="251"/>
      <c r="S22" s="251"/>
      <c r="T22" s="251"/>
      <c r="U22" s="251"/>
      <c r="V22" s="251"/>
      <c r="W22" s="251"/>
      <c r="X22" s="251"/>
      <c r="Y22" s="251"/>
      <c r="Z22" s="252"/>
    </row>
    <row r="23" spans="2:26" ht="18" x14ac:dyDescent="0.35">
      <c r="B23" s="125"/>
    </row>
    <row r="24" spans="2:26" ht="18.600000000000001" thickBot="1" x14ac:dyDescent="0.4">
      <c r="B24" s="125"/>
    </row>
    <row r="25" spans="2:26" ht="18.600000000000001" thickBot="1" x14ac:dyDescent="0.4">
      <c r="B25" s="125" t="s">
        <v>189</v>
      </c>
      <c r="D25" s="253" t="s">
        <v>191</v>
      </c>
      <c r="E25" s="254"/>
      <c r="F25" s="254"/>
      <c r="G25" s="254"/>
      <c r="H25" s="254"/>
      <c r="I25" s="254"/>
      <c r="J25" s="254"/>
      <c r="K25" s="254"/>
      <c r="L25" s="254"/>
      <c r="M25" s="254"/>
      <c r="N25" s="254"/>
      <c r="O25" s="254"/>
      <c r="P25" s="254"/>
      <c r="Q25" s="254"/>
      <c r="R25" s="254"/>
      <c r="S25" s="254"/>
      <c r="T25" s="254"/>
      <c r="U25" s="254"/>
      <c r="V25" s="254"/>
      <c r="W25" s="254"/>
      <c r="X25" s="254"/>
      <c r="Y25" s="254"/>
      <c r="Z25" s="255"/>
    </row>
    <row r="26" spans="2:26" ht="18.600000000000001" thickBot="1" x14ac:dyDescent="0.4">
      <c r="B26" s="125"/>
    </row>
    <row r="27" spans="2:26" ht="18" x14ac:dyDescent="0.35">
      <c r="B27" s="125" t="s">
        <v>190</v>
      </c>
      <c r="D27" s="232" t="s">
        <v>232</v>
      </c>
      <c r="E27" s="233"/>
      <c r="F27" s="233"/>
      <c r="G27" s="233"/>
      <c r="H27" s="233"/>
      <c r="I27" s="233"/>
      <c r="J27" s="233"/>
      <c r="K27" s="233"/>
      <c r="L27" s="233"/>
      <c r="M27" s="233"/>
      <c r="N27" s="233"/>
      <c r="O27" s="233"/>
      <c r="P27" s="233"/>
      <c r="Q27" s="233"/>
      <c r="R27" s="233"/>
      <c r="S27" s="233"/>
      <c r="T27" s="233"/>
      <c r="U27" s="233"/>
      <c r="V27" s="233"/>
      <c r="W27" s="233"/>
      <c r="X27" s="233"/>
      <c r="Y27" s="233"/>
      <c r="Z27" s="234"/>
    </row>
    <row r="28" spans="2:26" ht="18.600000000000001" thickBot="1" x14ac:dyDescent="0.4">
      <c r="B28" s="125"/>
      <c r="D28" s="235" t="s">
        <v>192</v>
      </c>
      <c r="E28" s="236"/>
      <c r="F28" s="236"/>
      <c r="G28" s="236"/>
      <c r="H28" s="236"/>
      <c r="I28" s="236"/>
      <c r="J28" s="236"/>
      <c r="K28" s="236"/>
      <c r="L28" s="236"/>
      <c r="M28" s="236"/>
      <c r="N28" s="236"/>
      <c r="O28" s="236"/>
      <c r="P28" s="236"/>
      <c r="Q28" s="236"/>
      <c r="R28" s="236"/>
      <c r="S28" s="236"/>
      <c r="T28" s="236"/>
      <c r="U28" s="236"/>
      <c r="V28" s="236"/>
      <c r="W28" s="236"/>
      <c r="X28" s="236"/>
      <c r="Y28" s="236"/>
      <c r="Z28" s="237"/>
    </row>
    <row r="29" spans="2:26" ht="18" x14ac:dyDescent="0.35">
      <c r="B29" s="125"/>
    </row>
    <row r="30" spans="2:26" ht="18.600000000000001" thickBot="1" x14ac:dyDescent="0.4">
      <c r="B30" s="125"/>
    </row>
    <row r="31" spans="2:26" ht="18.600000000000001" thickBot="1" x14ac:dyDescent="0.4">
      <c r="B31" s="125" t="s">
        <v>193</v>
      </c>
      <c r="D31" s="229" t="s">
        <v>230</v>
      </c>
      <c r="E31" s="230"/>
      <c r="F31" s="230"/>
      <c r="G31" s="230"/>
      <c r="H31" s="230"/>
      <c r="I31" s="230"/>
      <c r="J31" s="230"/>
      <c r="K31" s="230"/>
      <c r="L31" s="230"/>
      <c r="M31" s="230"/>
      <c r="N31" s="230"/>
      <c r="O31" s="230"/>
      <c r="P31" s="230"/>
      <c r="Q31" s="230"/>
      <c r="R31" s="230"/>
      <c r="S31" s="230"/>
      <c r="T31" s="230"/>
      <c r="U31" s="230"/>
      <c r="V31" s="230"/>
      <c r="W31" s="230"/>
      <c r="X31" s="230"/>
      <c r="Y31" s="230"/>
      <c r="Z31" s="231"/>
    </row>
    <row r="32" spans="2:26" ht="18.600000000000001" thickBot="1" x14ac:dyDescent="0.4">
      <c r="B32" s="125"/>
    </row>
    <row r="33" spans="2:26" ht="18" x14ac:dyDescent="0.35">
      <c r="B33" s="125" t="s">
        <v>194</v>
      </c>
      <c r="D33" s="238" t="s">
        <v>195</v>
      </c>
      <c r="E33" s="239"/>
      <c r="F33" s="239"/>
      <c r="G33" s="239"/>
      <c r="H33" s="239"/>
      <c r="I33" s="239"/>
      <c r="J33" s="239"/>
      <c r="K33" s="239"/>
      <c r="L33" s="239"/>
      <c r="M33" s="239"/>
      <c r="N33" s="239"/>
      <c r="O33" s="239"/>
      <c r="P33" s="239"/>
      <c r="Q33" s="239"/>
      <c r="R33" s="239"/>
      <c r="S33" s="239"/>
      <c r="T33" s="239"/>
      <c r="U33" s="239"/>
      <c r="V33" s="239"/>
      <c r="W33" s="239"/>
      <c r="X33" s="239"/>
      <c r="Y33" s="239"/>
      <c r="Z33" s="240"/>
    </row>
    <row r="34" spans="2:26" ht="18" x14ac:dyDescent="0.35">
      <c r="B34" s="125"/>
      <c r="D34" s="256" t="s">
        <v>196</v>
      </c>
      <c r="E34" s="257"/>
      <c r="F34" s="257"/>
      <c r="G34" s="257"/>
      <c r="H34" s="257"/>
      <c r="I34" s="257"/>
      <c r="J34" s="257"/>
      <c r="K34" s="257"/>
      <c r="L34" s="257"/>
      <c r="M34" s="257"/>
      <c r="N34" s="257"/>
      <c r="O34" s="257"/>
      <c r="P34" s="257"/>
      <c r="Q34" s="257"/>
      <c r="R34" s="257"/>
      <c r="S34" s="257"/>
      <c r="T34" s="257"/>
      <c r="U34" s="257"/>
      <c r="V34" s="257"/>
      <c r="W34" s="257"/>
      <c r="X34" s="257"/>
      <c r="Y34" s="257"/>
      <c r="Z34" s="258"/>
    </row>
    <row r="35" spans="2:26" ht="18.600000000000001" thickBot="1" x14ac:dyDescent="0.4">
      <c r="B35" s="125"/>
      <c r="D35" s="241" t="s">
        <v>231</v>
      </c>
      <c r="E35" s="242"/>
      <c r="F35" s="242"/>
      <c r="G35" s="242"/>
      <c r="H35" s="242"/>
      <c r="I35" s="242"/>
      <c r="J35" s="242"/>
      <c r="K35" s="242"/>
      <c r="L35" s="242"/>
      <c r="M35" s="242"/>
      <c r="N35" s="242"/>
      <c r="O35" s="242"/>
      <c r="P35" s="242"/>
      <c r="Q35" s="242"/>
      <c r="R35" s="242"/>
      <c r="S35" s="242"/>
      <c r="T35" s="242"/>
      <c r="U35" s="242"/>
      <c r="V35" s="242"/>
      <c r="W35" s="242"/>
      <c r="X35" s="242"/>
      <c r="Y35" s="242"/>
      <c r="Z35" s="243"/>
    </row>
    <row r="36" spans="2:26" ht="18" x14ac:dyDescent="0.35">
      <c r="B36" s="125"/>
    </row>
    <row r="37" spans="2:26" ht="18.600000000000001" thickBot="1" x14ac:dyDescent="0.4">
      <c r="B37" s="125"/>
    </row>
    <row r="38" spans="2:26" ht="18.600000000000001" thickBot="1" x14ac:dyDescent="0.4">
      <c r="B38" s="125" t="s">
        <v>197</v>
      </c>
      <c r="D38" s="244" t="s">
        <v>228</v>
      </c>
      <c r="E38" s="245"/>
      <c r="F38" s="245"/>
      <c r="G38" s="245"/>
      <c r="H38" s="245"/>
      <c r="I38" s="245"/>
      <c r="J38" s="245"/>
      <c r="K38" s="245"/>
      <c r="L38" s="245"/>
      <c r="M38" s="245"/>
      <c r="N38" s="245"/>
      <c r="O38" s="245"/>
      <c r="P38" s="245"/>
      <c r="Q38" s="245"/>
      <c r="R38" s="245"/>
      <c r="S38" s="245"/>
      <c r="T38" s="245"/>
      <c r="U38" s="245"/>
      <c r="V38" s="245"/>
      <c r="W38" s="245"/>
      <c r="X38" s="245"/>
      <c r="Y38" s="245"/>
      <c r="Z38" s="246"/>
    </row>
    <row r="39" spans="2:26" ht="18.600000000000001" thickBot="1" x14ac:dyDescent="0.4">
      <c r="B39" s="125"/>
    </row>
    <row r="40" spans="2:26" ht="18" x14ac:dyDescent="0.35">
      <c r="B40" s="125" t="s">
        <v>198</v>
      </c>
      <c r="D40" s="247" t="s">
        <v>229</v>
      </c>
      <c r="E40" s="248"/>
      <c r="F40" s="248"/>
      <c r="G40" s="248"/>
      <c r="H40" s="248"/>
      <c r="I40" s="248"/>
      <c r="J40" s="248"/>
      <c r="K40" s="248"/>
      <c r="L40" s="248"/>
      <c r="M40" s="248"/>
      <c r="N40" s="248"/>
      <c r="O40" s="248"/>
      <c r="P40" s="248"/>
      <c r="Q40" s="248"/>
      <c r="R40" s="248"/>
      <c r="S40" s="248"/>
      <c r="T40" s="248"/>
      <c r="U40" s="248"/>
      <c r="V40" s="248"/>
      <c r="W40" s="248"/>
      <c r="X40" s="248"/>
      <c r="Y40" s="248"/>
      <c r="Z40" s="249"/>
    </row>
    <row r="41" spans="2:26" ht="18" x14ac:dyDescent="0.35">
      <c r="B41" s="125"/>
      <c r="D41" s="265" t="s">
        <v>199</v>
      </c>
      <c r="E41" s="266"/>
      <c r="F41" s="266"/>
      <c r="G41" s="266"/>
      <c r="H41" s="266"/>
      <c r="I41" s="266"/>
      <c r="J41" s="266"/>
      <c r="K41" s="266"/>
      <c r="L41" s="266"/>
      <c r="M41" s="266"/>
      <c r="N41" s="266"/>
      <c r="O41" s="266"/>
      <c r="P41" s="266"/>
      <c r="Q41" s="266"/>
      <c r="R41" s="266"/>
      <c r="S41" s="266"/>
      <c r="T41" s="266"/>
      <c r="U41" s="266"/>
      <c r="V41" s="266"/>
      <c r="W41" s="266"/>
      <c r="X41" s="266"/>
      <c r="Y41" s="266"/>
      <c r="Z41" s="267"/>
    </row>
    <row r="42" spans="2:26" ht="18" thickBot="1" x14ac:dyDescent="0.35">
      <c r="D42" s="250" t="s">
        <v>200</v>
      </c>
      <c r="E42" s="251"/>
      <c r="F42" s="251"/>
      <c r="G42" s="251"/>
      <c r="H42" s="251"/>
      <c r="I42" s="251"/>
      <c r="J42" s="251"/>
      <c r="K42" s="251"/>
      <c r="L42" s="251"/>
      <c r="M42" s="251"/>
      <c r="N42" s="251"/>
      <c r="O42" s="251"/>
      <c r="P42" s="251"/>
      <c r="Q42" s="251"/>
      <c r="R42" s="251"/>
      <c r="S42" s="251"/>
      <c r="T42" s="251"/>
      <c r="U42" s="251"/>
      <c r="V42" s="251"/>
      <c r="W42" s="251"/>
      <c r="X42" s="251"/>
      <c r="Y42" s="251"/>
      <c r="Z42" s="252"/>
    </row>
    <row r="44" spans="2:26" ht="15" thickBot="1" x14ac:dyDescent="0.35"/>
    <row r="45" spans="2:26" ht="18.600000000000001" thickBot="1" x14ac:dyDescent="0.4">
      <c r="B45" s="125" t="s">
        <v>203</v>
      </c>
      <c r="D45" s="253" t="s">
        <v>236</v>
      </c>
      <c r="E45" s="254"/>
      <c r="F45" s="254"/>
      <c r="G45" s="254"/>
      <c r="H45" s="254"/>
      <c r="I45" s="254"/>
      <c r="J45" s="254"/>
      <c r="K45" s="254"/>
      <c r="L45" s="254"/>
      <c r="M45" s="254"/>
      <c r="N45" s="254"/>
      <c r="O45" s="254"/>
      <c r="P45" s="254"/>
      <c r="Q45" s="254"/>
      <c r="R45" s="254"/>
      <c r="S45" s="254"/>
      <c r="T45" s="254"/>
      <c r="U45" s="254"/>
      <c r="V45" s="254"/>
      <c r="W45" s="254"/>
      <c r="X45" s="254"/>
      <c r="Y45" s="254"/>
      <c r="Z45" s="255"/>
    </row>
    <row r="46" spans="2:26" ht="18.600000000000001" thickBot="1" x14ac:dyDescent="0.4">
      <c r="B46" s="125"/>
    </row>
    <row r="47" spans="2:26" ht="18" x14ac:dyDescent="0.35">
      <c r="B47" s="125" t="s">
        <v>204</v>
      </c>
      <c r="D47" s="232" t="s">
        <v>226</v>
      </c>
      <c r="E47" s="233"/>
      <c r="F47" s="233"/>
      <c r="G47" s="233"/>
      <c r="H47" s="233"/>
      <c r="I47" s="233"/>
      <c r="J47" s="233"/>
      <c r="K47" s="233"/>
      <c r="L47" s="233"/>
      <c r="M47" s="233"/>
      <c r="N47" s="233"/>
      <c r="O47" s="233"/>
      <c r="P47" s="233"/>
      <c r="Q47" s="233"/>
      <c r="R47" s="233"/>
      <c r="S47" s="233"/>
      <c r="T47" s="233"/>
      <c r="U47" s="233"/>
      <c r="V47" s="233"/>
      <c r="W47" s="233"/>
      <c r="X47" s="233"/>
      <c r="Y47" s="233"/>
      <c r="Z47" s="234"/>
    </row>
    <row r="48" spans="2:26" ht="18" x14ac:dyDescent="0.35">
      <c r="B48" s="125"/>
      <c r="D48" s="262" t="s">
        <v>201</v>
      </c>
      <c r="E48" s="263"/>
      <c r="F48" s="263"/>
      <c r="G48" s="263"/>
      <c r="H48" s="263"/>
      <c r="I48" s="263"/>
      <c r="J48" s="263"/>
      <c r="K48" s="263"/>
      <c r="L48" s="263"/>
      <c r="M48" s="263"/>
      <c r="N48" s="263"/>
      <c r="O48" s="263"/>
      <c r="P48" s="263"/>
      <c r="Q48" s="263"/>
      <c r="R48" s="263"/>
      <c r="S48" s="263"/>
      <c r="T48" s="263"/>
      <c r="U48" s="263"/>
      <c r="V48" s="263"/>
      <c r="W48" s="263"/>
      <c r="X48" s="263"/>
      <c r="Y48" s="263"/>
      <c r="Z48" s="264"/>
    </row>
    <row r="49" spans="2:26" ht="18" x14ac:dyDescent="0.35">
      <c r="B49" s="125"/>
      <c r="D49" s="262" t="s">
        <v>227</v>
      </c>
      <c r="E49" s="263"/>
      <c r="F49" s="263"/>
      <c r="G49" s="263"/>
      <c r="H49" s="263"/>
      <c r="I49" s="263"/>
      <c r="J49" s="263"/>
      <c r="K49" s="263"/>
      <c r="L49" s="263"/>
      <c r="M49" s="263"/>
      <c r="N49" s="263"/>
      <c r="O49" s="263"/>
      <c r="P49" s="263"/>
      <c r="Q49" s="263"/>
      <c r="R49" s="263"/>
      <c r="S49" s="263"/>
      <c r="T49" s="263"/>
      <c r="U49" s="263"/>
      <c r="V49" s="263"/>
      <c r="W49" s="263"/>
      <c r="X49" s="263"/>
      <c r="Y49" s="263"/>
      <c r="Z49" s="264"/>
    </row>
    <row r="50" spans="2:26" ht="18.600000000000001" thickBot="1" x14ac:dyDescent="0.4">
      <c r="B50" s="125"/>
      <c r="D50" s="235" t="s">
        <v>202</v>
      </c>
      <c r="E50" s="236"/>
      <c r="F50" s="236"/>
      <c r="G50" s="236"/>
      <c r="H50" s="236"/>
      <c r="I50" s="236"/>
      <c r="J50" s="236"/>
      <c r="K50" s="236"/>
      <c r="L50" s="236"/>
      <c r="M50" s="236"/>
      <c r="N50" s="236"/>
      <c r="O50" s="236"/>
      <c r="P50" s="236"/>
      <c r="Q50" s="236"/>
      <c r="R50" s="236"/>
      <c r="S50" s="236"/>
      <c r="T50" s="236"/>
      <c r="U50" s="236"/>
      <c r="V50" s="236"/>
      <c r="W50" s="236"/>
      <c r="X50" s="236"/>
      <c r="Y50" s="236"/>
      <c r="Z50" s="237"/>
    </row>
    <row r="51" spans="2:26" ht="18" x14ac:dyDescent="0.35">
      <c r="B51" s="125"/>
    </row>
    <row r="52" spans="2:26" ht="18.600000000000001" thickBot="1" x14ac:dyDescent="0.4">
      <c r="B52" s="125"/>
    </row>
    <row r="53" spans="2:26" ht="18.600000000000001" thickBot="1" x14ac:dyDescent="0.4">
      <c r="B53" s="125" t="s">
        <v>205</v>
      </c>
      <c r="D53" s="229" t="s">
        <v>206</v>
      </c>
      <c r="E53" s="230"/>
      <c r="F53" s="230"/>
      <c r="G53" s="230"/>
      <c r="H53" s="230"/>
      <c r="I53" s="230"/>
      <c r="J53" s="230"/>
      <c r="K53" s="230"/>
      <c r="L53" s="230"/>
      <c r="M53" s="230"/>
      <c r="N53" s="230"/>
      <c r="O53" s="230"/>
      <c r="P53" s="230"/>
      <c r="Q53" s="230"/>
      <c r="R53" s="230"/>
      <c r="S53" s="230"/>
      <c r="T53" s="230"/>
      <c r="U53" s="230"/>
      <c r="V53" s="230"/>
      <c r="W53" s="230"/>
      <c r="X53" s="230"/>
      <c r="Y53" s="230"/>
      <c r="Z53" s="231"/>
    </row>
    <row r="54" spans="2:26" ht="18.600000000000001" thickBot="1" x14ac:dyDescent="0.4">
      <c r="B54" s="125"/>
    </row>
    <row r="55" spans="2:26" ht="18" x14ac:dyDescent="0.35">
      <c r="B55" s="125" t="s">
        <v>209</v>
      </c>
      <c r="D55" s="238" t="s">
        <v>224</v>
      </c>
      <c r="E55" s="239"/>
      <c r="F55" s="239"/>
      <c r="G55" s="239"/>
      <c r="H55" s="239"/>
      <c r="I55" s="239"/>
      <c r="J55" s="239"/>
      <c r="K55" s="239"/>
      <c r="L55" s="239"/>
      <c r="M55" s="239"/>
      <c r="N55" s="239"/>
      <c r="O55" s="239"/>
      <c r="P55" s="239"/>
      <c r="Q55" s="239"/>
      <c r="R55" s="239"/>
      <c r="S55" s="239"/>
      <c r="T55" s="239"/>
      <c r="U55" s="239"/>
      <c r="V55" s="239"/>
      <c r="W55" s="239"/>
      <c r="X55" s="239"/>
      <c r="Y55" s="239"/>
      <c r="Z55" s="240"/>
    </row>
    <row r="56" spans="2:26" ht="18" x14ac:dyDescent="0.35">
      <c r="B56" s="125"/>
      <c r="D56" s="256" t="s">
        <v>207</v>
      </c>
      <c r="E56" s="257"/>
      <c r="F56" s="257"/>
      <c r="G56" s="257"/>
      <c r="H56" s="257"/>
      <c r="I56" s="257"/>
      <c r="J56" s="257"/>
      <c r="K56" s="257"/>
      <c r="L56" s="257"/>
      <c r="M56" s="257"/>
      <c r="N56" s="257"/>
      <c r="O56" s="257"/>
      <c r="P56" s="257"/>
      <c r="Q56" s="257"/>
      <c r="R56" s="257"/>
      <c r="S56" s="257"/>
      <c r="T56" s="257"/>
      <c r="U56" s="257"/>
      <c r="V56" s="257"/>
      <c r="W56" s="257"/>
      <c r="X56" s="257"/>
      <c r="Y56" s="257"/>
      <c r="Z56" s="258"/>
    </row>
    <row r="57" spans="2:26" ht="18" x14ac:dyDescent="0.35">
      <c r="B57" s="125"/>
      <c r="D57" s="256" t="s">
        <v>225</v>
      </c>
      <c r="E57" s="257"/>
      <c r="F57" s="257"/>
      <c r="G57" s="257"/>
      <c r="H57" s="257"/>
      <c r="I57" s="257"/>
      <c r="J57" s="257"/>
      <c r="K57" s="257"/>
      <c r="L57" s="257"/>
      <c r="M57" s="257"/>
      <c r="N57" s="257"/>
      <c r="O57" s="257"/>
      <c r="P57" s="257"/>
      <c r="Q57" s="257"/>
      <c r="R57" s="257"/>
      <c r="S57" s="257"/>
      <c r="T57" s="257"/>
      <c r="U57" s="257"/>
      <c r="V57" s="257"/>
      <c r="W57" s="257"/>
      <c r="X57" s="257"/>
      <c r="Y57" s="257"/>
      <c r="Z57" s="258"/>
    </row>
    <row r="58" spans="2:26" ht="18.600000000000001" thickBot="1" x14ac:dyDescent="0.4">
      <c r="B58" s="125"/>
      <c r="D58" s="241" t="s">
        <v>208</v>
      </c>
      <c r="E58" s="242"/>
      <c r="F58" s="242"/>
      <c r="G58" s="242"/>
      <c r="H58" s="242"/>
      <c r="I58" s="242"/>
      <c r="J58" s="242"/>
      <c r="K58" s="242"/>
      <c r="L58" s="242"/>
      <c r="M58" s="242"/>
      <c r="N58" s="242"/>
      <c r="O58" s="242"/>
      <c r="P58" s="242"/>
      <c r="Q58" s="242"/>
      <c r="R58" s="242"/>
      <c r="S58" s="242"/>
      <c r="T58" s="242"/>
      <c r="U58" s="242"/>
      <c r="V58" s="242"/>
      <c r="W58" s="242"/>
      <c r="X58" s="242"/>
      <c r="Y58" s="242"/>
      <c r="Z58" s="243"/>
    </row>
  </sheetData>
  <mergeCells count="31">
    <mergeCell ref="B5:E5"/>
    <mergeCell ref="D48:Z48"/>
    <mergeCell ref="D49:Z49"/>
    <mergeCell ref="D57:Z57"/>
    <mergeCell ref="D58:Z58"/>
    <mergeCell ref="D40:Z40"/>
    <mergeCell ref="D41:Z41"/>
    <mergeCell ref="D42:Z42"/>
    <mergeCell ref="D45:Z45"/>
    <mergeCell ref="D47:Z47"/>
    <mergeCell ref="D55:Z55"/>
    <mergeCell ref="D56:Z56"/>
    <mergeCell ref="D7:Z7"/>
    <mergeCell ref="D13:Z13"/>
    <mergeCell ref="D38:Z38"/>
    <mergeCell ref="D50:Z50"/>
    <mergeCell ref="D53:Z53"/>
    <mergeCell ref="D9:Z9"/>
    <mergeCell ref="D10:Z10"/>
    <mergeCell ref="D15:Z15"/>
    <mergeCell ref="D16:Z16"/>
    <mergeCell ref="D19:Z19"/>
    <mergeCell ref="D21:Z21"/>
    <mergeCell ref="D22:Z22"/>
    <mergeCell ref="D25:Z25"/>
    <mergeCell ref="D27:Z27"/>
    <mergeCell ref="D28:Z28"/>
    <mergeCell ref="D31:Z31"/>
    <mergeCell ref="D33:Z33"/>
    <mergeCell ref="D34:Z34"/>
    <mergeCell ref="D35:Z3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03A7D-51D4-44F2-90CD-2521A7130770}">
  <sheetPr codeName="Sheet2"/>
  <dimension ref="G27:H27"/>
  <sheetViews>
    <sheetView tabSelected="1" topLeftCell="A25" zoomScale="80" zoomScaleNormal="80" workbookViewId="0">
      <selection activeCell="V38" sqref="V38"/>
    </sheetView>
  </sheetViews>
  <sheetFormatPr defaultRowHeight="14.4" x14ac:dyDescent="0.3"/>
  <cols>
    <col min="1" max="16384" width="8.88671875" style="6"/>
  </cols>
  <sheetData>
    <row r="27" spans="7:8" x14ac:dyDescent="0.3">
      <c r="G27" s="67"/>
      <c r="H27" s="6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53E8C-9B81-4428-BC7B-4AB761246058}">
  <sheetPr codeName="Sheet4"/>
  <dimension ref="A1:P47"/>
  <sheetViews>
    <sheetView topLeftCell="A18" zoomScale="80" zoomScaleNormal="80" workbookViewId="0">
      <selection activeCell="O41" sqref="O41"/>
    </sheetView>
  </sheetViews>
  <sheetFormatPr defaultRowHeight="14.4" x14ac:dyDescent="0.3"/>
  <cols>
    <col min="1" max="1" width="8.88671875" style="39" customWidth="1"/>
    <col min="2" max="2" width="18.77734375" customWidth="1"/>
    <col min="3" max="3" width="15.6640625" bestFit="1" customWidth="1"/>
    <col min="4" max="16" width="11.77734375" customWidth="1"/>
  </cols>
  <sheetData>
    <row r="1" spans="1:16" x14ac:dyDescent="0.3">
      <c r="A1"/>
    </row>
    <row r="2" spans="1:16" x14ac:dyDescent="0.3">
      <c r="A2"/>
    </row>
    <row r="3" spans="1:16" x14ac:dyDescent="0.3">
      <c r="A3"/>
    </row>
    <row r="4" spans="1:16" x14ac:dyDescent="0.3">
      <c r="C4" t="s">
        <v>96</v>
      </c>
    </row>
    <row r="5" spans="1:16" ht="15" thickBot="1" x14ac:dyDescent="0.35">
      <c r="B5" s="39"/>
    </row>
    <row r="6" spans="1:16" ht="15" thickBot="1" x14ac:dyDescent="0.35">
      <c r="B6" s="39"/>
      <c r="C6" s="3" t="s">
        <v>21</v>
      </c>
      <c r="D6" s="4" t="s">
        <v>9</v>
      </c>
      <c r="E6" s="2" t="s">
        <v>10</v>
      </c>
      <c r="F6" s="2" t="s">
        <v>11</v>
      </c>
      <c r="G6" s="2" t="s">
        <v>12</v>
      </c>
      <c r="H6" s="2" t="s">
        <v>13</v>
      </c>
      <c r="I6" s="2" t="s">
        <v>14</v>
      </c>
      <c r="J6" s="2" t="s">
        <v>15</v>
      </c>
      <c r="K6" s="2" t="s">
        <v>16</v>
      </c>
      <c r="L6" s="2" t="s">
        <v>17</v>
      </c>
      <c r="M6" s="2" t="s">
        <v>18</v>
      </c>
      <c r="N6" s="2" t="s">
        <v>19</v>
      </c>
      <c r="O6" s="2" t="s">
        <v>20</v>
      </c>
      <c r="P6" s="27" t="s">
        <v>3</v>
      </c>
    </row>
    <row r="7" spans="1:16" ht="15" thickBot="1" x14ac:dyDescent="0.35">
      <c r="B7" s="40" t="s">
        <v>114</v>
      </c>
      <c r="C7" s="11" t="s">
        <v>217</v>
      </c>
      <c r="D7" s="129">
        <v>1000</v>
      </c>
      <c r="E7" s="130">
        <v>1150</v>
      </c>
      <c r="F7" s="130">
        <v>1200</v>
      </c>
      <c r="G7" s="130">
        <v>1050</v>
      </c>
      <c r="H7" s="130">
        <v>1000</v>
      </c>
      <c r="I7" s="130">
        <v>1175</v>
      </c>
      <c r="J7" s="130">
        <v>1260</v>
      </c>
      <c r="K7" s="130">
        <v>1300</v>
      </c>
      <c r="L7" s="130">
        <v>1175</v>
      </c>
      <c r="M7" s="130">
        <v>1205</v>
      </c>
      <c r="N7" s="130">
        <v>1000</v>
      </c>
      <c r="O7" s="131">
        <v>1400</v>
      </c>
      <c r="P7" s="198">
        <f t="shared" ref="P7:P12" si="0">SUM(D7:O7)</f>
        <v>13915</v>
      </c>
    </row>
    <row r="8" spans="1:16" ht="15" thickBot="1" x14ac:dyDescent="0.35">
      <c r="B8" s="41"/>
      <c r="C8" s="24" t="s">
        <v>218</v>
      </c>
      <c r="D8" s="132"/>
      <c r="E8" s="133"/>
      <c r="F8" s="133"/>
      <c r="G8" s="133"/>
      <c r="H8" s="133"/>
      <c r="I8" s="133"/>
      <c r="J8" s="133"/>
      <c r="K8" s="133"/>
      <c r="L8" s="133"/>
      <c r="M8" s="133"/>
      <c r="N8" s="133"/>
      <c r="O8" s="134"/>
      <c r="P8" s="199">
        <f t="shared" si="0"/>
        <v>0</v>
      </c>
    </row>
    <row r="9" spans="1:16" ht="15" thickBot="1" x14ac:dyDescent="0.35">
      <c r="B9" s="41"/>
      <c r="C9" s="11" t="s">
        <v>219</v>
      </c>
      <c r="D9" s="135"/>
      <c r="E9" s="136"/>
      <c r="F9" s="136"/>
      <c r="G9" s="136"/>
      <c r="H9" s="136"/>
      <c r="I9" s="136"/>
      <c r="J9" s="136"/>
      <c r="K9" s="136"/>
      <c r="L9" s="136"/>
      <c r="M9" s="136"/>
      <c r="N9" s="136"/>
      <c r="O9" s="137"/>
      <c r="P9" s="200">
        <f t="shared" si="0"/>
        <v>0</v>
      </c>
    </row>
    <row r="10" spans="1:16" ht="15" thickBot="1" x14ac:dyDescent="0.35">
      <c r="B10" s="41"/>
      <c r="C10" s="24" t="s">
        <v>220</v>
      </c>
      <c r="D10" s="132"/>
      <c r="E10" s="133"/>
      <c r="F10" s="133"/>
      <c r="G10" s="133"/>
      <c r="H10" s="133"/>
      <c r="I10" s="133"/>
      <c r="J10" s="133"/>
      <c r="K10" s="133"/>
      <c r="L10" s="133"/>
      <c r="M10" s="133"/>
      <c r="N10" s="133"/>
      <c r="O10" s="134"/>
      <c r="P10" s="199">
        <f t="shared" si="0"/>
        <v>0</v>
      </c>
    </row>
    <row r="11" spans="1:16" ht="15" thickBot="1" x14ac:dyDescent="0.35">
      <c r="B11" s="42"/>
      <c r="C11" s="11" t="s">
        <v>221</v>
      </c>
      <c r="D11" s="141"/>
      <c r="E11" s="142"/>
      <c r="F11" s="142"/>
      <c r="G11" s="142"/>
      <c r="H11" s="142"/>
      <c r="I11" s="142"/>
      <c r="J11" s="142"/>
      <c r="K11" s="142"/>
      <c r="L11" s="142"/>
      <c r="M11" s="142"/>
      <c r="N11" s="142"/>
      <c r="O11" s="143"/>
      <c r="P11" s="201">
        <f t="shared" si="0"/>
        <v>0</v>
      </c>
    </row>
    <row r="12" spans="1:16" ht="15" thickBot="1" x14ac:dyDescent="0.35">
      <c r="B12" s="39"/>
      <c r="C12" s="24" t="s">
        <v>71</v>
      </c>
      <c r="D12" s="202">
        <f>SUM(D7:D11)</f>
        <v>1000</v>
      </c>
      <c r="E12" s="203">
        <f t="shared" ref="E12:O12" si="1">SUM(E7:E11)</f>
        <v>1150</v>
      </c>
      <c r="F12" s="204">
        <f t="shared" si="1"/>
        <v>1200</v>
      </c>
      <c r="G12" s="145">
        <f>SUM(G7:G11)</f>
        <v>1050</v>
      </c>
      <c r="H12" s="205">
        <f t="shared" si="1"/>
        <v>1000</v>
      </c>
      <c r="I12" s="203">
        <f t="shared" si="1"/>
        <v>1175</v>
      </c>
      <c r="J12" s="203">
        <f t="shared" si="1"/>
        <v>1260</v>
      </c>
      <c r="K12" s="203">
        <f t="shared" si="1"/>
        <v>1300</v>
      </c>
      <c r="L12" s="203">
        <f t="shared" si="1"/>
        <v>1175</v>
      </c>
      <c r="M12" s="203">
        <f t="shared" si="1"/>
        <v>1205</v>
      </c>
      <c r="N12" s="203">
        <f t="shared" si="1"/>
        <v>1000</v>
      </c>
      <c r="O12" s="206">
        <f t="shared" si="1"/>
        <v>1400</v>
      </c>
      <c r="P12" s="207">
        <f t="shared" si="0"/>
        <v>13915</v>
      </c>
    </row>
    <row r="13" spans="1:16" ht="15" thickBot="1" x14ac:dyDescent="0.35">
      <c r="B13" s="39"/>
      <c r="C13" s="7"/>
    </row>
    <row r="14" spans="1:16" ht="15" thickBot="1" x14ac:dyDescent="0.35">
      <c r="B14" s="39"/>
      <c r="C14" s="3" t="s">
        <v>21</v>
      </c>
      <c r="D14" s="4" t="s">
        <v>9</v>
      </c>
      <c r="E14" s="2" t="s">
        <v>10</v>
      </c>
      <c r="F14" s="2" t="s">
        <v>11</v>
      </c>
      <c r="G14" s="2" t="s">
        <v>12</v>
      </c>
      <c r="H14" s="2" t="s">
        <v>13</v>
      </c>
      <c r="I14" s="2" t="s">
        <v>14</v>
      </c>
      <c r="J14" s="2" t="s">
        <v>15</v>
      </c>
      <c r="K14" s="2" t="s">
        <v>16</v>
      </c>
      <c r="L14" s="2" t="s">
        <v>17</v>
      </c>
      <c r="M14" s="2" t="s">
        <v>18</v>
      </c>
      <c r="N14" s="2" t="s">
        <v>19</v>
      </c>
      <c r="O14" s="2" t="s">
        <v>20</v>
      </c>
      <c r="P14" s="28" t="s">
        <v>3</v>
      </c>
    </row>
    <row r="15" spans="1:16" ht="15" thickBot="1" x14ac:dyDescent="0.35">
      <c r="B15" s="268" t="s">
        <v>97</v>
      </c>
      <c r="C15" s="16" t="s">
        <v>54</v>
      </c>
      <c r="D15" s="146">
        <v>150</v>
      </c>
      <c r="E15" s="147">
        <v>180</v>
      </c>
      <c r="F15" s="147">
        <v>200</v>
      </c>
      <c r="G15" s="147">
        <v>175</v>
      </c>
      <c r="H15" s="147">
        <v>160</v>
      </c>
      <c r="I15" s="147">
        <v>150</v>
      </c>
      <c r="J15" s="147">
        <v>180</v>
      </c>
      <c r="K15" s="147">
        <v>200</v>
      </c>
      <c r="L15" s="147">
        <v>210</v>
      </c>
      <c r="M15" s="147">
        <v>160</v>
      </c>
      <c r="N15" s="147">
        <v>175</v>
      </c>
      <c r="O15" s="148">
        <v>190</v>
      </c>
      <c r="P15" s="208">
        <f t="shared" ref="P15:P20" si="2">SUM(D15:O15)</f>
        <v>2130</v>
      </c>
    </row>
    <row r="16" spans="1:16" ht="15" thickBot="1" x14ac:dyDescent="0.35">
      <c r="B16" s="269"/>
      <c r="C16" s="25" t="s">
        <v>53</v>
      </c>
      <c r="D16" s="150">
        <v>200</v>
      </c>
      <c r="E16" s="151">
        <v>220</v>
      </c>
      <c r="F16" s="151">
        <v>250</v>
      </c>
      <c r="G16" s="151">
        <v>235</v>
      </c>
      <c r="H16" s="151">
        <v>240</v>
      </c>
      <c r="I16" s="151">
        <v>200</v>
      </c>
      <c r="J16" s="151">
        <v>255</v>
      </c>
      <c r="K16" s="151">
        <v>230</v>
      </c>
      <c r="L16" s="151">
        <v>225</v>
      </c>
      <c r="M16" s="151">
        <v>210</v>
      </c>
      <c r="N16" s="151">
        <v>200</v>
      </c>
      <c r="O16" s="152">
        <v>245</v>
      </c>
      <c r="P16" s="209">
        <f t="shared" si="2"/>
        <v>2710</v>
      </c>
    </row>
    <row r="17" spans="2:16" ht="15" thickBot="1" x14ac:dyDescent="0.35">
      <c r="B17" s="44"/>
      <c r="C17" s="16" t="s">
        <v>52</v>
      </c>
      <c r="D17" s="153"/>
      <c r="E17" s="154"/>
      <c r="F17" s="154"/>
      <c r="G17" s="154"/>
      <c r="H17" s="154"/>
      <c r="I17" s="154"/>
      <c r="J17" s="154"/>
      <c r="K17" s="154"/>
      <c r="L17" s="154"/>
      <c r="M17" s="154"/>
      <c r="N17" s="154"/>
      <c r="O17" s="155"/>
      <c r="P17" s="210">
        <f t="shared" si="2"/>
        <v>0</v>
      </c>
    </row>
    <row r="18" spans="2:16" ht="15" thickBot="1" x14ac:dyDescent="0.35">
      <c r="B18" s="44"/>
      <c r="C18" s="25" t="s">
        <v>66</v>
      </c>
      <c r="D18" s="150"/>
      <c r="E18" s="151"/>
      <c r="F18" s="151"/>
      <c r="G18" s="151"/>
      <c r="H18" s="151"/>
      <c r="I18" s="151"/>
      <c r="J18" s="151"/>
      <c r="K18" s="151"/>
      <c r="L18" s="151"/>
      <c r="M18" s="151"/>
      <c r="N18" s="151"/>
      <c r="O18" s="152"/>
      <c r="P18" s="209">
        <f t="shared" si="2"/>
        <v>0</v>
      </c>
    </row>
    <row r="19" spans="2:16" ht="15" thickBot="1" x14ac:dyDescent="0.35">
      <c r="B19" s="45"/>
      <c r="C19" s="51" t="s">
        <v>67</v>
      </c>
      <c r="D19" s="156"/>
      <c r="E19" s="157"/>
      <c r="F19" s="157"/>
      <c r="G19" s="157"/>
      <c r="H19" s="157"/>
      <c r="I19" s="157"/>
      <c r="J19" s="157"/>
      <c r="K19" s="157"/>
      <c r="L19" s="157"/>
      <c r="M19" s="157"/>
      <c r="N19" s="157"/>
      <c r="O19" s="158"/>
      <c r="P19" s="211">
        <f t="shared" si="2"/>
        <v>0</v>
      </c>
    </row>
    <row r="20" spans="2:16" ht="15" thickBot="1" x14ac:dyDescent="0.35">
      <c r="B20" s="39"/>
      <c r="C20" s="25" t="s">
        <v>71</v>
      </c>
      <c r="D20" s="212">
        <f>SUM(D15:D19)</f>
        <v>350</v>
      </c>
      <c r="E20" s="213">
        <f t="shared" ref="E20:O20" si="3">SUM(E15:E19)</f>
        <v>400</v>
      </c>
      <c r="F20" s="213">
        <f>SUM(F15:F19)</f>
        <v>450</v>
      </c>
      <c r="G20" s="213">
        <f t="shared" si="3"/>
        <v>410</v>
      </c>
      <c r="H20" s="213">
        <f t="shared" si="3"/>
        <v>400</v>
      </c>
      <c r="I20" s="213">
        <f t="shared" si="3"/>
        <v>350</v>
      </c>
      <c r="J20" s="213">
        <f t="shared" si="3"/>
        <v>435</v>
      </c>
      <c r="K20" s="213">
        <f t="shared" si="3"/>
        <v>430</v>
      </c>
      <c r="L20" s="213">
        <f t="shared" si="3"/>
        <v>435</v>
      </c>
      <c r="M20" s="213">
        <f t="shared" si="3"/>
        <v>370</v>
      </c>
      <c r="N20" s="213">
        <f t="shared" si="3"/>
        <v>375</v>
      </c>
      <c r="O20" s="214">
        <f t="shared" si="3"/>
        <v>435</v>
      </c>
      <c r="P20" s="215">
        <f t="shared" si="2"/>
        <v>4840</v>
      </c>
    </row>
    <row r="21" spans="2:16" ht="15" thickBot="1" x14ac:dyDescent="0.35">
      <c r="B21" s="39"/>
      <c r="C21" s="7"/>
    </row>
    <row r="22" spans="2:16" ht="15" thickBot="1" x14ac:dyDescent="0.35">
      <c r="B22" s="39"/>
      <c r="C22" s="3" t="s">
        <v>21</v>
      </c>
      <c r="D22" s="4" t="s">
        <v>9</v>
      </c>
      <c r="E22" s="2" t="s">
        <v>10</v>
      </c>
      <c r="F22" s="2" t="s">
        <v>11</v>
      </c>
      <c r="G22" s="2" t="s">
        <v>12</v>
      </c>
      <c r="H22" s="2" t="s">
        <v>13</v>
      </c>
      <c r="I22" s="2" t="s">
        <v>14</v>
      </c>
      <c r="J22" s="2" t="s">
        <v>15</v>
      </c>
      <c r="K22" s="2" t="s">
        <v>16</v>
      </c>
      <c r="L22" s="2" t="s">
        <v>17</v>
      </c>
      <c r="M22" s="2" t="s">
        <v>18</v>
      </c>
      <c r="N22" s="2" t="s">
        <v>19</v>
      </c>
      <c r="O22" s="2" t="s">
        <v>20</v>
      </c>
      <c r="P22" s="29" t="s">
        <v>3</v>
      </c>
    </row>
    <row r="23" spans="2:16" ht="15" thickBot="1" x14ac:dyDescent="0.35">
      <c r="B23" s="46" t="s">
        <v>55</v>
      </c>
      <c r="C23" s="20" t="s">
        <v>56</v>
      </c>
      <c r="D23" s="163">
        <v>500</v>
      </c>
      <c r="E23" s="164">
        <v>500</v>
      </c>
      <c r="F23" s="164">
        <v>500</v>
      </c>
      <c r="G23" s="164">
        <v>500</v>
      </c>
      <c r="H23" s="164">
        <v>500</v>
      </c>
      <c r="I23" s="164">
        <v>500</v>
      </c>
      <c r="J23" s="164">
        <v>500</v>
      </c>
      <c r="K23" s="164">
        <v>500</v>
      </c>
      <c r="L23" s="164">
        <v>500</v>
      </c>
      <c r="M23" s="164">
        <v>500</v>
      </c>
      <c r="N23" s="164">
        <v>500</v>
      </c>
      <c r="O23" s="165">
        <v>500</v>
      </c>
      <c r="P23" s="216">
        <f t="shared" ref="P23:P28" si="4">SUM(D23:O23)</f>
        <v>6000</v>
      </c>
    </row>
    <row r="24" spans="2:16" ht="15" thickBot="1" x14ac:dyDescent="0.35">
      <c r="B24" s="47"/>
      <c r="C24" s="26" t="s">
        <v>57</v>
      </c>
      <c r="D24" s="167"/>
      <c r="E24" s="168"/>
      <c r="F24" s="168"/>
      <c r="G24" s="168"/>
      <c r="H24" s="168"/>
      <c r="I24" s="168"/>
      <c r="J24" s="168"/>
      <c r="K24" s="168"/>
      <c r="L24" s="168"/>
      <c r="M24" s="168"/>
      <c r="N24" s="168"/>
      <c r="O24" s="169"/>
      <c r="P24" s="217">
        <f t="shared" si="4"/>
        <v>0</v>
      </c>
    </row>
    <row r="25" spans="2:16" ht="15" thickBot="1" x14ac:dyDescent="0.35">
      <c r="B25" s="47"/>
      <c r="C25" s="20" t="s">
        <v>58</v>
      </c>
      <c r="D25" s="170"/>
      <c r="E25" s="171"/>
      <c r="F25" s="171"/>
      <c r="G25" s="171"/>
      <c r="H25" s="171"/>
      <c r="I25" s="171"/>
      <c r="J25" s="171"/>
      <c r="K25" s="171"/>
      <c r="L25" s="171"/>
      <c r="M25" s="171"/>
      <c r="N25" s="171"/>
      <c r="O25" s="172"/>
      <c r="P25" s="218">
        <f t="shared" si="4"/>
        <v>0</v>
      </c>
    </row>
    <row r="26" spans="2:16" ht="15" thickBot="1" x14ac:dyDescent="0.35">
      <c r="B26" s="47"/>
      <c r="C26" s="26" t="s">
        <v>59</v>
      </c>
      <c r="D26" s="167"/>
      <c r="E26" s="168"/>
      <c r="F26" s="168"/>
      <c r="G26" s="168"/>
      <c r="H26" s="168"/>
      <c r="I26" s="168"/>
      <c r="J26" s="168"/>
      <c r="K26" s="168"/>
      <c r="L26" s="168"/>
      <c r="M26" s="168"/>
      <c r="N26" s="168"/>
      <c r="O26" s="169"/>
      <c r="P26" s="217">
        <f t="shared" si="4"/>
        <v>0</v>
      </c>
    </row>
    <row r="27" spans="2:16" ht="15" thickBot="1" x14ac:dyDescent="0.35">
      <c r="B27" s="48"/>
      <c r="C27" s="52" t="s">
        <v>60</v>
      </c>
      <c r="D27" s="173"/>
      <c r="E27" s="174"/>
      <c r="F27" s="174"/>
      <c r="G27" s="174"/>
      <c r="H27" s="174"/>
      <c r="I27" s="174"/>
      <c r="J27" s="174"/>
      <c r="K27" s="174"/>
      <c r="L27" s="174"/>
      <c r="M27" s="174"/>
      <c r="N27" s="174"/>
      <c r="O27" s="175"/>
      <c r="P27" s="219">
        <f t="shared" si="4"/>
        <v>0</v>
      </c>
    </row>
    <row r="28" spans="2:16" ht="15" thickBot="1" x14ac:dyDescent="0.35">
      <c r="B28" s="39"/>
      <c r="C28" s="26" t="s">
        <v>71</v>
      </c>
      <c r="D28" s="220">
        <f>SUM(D23:D27)</f>
        <v>500</v>
      </c>
      <c r="E28" s="221">
        <f t="shared" ref="E28:O28" si="5">SUM(E23:E27)</f>
        <v>500</v>
      </c>
      <c r="F28" s="221">
        <f t="shared" si="5"/>
        <v>500</v>
      </c>
      <c r="G28" s="221">
        <f t="shared" si="5"/>
        <v>500</v>
      </c>
      <c r="H28" s="221">
        <f t="shared" si="5"/>
        <v>500</v>
      </c>
      <c r="I28" s="221">
        <f t="shared" si="5"/>
        <v>500</v>
      </c>
      <c r="J28" s="221">
        <f t="shared" si="5"/>
        <v>500</v>
      </c>
      <c r="K28" s="221">
        <f t="shared" si="5"/>
        <v>500</v>
      </c>
      <c r="L28" s="221">
        <f t="shared" si="5"/>
        <v>500</v>
      </c>
      <c r="M28" s="221">
        <f t="shared" si="5"/>
        <v>500</v>
      </c>
      <c r="N28" s="221">
        <f t="shared" si="5"/>
        <v>500</v>
      </c>
      <c r="O28" s="222">
        <f t="shared" si="5"/>
        <v>500</v>
      </c>
      <c r="P28" s="223">
        <f t="shared" si="4"/>
        <v>6000</v>
      </c>
    </row>
    <row r="29" spans="2:16" ht="15" thickBot="1" x14ac:dyDescent="0.35">
      <c r="B29" s="39"/>
      <c r="C29" s="7"/>
    </row>
    <row r="30" spans="2:16" ht="15" thickBot="1" x14ac:dyDescent="0.35">
      <c r="B30" s="39"/>
      <c r="C30" s="3" t="s">
        <v>21</v>
      </c>
      <c r="D30" s="4" t="s">
        <v>9</v>
      </c>
      <c r="E30" s="2" t="s">
        <v>10</v>
      </c>
      <c r="F30" s="2" t="s">
        <v>11</v>
      </c>
      <c r="G30" s="2" t="s">
        <v>12</v>
      </c>
      <c r="H30" s="2" t="s">
        <v>13</v>
      </c>
      <c r="I30" s="2" t="s">
        <v>14</v>
      </c>
      <c r="J30" s="2" t="s">
        <v>15</v>
      </c>
      <c r="K30" s="2" t="s">
        <v>16</v>
      </c>
      <c r="L30" s="2" t="s">
        <v>17</v>
      </c>
      <c r="M30" s="2" t="s">
        <v>18</v>
      </c>
      <c r="N30" s="2" t="s">
        <v>19</v>
      </c>
      <c r="O30" s="2" t="s">
        <v>20</v>
      </c>
      <c r="P30" s="30" t="s">
        <v>3</v>
      </c>
    </row>
    <row r="31" spans="2:16" ht="15" thickBot="1" x14ac:dyDescent="0.35">
      <c r="B31" s="38" t="s">
        <v>61</v>
      </c>
      <c r="C31" s="22" t="s">
        <v>211</v>
      </c>
      <c r="D31" s="129">
        <v>100</v>
      </c>
      <c r="E31" s="130">
        <v>100</v>
      </c>
      <c r="F31" s="130">
        <v>100</v>
      </c>
      <c r="G31" s="130">
        <v>100</v>
      </c>
      <c r="H31" s="130">
        <v>100</v>
      </c>
      <c r="I31" s="130">
        <v>100</v>
      </c>
      <c r="J31" s="130">
        <v>100</v>
      </c>
      <c r="K31" s="130">
        <v>100</v>
      </c>
      <c r="L31" s="130">
        <v>100</v>
      </c>
      <c r="M31" s="130">
        <v>100</v>
      </c>
      <c r="N31" s="130">
        <v>100</v>
      </c>
      <c r="O31" s="131">
        <v>100</v>
      </c>
      <c r="P31" s="198">
        <f t="shared" ref="P31:P37" si="6">SUM(D31:O31)</f>
        <v>1200</v>
      </c>
    </row>
    <row r="32" spans="2:16" ht="15" thickBot="1" x14ac:dyDescent="0.35">
      <c r="B32" s="41"/>
      <c r="C32" s="24" t="s">
        <v>210</v>
      </c>
      <c r="D32" s="132"/>
      <c r="E32" s="133">
        <v>2000</v>
      </c>
      <c r="F32" s="133"/>
      <c r="G32" s="133"/>
      <c r="H32" s="133"/>
      <c r="I32" s="133"/>
      <c r="J32" s="133"/>
      <c r="K32" s="133"/>
      <c r="L32" s="133">
        <v>4000</v>
      </c>
      <c r="M32" s="133"/>
      <c r="N32" s="133"/>
      <c r="O32" s="134"/>
      <c r="P32" s="199">
        <f t="shared" si="6"/>
        <v>6000</v>
      </c>
    </row>
    <row r="33" spans="2:16" ht="15" thickBot="1" x14ac:dyDescent="0.35">
      <c r="B33" s="41"/>
      <c r="C33" s="23" t="s">
        <v>212</v>
      </c>
      <c r="D33" s="135"/>
      <c r="E33" s="136"/>
      <c r="F33" s="136"/>
      <c r="G33" s="136"/>
      <c r="H33" s="136"/>
      <c r="I33" s="136"/>
      <c r="J33" s="136"/>
      <c r="K33" s="136"/>
      <c r="L33" s="136"/>
      <c r="M33" s="136"/>
      <c r="N33" s="136"/>
      <c r="O33" s="137"/>
      <c r="P33" s="200">
        <f t="shared" si="6"/>
        <v>0</v>
      </c>
    </row>
    <row r="34" spans="2:16" ht="15" thickBot="1" x14ac:dyDescent="0.35">
      <c r="B34" s="41"/>
      <c r="C34" s="24" t="s">
        <v>213</v>
      </c>
      <c r="D34" s="132"/>
      <c r="E34" s="133"/>
      <c r="F34" s="133"/>
      <c r="G34" s="133"/>
      <c r="H34" s="133"/>
      <c r="I34" s="133"/>
      <c r="J34" s="133"/>
      <c r="K34" s="133"/>
      <c r="L34" s="133"/>
      <c r="M34" s="133"/>
      <c r="N34" s="133"/>
      <c r="O34" s="134"/>
      <c r="P34" s="199">
        <f t="shared" si="6"/>
        <v>0</v>
      </c>
    </row>
    <row r="35" spans="2:16" ht="15" thickBot="1" x14ac:dyDescent="0.35">
      <c r="B35" s="41"/>
      <c r="C35" s="100" t="s">
        <v>214</v>
      </c>
      <c r="D35" s="180"/>
      <c r="E35" s="181"/>
      <c r="F35" s="181"/>
      <c r="G35" s="181"/>
      <c r="H35" s="181"/>
      <c r="I35" s="181"/>
      <c r="J35" s="181"/>
      <c r="K35" s="181"/>
      <c r="L35" s="181"/>
      <c r="M35" s="181"/>
      <c r="N35" s="181"/>
      <c r="O35" s="182"/>
      <c r="P35" s="200">
        <f t="shared" si="6"/>
        <v>0</v>
      </c>
    </row>
    <row r="36" spans="2:16" ht="15" thickBot="1" x14ac:dyDescent="0.35">
      <c r="B36" s="42"/>
      <c r="C36" s="34" t="s">
        <v>215</v>
      </c>
      <c r="D36" s="138"/>
      <c r="E36" s="139"/>
      <c r="F36" s="139"/>
      <c r="G36" s="139"/>
      <c r="H36" s="139"/>
      <c r="I36" s="139"/>
      <c r="J36" s="139"/>
      <c r="K36" s="139"/>
      <c r="L36" s="139"/>
      <c r="M36" s="139"/>
      <c r="N36" s="139"/>
      <c r="O36" s="140"/>
      <c r="P36" s="224">
        <f t="shared" si="6"/>
        <v>0</v>
      </c>
    </row>
    <row r="37" spans="2:16" ht="15" thickBot="1" x14ac:dyDescent="0.35">
      <c r="B37" s="39"/>
      <c r="C37" s="12" t="s">
        <v>71</v>
      </c>
      <c r="D37" s="225">
        <f t="shared" ref="D37:O37" si="7">SUM(D31:D36)</f>
        <v>100</v>
      </c>
      <c r="E37" s="226">
        <f t="shared" si="7"/>
        <v>2100</v>
      </c>
      <c r="F37" s="226">
        <f t="shared" si="7"/>
        <v>100</v>
      </c>
      <c r="G37" s="226">
        <f t="shared" si="7"/>
        <v>100</v>
      </c>
      <c r="H37" s="226">
        <f t="shared" si="7"/>
        <v>100</v>
      </c>
      <c r="I37" s="226">
        <f t="shared" si="7"/>
        <v>100</v>
      </c>
      <c r="J37" s="226">
        <f t="shared" si="7"/>
        <v>100</v>
      </c>
      <c r="K37" s="226">
        <f t="shared" si="7"/>
        <v>100</v>
      </c>
      <c r="L37" s="226">
        <f t="shared" si="7"/>
        <v>4100</v>
      </c>
      <c r="M37" s="226">
        <f t="shared" si="7"/>
        <v>100</v>
      </c>
      <c r="N37" s="226">
        <f t="shared" si="7"/>
        <v>100</v>
      </c>
      <c r="O37" s="227">
        <f t="shared" si="7"/>
        <v>100</v>
      </c>
      <c r="P37" s="228">
        <f t="shared" si="6"/>
        <v>7200</v>
      </c>
    </row>
    <row r="38" spans="2:16" ht="15" thickBot="1" x14ac:dyDescent="0.35">
      <c r="B38" s="39"/>
      <c r="C38" s="7"/>
    </row>
    <row r="39" spans="2:16" ht="15" thickBot="1" x14ac:dyDescent="0.35">
      <c r="B39" s="39"/>
      <c r="C39" s="3" t="s">
        <v>21</v>
      </c>
      <c r="D39" s="4" t="s">
        <v>9</v>
      </c>
      <c r="E39" s="2" t="s">
        <v>10</v>
      </c>
      <c r="F39" s="2" t="s">
        <v>11</v>
      </c>
      <c r="G39" s="2" t="s">
        <v>12</v>
      </c>
      <c r="H39" s="2" t="s">
        <v>13</v>
      </c>
      <c r="I39" s="2" t="s">
        <v>14</v>
      </c>
      <c r="J39" s="2" t="s">
        <v>15</v>
      </c>
      <c r="K39" s="2" t="s">
        <v>16</v>
      </c>
      <c r="L39" s="2" t="s">
        <v>17</v>
      </c>
      <c r="M39" s="2" t="s">
        <v>18</v>
      </c>
      <c r="N39" s="2" t="s">
        <v>19</v>
      </c>
      <c r="O39" s="2" t="s">
        <v>20</v>
      </c>
      <c r="P39" s="31" t="s">
        <v>3</v>
      </c>
    </row>
    <row r="40" spans="2:16" ht="15" thickBot="1" x14ac:dyDescent="0.35">
      <c r="B40" s="43" t="s">
        <v>25</v>
      </c>
      <c r="C40" s="16" t="s">
        <v>216</v>
      </c>
      <c r="D40" s="146">
        <v>20</v>
      </c>
      <c r="E40" s="147">
        <v>20</v>
      </c>
      <c r="F40" s="147">
        <v>20</v>
      </c>
      <c r="G40" s="147">
        <v>20</v>
      </c>
      <c r="H40" s="147">
        <v>20</v>
      </c>
      <c r="I40" s="147">
        <v>20</v>
      </c>
      <c r="J40" s="147">
        <v>20</v>
      </c>
      <c r="K40" s="147">
        <v>20</v>
      </c>
      <c r="L40" s="147">
        <v>20</v>
      </c>
      <c r="M40" s="147">
        <v>20</v>
      </c>
      <c r="N40" s="147">
        <v>20</v>
      </c>
      <c r="O40" s="148">
        <v>0</v>
      </c>
      <c r="P40" s="208">
        <f t="shared" ref="P40:P45" si="8">SUM(D40:O40)</f>
        <v>220</v>
      </c>
    </row>
    <row r="41" spans="2:16" ht="15" thickBot="1" x14ac:dyDescent="0.35">
      <c r="B41" s="44"/>
      <c r="C41" s="25" t="s">
        <v>62</v>
      </c>
      <c r="D41" s="150">
        <v>50</v>
      </c>
      <c r="E41" s="151">
        <v>200</v>
      </c>
      <c r="F41" s="151">
        <v>30</v>
      </c>
      <c r="G41" s="151">
        <v>120</v>
      </c>
      <c r="H41" s="151">
        <v>500</v>
      </c>
      <c r="I41" s="151">
        <v>175</v>
      </c>
      <c r="J41" s="151">
        <v>225</v>
      </c>
      <c r="K41" s="151">
        <v>300</v>
      </c>
      <c r="L41" s="151">
        <v>10</v>
      </c>
      <c r="M41" s="151">
        <v>800</v>
      </c>
      <c r="N41" s="151">
        <v>50</v>
      </c>
      <c r="O41" s="152">
        <v>0</v>
      </c>
      <c r="P41" s="209">
        <f t="shared" si="8"/>
        <v>2460</v>
      </c>
    </row>
    <row r="42" spans="2:16" ht="15" thickBot="1" x14ac:dyDescent="0.35">
      <c r="B42" s="44"/>
      <c r="C42" s="16" t="s">
        <v>63</v>
      </c>
      <c r="D42" s="153"/>
      <c r="E42" s="154"/>
      <c r="F42" s="154"/>
      <c r="G42" s="154"/>
      <c r="H42" s="154"/>
      <c r="I42" s="154"/>
      <c r="J42" s="154"/>
      <c r="K42" s="154"/>
      <c r="L42" s="154"/>
      <c r="M42" s="154"/>
      <c r="N42" s="154"/>
      <c r="O42" s="155"/>
      <c r="P42" s="210">
        <f t="shared" si="8"/>
        <v>0</v>
      </c>
    </row>
    <row r="43" spans="2:16" ht="15" thickBot="1" x14ac:dyDescent="0.35">
      <c r="B43" s="44"/>
      <c r="C43" s="25" t="s">
        <v>64</v>
      </c>
      <c r="D43" s="150"/>
      <c r="E43" s="151"/>
      <c r="F43" s="151"/>
      <c r="G43" s="151"/>
      <c r="H43" s="151"/>
      <c r="I43" s="151"/>
      <c r="J43" s="151"/>
      <c r="K43" s="151"/>
      <c r="L43" s="151"/>
      <c r="M43" s="151"/>
      <c r="N43" s="151"/>
      <c r="O43" s="152"/>
      <c r="P43" s="209">
        <f t="shared" si="8"/>
        <v>0</v>
      </c>
    </row>
    <row r="44" spans="2:16" ht="15" thickBot="1" x14ac:dyDescent="0.35">
      <c r="B44" s="45"/>
      <c r="C44" s="51" t="s">
        <v>65</v>
      </c>
      <c r="D44" s="156"/>
      <c r="E44" s="157"/>
      <c r="F44" s="157"/>
      <c r="G44" s="157"/>
      <c r="H44" s="157"/>
      <c r="I44" s="157"/>
      <c r="J44" s="157"/>
      <c r="K44" s="157"/>
      <c r="L44" s="157"/>
      <c r="M44" s="157"/>
      <c r="N44" s="157"/>
      <c r="O44" s="158"/>
      <c r="P44" s="211">
        <f t="shared" si="8"/>
        <v>0</v>
      </c>
    </row>
    <row r="45" spans="2:16" ht="15" thickBot="1" x14ac:dyDescent="0.35">
      <c r="B45" s="39"/>
      <c r="C45" s="25" t="s">
        <v>71</v>
      </c>
      <c r="D45" s="212">
        <f>SUM(D40:D44)</f>
        <v>70</v>
      </c>
      <c r="E45" s="213">
        <f t="shared" ref="E45:O45" si="9">SUM(E40:E44)</f>
        <v>220</v>
      </c>
      <c r="F45" s="213">
        <f>SUM(F40:F44)</f>
        <v>50</v>
      </c>
      <c r="G45" s="213">
        <f t="shared" si="9"/>
        <v>140</v>
      </c>
      <c r="H45" s="213">
        <f t="shared" si="9"/>
        <v>520</v>
      </c>
      <c r="I45" s="213">
        <f t="shared" si="9"/>
        <v>195</v>
      </c>
      <c r="J45" s="213">
        <f t="shared" si="9"/>
        <v>245</v>
      </c>
      <c r="K45" s="213">
        <f t="shared" si="9"/>
        <v>320</v>
      </c>
      <c r="L45" s="213">
        <f t="shared" si="9"/>
        <v>30</v>
      </c>
      <c r="M45" s="213">
        <f t="shared" si="9"/>
        <v>820</v>
      </c>
      <c r="N45" s="213">
        <f t="shared" si="9"/>
        <v>70</v>
      </c>
      <c r="O45" s="214">
        <f t="shared" si="9"/>
        <v>0</v>
      </c>
      <c r="P45" s="215">
        <f t="shared" si="8"/>
        <v>2680</v>
      </c>
    </row>
    <row r="46" spans="2:16" x14ac:dyDescent="0.3">
      <c r="B46" s="39"/>
    </row>
    <row r="47" spans="2:16" x14ac:dyDescent="0.3">
      <c r="B47" s="39"/>
    </row>
  </sheetData>
  <mergeCells count="1">
    <mergeCell ref="B15:B16"/>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DE03F-69A5-407D-8799-DFBA946F9D90}">
  <sheetPr codeName="Sheet5"/>
  <dimension ref="A5:Q306"/>
  <sheetViews>
    <sheetView zoomScale="80" zoomScaleNormal="80" workbookViewId="0">
      <selection activeCell="M45" sqref="M45"/>
    </sheetView>
  </sheetViews>
  <sheetFormatPr defaultRowHeight="14.4" x14ac:dyDescent="0.3"/>
  <cols>
    <col min="1" max="1" width="11.77734375" style="39" customWidth="1"/>
    <col min="2" max="2" width="20.77734375" customWidth="1"/>
    <col min="3" max="3" width="20.21875" customWidth="1"/>
    <col min="4" max="15" width="11.77734375" customWidth="1"/>
    <col min="16" max="16" width="12.6640625" customWidth="1"/>
    <col min="17" max="17" width="12.33203125" customWidth="1"/>
    <col min="18" max="18" width="10.33203125" customWidth="1"/>
    <col min="25" max="25" width="10.6640625" customWidth="1"/>
  </cols>
  <sheetData>
    <row r="5" spans="2:16" ht="15" thickBot="1" x14ac:dyDescent="0.35">
      <c r="B5" s="39"/>
    </row>
    <row r="6" spans="2:16" ht="15" thickBot="1" x14ac:dyDescent="0.35">
      <c r="B6" s="39"/>
      <c r="C6" s="3" t="s">
        <v>21</v>
      </c>
      <c r="D6" s="4" t="s">
        <v>9</v>
      </c>
      <c r="E6" s="2" t="s">
        <v>10</v>
      </c>
      <c r="F6" s="2" t="s">
        <v>11</v>
      </c>
      <c r="G6" s="2" t="s">
        <v>12</v>
      </c>
      <c r="H6" s="2" t="s">
        <v>13</v>
      </c>
      <c r="I6" s="2" t="s">
        <v>14</v>
      </c>
      <c r="J6" s="2" t="s">
        <v>15</v>
      </c>
      <c r="K6" s="2" t="s">
        <v>16</v>
      </c>
      <c r="L6" s="2" t="s">
        <v>17</v>
      </c>
      <c r="M6" s="2" t="s">
        <v>18</v>
      </c>
      <c r="N6" s="2" t="s">
        <v>19</v>
      </c>
      <c r="O6" s="2" t="s">
        <v>20</v>
      </c>
      <c r="P6" s="2" t="s">
        <v>3</v>
      </c>
    </row>
    <row r="7" spans="2:16" ht="15" thickBot="1" x14ac:dyDescent="0.35">
      <c r="B7" s="270" t="s">
        <v>87</v>
      </c>
      <c r="C7" s="11" t="s">
        <v>29</v>
      </c>
      <c r="D7" s="129">
        <v>10</v>
      </c>
      <c r="E7" s="130">
        <v>10</v>
      </c>
      <c r="F7" s="130">
        <v>10</v>
      </c>
      <c r="G7" s="130">
        <v>10</v>
      </c>
      <c r="H7" s="130">
        <v>10</v>
      </c>
      <c r="I7" s="130">
        <v>10</v>
      </c>
      <c r="J7" s="130">
        <v>10</v>
      </c>
      <c r="K7" s="130">
        <v>10</v>
      </c>
      <c r="L7" s="130">
        <v>10</v>
      </c>
      <c r="M7" s="130">
        <v>10</v>
      </c>
      <c r="N7" s="130">
        <v>10</v>
      </c>
      <c r="O7" s="131">
        <v>10</v>
      </c>
      <c r="P7" s="144">
        <f>SUM(D7:O7)</f>
        <v>120</v>
      </c>
    </row>
    <row r="8" spans="2:16" ht="15" thickBot="1" x14ac:dyDescent="0.35">
      <c r="B8" s="271"/>
      <c r="C8" s="24" t="s">
        <v>112</v>
      </c>
      <c r="D8" s="132"/>
      <c r="E8" s="133"/>
      <c r="F8" s="133"/>
      <c r="G8" s="133"/>
      <c r="H8" s="133"/>
      <c r="I8" s="133"/>
      <c r="J8" s="133"/>
      <c r="K8" s="133"/>
      <c r="L8" s="133"/>
      <c r="M8" s="133"/>
      <c r="N8" s="133"/>
      <c r="O8" s="134"/>
      <c r="P8" s="144">
        <f t="shared" ref="P8:P16" si="0">SUM(D8:O8)</f>
        <v>0</v>
      </c>
    </row>
    <row r="9" spans="2:16" ht="15" thickBot="1" x14ac:dyDescent="0.35">
      <c r="B9" s="41"/>
      <c r="C9" s="11" t="s">
        <v>30</v>
      </c>
      <c r="D9" s="135"/>
      <c r="E9" s="136"/>
      <c r="F9" s="136"/>
      <c r="G9" s="136"/>
      <c r="H9" s="136"/>
      <c r="I9" s="136"/>
      <c r="J9" s="136"/>
      <c r="K9" s="136"/>
      <c r="L9" s="136"/>
      <c r="M9" s="136"/>
      <c r="N9" s="136"/>
      <c r="O9" s="137"/>
      <c r="P9" s="144">
        <f t="shared" si="0"/>
        <v>0</v>
      </c>
    </row>
    <row r="10" spans="2:16" ht="15" thickBot="1" x14ac:dyDescent="0.35">
      <c r="B10" s="41"/>
      <c r="C10" s="24" t="s">
        <v>31</v>
      </c>
      <c r="D10" s="132"/>
      <c r="E10" s="133"/>
      <c r="F10" s="133"/>
      <c r="G10" s="133"/>
      <c r="H10" s="133"/>
      <c r="I10" s="133"/>
      <c r="J10" s="133"/>
      <c r="K10" s="133"/>
      <c r="L10" s="133"/>
      <c r="M10" s="133"/>
      <c r="N10" s="133"/>
      <c r="O10" s="134"/>
      <c r="P10" s="144">
        <f t="shared" si="0"/>
        <v>0</v>
      </c>
    </row>
    <row r="11" spans="2:16" ht="15" thickBot="1" x14ac:dyDescent="0.35">
      <c r="B11" s="41"/>
      <c r="C11" s="11" t="s">
        <v>169</v>
      </c>
      <c r="D11" s="135"/>
      <c r="E11" s="136"/>
      <c r="F11" s="136"/>
      <c r="G11" s="136"/>
      <c r="H11" s="136"/>
      <c r="I11" s="136"/>
      <c r="J11" s="136"/>
      <c r="K11" s="136"/>
      <c r="L11" s="136"/>
      <c r="M11" s="136"/>
      <c r="N11" s="136"/>
      <c r="O11" s="137"/>
      <c r="P11" s="144">
        <f t="shared" si="0"/>
        <v>0</v>
      </c>
    </row>
    <row r="12" spans="2:16" ht="15" thickBot="1" x14ac:dyDescent="0.35">
      <c r="B12" s="41"/>
      <c r="C12" s="24" t="s">
        <v>170</v>
      </c>
      <c r="D12" s="138"/>
      <c r="E12" s="139"/>
      <c r="F12" s="139"/>
      <c r="G12" s="139"/>
      <c r="H12" s="139"/>
      <c r="I12" s="139"/>
      <c r="J12" s="139"/>
      <c r="K12" s="139"/>
      <c r="L12" s="139"/>
      <c r="M12" s="139"/>
      <c r="N12" s="139"/>
      <c r="O12" s="140"/>
      <c r="P12" s="144">
        <f t="shared" si="0"/>
        <v>0</v>
      </c>
    </row>
    <row r="13" spans="2:16" ht="15" thickBot="1" x14ac:dyDescent="0.35">
      <c r="B13" s="41"/>
      <c r="C13" s="11" t="s">
        <v>171</v>
      </c>
      <c r="D13" s="135"/>
      <c r="E13" s="136"/>
      <c r="F13" s="136"/>
      <c r="G13" s="136"/>
      <c r="H13" s="136"/>
      <c r="I13" s="136"/>
      <c r="J13" s="136"/>
      <c r="K13" s="136"/>
      <c r="L13" s="136"/>
      <c r="M13" s="136"/>
      <c r="N13" s="136"/>
      <c r="O13" s="137"/>
      <c r="P13" s="144">
        <f t="shared" si="0"/>
        <v>0</v>
      </c>
    </row>
    <row r="14" spans="2:16" ht="15" thickBot="1" x14ac:dyDescent="0.35">
      <c r="B14" s="41"/>
      <c r="C14" s="24" t="s">
        <v>172</v>
      </c>
      <c r="D14" s="138"/>
      <c r="E14" s="139"/>
      <c r="F14" s="139"/>
      <c r="G14" s="139"/>
      <c r="H14" s="139"/>
      <c r="I14" s="139"/>
      <c r="J14" s="139"/>
      <c r="K14" s="139"/>
      <c r="L14" s="139"/>
      <c r="M14" s="139"/>
      <c r="N14" s="139"/>
      <c r="O14" s="140"/>
      <c r="P14" s="144">
        <f t="shared" si="0"/>
        <v>0</v>
      </c>
    </row>
    <row r="15" spans="2:16" ht="15" thickBot="1" x14ac:dyDescent="0.35">
      <c r="B15" s="42"/>
      <c r="C15" s="11" t="s">
        <v>173</v>
      </c>
      <c r="D15" s="141"/>
      <c r="E15" s="142"/>
      <c r="F15" s="142"/>
      <c r="G15" s="142"/>
      <c r="H15" s="142"/>
      <c r="I15" s="142"/>
      <c r="J15" s="142"/>
      <c r="K15" s="142"/>
      <c r="L15" s="142"/>
      <c r="M15" s="142"/>
      <c r="N15" s="142"/>
      <c r="O15" s="143"/>
      <c r="P15" s="144">
        <f t="shared" si="0"/>
        <v>0</v>
      </c>
    </row>
    <row r="16" spans="2:16" ht="15" thickBot="1" x14ac:dyDescent="0.35">
      <c r="B16" s="39"/>
      <c r="C16" s="32" t="s">
        <v>85</v>
      </c>
      <c r="D16" s="145">
        <f>SUM(D7:D15)</f>
        <v>10</v>
      </c>
      <c r="E16" s="145">
        <f t="shared" ref="E16:O16" si="1">SUM(E7:E15)</f>
        <v>10</v>
      </c>
      <c r="F16" s="145">
        <f t="shared" si="1"/>
        <v>10</v>
      </c>
      <c r="G16" s="145">
        <f t="shared" si="1"/>
        <v>10</v>
      </c>
      <c r="H16" s="145">
        <f t="shared" si="1"/>
        <v>10</v>
      </c>
      <c r="I16" s="145">
        <f t="shared" si="1"/>
        <v>10</v>
      </c>
      <c r="J16" s="145">
        <f t="shared" si="1"/>
        <v>10</v>
      </c>
      <c r="K16" s="145">
        <f t="shared" si="1"/>
        <v>10</v>
      </c>
      <c r="L16" s="145">
        <f t="shared" si="1"/>
        <v>10</v>
      </c>
      <c r="M16" s="145">
        <f t="shared" si="1"/>
        <v>10</v>
      </c>
      <c r="N16" s="145">
        <f t="shared" si="1"/>
        <v>10</v>
      </c>
      <c r="O16" s="145">
        <f t="shared" si="1"/>
        <v>10</v>
      </c>
      <c r="P16" s="144">
        <f t="shared" si="0"/>
        <v>120</v>
      </c>
    </row>
    <row r="17" spans="2:16" ht="16.2" thickBot="1" x14ac:dyDescent="0.35">
      <c r="B17" s="39"/>
      <c r="C17" s="5"/>
      <c r="D17" s="5"/>
      <c r="E17" s="5"/>
      <c r="F17" s="5"/>
      <c r="G17" s="5"/>
      <c r="H17" s="5"/>
      <c r="I17" s="5"/>
      <c r="J17" s="5"/>
      <c r="K17" s="5"/>
      <c r="L17" s="5"/>
      <c r="M17" s="5"/>
      <c r="N17" s="5"/>
      <c r="O17" s="5"/>
    </row>
    <row r="18" spans="2:16" ht="15" thickBot="1" x14ac:dyDescent="0.35">
      <c r="B18" s="39"/>
      <c r="C18" s="3" t="s">
        <v>21</v>
      </c>
      <c r="D18" s="4" t="s">
        <v>9</v>
      </c>
      <c r="E18" s="2" t="s">
        <v>10</v>
      </c>
      <c r="F18" s="2" t="s">
        <v>11</v>
      </c>
      <c r="G18" s="2" t="s">
        <v>12</v>
      </c>
      <c r="H18" s="2" t="s">
        <v>13</v>
      </c>
      <c r="I18" s="2" t="s">
        <v>14</v>
      </c>
      <c r="J18" s="2" t="s">
        <v>15</v>
      </c>
      <c r="K18" s="2" t="s">
        <v>16</v>
      </c>
      <c r="L18" s="2" t="s">
        <v>17</v>
      </c>
      <c r="M18" s="2" t="s">
        <v>18</v>
      </c>
      <c r="N18" s="2" t="s">
        <v>19</v>
      </c>
      <c r="O18" s="2" t="s">
        <v>20</v>
      </c>
      <c r="P18" s="2" t="s">
        <v>3</v>
      </c>
    </row>
    <row r="19" spans="2:16" ht="15" thickBot="1" x14ac:dyDescent="0.35">
      <c r="B19" s="43" t="s">
        <v>144</v>
      </c>
      <c r="C19" s="16" t="s">
        <v>43</v>
      </c>
      <c r="D19" s="146">
        <v>500</v>
      </c>
      <c r="E19" s="147">
        <v>600</v>
      </c>
      <c r="F19" s="147">
        <v>500</v>
      </c>
      <c r="G19" s="147">
        <v>500</v>
      </c>
      <c r="H19" s="147">
        <v>500</v>
      </c>
      <c r="I19" s="147">
        <v>500</v>
      </c>
      <c r="J19" s="147">
        <v>500</v>
      </c>
      <c r="K19" s="147">
        <v>500</v>
      </c>
      <c r="L19" s="147">
        <v>500</v>
      </c>
      <c r="M19" s="147">
        <v>500</v>
      </c>
      <c r="N19" s="147">
        <v>500</v>
      </c>
      <c r="O19" s="148">
        <v>500</v>
      </c>
      <c r="P19" s="149">
        <f>SUM(D19:O19)</f>
        <v>6100</v>
      </c>
    </row>
    <row r="20" spans="2:16" ht="15" thickBot="1" x14ac:dyDescent="0.35">
      <c r="B20" s="44"/>
      <c r="C20" s="25" t="s">
        <v>33</v>
      </c>
      <c r="D20" s="150"/>
      <c r="E20" s="151"/>
      <c r="F20" s="151"/>
      <c r="G20" s="151"/>
      <c r="H20" s="151"/>
      <c r="I20" s="151"/>
      <c r="J20" s="151"/>
      <c r="K20" s="151"/>
      <c r="L20" s="151"/>
      <c r="M20" s="151"/>
      <c r="N20" s="151"/>
      <c r="O20" s="152"/>
      <c r="P20" s="149">
        <f t="shared" ref="P20:P27" si="2">SUM(D20:O20)</f>
        <v>0</v>
      </c>
    </row>
    <row r="21" spans="2:16" ht="15" thickBot="1" x14ac:dyDescent="0.35">
      <c r="B21" s="44"/>
      <c r="C21" s="16" t="s">
        <v>34</v>
      </c>
      <c r="D21" s="153"/>
      <c r="E21" s="154"/>
      <c r="F21" s="154"/>
      <c r="G21" s="154"/>
      <c r="H21" s="154"/>
      <c r="I21" s="154"/>
      <c r="J21" s="154"/>
      <c r="K21" s="154"/>
      <c r="L21" s="154"/>
      <c r="M21" s="154"/>
      <c r="N21" s="154"/>
      <c r="O21" s="155"/>
      <c r="P21" s="149">
        <f t="shared" si="2"/>
        <v>0</v>
      </c>
    </row>
    <row r="22" spans="2:16" ht="15" thickBot="1" x14ac:dyDescent="0.35">
      <c r="B22" s="44"/>
      <c r="C22" s="25" t="s">
        <v>40</v>
      </c>
      <c r="D22" s="150"/>
      <c r="E22" s="151"/>
      <c r="F22" s="151"/>
      <c r="G22" s="151"/>
      <c r="H22" s="151"/>
      <c r="I22" s="151"/>
      <c r="J22" s="151"/>
      <c r="K22" s="151"/>
      <c r="L22" s="151"/>
      <c r="M22" s="151"/>
      <c r="N22" s="151"/>
      <c r="O22" s="152"/>
      <c r="P22" s="149">
        <f t="shared" si="2"/>
        <v>0</v>
      </c>
    </row>
    <row r="23" spans="2:16" ht="15" thickBot="1" x14ac:dyDescent="0.35">
      <c r="B23" s="44"/>
      <c r="C23" s="16" t="s">
        <v>159</v>
      </c>
      <c r="D23" s="156"/>
      <c r="E23" s="157"/>
      <c r="F23" s="157"/>
      <c r="G23" s="157"/>
      <c r="H23" s="157"/>
      <c r="I23" s="157"/>
      <c r="J23" s="157"/>
      <c r="K23" s="157"/>
      <c r="L23" s="157"/>
      <c r="M23" s="157"/>
      <c r="N23" s="157"/>
      <c r="O23" s="158"/>
      <c r="P23" s="149">
        <f t="shared" si="2"/>
        <v>0</v>
      </c>
    </row>
    <row r="24" spans="2:16" ht="15" thickBot="1" x14ac:dyDescent="0.35">
      <c r="B24" s="44"/>
      <c r="C24" s="25" t="s">
        <v>160</v>
      </c>
      <c r="D24" s="150"/>
      <c r="E24" s="151"/>
      <c r="F24" s="151"/>
      <c r="G24" s="151"/>
      <c r="H24" s="151"/>
      <c r="I24" s="151"/>
      <c r="J24" s="151"/>
      <c r="K24" s="151"/>
      <c r="L24" s="151"/>
      <c r="M24" s="151"/>
      <c r="N24" s="151"/>
      <c r="O24" s="152"/>
      <c r="P24" s="149">
        <f t="shared" si="2"/>
        <v>0</v>
      </c>
    </row>
    <row r="25" spans="2:16" ht="15" thickBot="1" x14ac:dyDescent="0.35">
      <c r="B25" s="44"/>
      <c r="C25" s="16" t="s">
        <v>161</v>
      </c>
      <c r="D25" s="156"/>
      <c r="E25" s="157"/>
      <c r="F25" s="157"/>
      <c r="G25" s="157"/>
      <c r="H25" s="157"/>
      <c r="I25" s="157"/>
      <c r="J25" s="157"/>
      <c r="K25" s="157"/>
      <c r="L25" s="157"/>
      <c r="M25" s="157"/>
      <c r="N25" s="157"/>
      <c r="O25" s="158"/>
      <c r="P25" s="149">
        <f t="shared" si="2"/>
        <v>0</v>
      </c>
    </row>
    <row r="26" spans="2:16" ht="15" thickBot="1" x14ac:dyDescent="0.35">
      <c r="B26" s="45"/>
      <c r="C26" s="25" t="s">
        <v>162</v>
      </c>
      <c r="D26" s="159"/>
      <c r="E26" s="160"/>
      <c r="F26" s="160"/>
      <c r="G26" s="160"/>
      <c r="H26" s="160"/>
      <c r="I26" s="160"/>
      <c r="J26" s="160"/>
      <c r="K26" s="160"/>
      <c r="L26" s="160"/>
      <c r="M26" s="160"/>
      <c r="N26" s="160"/>
      <c r="O26" s="161"/>
      <c r="P26" s="149">
        <f t="shared" si="2"/>
        <v>0</v>
      </c>
    </row>
    <row r="27" spans="2:16" ht="15" thickBot="1" x14ac:dyDescent="0.35">
      <c r="B27" s="39"/>
      <c r="C27" s="33" t="s">
        <v>85</v>
      </c>
      <c r="D27" s="162">
        <f>SUM(D19:D26)</f>
        <v>500</v>
      </c>
      <c r="E27" s="162">
        <f t="shared" ref="E27:O27" si="3">SUM(E19:E26)</f>
        <v>600</v>
      </c>
      <c r="F27" s="162">
        <f t="shared" si="3"/>
        <v>500</v>
      </c>
      <c r="G27" s="162">
        <f t="shared" si="3"/>
        <v>500</v>
      </c>
      <c r="H27" s="162">
        <f t="shared" si="3"/>
        <v>500</v>
      </c>
      <c r="I27" s="162">
        <f t="shared" si="3"/>
        <v>500</v>
      </c>
      <c r="J27" s="162">
        <f t="shared" si="3"/>
        <v>500</v>
      </c>
      <c r="K27" s="162">
        <f t="shared" si="3"/>
        <v>500</v>
      </c>
      <c r="L27" s="162">
        <f t="shared" si="3"/>
        <v>500</v>
      </c>
      <c r="M27" s="162">
        <f t="shared" si="3"/>
        <v>500</v>
      </c>
      <c r="N27" s="162">
        <f t="shared" si="3"/>
        <v>500</v>
      </c>
      <c r="O27" s="162">
        <f t="shared" si="3"/>
        <v>500</v>
      </c>
      <c r="P27" s="149">
        <f t="shared" si="2"/>
        <v>6100</v>
      </c>
    </row>
    <row r="28" spans="2:16" ht="16.2" thickBot="1" x14ac:dyDescent="0.35">
      <c r="B28" s="39"/>
      <c r="C28" s="5"/>
      <c r="D28" s="5"/>
      <c r="E28" s="5"/>
      <c r="F28" s="5"/>
      <c r="G28" s="5"/>
      <c r="H28" s="5"/>
      <c r="I28" s="5"/>
      <c r="J28" s="5"/>
      <c r="K28" s="5"/>
      <c r="L28" s="5"/>
      <c r="M28" s="5"/>
      <c r="N28" s="5"/>
      <c r="O28" s="5"/>
    </row>
    <row r="29" spans="2:16" ht="15" thickBot="1" x14ac:dyDescent="0.35">
      <c r="B29" s="39"/>
      <c r="C29" s="3" t="s">
        <v>21</v>
      </c>
      <c r="D29" s="4" t="s">
        <v>9</v>
      </c>
      <c r="E29" s="2" t="s">
        <v>10</v>
      </c>
      <c r="F29" s="2" t="s">
        <v>11</v>
      </c>
      <c r="G29" s="2" t="s">
        <v>12</v>
      </c>
      <c r="H29" s="2" t="s">
        <v>13</v>
      </c>
      <c r="I29" s="2" t="s">
        <v>14</v>
      </c>
      <c r="J29" s="2" t="s">
        <v>15</v>
      </c>
      <c r="K29" s="2" t="s">
        <v>16</v>
      </c>
      <c r="L29" s="2" t="s">
        <v>17</v>
      </c>
      <c r="M29" s="2" t="s">
        <v>18</v>
      </c>
      <c r="N29" s="2" t="s">
        <v>19</v>
      </c>
      <c r="O29" s="2" t="s">
        <v>20</v>
      </c>
      <c r="P29" s="2" t="s">
        <v>3</v>
      </c>
    </row>
    <row r="30" spans="2:16" ht="15" thickBot="1" x14ac:dyDescent="0.35">
      <c r="B30" s="46" t="s">
        <v>145</v>
      </c>
      <c r="C30" s="20" t="s">
        <v>5</v>
      </c>
      <c r="D30" s="163"/>
      <c r="E30" s="164"/>
      <c r="F30" s="164"/>
      <c r="G30" s="164"/>
      <c r="H30" s="164"/>
      <c r="I30" s="164"/>
      <c r="J30" s="164"/>
      <c r="K30" s="164"/>
      <c r="L30" s="164"/>
      <c r="M30" s="164"/>
      <c r="N30" s="164"/>
      <c r="O30" s="165"/>
      <c r="P30" s="166">
        <f>SUM(D30:O30)</f>
        <v>0</v>
      </c>
    </row>
    <row r="31" spans="2:16" ht="15" thickBot="1" x14ac:dyDescent="0.35">
      <c r="B31" s="47"/>
      <c r="C31" s="26" t="s">
        <v>35</v>
      </c>
      <c r="D31" s="167"/>
      <c r="E31" s="168"/>
      <c r="F31" s="168"/>
      <c r="G31" s="168"/>
      <c r="H31" s="168"/>
      <c r="I31" s="168"/>
      <c r="J31" s="168"/>
      <c r="K31" s="168"/>
      <c r="L31" s="168"/>
      <c r="M31" s="168"/>
      <c r="N31" s="168"/>
      <c r="O31" s="169"/>
      <c r="P31" s="166">
        <f t="shared" ref="P31:P40" si="4">SUM(D31:O31)</f>
        <v>0</v>
      </c>
    </row>
    <row r="32" spans="2:16" ht="15" thickBot="1" x14ac:dyDescent="0.35">
      <c r="B32" s="47"/>
      <c r="C32" s="20" t="s">
        <v>6</v>
      </c>
      <c r="D32" s="170"/>
      <c r="E32" s="171"/>
      <c r="F32" s="171"/>
      <c r="G32" s="171"/>
      <c r="H32" s="171"/>
      <c r="I32" s="171"/>
      <c r="J32" s="171"/>
      <c r="K32" s="171"/>
      <c r="L32" s="171"/>
      <c r="M32" s="171"/>
      <c r="N32" s="171"/>
      <c r="O32" s="172"/>
      <c r="P32" s="166">
        <f t="shared" si="4"/>
        <v>0</v>
      </c>
    </row>
    <row r="33" spans="2:16" ht="15" thickBot="1" x14ac:dyDescent="0.35">
      <c r="B33" s="47"/>
      <c r="C33" s="26" t="s">
        <v>7</v>
      </c>
      <c r="D33" s="167"/>
      <c r="E33" s="168"/>
      <c r="F33" s="168"/>
      <c r="G33" s="168"/>
      <c r="H33" s="168"/>
      <c r="I33" s="168"/>
      <c r="J33" s="168"/>
      <c r="K33" s="168"/>
      <c r="L33" s="168"/>
      <c r="M33" s="168"/>
      <c r="N33" s="168"/>
      <c r="O33" s="169"/>
      <c r="P33" s="166">
        <f t="shared" si="4"/>
        <v>0</v>
      </c>
    </row>
    <row r="34" spans="2:16" ht="15" thickBot="1" x14ac:dyDescent="0.35">
      <c r="B34" s="47"/>
      <c r="C34" s="20" t="s">
        <v>26</v>
      </c>
      <c r="D34" s="170"/>
      <c r="E34" s="171"/>
      <c r="F34" s="171"/>
      <c r="G34" s="171"/>
      <c r="H34" s="171"/>
      <c r="I34" s="171"/>
      <c r="J34" s="171"/>
      <c r="K34" s="171"/>
      <c r="L34" s="171"/>
      <c r="M34" s="171"/>
      <c r="N34" s="171"/>
      <c r="O34" s="172"/>
      <c r="P34" s="166">
        <f t="shared" si="4"/>
        <v>0</v>
      </c>
    </row>
    <row r="35" spans="2:16" ht="15" thickBot="1" x14ac:dyDescent="0.35">
      <c r="B35" s="47"/>
      <c r="C35" s="26" t="s">
        <v>174</v>
      </c>
      <c r="D35" s="167"/>
      <c r="E35" s="168"/>
      <c r="F35" s="168"/>
      <c r="G35" s="168"/>
      <c r="H35" s="168"/>
      <c r="I35" s="168"/>
      <c r="J35" s="168"/>
      <c r="K35" s="168"/>
      <c r="L35" s="168"/>
      <c r="M35" s="168"/>
      <c r="N35" s="168"/>
      <c r="O35" s="169"/>
      <c r="P35" s="166">
        <f t="shared" si="4"/>
        <v>0</v>
      </c>
    </row>
    <row r="36" spans="2:16" ht="15" thickBot="1" x14ac:dyDescent="0.35">
      <c r="B36" s="47"/>
      <c r="C36" s="20" t="s">
        <v>159</v>
      </c>
      <c r="D36" s="173">
        <v>200</v>
      </c>
      <c r="E36" s="174">
        <v>250</v>
      </c>
      <c r="F36" s="174">
        <v>200</v>
      </c>
      <c r="G36" s="174">
        <v>200</v>
      </c>
      <c r="H36" s="174">
        <v>200</v>
      </c>
      <c r="I36" s="174">
        <v>250</v>
      </c>
      <c r="J36" s="174">
        <v>200</v>
      </c>
      <c r="K36" s="174">
        <v>200</v>
      </c>
      <c r="L36" s="174">
        <v>300</v>
      </c>
      <c r="M36" s="174">
        <v>200</v>
      </c>
      <c r="N36" s="174">
        <v>400</v>
      </c>
      <c r="O36" s="175">
        <v>200</v>
      </c>
      <c r="P36" s="166">
        <f t="shared" si="4"/>
        <v>2800</v>
      </c>
    </row>
    <row r="37" spans="2:16" ht="15" thickBot="1" x14ac:dyDescent="0.35">
      <c r="B37" s="47"/>
      <c r="C37" s="26" t="s">
        <v>160</v>
      </c>
      <c r="D37" s="167"/>
      <c r="E37" s="168"/>
      <c r="F37" s="168"/>
      <c r="G37" s="168"/>
      <c r="H37" s="168"/>
      <c r="I37" s="168"/>
      <c r="J37" s="168"/>
      <c r="K37" s="168"/>
      <c r="L37" s="168"/>
      <c r="M37" s="168"/>
      <c r="N37" s="168"/>
      <c r="O37" s="169"/>
      <c r="P37" s="166">
        <f t="shared" si="4"/>
        <v>0</v>
      </c>
    </row>
    <row r="38" spans="2:16" ht="15" thickBot="1" x14ac:dyDescent="0.35">
      <c r="B38" s="47"/>
      <c r="C38" s="20" t="s">
        <v>161</v>
      </c>
      <c r="D38" s="173"/>
      <c r="E38" s="174"/>
      <c r="F38" s="174"/>
      <c r="G38" s="174"/>
      <c r="H38" s="174"/>
      <c r="I38" s="174"/>
      <c r="J38" s="174"/>
      <c r="K38" s="174"/>
      <c r="L38" s="174"/>
      <c r="M38" s="174"/>
      <c r="N38" s="174"/>
      <c r="O38" s="175"/>
      <c r="P38" s="166">
        <f t="shared" si="4"/>
        <v>0</v>
      </c>
    </row>
    <row r="39" spans="2:16" ht="15" thickBot="1" x14ac:dyDescent="0.35">
      <c r="B39" s="48"/>
      <c r="C39" s="26" t="s">
        <v>162</v>
      </c>
      <c r="D39" s="176"/>
      <c r="E39" s="177"/>
      <c r="F39" s="177"/>
      <c r="G39" s="177"/>
      <c r="H39" s="177"/>
      <c r="I39" s="177"/>
      <c r="J39" s="177"/>
      <c r="K39" s="177"/>
      <c r="L39" s="177"/>
      <c r="M39" s="177"/>
      <c r="N39" s="177"/>
      <c r="O39" s="178"/>
      <c r="P39" s="166">
        <f t="shared" si="4"/>
        <v>0</v>
      </c>
    </row>
    <row r="40" spans="2:16" ht="15" thickBot="1" x14ac:dyDescent="0.35">
      <c r="B40" s="39"/>
      <c r="C40" s="36" t="s">
        <v>85</v>
      </c>
      <c r="D40" s="179">
        <f>SUM(D30:D39)</f>
        <v>200</v>
      </c>
      <c r="E40" s="179">
        <f t="shared" ref="E40:O40" si="5">SUM(E30:E39)</f>
        <v>250</v>
      </c>
      <c r="F40" s="179">
        <f t="shared" si="5"/>
        <v>200</v>
      </c>
      <c r="G40" s="179">
        <f t="shared" si="5"/>
        <v>200</v>
      </c>
      <c r="H40" s="179">
        <f t="shared" si="5"/>
        <v>200</v>
      </c>
      <c r="I40" s="179">
        <f t="shared" si="5"/>
        <v>250</v>
      </c>
      <c r="J40" s="179">
        <f t="shared" si="5"/>
        <v>200</v>
      </c>
      <c r="K40" s="179">
        <f t="shared" si="5"/>
        <v>200</v>
      </c>
      <c r="L40" s="179">
        <f t="shared" si="5"/>
        <v>300</v>
      </c>
      <c r="M40" s="179">
        <f t="shared" si="5"/>
        <v>200</v>
      </c>
      <c r="N40" s="179">
        <f t="shared" si="5"/>
        <v>400</v>
      </c>
      <c r="O40" s="179">
        <f t="shared" si="5"/>
        <v>200</v>
      </c>
      <c r="P40" s="166">
        <f t="shared" si="4"/>
        <v>2800</v>
      </c>
    </row>
    <row r="41" spans="2:16" ht="16.2" thickBot="1" x14ac:dyDescent="0.35">
      <c r="B41" s="39"/>
      <c r="C41" s="5"/>
    </row>
    <row r="42" spans="2:16" ht="15" thickBot="1" x14ac:dyDescent="0.35">
      <c r="B42" s="39"/>
      <c r="C42" s="3" t="s">
        <v>21</v>
      </c>
      <c r="D42" s="4" t="s">
        <v>9</v>
      </c>
      <c r="E42" s="2" t="s">
        <v>10</v>
      </c>
      <c r="F42" s="2" t="s">
        <v>11</v>
      </c>
      <c r="G42" s="2" t="s">
        <v>12</v>
      </c>
      <c r="H42" s="2" t="s">
        <v>13</v>
      </c>
      <c r="I42" s="2" t="s">
        <v>14</v>
      </c>
      <c r="J42" s="2" t="s">
        <v>15</v>
      </c>
      <c r="K42" s="2" t="s">
        <v>16</v>
      </c>
      <c r="L42" s="2" t="s">
        <v>17</v>
      </c>
      <c r="M42" s="2" t="s">
        <v>18</v>
      </c>
      <c r="N42" s="2" t="s">
        <v>19</v>
      </c>
      <c r="O42" s="2" t="s">
        <v>20</v>
      </c>
      <c r="P42" s="2" t="s">
        <v>3</v>
      </c>
    </row>
    <row r="43" spans="2:16" ht="15" thickBot="1" x14ac:dyDescent="0.35">
      <c r="B43" s="38" t="s">
        <v>146</v>
      </c>
      <c r="C43" s="22" t="s">
        <v>4</v>
      </c>
      <c r="D43" s="129"/>
      <c r="E43" s="130"/>
      <c r="F43" s="130"/>
      <c r="G43" s="130"/>
      <c r="H43" s="130"/>
      <c r="I43" s="130"/>
      <c r="J43" s="130"/>
      <c r="K43" s="130"/>
      <c r="L43" s="130"/>
      <c r="M43" s="130"/>
      <c r="N43" s="130"/>
      <c r="O43" s="131"/>
      <c r="P43" s="144">
        <f>SUM(D43:O43)</f>
        <v>0</v>
      </c>
    </row>
    <row r="44" spans="2:16" ht="15" thickBot="1" x14ac:dyDescent="0.35">
      <c r="B44" s="41"/>
      <c r="C44" s="24" t="s">
        <v>38</v>
      </c>
      <c r="D44" s="132">
        <v>300</v>
      </c>
      <c r="E44" s="133">
        <v>200</v>
      </c>
      <c r="F44" s="133">
        <v>250</v>
      </c>
      <c r="G44" s="133">
        <v>200</v>
      </c>
      <c r="H44" s="133">
        <v>255</v>
      </c>
      <c r="I44" s="133">
        <v>200</v>
      </c>
      <c r="J44" s="133">
        <v>270</v>
      </c>
      <c r="K44" s="133">
        <v>200</v>
      </c>
      <c r="L44" s="133">
        <v>290</v>
      </c>
      <c r="M44" s="133">
        <v>300</v>
      </c>
      <c r="N44" s="133">
        <v>200</v>
      </c>
      <c r="O44" s="134">
        <v>500</v>
      </c>
      <c r="P44" s="144">
        <f t="shared" ref="P44:P51" si="6">SUM(D44:O44)</f>
        <v>3165</v>
      </c>
    </row>
    <row r="45" spans="2:16" ht="15" thickBot="1" x14ac:dyDescent="0.35">
      <c r="B45" s="41"/>
      <c r="C45" s="23" t="s">
        <v>32</v>
      </c>
      <c r="D45" s="135"/>
      <c r="E45" s="136"/>
      <c r="F45" s="136"/>
      <c r="G45" s="136"/>
      <c r="H45" s="136"/>
      <c r="I45" s="136"/>
      <c r="J45" s="136"/>
      <c r="K45" s="136"/>
      <c r="L45" s="136"/>
      <c r="M45" s="136"/>
      <c r="N45" s="136"/>
      <c r="O45" s="137"/>
      <c r="P45" s="144">
        <f t="shared" si="6"/>
        <v>0</v>
      </c>
    </row>
    <row r="46" spans="2:16" ht="15" thickBot="1" x14ac:dyDescent="0.35">
      <c r="B46" s="41"/>
      <c r="C46" s="24" t="s">
        <v>158</v>
      </c>
      <c r="D46" s="132"/>
      <c r="E46" s="133"/>
      <c r="F46" s="133"/>
      <c r="G46" s="133"/>
      <c r="H46" s="133"/>
      <c r="I46" s="133"/>
      <c r="J46" s="133"/>
      <c r="K46" s="133"/>
      <c r="L46" s="133"/>
      <c r="M46" s="133"/>
      <c r="N46" s="133"/>
      <c r="O46" s="134"/>
      <c r="P46" s="144">
        <f t="shared" si="6"/>
        <v>0</v>
      </c>
    </row>
    <row r="47" spans="2:16" ht="15" thickBot="1" x14ac:dyDescent="0.35">
      <c r="B47" s="41"/>
      <c r="C47" s="100" t="s">
        <v>159</v>
      </c>
      <c r="D47" s="180"/>
      <c r="E47" s="181"/>
      <c r="F47" s="181"/>
      <c r="G47" s="181"/>
      <c r="H47" s="181"/>
      <c r="I47" s="181"/>
      <c r="J47" s="181"/>
      <c r="K47" s="181"/>
      <c r="L47" s="181"/>
      <c r="M47" s="181"/>
      <c r="N47" s="181"/>
      <c r="O47" s="182"/>
      <c r="P47" s="144">
        <f t="shared" si="6"/>
        <v>0</v>
      </c>
    </row>
    <row r="48" spans="2:16" ht="15" thickBot="1" x14ac:dyDescent="0.35">
      <c r="B48" s="41"/>
      <c r="C48" s="24" t="s">
        <v>160</v>
      </c>
      <c r="D48" s="132"/>
      <c r="E48" s="133"/>
      <c r="F48" s="133"/>
      <c r="G48" s="133"/>
      <c r="H48" s="133"/>
      <c r="I48" s="133"/>
      <c r="J48" s="133"/>
      <c r="K48" s="133"/>
      <c r="L48" s="133"/>
      <c r="M48" s="133"/>
      <c r="N48" s="133"/>
      <c r="O48" s="134"/>
      <c r="P48" s="144">
        <f t="shared" si="6"/>
        <v>0</v>
      </c>
    </row>
    <row r="49" spans="2:16" ht="15" thickBot="1" x14ac:dyDescent="0.35">
      <c r="B49" s="41"/>
      <c r="C49" s="100" t="s">
        <v>161</v>
      </c>
      <c r="D49" s="180"/>
      <c r="E49" s="181"/>
      <c r="F49" s="181"/>
      <c r="G49" s="181"/>
      <c r="H49" s="181"/>
      <c r="I49" s="181"/>
      <c r="J49" s="181"/>
      <c r="K49" s="181"/>
      <c r="L49" s="181"/>
      <c r="M49" s="181"/>
      <c r="N49" s="181"/>
      <c r="O49" s="182"/>
      <c r="P49" s="144">
        <f t="shared" si="6"/>
        <v>0</v>
      </c>
    </row>
    <row r="50" spans="2:16" ht="15" thickBot="1" x14ac:dyDescent="0.35">
      <c r="B50" s="42"/>
      <c r="C50" s="34" t="s">
        <v>162</v>
      </c>
      <c r="D50" s="138"/>
      <c r="E50" s="139"/>
      <c r="F50" s="139"/>
      <c r="G50" s="139"/>
      <c r="H50" s="139"/>
      <c r="I50" s="139"/>
      <c r="J50" s="139"/>
      <c r="K50" s="139"/>
      <c r="L50" s="139"/>
      <c r="M50" s="139"/>
      <c r="N50" s="139"/>
      <c r="O50" s="140"/>
      <c r="P50" s="144">
        <f t="shared" si="6"/>
        <v>0</v>
      </c>
    </row>
    <row r="51" spans="2:16" ht="15" thickBot="1" x14ac:dyDescent="0.35">
      <c r="B51" s="39"/>
      <c r="C51" s="35" t="s">
        <v>85</v>
      </c>
      <c r="D51" s="183">
        <f>SUM(D43:D50)</f>
        <v>300</v>
      </c>
      <c r="E51" s="183">
        <f t="shared" ref="E51:O51" si="7">SUM(E43:E50)</f>
        <v>200</v>
      </c>
      <c r="F51" s="183">
        <f t="shared" si="7"/>
        <v>250</v>
      </c>
      <c r="G51" s="183">
        <f t="shared" si="7"/>
        <v>200</v>
      </c>
      <c r="H51" s="183">
        <f t="shared" si="7"/>
        <v>255</v>
      </c>
      <c r="I51" s="183">
        <f t="shared" si="7"/>
        <v>200</v>
      </c>
      <c r="J51" s="183">
        <f t="shared" si="7"/>
        <v>270</v>
      </c>
      <c r="K51" s="183">
        <f t="shared" si="7"/>
        <v>200</v>
      </c>
      <c r="L51" s="183">
        <f t="shared" si="7"/>
        <v>290</v>
      </c>
      <c r="M51" s="183">
        <f t="shared" si="7"/>
        <v>300</v>
      </c>
      <c r="N51" s="183">
        <f t="shared" si="7"/>
        <v>200</v>
      </c>
      <c r="O51" s="183">
        <f t="shared" si="7"/>
        <v>500</v>
      </c>
      <c r="P51" s="144">
        <f t="shared" si="6"/>
        <v>3165</v>
      </c>
    </row>
    <row r="52" spans="2:16" ht="16.2" thickBot="1" x14ac:dyDescent="0.35">
      <c r="B52" s="39"/>
      <c r="C52" s="5"/>
    </row>
    <row r="53" spans="2:16" ht="15" thickBot="1" x14ac:dyDescent="0.35">
      <c r="B53" s="39"/>
      <c r="C53" s="3" t="s">
        <v>21</v>
      </c>
      <c r="D53" s="4" t="s">
        <v>9</v>
      </c>
      <c r="E53" s="2" t="s">
        <v>10</v>
      </c>
      <c r="F53" s="2" t="s">
        <v>11</v>
      </c>
      <c r="G53" s="2" t="s">
        <v>12</v>
      </c>
      <c r="H53" s="2" t="s">
        <v>13</v>
      </c>
      <c r="I53" s="2" t="s">
        <v>14</v>
      </c>
      <c r="J53" s="2" t="s">
        <v>15</v>
      </c>
      <c r="K53" s="2" t="s">
        <v>16</v>
      </c>
      <c r="L53" s="2" t="s">
        <v>17</v>
      </c>
      <c r="M53" s="2" t="s">
        <v>18</v>
      </c>
      <c r="N53" s="2" t="s">
        <v>19</v>
      </c>
      <c r="O53" s="2" t="s">
        <v>20</v>
      </c>
      <c r="P53" s="2" t="s">
        <v>3</v>
      </c>
    </row>
    <row r="54" spans="2:16" ht="15" thickBot="1" x14ac:dyDescent="0.35">
      <c r="B54" s="43" t="s">
        <v>147</v>
      </c>
      <c r="C54" s="16" t="s">
        <v>68</v>
      </c>
      <c r="D54" s="146"/>
      <c r="E54" s="147"/>
      <c r="F54" s="147"/>
      <c r="G54" s="147"/>
      <c r="H54" s="147"/>
      <c r="I54" s="147"/>
      <c r="J54" s="147"/>
      <c r="K54" s="147"/>
      <c r="L54" s="147"/>
      <c r="M54" s="147"/>
      <c r="N54" s="147"/>
      <c r="O54" s="148"/>
      <c r="P54" s="149">
        <f>SUM(D54:O54)</f>
        <v>0</v>
      </c>
    </row>
    <row r="55" spans="2:16" ht="15" thickBot="1" x14ac:dyDescent="0.35">
      <c r="B55" s="44"/>
      <c r="C55" s="25" t="s">
        <v>69</v>
      </c>
      <c r="D55" s="150"/>
      <c r="E55" s="151"/>
      <c r="F55" s="151"/>
      <c r="G55" s="151"/>
      <c r="H55" s="151"/>
      <c r="I55" s="151"/>
      <c r="J55" s="151"/>
      <c r="K55" s="151"/>
      <c r="L55" s="151"/>
      <c r="M55" s="151"/>
      <c r="N55" s="151"/>
      <c r="O55" s="152"/>
      <c r="P55" s="149">
        <f t="shared" ref="P55:P62" si="8">SUM(D55:O55)</f>
        <v>0</v>
      </c>
    </row>
    <row r="56" spans="2:16" ht="15" thickBot="1" x14ac:dyDescent="0.35">
      <c r="B56" s="44"/>
      <c r="C56" s="16" t="s">
        <v>70</v>
      </c>
      <c r="D56" s="153"/>
      <c r="E56" s="154"/>
      <c r="F56" s="154"/>
      <c r="G56" s="154"/>
      <c r="H56" s="154"/>
      <c r="I56" s="154"/>
      <c r="J56" s="154"/>
      <c r="K56" s="154"/>
      <c r="L56" s="154"/>
      <c r="M56" s="154"/>
      <c r="N56" s="154"/>
      <c r="O56" s="155"/>
      <c r="P56" s="149">
        <f t="shared" si="8"/>
        <v>0</v>
      </c>
    </row>
    <row r="57" spans="2:16" ht="15" thickBot="1" x14ac:dyDescent="0.35">
      <c r="B57" s="44"/>
      <c r="C57" s="25" t="s">
        <v>158</v>
      </c>
      <c r="D57" s="150">
        <v>100</v>
      </c>
      <c r="E57" s="151">
        <v>100</v>
      </c>
      <c r="F57" s="151">
        <v>100</v>
      </c>
      <c r="G57" s="151">
        <v>100</v>
      </c>
      <c r="H57" s="151">
        <v>100</v>
      </c>
      <c r="I57" s="151">
        <v>100</v>
      </c>
      <c r="J57" s="151">
        <v>100</v>
      </c>
      <c r="K57" s="151">
        <v>100</v>
      </c>
      <c r="L57" s="151">
        <v>100</v>
      </c>
      <c r="M57" s="151">
        <v>100</v>
      </c>
      <c r="N57" s="151">
        <v>100</v>
      </c>
      <c r="O57" s="152">
        <v>100</v>
      </c>
      <c r="P57" s="149">
        <f t="shared" si="8"/>
        <v>1200</v>
      </c>
    </row>
    <row r="58" spans="2:16" ht="15" thickBot="1" x14ac:dyDescent="0.35">
      <c r="B58" s="44"/>
      <c r="C58" s="16" t="s">
        <v>159</v>
      </c>
      <c r="D58" s="153"/>
      <c r="E58" s="154"/>
      <c r="F58" s="154"/>
      <c r="G58" s="154"/>
      <c r="H58" s="154"/>
      <c r="I58" s="154"/>
      <c r="J58" s="154"/>
      <c r="K58" s="154"/>
      <c r="L58" s="154"/>
      <c r="M58" s="154"/>
      <c r="N58" s="154"/>
      <c r="O58" s="155"/>
      <c r="P58" s="149">
        <f t="shared" si="8"/>
        <v>0</v>
      </c>
    </row>
    <row r="59" spans="2:16" ht="15" thickBot="1" x14ac:dyDescent="0.35">
      <c r="B59" s="44"/>
      <c r="C59" s="25" t="s">
        <v>160</v>
      </c>
      <c r="D59" s="184"/>
      <c r="E59" s="185"/>
      <c r="F59" s="185"/>
      <c r="G59" s="185"/>
      <c r="H59" s="185"/>
      <c r="I59" s="185"/>
      <c r="J59" s="185"/>
      <c r="K59" s="185"/>
      <c r="L59" s="185"/>
      <c r="M59" s="185"/>
      <c r="N59" s="185"/>
      <c r="O59" s="186"/>
      <c r="P59" s="149">
        <f t="shared" si="8"/>
        <v>0</v>
      </c>
    </row>
    <row r="60" spans="2:16" ht="15" thickBot="1" x14ac:dyDescent="0.35">
      <c r="B60" s="44"/>
      <c r="C60" s="16" t="s">
        <v>161</v>
      </c>
      <c r="D60" s="153"/>
      <c r="E60" s="154"/>
      <c r="F60" s="154"/>
      <c r="G60" s="154"/>
      <c r="H60" s="154"/>
      <c r="I60" s="154"/>
      <c r="J60" s="154"/>
      <c r="K60" s="154"/>
      <c r="L60" s="154"/>
      <c r="M60" s="154"/>
      <c r="N60" s="154"/>
      <c r="O60" s="155"/>
      <c r="P60" s="149">
        <f t="shared" si="8"/>
        <v>0</v>
      </c>
    </row>
    <row r="61" spans="2:16" ht="15" thickBot="1" x14ac:dyDescent="0.35">
      <c r="B61" s="45"/>
      <c r="C61" s="25" t="s">
        <v>162</v>
      </c>
      <c r="D61" s="150"/>
      <c r="E61" s="151"/>
      <c r="F61" s="151"/>
      <c r="G61" s="151"/>
      <c r="H61" s="151"/>
      <c r="I61" s="151"/>
      <c r="J61" s="151"/>
      <c r="K61" s="151"/>
      <c r="L61" s="151"/>
      <c r="M61" s="151"/>
      <c r="N61" s="151"/>
      <c r="O61" s="152"/>
      <c r="P61" s="149">
        <f t="shared" si="8"/>
        <v>0</v>
      </c>
    </row>
    <row r="62" spans="2:16" ht="15" thickBot="1" x14ac:dyDescent="0.35">
      <c r="B62" s="39"/>
      <c r="C62" s="33" t="s">
        <v>85</v>
      </c>
      <c r="D62" s="162">
        <f t="shared" ref="D62:O62" si="9">SUM(D54:D61)</f>
        <v>100</v>
      </c>
      <c r="E62" s="162">
        <f t="shared" si="9"/>
        <v>100</v>
      </c>
      <c r="F62" s="162">
        <f t="shared" si="9"/>
        <v>100</v>
      </c>
      <c r="G62" s="162">
        <f t="shared" si="9"/>
        <v>100</v>
      </c>
      <c r="H62" s="162">
        <f t="shared" si="9"/>
        <v>100</v>
      </c>
      <c r="I62" s="162">
        <f t="shared" si="9"/>
        <v>100</v>
      </c>
      <c r="J62" s="162">
        <f t="shared" si="9"/>
        <v>100</v>
      </c>
      <c r="K62" s="162">
        <f t="shared" si="9"/>
        <v>100</v>
      </c>
      <c r="L62" s="162">
        <f t="shared" si="9"/>
        <v>100</v>
      </c>
      <c r="M62" s="162">
        <f t="shared" si="9"/>
        <v>100</v>
      </c>
      <c r="N62" s="162">
        <f t="shared" si="9"/>
        <v>100</v>
      </c>
      <c r="O62" s="162">
        <f t="shared" si="9"/>
        <v>100</v>
      </c>
      <c r="P62" s="149">
        <f t="shared" si="8"/>
        <v>1200</v>
      </c>
    </row>
    <row r="63" spans="2:16" ht="16.2" thickBot="1" x14ac:dyDescent="0.35">
      <c r="B63" s="39"/>
      <c r="C63" s="5"/>
    </row>
    <row r="64" spans="2:16" ht="15" thickBot="1" x14ac:dyDescent="0.35">
      <c r="B64" s="39"/>
      <c r="C64" s="3" t="s">
        <v>21</v>
      </c>
      <c r="D64" s="4" t="s">
        <v>9</v>
      </c>
      <c r="E64" s="2" t="s">
        <v>10</v>
      </c>
      <c r="F64" s="2" t="s">
        <v>11</v>
      </c>
      <c r="G64" s="2" t="s">
        <v>12</v>
      </c>
      <c r="H64" s="2" t="s">
        <v>13</v>
      </c>
      <c r="I64" s="2" t="s">
        <v>14</v>
      </c>
      <c r="J64" s="2" t="s">
        <v>15</v>
      </c>
      <c r="K64" s="2" t="s">
        <v>16</v>
      </c>
      <c r="L64" s="2" t="s">
        <v>17</v>
      </c>
      <c r="M64" s="2" t="s">
        <v>18</v>
      </c>
      <c r="N64" s="2" t="s">
        <v>19</v>
      </c>
      <c r="O64" s="2" t="s">
        <v>20</v>
      </c>
      <c r="P64" s="2" t="s">
        <v>3</v>
      </c>
    </row>
    <row r="65" spans="2:16" ht="15" thickBot="1" x14ac:dyDescent="0.35">
      <c r="B65" s="46" t="s">
        <v>148</v>
      </c>
      <c r="C65" s="20" t="s">
        <v>27</v>
      </c>
      <c r="D65" s="163"/>
      <c r="E65" s="164"/>
      <c r="F65" s="164"/>
      <c r="G65" s="164"/>
      <c r="H65" s="164"/>
      <c r="I65" s="164"/>
      <c r="J65" s="164"/>
      <c r="K65" s="164"/>
      <c r="L65" s="164"/>
      <c r="M65" s="164"/>
      <c r="N65" s="187"/>
      <c r="O65" s="164"/>
      <c r="P65" s="166">
        <f>SUM(D65:O65)</f>
        <v>0</v>
      </c>
    </row>
    <row r="66" spans="2:16" ht="15" thickBot="1" x14ac:dyDescent="0.35">
      <c r="B66" s="47"/>
      <c r="C66" s="26" t="s">
        <v>79</v>
      </c>
      <c r="D66" s="167"/>
      <c r="E66" s="168"/>
      <c r="F66" s="168"/>
      <c r="G66" s="168"/>
      <c r="H66" s="168"/>
      <c r="I66" s="168"/>
      <c r="J66" s="168"/>
      <c r="K66" s="168"/>
      <c r="L66" s="168"/>
      <c r="M66" s="168"/>
      <c r="N66" s="188"/>
      <c r="O66" s="168"/>
      <c r="P66" s="166">
        <f t="shared" ref="P66:P76" si="10">SUM(D66:O66)</f>
        <v>0</v>
      </c>
    </row>
    <row r="67" spans="2:16" ht="15" thickBot="1" x14ac:dyDescent="0.35">
      <c r="B67" s="47"/>
      <c r="C67" s="20" t="s">
        <v>39</v>
      </c>
      <c r="D67" s="170"/>
      <c r="E67" s="171"/>
      <c r="F67" s="171"/>
      <c r="G67" s="171"/>
      <c r="H67" s="171"/>
      <c r="I67" s="171"/>
      <c r="J67" s="171"/>
      <c r="K67" s="171"/>
      <c r="L67" s="171"/>
      <c r="M67" s="171"/>
      <c r="N67" s="189"/>
      <c r="O67" s="171"/>
      <c r="P67" s="166">
        <f t="shared" si="10"/>
        <v>0</v>
      </c>
    </row>
    <row r="68" spans="2:16" ht="15" thickBot="1" x14ac:dyDescent="0.35">
      <c r="B68" s="47"/>
      <c r="C68" s="26" t="s">
        <v>24</v>
      </c>
      <c r="D68" s="167"/>
      <c r="E68" s="168"/>
      <c r="F68" s="168"/>
      <c r="G68" s="168"/>
      <c r="H68" s="168"/>
      <c r="I68" s="168"/>
      <c r="J68" s="168"/>
      <c r="K68" s="168"/>
      <c r="L68" s="168"/>
      <c r="M68" s="168"/>
      <c r="N68" s="188"/>
      <c r="O68" s="168"/>
      <c r="P68" s="166">
        <f t="shared" si="10"/>
        <v>0</v>
      </c>
    </row>
    <row r="69" spans="2:16" ht="15" thickBot="1" x14ac:dyDescent="0.35">
      <c r="B69" s="47"/>
      <c r="C69" s="20" t="s">
        <v>111</v>
      </c>
      <c r="D69" s="170"/>
      <c r="E69" s="171"/>
      <c r="F69" s="171"/>
      <c r="G69" s="171"/>
      <c r="H69" s="171"/>
      <c r="I69" s="171"/>
      <c r="J69" s="171"/>
      <c r="K69" s="171"/>
      <c r="L69" s="171"/>
      <c r="M69" s="171"/>
      <c r="N69" s="189"/>
      <c r="O69" s="171"/>
      <c r="P69" s="166">
        <f t="shared" si="10"/>
        <v>0</v>
      </c>
    </row>
    <row r="70" spans="2:16" ht="15" thickBot="1" x14ac:dyDescent="0.35">
      <c r="B70" s="47"/>
      <c r="C70" s="26" t="s">
        <v>222</v>
      </c>
      <c r="D70" s="167"/>
      <c r="E70" s="168"/>
      <c r="F70" s="168"/>
      <c r="G70" s="168"/>
      <c r="H70" s="168"/>
      <c r="I70" s="168"/>
      <c r="J70" s="168"/>
      <c r="K70" s="168"/>
      <c r="L70" s="168"/>
      <c r="M70" s="168"/>
      <c r="N70" s="188"/>
      <c r="O70" s="168"/>
      <c r="P70" s="166">
        <f t="shared" si="10"/>
        <v>0</v>
      </c>
    </row>
    <row r="71" spans="2:16" ht="15" thickBot="1" x14ac:dyDescent="0.35">
      <c r="B71" s="47"/>
      <c r="C71" s="20" t="s">
        <v>158</v>
      </c>
      <c r="D71" s="170">
        <v>20</v>
      </c>
      <c r="E71" s="171">
        <v>20</v>
      </c>
      <c r="F71" s="171">
        <v>20</v>
      </c>
      <c r="G71" s="171">
        <v>20</v>
      </c>
      <c r="H71" s="171">
        <v>20</v>
      </c>
      <c r="I71" s="171">
        <v>20</v>
      </c>
      <c r="J71" s="171">
        <v>20</v>
      </c>
      <c r="K71" s="171">
        <v>20</v>
      </c>
      <c r="L71" s="171">
        <v>20</v>
      </c>
      <c r="M71" s="171">
        <v>20</v>
      </c>
      <c r="N71" s="189">
        <v>20</v>
      </c>
      <c r="O71" s="171">
        <v>20</v>
      </c>
      <c r="P71" s="166">
        <f t="shared" si="10"/>
        <v>240</v>
      </c>
    </row>
    <row r="72" spans="2:16" ht="15" thickBot="1" x14ac:dyDescent="0.35">
      <c r="B72" s="47"/>
      <c r="C72" s="26" t="s">
        <v>159</v>
      </c>
      <c r="D72" s="190"/>
      <c r="E72" s="191"/>
      <c r="F72" s="191"/>
      <c r="G72" s="191"/>
      <c r="H72" s="191"/>
      <c r="I72" s="191"/>
      <c r="J72" s="191"/>
      <c r="K72" s="191"/>
      <c r="L72" s="191"/>
      <c r="M72" s="191"/>
      <c r="N72" s="192"/>
      <c r="O72" s="191"/>
      <c r="P72" s="166">
        <f t="shared" si="10"/>
        <v>0</v>
      </c>
    </row>
    <row r="73" spans="2:16" ht="15" thickBot="1" x14ac:dyDescent="0.35">
      <c r="B73" s="47"/>
      <c r="C73" s="20" t="s">
        <v>160</v>
      </c>
      <c r="D73" s="170"/>
      <c r="E73" s="171"/>
      <c r="F73" s="171"/>
      <c r="G73" s="171"/>
      <c r="H73" s="171"/>
      <c r="I73" s="171"/>
      <c r="J73" s="171"/>
      <c r="K73" s="171"/>
      <c r="L73" s="171"/>
      <c r="M73" s="171"/>
      <c r="N73" s="189"/>
      <c r="O73" s="171"/>
      <c r="P73" s="166">
        <f t="shared" si="10"/>
        <v>0</v>
      </c>
    </row>
    <row r="74" spans="2:16" ht="15" thickBot="1" x14ac:dyDescent="0.35">
      <c r="B74" s="47"/>
      <c r="C74" s="26" t="s">
        <v>161</v>
      </c>
      <c r="D74" s="190"/>
      <c r="E74" s="191"/>
      <c r="F74" s="191"/>
      <c r="G74" s="191"/>
      <c r="H74" s="191"/>
      <c r="I74" s="191"/>
      <c r="J74" s="191"/>
      <c r="K74" s="191"/>
      <c r="L74" s="191"/>
      <c r="M74" s="191"/>
      <c r="N74" s="192"/>
      <c r="O74" s="191"/>
      <c r="P74" s="166">
        <f t="shared" si="10"/>
        <v>0</v>
      </c>
    </row>
    <row r="75" spans="2:16" ht="15" thickBot="1" x14ac:dyDescent="0.35">
      <c r="B75" s="48"/>
      <c r="C75" s="20" t="s">
        <v>162</v>
      </c>
      <c r="D75" s="193"/>
      <c r="E75" s="194"/>
      <c r="F75" s="194"/>
      <c r="G75" s="194"/>
      <c r="H75" s="194"/>
      <c r="I75" s="194"/>
      <c r="J75" s="194"/>
      <c r="K75" s="194"/>
      <c r="L75" s="194"/>
      <c r="M75" s="194"/>
      <c r="N75" s="195"/>
      <c r="O75" s="194"/>
      <c r="P75" s="166">
        <f t="shared" si="10"/>
        <v>0</v>
      </c>
    </row>
    <row r="76" spans="2:16" ht="15" thickBot="1" x14ac:dyDescent="0.35">
      <c r="B76" s="39"/>
      <c r="C76" s="37" t="s">
        <v>85</v>
      </c>
      <c r="D76" s="196">
        <f>SUM(D65:D75)</f>
        <v>20</v>
      </c>
      <c r="E76" s="196">
        <f t="shared" ref="E76:O76" si="11">SUM(E65:E75)</f>
        <v>20</v>
      </c>
      <c r="F76" s="196">
        <f t="shared" si="11"/>
        <v>20</v>
      </c>
      <c r="G76" s="196">
        <f t="shared" si="11"/>
        <v>20</v>
      </c>
      <c r="H76" s="196">
        <f t="shared" si="11"/>
        <v>20</v>
      </c>
      <c r="I76" s="196">
        <f t="shared" si="11"/>
        <v>20</v>
      </c>
      <c r="J76" s="196">
        <f t="shared" si="11"/>
        <v>20</v>
      </c>
      <c r="K76" s="196">
        <f t="shared" si="11"/>
        <v>20</v>
      </c>
      <c r="L76" s="196">
        <f t="shared" si="11"/>
        <v>20</v>
      </c>
      <c r="M76" s="196">
        <f t="shared" si="11"/>
        <v>20</v>
      </c>
      <c r="N76" s="196">
        <f t="shared" si="11"/>
        <v>20</v>
      </c>
      <c r="O76" s="196">
        <f t="shared" si="11"/>
        <v>20</v>
      </c>
      <c r="P76" s="166">
        <f t="shared" si="10"/>
        <v>240</v>
      </c>
    </row>
    <row r="77" spans="2:16" ht="16.2" thickBot="1" x14ac:dyDescent="0.35">
      <c r="B77" s="39"/>
      <c r="C77" s="5"/>
    </row>
    <row r="78" spans="2:16" ht="15" thickBot="1" x14ac:dyDescent="0.35">
      <c r="B78" s="39"/>
      <c r="C78" s="3" t="s">
        <v>21</v>
      </c>
      <c r="D78" s="4" t="s">
        <v>9</v>
      </c>
      <c r="E78" s="2" t="s">
        <v>10</v>
      </c>
      <c r="F78" s="2" t="s">
        <v>11</v>
      </c>
      <c r="G78" s="2" t="s">
        <v>12</v>
      </c>
      <c r="H78" s="2" t="s">
        <v>13</v>
      </c>
      <c r="I78" s="2" t="s">
        <v>14</v>
      </c>
      <c r="J78" s="2" t="s">
        <v>15</v>
      </c>
      <c r="K78" s="2" t="s">
        <v>16</v>
      </c>
      <c r="L78" s="2" t="s">
        <v>17</v>
      </c>
      <c r="M78" s="2" t="s">
        <v>18</v>
      </c>
      <c r="N78" s="2" t="s">
        <v>19</v>
      </c>
      <c r="O78" s="2" t="s">
        <v>20</v>
      </c>
      <c r="P78" s="2" t="s">
        <v>3</v>
      </c>
    </row>
    <row r="79" spans="2:16" ht="15" thickBot="1" x14ac:dyDescent="0.35">
      <c r="B79" s="40" t="s">
        <v>149</v>
      </c>
      <c r="C79" s="11" t="s">
        <v>41</v>
      </c>
      <c r="D79" s="129"/>
      <c r="E79" s="130"/>
      <c r="F79" s="130"/>
      <c r="G79" s="130"/>
      <c r="H79" s="130"/>
      <c r="I79" s="130"/>
      <c r="J79" s="130"/>
      <c r="K79" s="130"/>
      <c r="L79" s="130"/>
      <c r="M79" s="130"/>
      <c r="N79" s="130"/>
      <c r="O79" s="131"/>
      <c r="P79" s="144">
        <f>SUM(D79:O79)</f>
        <v>0</v>
      </c>
    </row>
    <row r="80" spans="2:16" ht="15" thickBot="1" x14ac:dyDescent="0.35">
      <c r="B80" s="41"/>
      <c r="C80" s="24" t="s">
        <v>42</v>
      </c>
      <c r="D80" s="132"/>
      <c r="E80" s="133"/>
      <c r="F80" s="133"/>
      <c r="G80" s="133"/>
      <c r="H80" s="133"/>
      <c r="I80" s="133"/>
      <c r="J80" s="133"/>
      <c r="K80" s="133"/>
      <c r="L80" s="133"/>
      <c r="M80" s="133"/>
      <c r="N80" s="133"/>
      <c r="O80" s="134"/>
      <c r="P80" s="144">
        <f t="shared" ref="P80:P91" si="12">SUM(D80:O80)</f>
        <v>0</v>
      </c>
    </row>
    <row r="81" spans="2:16" ht="15" thickBot="1" x14ac:dyDescent="0.35">
      <c r="B81" s="41"/>
      <c r="C81" s="11" t="s">
        <v>2</v>
      </c>
      <c r="D81" s="135"/>
      <c r="E81" s="136"/>
      <c r="F81" s="136"/>
      <c r="G81" s="136"/>
      <c r="H81" s="136"/>
      <c r="I81" s="136"/>
      <c r="J81" s="136"/>
      <c r="K81" s="136"/>
      <c r="L81" s="136"/>
      <c r="M81" s="136"/>
      <c r="N81" s="136"/>
      <c r="O81" s="137"/>
      <c r="P81" s="144">
        <f t="shared" si="12"/>
        <v>0</v>
      </c>
    </row>
    <row r="82" spans="2:16" ht="15" thickBot="1" x14ac:dyDescent="0.35">
      <c r="B82" s="41"/>
      <c r="C82" s="24" t="s">
        <v>40</v>
      </c>
      <c r="D82" s="132"/>
      <c r="E82" s="133"/>
      <c r="F82" s="133"/>
      <c r="G82" s="133"/>
      <c r="H82" s="133"/>
      <c r="I82" s="133"/>
      <c r="J82" s="133"/>
      <c r="K82" s="133"/>
      <c r="L82" s="133"/>
      <c r="M82" s="133"/>
      <c r="N82" s="133"/>
      <c r="O82" s="134"/>
      <c r="P82" s="144">
        <f t="shared" si="12"/>
        <v>0</v>
      </c>
    </row>
    <row r="83" spans="2:16" ht="15" thickBot="1" x14ac:dyDescent="0.35">
      <c r="B83" s="41"/>
      <c r="C83" s="11" t="s">
        <v>72</v>
      </c>
      <c r="D83" s="135"/>
      <c r="E83" s="136"/>
      <c r="F83" s="136"/>
      <c r="G83" s="136"/>
      <c r="H83" s="136"/>
      <c r="I83" s="136"/>
      <c r="J83" s="136"/>
      <c r="K83" s="136"/>
      <c r="L83" s="136"/>
      <c r="M83" s="136"/>
      <c r="N83" s="136"/>
      <c r="O83" s="137"/>
      <c r="P83" s="144">
        <f t="shared" si="12"/>
        <v>0</v>
      </c>
    </row>
    <row r="84" spans="2:16" ht="15" thickBot="1" x14ac:dyDescent="0.35">
      <c r="B84" s="41"/>
      <c r="C84" s="24" t="s">
        <v>109</v>
      </c>
      <c r="D84" s="132"/>
      <c r="E84" s="133"/>
      <c r="F84" s="133"/>
      <c r="G84" s="133"/>
      <c r="H84" s="133"/>
      <c r="I84" s="133"/>
      <c r="J84" s="133"/>
      <c r="K84" s="133"/>
      <c r="L84" s="133"/>
      <c r="M84" s="133"/>
      <c r="N84" s="133"/>
      <c r="O84" s="134"/>
      <c r="P84" s="144">
        <f t="shared" si="12"/>
        <v>0</v>
      </c>
    </row>
    <row r="85" spans="2:16" ht="15" thickBot="1" x14ac:dyDescent="0.35">
      <c r="B85" s="41"/>
      <c r="C85" s="11" t="s">
        <v>44</v>
      </c>
      <c r="D85" s="135"/>
      <c r="E85" s="136"/>
      <c r="F85" s="136"/>
      <c r="G85" s="136"/>
      <c r="H85" s="136"/>
      <c r="I85" s="136"/>
      <c r="J85" s="136"/>
      <c r="K85" s="136"/>
      <c r="L85" s="136"/>
      <c r="M85" s="136"/>
      <c r="N85" s="136"/>
      <c r="O85" s="137"/>
      <c r="P85" s="144">
        <f t="shared" si="12"/>
        <v>0</v>
      </c>
    </row>
    <row r="86" spans="2:16" ht="15" thickBot="1" x14ac:dyDescent="0.35">
      <c r="B86" s="41"/>
      <c r="C86" s="24" t="s">
        <v>158</v>
      </c>
      <c r="D86" s="138">
        <v>60</v>
      </c>
      <c r="E86" s="139">
        <v>60</v>
      </c>
      <c r="F86" s="139">
        <v>60</v>
      </c>
      <c r="G86" s="139">
        <v>60</v>
      </c>
      <c r="H86" s="139">
        <v>60</v>
      </c>
      <c r="I86" s="139">
        <v>60</v>
      </c>
      <c r="J86" s="139">
        <v>60</v>
      </c>
      <c r="K86" s="139">
        <v>60</v>
      </c>
      <c r="L86" s="139">
        <v>60</v>
      </c>
      <c r="M86" s="139">
        <v>60</v>
      </c>
      <c r="N86" s="139">
        <v>60</v>
      </c>
      <c r="O86" s="140">
        <v>60</v>
      </c>
      <c r="P86" s="144">
        <f t="shared" si="12"/>
        <v>720</v>
      </c>
    </row>
    <row r="87" spans="2:16" ht="15" thickBot="1" x14ac:dyDescent="0.35">
      <c r="B87" s="41"/>
      <c r="C87" s="11" t="s">
        <v>159</v>
      </c>
      <c r="D87" s="135"/>
      <c r="E87" s="136"/>
      <c r="F87" s="136"/>
      <c r="G87" s="136"/>
      <c r="H87" s="136"/>
      <c r="I87" s="136"/>
      <c r="J87" s="136"/>
      <c r="K87" s="136"/>
      <c r="L87" s="136"/>
      <c r="M87" s="136"/>
      <c r="N87" s="136"/>
      <c r="O87" s="137"/>
      <c r="P87" s="144">
        <f t="shared" si="12"/>
        <v>0</v>
      </c>
    </row>
    <row r="88" spans="2:16" ht="15" thickBot="1" x14ac:dyDescent="0.35">
      <c r="B88" s="41"/>
      <c r="C88" s="24" t="s">
        <v>160</v>
      </c>
      <c r="D88" s="138"/>
      <c r="E88" s="139"/>
      <c r="F88" s="139"/>
      <c r="G88" s="139"/>
      <c r="H88" s="139"/>
      <c r="I88" s="139"/>
      <c r="J88" s="139"/>
      <c r="K88" s="139"/>
      <c r="L88" s="139"/>
      <c r="M88" s="139"/>
      <c r="N88" s="139"/>
      <c r="O88" s="140"/>
      <c r="P88" s="144">
        <f t="shared" si="12"/>
        <v>0</v>
      </c>
    </row>
    <row r="89" spans="2:16" ht="15" thickBot="1" x14ac:dyDescent="0.35">
      <c r="B89" s="41"/>
      <c r="C89" s="11" t="s">
        <v>161</v>
      </c>
      <c r="D89" s="135"/>
      <c r="E89" s="136"/>
      <c r="F89" s="136"/>
      <c r="G89" s="136"/>
      <c r="H89" s="136"/>
      <c r="I89" s="136"/>
      <c r="J89" s="136"/>
      <c r="K89" s="136"/>
      <c r="L89" s="136"/>
      <c r="M89" s="136"/>
      <c r="N89" s="136"/>
      <c r="O89" s="137"/>
      <c r="P89" s="144">
        <f t="shared" si="12"/>
        <v>0</v>
      </c>
    </row>
    <row r="90" spans="2:16" ht="15" thickBot="1" x14ac:dyDescent="0.35">
      <c r="B90" s="42"/>
      <c r="C90" s="24" t="s">
        <v>162</v>
      </c>
      <c r="D90" s="138"/>
      <c r="E90" s="139"/>
      <c r="F90" s="139"/>
      <c r="G90" s="139"/>
      <c r="H90" s="139"/>
      <c r="I90" s="139"/>
      <c r="J90" s="139"/>
      <c r="K90" s="139"/>
      <c r="L90" s="139"/>
      <c r="M90" s="139"/>
      <c r="N90" s="139"/>
      <c r="O90" s="140"/>
      <c r="P90" s="144">
        <f t="shared" si="12"/>
        <v>0</v>
      </c>
    </row>
    <row r="91" spans="2:16" ht="15" thickBot="1" x14ac:dyDescent="0.35">
      <c r="B91" s="39"/>
      <c r="C91" s="101" t="s">
        <v>85</v>
      </c>
      <c r="D91" s="197">
        <f>SUM(D79:D90)</f>
        <v>60</v>
      </c>
      <c r="E91" s="197">
        <f t="shared" ref="E91:O91" si="13">SUM(E79:E90)</f>
        <v>60</v>
      </c>
      <c r="F91" s="197">
        <f t="shared" si="13"/>
        <v>60</v>
      </c>
      <c r="G91" s="197">
        <f t="shared" si="13"/>
        <v>60</v>
      </c>
      <c r="H91" s="197">
        <f t="shared" si="13"/>
        <v>60</v>
      </c>
      <c r="I91" s="197">
        <f t="shared" si="13"/>
        <v>60</v>
      </c>
      <c r="J91" s="197">
        <f t="shared" si="13"/>
        <v>60</v>
      </c>
      <c r="K91" s="197">
        <f t="shared" si="13"/>
        <v>60</v>
      </c>
      <c r="L91" s="197">
        <f t="shared" si="13"/>
        <v>60</v>
      </c>
      <c r="M91" s="197">
        <f t="shared" si="13"/>
        <v>60</v>
      </c>
      <c r="N91" s="197">
        <f t="shared" si="13"/>
        <v>60</v>
      </c>
      <c r="O91" s="197">
        <f t="shared" si="13"/>
        <v>60</v>
      </c>
      <c r="P91" s="144">
        <f t="shared" si="12"/>
        <v>720</v>
      </c>
    </row>
    <row r="92" spans="2:16" ht="16.2" thickBot="1" x14ac:dyDescent="0.35">
      <c r="B92" s="39"/>
      <c r="C92" s="5"/>
      <c r="D92" s="1"/>
    </row>
    <row r="93" spans="2:16" ht="15" thickBot="1" x14ac:dyDescent="0.35">
      <c r="B93" s="39"/>
      <c r="C93" s="3" t="s">
        <v>21</v>
      </c>
      <c r="D93" s="4" t="s">
        <v>9</v>
      </c>
      <c r="E93" s="2" t="s">
        <v>10</v>
      </c>
      <c r="F93" s="2" t="s">
        <v>11</v>
      </c>
      <c r="G93" s="2" t="s">
        <v>12</v>
      </c>
      <c r="H93" s="2" t="s">
        <v>13</v>
      </c>
      <c r="I93" s="2" t="s">
        <v>14</v>
      </c>
      <c r="J93" s="2" t="s">
        <v>15</v>
      </c>
      <c r="K93" s="2" t="s">
        <v>16</v>
      </c>
      <c r="L93" s="2" t="s">
        <v>17</v>
      </c>
      <c r="M93" s="2" t="s">
        <v>18</v>
      </c>
      <c r="N93" s="2" t="s">
        <v>19</v>
      </c>
      <c r="O93" s="2" t="s">
        <v>20</v>
      </c>
      <c r="P93" s="2" t="s">
        <v>3</v>
      </c>
    </row>
    <row r="94" spans="2:16" ht="15" thickBot="1" x14ac:dyDescent="0.35">
      <c r="B94" s="43" t="s">
        <v>150</v>
      </c>
      <c r="C94" s="16" t="s">
        <v>49</v>
      </c>
      <c r="D94" s="146"/>
      <c r="E94" s="147"/>
      <c r="F94" s="147"/>
      <c r="G94" s="147"/>
      <c r="H94" s="147"/>
      <c r="I94" s="147"/>
      <c r="J94" s="147"/>
      <c r="K94" s="147"/>
      <c r="L94" s="147"/>
      <c r="M94" s="147"/>
      <c r="N94" s="147"/>
      <c r="O94" s="148"/>
      <c r="P94" s="149">
        <f>SUM(D94:O94)</f>
        <v>0</v>
      </c>
    </row>
    <row r="95" spans="2:16" ht="15" thickBot="1" x14ac:dyDescent="0.35">
      <c r="B95" s="44"/>
      <c r="C95" s="25" t="s">
        <v>50</v>
      </c>
      <c r="D95" s="150"/>
      <c r="E95" s="151"/>
      <c r="F95" s="151"/>
      <c r="G95" s="151"/>
      <c r="H95" s="151"/>
      <c r="I95" s="151"/>
      <c r="J95" s="151"/>
      <c r="K95" s="151"/>
      <c r="L95" s="151"/>
      <c r="M95" s="151"/>
      <c r="N95" s="151"/>
      <c r="O95" s="152"/>
      <c r="P95" s="149">
        <f t="shared" ref="P95:P102" si="14">SUM(D95:O95)</f>
        <v>0</v>
      </c>
    </row>
    <row r="96" spans="2:16" ht="15" thickBot="1" x14ac:dyDescent="0.35">
      <c r="B96" s="44"/>
      <c r="C96" s="16" t="s">
        <v>51</v>
      </c>
      <c r="D96" s="153"/>
      <c r="E96" s="154"/>
      <c r="F96" s="154"/>
      <c r="G96" s="154"/>
      <c r="H96" s="154"/>
      <c r="I96" s="154"/>
      <c r="J96" s="154"/>
      <c r="K96" s="154"/>
      <c r="L96" s="154"/>
      <c r="M96" s="154"/>
      <c r="N96" s="154"/>
      <c r="O96" s="155"/>
      <c r="P96" s="149">
        <f t="shared" si="14"/>
        <v>0</v>
      </c>
    </row>
    <row r="97" spans="2:16" ht="15" thickBot="1" x14ac:dyDescent="0.35">
      <c r="B97" s="44"/>
      <c r="C97" s="25" t="s">
        <v>158</v>
      </c>
      <c r="D97" s="150">
        <v>5</v>
      </c>
      <c r="E97" s="151">
        <v>5</v>
      </c>
      <c r="F97" s="151">
        <v>5</v>
      </c>
      <c r="G97" s="151">
        <v>5</v>
      </c>
      <c r="H97" s="151">
        <v>5</v>
      </c>
      <c r="I97" s="151">
        <v>5</v>
      </c>
      <c r="J97" s="151">
        <v>5</v>
      </c>
      <c r="K97" s="151">
        <v>5</v>
      </c>
      <c r="L97" s="151">
        <v>5</v>
      </c>
      <c r="M97" s="151">
        <v>5</v>
      </c>
      <c r="N97" s="151">
        <v>5</v>
      </c>
      <c r="O97" s="152">
        <v>5</v>
      </c>
      <c r="P97" s="149">
        <f t="shared" si="14"/>
        <v>60</v>
      </c>
    </row>
    <row r="98" spans="2:16" ht="15" thickBot="1" x14ac:dyDescent="0.35">
      <c r="B98" s="44"/>
      <c r="C98" s="16" t="s">
        <v>159</v>
      </c>
      <c r="D98" s="153"/>
      <c r="E98" s="154"/>
      <c r="F98" s="154"/>
      <c r="G98" s="154"/>
      <c r="H98" s="154"/>
      <c r="I98" s="154"/>
      <c r="J98" s="154"/>
      <c r="K98" s="154"/>
      <c r="L98" s="154"/>
      <c r="M98" s="154"/>
      <c r="N98" s="154"/>
      <c r="O98" s="155"/>
      <c r="P98" s="149">
        <f t="shared" si="14"/>
        <v>0</v>
      </c>
    </row>
    <row r="99" spans="2:16" ht="15" thickBot="1" x14ac:dyDescent="0.35">
      <c r="B99" s="44"/>
      <c r="C99" s="25" t="s">
        <v>160</v>
      </c>
      <c r="D99" s="184"/>
      <c r="E99" s="185"/>
      <c r="F99" s="185"/>
      <c r="G99" s="185"/>
      <c r="H99" s="185"/>
      <c r="I99" s="185"/>
      <c r="J99" s="185"/>
      <c r="K99" s="185"/>
      <c r="L99" s="185"/>
      <c r="M99" s="185"/>
      <c r="N99" s="185"/>
      <c r="O99" s="186"/>
      <c r="P99" s="149">
        <f t="shared" si="14"/>
        <v>0</v>
      </c>
    </row>
    <row r="100" spans="2:16" ht="15" thickBot="1" x14ac:dyDescent="0.35">
      <c r="B100" s="44"/>
      <c r="C100" s="16" t="s">
        <v>161</v>
      </c>
      <c r="D100" s="153"/>
      <c r="E100" s="154"/>
      <c r="F100" s="154"/>
      <c r="G100" s="154"/>
      <c r="H100" s="154"/>
      <c r="I100" s="154"/>
      <c r="J100" s="154"/>
      <c r="K100" s="154"/>
      <c r="L100" s="154"/>
      <c r="M100" s="154"/>
      <c r="N100" s="154"/>
      <c r="O100" s="155"/>
      <c r="P100" s="149">
        <f t="shared" si="14"/>
        <v>0</v>
      </c>
    </row>
    <row r="101" spans="2:16" ht="15" thickBot="1" x14ac:dyDescent="0.35">
      <c r="B101" s="45"/>
      <c r="C101" s="25" t="s">
        <v>162</v>
      </c>
      <c r="D101" s="184"/>
      <c r="E101" s="185"/>
      <c r="F101" s="185"/>
      <c r="G101" s="185"/>
      <c r="H101" s="185"/>
      <c r="I101" s="185"/>
      <c r="J101" s="185"/>
      <c r="K101" s="185"/>
      <c r="L101" s="185"/>
      <c r="M101" s="185"/>
      <c r="N101" s="185"/>
      <c r="O101" s="186"/>
      <c r="P101" s="149">
        <f t="shared" si="14"/>
        <v>0</v>
      </c>
    </row>
    <row r="102" spans="2:16" ht="15" thickBot="1" x14ac:dyDescent="0.35">
      <c r="B102" s="39"/>
      <c r="C102" s="33" t="s">
        <v>85</v>
      </c>
      <c r="D102" s="162">
        <f>SUM(D94:D101)</f>
        <v>5</v>
      </c>
      <c r="E102" s="162">
        <f t="shared" ref="E102:O102" si="15">SUM(E94:E101)</f>
        <v>5</v>
      </c>
      <c r="F102" s="162">
        <f t="shared" si="15"/>
        <v>5</v>
      </c>
      <c r="G102" s="162">
        <f t="shared" si="15"/>
        <v>5</v>
      </c>
      <c r="H102" s="162">
        <f t="shared" si="15"/>
        <v>5</v>
      </c>
      <c r="I102" s="162">
        <f t="shared" si="15"/>
        <v>5</v>
      </c>
      <c r="J102" s="162">
        <f t="shared" si="15"/>
        <v>5</v>
      </c>
      <c r="K102" s="162">
        <f t="shared" si="15"/>
        <v>5</v>
      </c>
      <c r="L102" s="162">
        <f t="shared" si="15"/>
        <v>5</v>
      </c>
      <c r="M102" s="162">
        <f t="shared" si="15"/>
        <v>5</v>
      </c>
      <c r="N102" s="162">
        <f t="shared" si="15"/>
        <v>5</v>
      </c>
      <c r="O102" s="162">
        <f t="shared" si="15"/>
        <v>5</v>
      </c>
      <c r="P102" s="149">
        <f t="shared" si="14"/>
        <v>60</v>
      </c>
    </row>
    <row r="103" spans="2:16" ht="16.2" thickBot="1" x14ac:dyDescent="0.35">
      <c r="B103" s="39"/>
      <c r="C103" s="5"/>
    </row>
    <row r="104" spans="2:16" ht="15" thickBot="1" x14ac:dyDescent="0.35">
      <c r="B104" s="39"/>
      <c r="C104" s="3" t="s">
        <v>21</v>
      </c>
      <c r="D104" s="4" t="s">
        <v>9</v>
      </c>
      <c r="E104" s="2" t="s">
        <v>10</v>
      </c>
      <c r="F104" s="2" t="s">
        <v>11</v>
      </c>
      <c r="G104" s="2" t="s">
        <v>12</v>
      </c>
      <c r="H104" s="2" t="s">
        <v>13</v>
      </c>
      <c r="I104" s="2" t="s">
        <v>14</v>
      </c>
      <c r="J104" s="2" t="s">
        <v>15</v>
      </c>
      <c r="K104" s="2" t="s">
        <v>16</v>
      </c>
      <c r="L104" s="2" t="s">
        <v>17</v>
      </c>
      <c r="M104" s="2" t="s">
        <v>18</v>
      </c>
      <c r="N104" s="2" t="s">
        <v>19</v>
      </c>
      <c r="O104" s="2" t="s">
        <v>20</v>
      </c>
      <c r="P104" s="2" t="s">
        <v>3</v>
      </c>
    </row>
    <row r="105" spans="2:16" ht="15" thickBot="1" x14ac:dyDescent="0.35">
      <c r="B105" s="46" t="s">
        <v>151</v>
      </c>
      <c r="C105" s="20" t="s">
        <v>74</v>
      </c>
      <c r="D105" s="163"/>
      <c r="E105" s="164"/>
      <c r="F105" s="164"/>
      <c r="G105" s="164"/>
      <c r="H105" s="164"/>
      <c r="I105" s="164"/>
      <c r="J105" s="164"/>
      <c r="K105" s="164"/>
      <c r="L105" s="164"/>
      <c r="M105" s="164"/>
      <c r="N105" s="164"/>
      <c r="O105" s="165"/>
      <c r="P105" s="166">
        <f>SUM(D105:O105)</f>
        <v>0</v>
      </c>
    </row>
    <row r="106" spans="2:16" ht="15" thickBot="1" x14ac:dyDescent="0.35">
      <c r="B106" s="47"/>
      <c r="C106" s="26" t="s">
        <v>75</v>
      </c>
      <c r="D106" s="167"/>
      <c r="E106" s="168"/>
      <c r="F106" s="168"/>
      <c r="G106" s="168"/>
      <c r="H106" s="168"/>
      <c r="I106" s="168"/>
      <c r="J106" s="168"/>
      <c r="K106" s="168"/>
      <c r="L106" s="168"/>
      <c r="M106" s="168"/>
      <c r="N106" s="168"/>
      <c r="O106" s="169"/>
      <c r="P106" s="166">
        <f t="shared" ref="P106:P116" si="16">SUM(D106:O106)</f>
        <v>0</v>
      </c>
    </row>
    <row r="107" spans="2:16" ht="15" thickBot="1" x14ac:dyDescent="0.35">
      <c r="B107" s="47"/>
      <c r="C107" s="20" t="s">
        <v>73</v>
      </c>
      <c r="D107" s="170"/>
      <c r="E107" s="171"/>
      <c r="F107" s="171"/>
      <c r="G107" s="171"/>
      <c r="H107" s="171"/>
      <c r="I107" s="171"/>
      <c r="J107" s="171"/>
      <c r="K107" s="171"/>
      <c r="L107" s="171"/>
      <c r="M107" s="171"/>
      <c r="N107" s="171"/>
      <c r="O107" s="172"/>
      <c r="P107" s="166">
        <f t="shared" si="16"/>
        <v>0</v>
      </c>
    </row>
    <row r="108" spans="2:16" ht="15" thickBot="1" x14ac:dyDescent="0.35">
      <c r="B108" s="47"/>
      <c r="C108" s="26" t="s">
        <v>76</v>
      </c>
      <c r="D108" s="167"/>
      <c r="E108" s="168"/>
      <c r="F108" s="168"/>
      <c r="G108" s="168"/>
      <c r="H108" s="168"/>
      <c r="I108" s="168"/>
      <c r="J108" s="168"/>
      <c r="K108" s="168"/>
      <c r="L108" s="168"/>
      <c r="M108" s="168"/>
      <c r="N108" s="168"/>
      <c r="O108" s="169"/>
      <c r="P108" s="166">
        <f t="shared" si="16"/>
        <v>0</v>
      </c>
    </row>
    <row r="109" spans="2:16" ht="15" thickBot="1" x14ac:dyDescent="0.35">
      <c r="B109" s="47"/>
      <c r="C109" s="20" t="s">
        <v>77</v>
      </c>
      <c r="D109" s="170"/>
      <c r="E109" s="171"/>
      <c r="F109" s="171"/>
      <c r="G109" s="171"/>
      <c r="H109" s="171"/>
      <c r="I109" s="171"/>
      <c r="J109" s="171"/>
      <c r="K109" s="171"/>
      <c r="L109" s="171"/>
      <c r="M109" s="171"/>
      <c r="N109" s="171"/>
      <c r="O109" s="172"/>
      <c r="P109" s="166">
        <f t="shared" si="16"/>
        <v>0</v>
      </c>
    </row>
    <row r="110" spans="2:16" ht="15" thickBot="1" x14ac:dyDescent="0.35">
      <c r="B110" s="47"/>
      <c r="C110" s="26" t="s">
        <v>78</v>
      </c>
      <c r="D110" s="167"/>
      <c r="E110" s="168"/>
      <c r="F110" s="168"/>
      <c r="G110" s="168"/>
      <c r="H110" s="168"/>
      <c r="I110" s="168"/>
      <c r="J110" s="168"/>
      <c r="K110" s="168"/>
      <c r="L110" s="168"/>
      <c r="M110" s="168"/>
      <c r="N110" s="168"/>
      <c r="O110" s="169"/>
      <c r="P110" s="166">
        <f t="shared" si="16"/>
        <v>0</v>
      </c>
    </row>
    <row r="111" spans="2:16" ht="15" thickBot="1" x14ac:dyDescent="0.35">
      <c r="B111" s="47"/>
      <c r="C111" s="20" t="s">
        <v>158</v>
      </c>
      <c r="D111" s="170">
        <v>100</v>
      </c>
      <c r="E111" s="171">
        <v>100</v>
      </c>
      <c r="F111" s="171">
        <v>100</v>
      </c>
      <c r="G111" s="171">
        <v>100</v>
      </c>
      <c r="H111" s="171">
        <v>100</v>
      </c>
      <c r="I111" s="171">
        <v>100</v>
      </c>
      <c r="J111" s="171">
        <v>100</v>
      </c>
      <c r="K111" s="171">
        <v>100</v>
      </c>
      <c r="L111" s="171">
        <v>100</v>
      </c>
      <c r="M111" s="171">
        <v>100</v>
      </c>
      <c r="N111" s="171">
        <v>100</v>
      </c>
      <c r="O111" s="172">
        <v>100</v>
      </c>
      <c r="P111" s="166">
        <f t="shared" si="16"/>
        <v>1200</v>
      </c>
    </row>
    <row r="112" spans="2:16" ht="15" thickBot="1" x14ac:dyDescent="0.35">
      <c r="B112" s="47"/>
      <c r="C112" s="26" t="s">
        <v>159</v>
      </c>
      <c r="D112" s="167"/>
      <c r="E112" s="168"/>
      <c r="F112" s="168"/>
      <c r="G112" s="168"/>
      <c r="H112" s="168"/>
      <c r="I112" s="168"/>
      <c r="J112" s="168"/>
      <c r="K112" s="168"/>
      <c r="L112" s="168"/>
      <c r="M112" s="168"/>
      <c r="N112" s="168"/>
      <c r="O112" s="169"/>
      <c r="P112" s="166">
        <f t="shared" si="16"/>
        <v>0</v>
      </c>
    </row>
    <row r="113" spans="2:16" ht="15" thickBot="1" x14ac:dyDescent="0.35">
      <c r="B113" s="47"/>
      <c r="C113" s="20" t="s">
        <v>160</v>
      </c>
      <c r="D113" s="173"/>
      <c r="E113" s="174"/>
      <c r="F113" s="174"/>
      <c r="G113" s="174"/>
      <c r="H113" s="174"/>
      <c r="I113" s="174"/>
      <c r="J113" s="174"/>
      <c r="K113" s="174"/>
      <c r="L113" s="174"/>
      <c r="M113" s="174"/>
      <c r="N113" s="174"/>
      <c r="O113" s="175"/>
      <c r="P113" s="166">
        <f t="shared" si="16"/>
        <v>0</v>
      </c>
    </row>
    <row r="114" spans="2:16" ht="15" thickBot="1" x14ac:dyDescent="0.35">
      <c r="B114" s="47"/>
      <c r="C114" s="26" t="s">
        <v>161</v>
      </c>
      <c r="D114" s="167"/>
      <c r="E114" s="168"/>
      <c r="F114" s="168"/>
      <c r="G114" s="168"/>
      <c r="H114" s="168"/>
      <c r="I114" s="168"/>
      <c r="J114" s="168"/>
      <c r="K114" s="168"/>
      <c r="L114" s="168"/>
      <c r="M114" s="168"/>
      <c r="N114" s="168"/>
      <c r="O114" s="169"/>
      <c r="P114" s="166">
        <f t="shared" si="16"/>
        <v>0</v>
      </c>
    </row>
    <row r="115" spans="2:16" ht="15" thickBot="1" x14ac:dyDescent="0.35">
      <c r="B115" s="48"/>
      <c r="C115" s="20" t="s">
        <v>162</v>
      </c>
      <c r="D115" s="170"/>
      <c r="E115" s="171"/>
      <c r="F115" s="171"/>
      <c r="G115" s="171"/>
      <c r="H115" s="171"/>
      <c r="I115" s="171"/>
      <c r="J115" s="171"/>
      <c r="K115" s="171"/>
      <c r="L115" s="171"/>
      <c r="M115" s="171"/>
      <c r="N115" s="171"/>
      <c r="O115" s="172"/>
      <c r="P115" s="166">
        <f t="shared" si="16"/>
        <v>0</v>
      </c>
    </row>
    <row r="116" spans="2:16" ht="15" thickBot="1" x14ac:dyDescent="0.35">
      <c r="B116" s="39"/>
      <c r="C116" s="102" t="s">
        <v>85</v>
      </c>
      <c r="D116" s="196">
        <f>SUM(D105:D115)</f>
        <v>100</v>
      </c>
      <c r="E116" s="196">
        <f t="shared" ref="E116:O116" si="17">SUM(E105:E115)</f>
        <v>100</v>
      </c>
      <c r="F116" s="196">
        <f t="shared" si="17"/>
        <v>100</v>
      </c>
      <c r="G116" s="196">
        <f t="shared" si="17"/>
        <v>100</v>
      </c>
      <c r="H116" s="196">
        <f t="shared" si="17"/>
        <v>100</v>
      </c>
      <c r="I116" s="196">
        <f t="shared" si="17"/>
        <v>100</v>
      </c>
      <c r="J116" s="196">
        <f t="shared" si="17"/>
        <v>100</v>
      </c>
      <c r="K116" s="196">
        <f t="shared" si="17"/>
        <v>100</v>
      </c>
      <c r="L116" s="196">
        <f t="shared" si="17"/>
        <v>100</v>
      </c>
      <c r="M116" s="196">
        <f t="shared" si="17"/>
        <v>100</v>
      </c>
      <c r="N116" s="196">
        <f t="shared" si="17"/>
        <v>100</v>
      </c>
      <c r="O116" s="196">
        <f t="shared" si="17"/>
        <v>100</v>
      </c>
      <c r="P116" s="166">
        <f t="shared" si="16"/>
        <v>1200</v>
      </c>
    </row>
    <row r="117" spans="2:16" ht="16.2" thickBot="1" x14ac:dyDescent="0.35">
      <c r="B117" s="39"/>
      <c r="C117" s="5"/>
    </row>
    <row r="118" spans="2:16" ht="15" thickBot="1" x14ac:dyDescent="0.35">
      <c r="B118" s="39"/>
      <c r="C118" s="21" t="s">
        <v>21</v>
      </c>
      <c r="D118" s="4" t="s">
        <v>9</v>
      </c>
      <c r="E118" s="2" t="s">
        <v>10</v>
      </c>
      <c r="F118" s="2" t="s">
        <v>11</v>
      </c>
      <c r="G118" s="2" t="s">
        <v>12</v>
      </c>
      <c r="H118" s="2" t="s">
        <v>13</v>
      </c>
      <c r="I118" s="2" t="s">
        <v>14</v>
      </c>
      <c r="J118" s="2" t="s">
        <v>15</v>
      </c>
      <c r="K118" s="2" t="s">
        <v>16</v>
      </c>
      <c r="L118" s="2" t="s">
        <v>17</v>
      </c>
      <c r="M118" s="2" t="s">
        <v>18</v>
      </c>
      <c r="N118" s="2" t="s">
        <v>19</v>
      </c>
      <c r="O118" s="2" t="s">
        <v>20</v>
      </c>
      <c r="P118" s="2" t="s">
        <v>3</v>
      </c>
    </row>
    <row r="119" spans="2:16" ht="15" thickBot="1" x14ac:dyDescent="0.35">
      <c r="B119" s="40" t="s">
        <v>152</v>
      </c>
      <c r="C119" s="11" t="s">
        <v>0</v>
      </c>
      <c r="D119" s="129"/>
      <c r="E119" s="130"/>
      <c r="F119" s="130"/>
      <c r="G119" s="130"/>
      <c r="H119" s="130"/>
      <c r="I119" s="130"/>
      <c r="J119" s="130"/>
      <c r="K119" s="130"/>
      <c r="L119" s="130"/>
      <c r="M119" s="130"/>
      <c r="N119" s="130"/>
      <c r="O119" s="131"/>
      <c r="P119" s="144">
        <f>SUM(D119:O119)</f>
        <v>0</v>
      </c>
    </row>
    <row r="120" spans="2:16" ht="15" thickBot="1" x14ac:dyDescent="0.35">
      <c r="B120" s="41"/>
      <c r="C120" s="24" t="s">
        <v>223</v>
      </c>
      <c r="D120" s="132"/>
      <c r="E120" s="133"/>
      <c r="F120" s="133"/>
      <c r="G120" s="133"/>
      <c r="H120" s="133"/>
      <c r="I120" s="133"/>
      <c r="J120" s="133"/>
      <c r="K120" s="133"/>
      <c r="L120" s="133"/>
      <c r="M120" s="133"/>
      <c r="N120" s="133"/>
      <c r="O120" s="134"/>
      <c r="P120" s="144">
        <f t="shared" ref="P120:P130" si="18">SUM(D120:O120)</f>
        <v>0</v>
      </c>
    </row>
    <row r="121" spans="2:16" ht="15" thickBot="1" x14ac:dyDescent="0.35">
      <c r="B121" s="41"/>
      <c r="C121" s="11" t="s">
        <v>1</v>
      </c>
      <c r="D121" s="135"/>
      <c r="E121" s="136"/>
      <c r="F121" s="136"/>
      <c r="G121" s="136"/>
      <c r="H121" s="136"/>
      <c r="I121" s="136"/>
      <c r="J121" s="136"/>
      <c r="K121" s="136"/>
      <c r="L121" s="136"/>
      <c r="M121" s="136"/>
      <c r="N121" s="136"/>
      <c r="O121" s="137"/>
      <c r="P121" s="144">
        <f t="shared" si="18"/>
        <v>0</v>
      </c>
    </row>
    <row r="122" spans="2:16" ht="15" thickBot="1" x14ac:dyDescent="0.35">
      <c r="B122" s="41"/>
      <c r="C122" s="24" t="s">
        <v>28</v>
      </c>
      <c r="D122" s="132"/>
      <c r="E122" s="133"/>
      <c r="F122" s="133"/>
      <c r="G122" s="133"/>
      <c r="H122" s="133"/>
      <c r="I122" s="133"/>
      <c r="J122" s="133"/>
      <c r="K122" s="133"/>
      <c r="L122" s="133"/>
      <c r="M122" s="133"/>
      <c r="N122" s="133"/>
      <c r="O122" s="134"/>
      <c r="P122" s="144">
        <f t="shared" si="18"/>
        <v>0</v>
      </c>
    </row>
    <row r="123" spans="2:16" ht="15" thickBot="1" x14ac:dyDescent="0.35">
      <c r="B123" s="41"/>
      <c r="C123" s="11" t="s">
        <v>8</v>
      </c>
      <c r="D123" s="135"/>
      <c r="E123" s="136"/>
      <c r="F123" s="136"/>
      <c r="G123" s="136"/>
      <c r="H123" s="136"/>
      <c r="I123" s="136"/>
      <c r="J123" s="136"/>
      <c r="K123" s="136"/>
      <c r="L123" s="136"/>
      <c r="M123" s="136"/>
      <c r="N123" s="136"/>
      <c r="O123" s="137"/>
      <c r="P123" s="144">
        <f>SUM(D123:O123)</f>
        <v>0</v>
      </c>
    </row>
    <row r="124" spans="2:16" ht="15" thickBot="1" x14ac:dyDescent="0.35">
      <c r="B124" s="41"/>
      <c r="C124" s="24" t="s">
        <v>45</v>
      </c>
      <c r="D124" s="132"/>
      <c r="E124" s="133"/>
      <c r="F124" s="133"/>
      <c r="G124" s="133"/>
      <c r="H124" s="133"/>
      <c r="I124" s="133"/>
      <c r="J124" s="133"/>
      <c r="K124" s="133"/>
      <c r="L124" s="133"/>
      <c r="M124" s="133"/>
      <c r="N124" s="133"/>
      <c r="O124" s="134"/>
      <c r="P124" s="144">
        <f t="shared" si="18"/>
        <v>0</v>
      </c>
    </row>
    <row r="125" spans="2:16" ht="15" thickBot="1" x14ac:dyDescent="0.35">
      <c r="B125" s="41"/>
      <c r="C125" s="11" t="s">
        <v>163</v>
      </c>
      <c r="D125" s="135"/>
      <c r="E125" s="136"/>
      <c r="F125" s="136"/>
      <c r="G125" s="136"/>
      <c r="H125" s="136"/>
      <c r="I125" s="136"/>
      <c r="J125" s="136"/>
      <c r="K125" s="136"/>
      <c r="L125" s="136"/>
      <c r="M125" s="136"/>
      <c r="N125" s="136"/>
      <c r="O125" s="137"/>
      <c r="P125" s="144">
        <f t="shared" si="18"/>
        <v>0</v>
      </c>
    </row>
    <row r="126" spans="2:16" ht="15" thickBot="1" x14ac:dyDescent="0.35">
      <c r="B126" s="41"/>
      <c r="C126" s="24" t="s">
        <v>158</v>
      </c>
      <c r="D126" s="138">
        <v>40</v>
      </c>
      <c r="E126" s="139">
        <v>40</v>
      </c>
      <c r="F126" s="139">
        <v>40</v>
      </c>
      <c r="G126" s="139">
        <v>40</v>
      </c>
      <c r="H126" s="139">
        <v>40</v>
      </c>
      <c r="I126" s="139">
        <v>40</v>
      </c>
      <c r="J126" s="139">
        <v>40</v>
      </c>
      <c r="K126" s="139">
        <v>40</v>
      </c>
      <c r="L126" s="139">
        <v>40</v>
      </c>
      <c r="M126" s="139">
        <v>40</v>
      </c>
      <c r="N126" s="139">
        <v>40</v>
      </c>
      <c r="O126" s="140">
        <v>40</v>
      </c>
      <c r="P126" s="144">
        <f t="shared" si="18"/>
        <v>480</v>
      </c>
    </row>
    <row r="127" spans="2:16" ht="15" thickBot="1" x14ac:dyDescent="0.35">
      <c r="B127" s="41"/>
      <c r="C127" s="11" t="s">
        <v>159</v>
      </c>
      <c r="D127" s="135"/>
      <c r="E127" s="136"/>
      <c r="F127" s="136"/>
      <c r="G127" s="136"/>
      <c r="H127" s="136"/>
      <c r="I127" s="136"/>
      <c r="J127" s="136"/>
      <c r="K127" s="136"/>
      <c r="L127" s="136"/>
      <c r="M127" s="136"/>
      <c r="N127" s="136"/>
      <c r="O127" s="137"/>
      <c r="P127" s="144">
        <f t="shared" si="18"/>
        <v>0</v>
      </c>
    </row>
    <row r="128" spans="2:16" ht="15" thickBot="1" x14ac:dyDescent="0.35">
      <c r="B128" s="41"/>
      <c r="C128" s="24" t="s">
        <v>160</v>
      </c>
      <c r="D128" s="138"/>
      <c r="E128" s="139"/>
      <c r="F128" s="139"/>
      <c r="G128" s="139"/>
      <c r="H128" s="139"/>
      <c r="I128" s="139"/>
      <c r="J128" s="139"/>
      <c r="K128" s="139"/>
      <c r="L128" s="139"/>
      <c r="M128" s="139"/>
      <c r="N128" s="139"/>
      <c r="O128" s="140"/>
      <c r="P128" s="144">
        <f t="shared" si="18"/>
        <v>0</v>
      </c>
    </row>
    <row r="129" spans="2:17" ht="15" thickBot="1" x14ac:dyDescent="0.35">
      <c r="B129" s="41"/>
      <c r="C129" s="11" t="s">
        <v>161</v>
      </c>
      <c r="D129" s="135"/>
      <c r="E129" s="136"/>
      <c r="F129" s="136"/>
      <c r="G129" s="136"/>
      <c r="H129" s="136"/>
      <c r="I129" s="136"/>
      <c r="J129" s="136"/>
      <c r="K129" s="136"/>
      <c r="L129" s="136"/>
      <c r="M129" s="136"/>
      <c r="N129" s="136"/>
      <c r="O129" s="137"/>
      <c r="P129" s="144">
        <f t="shared" si="18"/>
        <v>0</v>
      </c>
    </row>
    <row r="130" spans="2:17" ht="15" thickBot="1" x14ac:dyDescent="0.35">
      <c r="B130" s="42"/>
      <c r="C130" s="24" t="s">
        <v>162</v>
      </c>
      <c r="D130" s="138"/>
      <c r="E130" s="139"/>
      <c r="F130" s="139"/>
      <c r="G130" s="139"/>
      <c r="H130" s="139"/>
      <c r="I130" s="139"/>
      <c r="J130" s="139"/>
      <c r="K130" s="139"/>
      <c r="L130" s="139"/>
      <c r="M130" s="139"/>
      <c r="N130" s="139"/>
      <c r="O130" s="140"/>
      <c r="P130" s="144">
        <f t="shared" si="18"/>
        <v>0</v>
      </c>
      <c r="Q130" s="1"/>
    </row>
    <row r="131" spans="2:17" ht="15" thickBot="1" x14ac:dyDescent="0.35">
      <c r="B131" s="39"/>
      <c r="C131" s="35" t="s">
        <v>85</v>
      </c>
      <c r="D131" s="183">
        <f>SUM(D119:D130)</f>
        <v>40</v>
      </c>
      <c r="E131" s="183">
        <f t="shared" ref="E131:O131" si="19">SUM(E119:E130)</f>
        <v>40</v>
      </c>
      <c r="F131" s="183">
        <f t="shared" si="19"/>
        <v>40</v>
      </c>
      <c r="G131" s="183">
        <f t="shared" si="19"/>
        <v>40</v>
      </c>
      <c r="H131" s="183">
        <f t="shared" si="19"/>
        <v>40</v>
      </c>
      <c r="I131" s="183">
        <f t="shared" si="19"/>
        <v>40</v>
      </c>
      <c r="J131" s="183">
        <f t="shared" si="19"/>
        <v>40</v>
      </c>
      <c r="K131" s="183">
        <f t="shared" si="19"/>
        <v>40</v>
      </c>
      <c r="L131" s="183">
        <f t="shared" si="19"/>
        <v>40</v>
      </c>
      <c r="M131" s="183">
        <f t="shared" si="19"/>
        <v>40</v>
      </c>
      <c r="N131" s="183">
        <f t="shared" si="19"/>
        <v>40</v>
      </c>
      <c r="O131" s="183">
        <f t="shared" si="19"/>
        <v>40</v>
      </c>
      <c r="P131" s="144">
        <f>SUM(D131:O131)</f>
        <v>480</v>
      </c>
    </row>
    <row r="132" spans="2:17" ht="16.2" thickBot="1" x14ac:dyDescent="0.35">
      <c r="B132" s="39"/>
      <c r="C132" s="5"/>
    </row>
    <row r="133" spans="2:17" ht="15" thickBot="1" x14ac:dyDescent="0.35">
      <c r="B133" s="39"/>
      <c r="C133" s="21" t="s">
        <v>21</v>
      </c>
      <c r="D133" s="4" t="s">
        <v>9</v>
      </c>
      <c r="E133" s="2" t="s">
        <v>10</v>
      </c>
      <c r="F133" s="2" t="s">
        <v>11</v>
      </c>
      <c r="G133" s="2" t="s">
        <v>12</v>
      </c>
      <c r="H133" s="2" t="s">
        <v>13</v>
      </c>
      <c r="I133" s="2" t="s">
        <v>14</v>
      </c>
      <c r="J133" s="2" t="s">
        <v>15</v>
      </c>
      <c r="K133" s="2" t="s">
        <v>16</v>
      </c>
      <c r="L133" s="2" t="s">
        <v>17</v>
      </c>
      <c r="M133" s="2" t="s">
        <v>18</v>
      </c>
      <c r="N133" s="2" t="s">
        <v>19</v>
      </c>
      <c r="O133" s="2" t="s">
        <v>20</v>
      </c>
      <c r="P133" s="2" t="s">
        <v>3</v>
      </c>
    </row>
    <row r="134" spans="2:17" ht="15" thickBot="1" x14ac:dyDescent="0.35">
      <c r="B134" s="43" t="s">
        <v>153</v>
      </c>
      <c r="C134" s="16" t="s">
        <v>46</v>
      </c>
      <c r="D134" s="146"/>
      <c r="E134" s="147"/>
      <c r="F134" s="147"/>
      <c r="G134" s="147"/>
      <c r="H134" s="147"/>
      <c r="I134" s="147"/>
      <c r="J134" s="147"/>
      <c r="K134" s="147"/>
      <c r="L134" s="147"/>
      <c r="M134" s="147"/>
      <c r="N134" s="147"/>
      <c r="O134" s="148"/>
      <c r="P134" s="149">
        <f>SUM(D134:O134)</f>
        <v>0</v>
      </c>
    </row>
    <row r="135" spans="2:17" ht="15" thickBot="1" x14ac:dyDescent="0.35">
      <c r="B135" s="44"/>
      <c r="C135" s="25" t="s">
        <v>47</v>
      </c>
      <c r="D135" s="150"/>
      <c r="E135" s="151"/>
      <c r="F135" s="151"/>
      <c r="G135" s="151"/>
      <c r="H135" s="151"/>
      <c r="I135" s="151"/>
      <c r="J135" s="151"/>
      <c r="K135" s="151"/>
      <c r="L135" s="151"/>
      <c r="M135" s="151"/>
      <c r="N135" s="151"/>
      <c r="O135" s="152"/>
      <c r="P135" s="149">
        <f t="shared" ref="P135:P144" si="20">SUM(D135:O135)</f>
        <v>0</v>
      </c>
    </row>
    <row r="136" spans="2:17" ht="15" thickBot="1" x14ac:dyDescent="0.35">
      <c r="B136" s="44"/>
      <c r="C136" s="16" t="s">
        <v>48</v>
      </c>
      <c r="D136" s="153"/>
      <c r="E136" s="154"/>
      <c r="F136" s="154"/>
      <c r="G136" s="154"/>
      <c r="H136" s="154"/>
      <c r="I136" s="154"/>
      <c r="J136" s="154"/>
      <c r="K136" s="154"/>
      <c r="L136" s="154"/>
      <c r="M136" s="154"/>
      <c r="N136" s="154"/>
      <c r="O136" s="155"/>
      <c r="P136" s="149">
        <f t="shared" si="20"/>
        <v>0</v>
      </c>
    </row>
    <row r="137" spans="2:17" ht="15" thickBot="1" x14ac:dyDescent="0.35">
      <c r="B137" s="44"/>
      <c r="C137" s="25" t="s">
        <v>36</v>
      </c>
      <c r="D137" s="150"/>
      <c r="E137" s="151"/>
      <c r="F137" s="151"/>
      <c r="G137" s="151"/>
      <c r="H137" s="151"/>
      <c r="I137" s="151"/>
      <c r="J137" s="151"/>
      <c r="K137" s="151"/>
      <c r="L137" s="151"/>
      <c r="M137" s="151"/>
      <c r="N137" s="151"/>
      <c r="O137" s="152"/>
      <c r="P137" s="149">
        <f t="shared" si="20"/>
        <v>0</v>
      </c>
    </row>
    <row r="138" spans="2:17" ht="15" thickBot="1" x14ac:dyDescent="0.35">
      <c r="B138" s="44"/>
      <c r="C138" s="16" t="s">
        <v>37</v>
      </c>
      <c r="D138" s="153"/>
      <c r="E138" s="154"/>
      <c r="F138" s="154"/>
      <c r="G138" s="154"/>
      <c r="H138" s="154"/>
      <c r="I138" s="154"/>
      <c r="J138" s="154"/>
      <c r="K138" s="154"/>
      <c r="L138" s="154"/>
      <c r="M138" s="154"/>
      <c r="N138" s="154"/>
      <c r="O138" s="155"/>
      <c r="P138" s="149">
        <f t="shared" si="20"/>
        <v>0</v>
      </c>
    </row>
    <row r="139" spans="2:17" ht="15" thickBot="1" x14ac:dyDescent="0.35">
      <c r="B139" s="44"/>
      <c r="C139" s="25" t="s">
        <v>158</v>
      </c>
      <c r="D139" s="150">
        <v>5</v>
      </c>
      <c r="E139" s="151">
        <v>5</v>
      </c>
      <c r="F139" s="151">
        <v>5</v>
      </c>
      <c r="G139" s="151">
        <v>5</v>
      </c>
      <c r="H139" s="151">
        <v>5</v>
      </c>
      <c r="I139" s="151">
        <v>5</v>
      </c>
      <c r="J139" s="151">
        <v>5</v>
      </c>
      <c r="K139" s="151">
        <v>5</v>
      </c>
      <c r="L139" s="151">
        <v>5</v>
      </c>
      <c r="M139" s="151">
        <v>5</v>
      </c>
      <c r="N139" s="151">
        <v>5</v>
      </c>
      <c r="O139" s="152">
        <v>5</v>
      </c>
      <c r="P139" s="149">
        <f t="shared" si="20"/>
        <v>60</v>
      </c>
    </row>
    <row r="140" spans="2:17" ht="15" thickBot="1" x14ac:dyDescent="0.35">
      <c r="B140" s="44"/>
      <c r="C140" s="16" t="s">
        <v>159</v>
      </c>
      <c r="D140" s="156"/>
      <c r="E140" s="157"/>
      <c r="F140" s="157"/>
      <c r="G140" s="157"/>
      <c r="H140" s="157"/>
      <c r="I140" s="157"/>
      <c r="J140" s="157"/>
      <c r="K140" s="157"/>
      <c r="L140" s="157"/>
      <c r="M140" s="157"/>
      <c r="N140" s="157"/>
      <c r="O140" s="158"/>
      <c r="P140" s="149">
        <f t="shared" si="20"/>
        <v>0</v>
      </c>
    </row>
    <row r="141" spans="2:17" ht="15" thickBot="1" x14ac:dyDescent="0.35">
      <c r="B141" s="44"/>
      <c r="C141" s="25" t="s">
        <v>160</v>
      </c>
      <c r="D141" s="150"/>
      <c r="E141" s="151"/>
      <c r="F141" s="151"/>
      <c r="G141" s="151"/>
      <c r="H141" s="151"/>
      <c r="I141" s="151"/>
      <c r="J141" s="151"/>
      <c r="K141" s="151"/>
      <c r="L141" s="151"/>
      <c r="M141" s="151"/>
      <c r="N141" s="151"/>
      <c r="O141" s="152"/>
      <c r="P141" s="149">
        <f t="shared" si="20"/>
        <v>0</v>
      </c>
    </row>
    <row r="142" spans="2:17" ht="15" thickBot="1" x14ac:dyDescent="0.35">
      <c r="B142" s="44"/>
      <c r="C142" s="16" t="s">
        <v>161</v>
      </c>
      <c r="D142" s="156"/>
      <c r="E142" s="157"/>
      <c r="F142" s="157"/>
      <c r="G142" s="157"/>
      <c r="H142" s="157"/>
      <c r="I142" s="157"/>
      <c r="J142" s="157"/>
      <c r="K142" s="157"/>
      <c r="L142" s="157"/>
      <c r="M142" s="157"/>
      <c r="N142" s="157"/>
      <c r="O142" s="158"/>
      <c r="P142" s="149">
        <f t="shared" si="20"/>
        <v>0</v>
      </c>
    </row>
    <row r="143" spans="2:17" ht="15" thickBot="1" x14ac:dyDescent="0.35">
      <c r="B143" s="45"/>
      <c r="C143" s="25" t="s">
        <v>162</v>
      </c>
      <c r="D143" s="159"/>
      <c r="E143" s="160"/>
      <c r="F143" s="160"/>
      <c r="G143" s="160"/>
      <c r="H143" s="160"/>
      <c r="I143" s="160"/>
      <c r="J143" s="160"/>
      <c r="K143" s="160"/>
      <c r="L143" s="160"/>
      <c r="M143" s="160"/>
      <c r="N143" s="160"/>
      <c r="O143" s="161"/>
      <c r="P143" s="149">
        <f t="shared" si="20"/>
        <v>0</v>
      </c>
    </row>
    <row r="144" spans="2:17" ht="15" thickBot="1" x14ac:dyDescent="0.35">
      <c r="B144" s="39"/>
      <c r="C144" s="33" t="s">
        <v>85</v>
      </c>
      <c r="D144" s="162">
        <f>SUM(D134:D143)</f>
        <v>5</v>
      </c>
      <c r="E144" s="162">
        <f t="shared" ref="E144:O144" si="21">SUM(E134:E143)</f>
        <v>5</v>
      </c>
      <c r="F144" s="162">
        <f t="shared" si="21"/>
        <v>5</v>
      </c>
      <c r="G144" s="162">
        <f t="shared" si="21"/>
        <v>5</v>
      </c>
      <c r="H144" s="162">
        <f t="shared" si="21"/>
        <v>5</v>
      </c>
      <c r="I144" s="162">
        <f t="shared" si="21"/>
        <v>5</v>
      </c>
      <c r="J144" s="162">
        <f t="shared" si="21"/>
        <v>5</v>
      </c>
      <c r="K144" s="162">
        <f t="shared" si="21"/>
        <v>5</v>
      </c>
      <c r="L144" s="162">
        <f t="shared" si="21"/>
        <v>5</v>
      </c>
      <c r="M144" s="162">
        <f t="shared" si="21"/>
        <v>5</v>
      </c>
      <c r="N144" s="162">
        <f t="shared" si="21"/>
        <v>5</v>
      </c>
      <c r="O144" s="162">
        <f t="shared" si="21"/>
        <v>5</v>
      </c>
      <c r="P144" s="149">
        <f t="shared" si="20"/>
        <v>60</v>
      </c>
    </row>
    <row r="145" spans="2:16" ht="15" thickBot="1" x14ac:dyDescent="0.35">
      <c r="B145" s="39"/>
    </row>
    <row r="146" spans="2:16" ht="15" thickBot="1" x14ac:dyDescent="0.35">
      <c r="B146" s="39"/>
      <c r="C146" s="3" t="s">
        <v>21</v>
      </c>
      <c r="D146" s="4" t="s">
        <v>9</v>
      </c>
      <c r="E146" s="2" t="s">
        <v>10</v>
      </c>
      <c r="F146" s="2" t="s">
        <v>11</v>
      </c>
      <c r="G146" s="2" t="s">
        <v>12</v>
      </c>
      <c r="H146" s="2" t="s">
        <v>13</v>
      </c>
      <c r="I146" s="2" t="s">
        <v>14</v>
      </c>
      <c r="J146" s="2" t="s">
        <v>15</v>
      </c>
      <c r="K146" s="2" t="s">
        <v>16</v>
      </c>
      <c r="L146" s="2" t="s">
        <v>17</v>
      </c>
      <c r="M146" s="2" t="s">
        <v>18</v>
      </c>
      <c r="N146" s="2" t="s">
        <v>19</v>
      </c>
      <c r="O146" s="2" t="s">
        <v>20</v>
      </c>
      <c r="P146" s="2" t="s">
        <v>3</v>
      </c>
    </row>
    <row r="147" spans="2:16" ht="15" thickBot="1" x14ac:dyDescent="0.35">
      <c r="B147" s="46" t="s">
        <v>154</v>
      </c>
      <c r="C147" s="20" t="s">
        <v>45</v>
      </c>
      <c r="D147" s="163"/>
      <c r="E147" s="164"/>
      <c r="F147" s="164"/>
      <c r="G147" s="164"/>
      <c r="H147" s="164"/>
      <c r="I147" s="164"/>
      <c r="J147" s="164"/>
      <c r="K147" s="164"/>
      <c r="L147" s="164"/>
      <c r="M147" s="164"/>
      <c r="N147" s="164"/>
      <c r="O147" s="165"/>
      <c r="P147" s="166">
        <f>SUM(D147:O147)</f>
        <v>0</v>
      </c>
    </row>
    <row r="148" spans="2:16" ht="13.8" customHeight="1" thickBot="1" x14ac:dyDescent="0.35">
      <c r="B148" s="47"/>
      <c r="C148" s="26" t="s">
        <v>156</v>
      </c>
      <c r="D148" s="167"/>
      <c r="E148" s="168"/>
      <c r="F148" s="168"/>
      <c r="G148" s="168"/>
      <c r="H148" s="168"/>
      <c r="I148" s="168"/>
      <c r="J148" s="168"/>
      <c r="K148" s="168"/>
      <c r="L148" s="168"/>
      <c r="M148" s="168"/>
      <c r="N148" s="168"/>
      <c r="O148" s="169"/>
      <c r="P148" s="166">
        <f t="shared" ref="P148:P157" si="22">SUM(D148:O148)</f>
        <v>0</v>
      </c>
    </row>
    <row r="149" spans="2:16" ht="15" thickBot="1" x14ac:dyDescent="0.35">
      <c r="B149" s="47"/>
      <c r="C149" s="20" t="s">
        <v>146</v>
      </c>
      <c r="D149" s="170"/>
      <c r="E149" s="171"/>
      <c r="F149" s="171"/>
      <c r="G149" s="171"/>
      <c r="H149" s="171"/>
      <c r="I149" s="171"/>
      <c r="J149" s="171"/>
      <c r="K149" s="171"/>
      <c r="L149" s="171"/>
      <c r="M149" s="171"/>
      <c r="N149" s="171"/>
      <c r="O149" s="172"/>
      <c r="P149" s="166">
        <f t="shared" si="22"/>
        <v>0</v>
      </c>
    </row>
    <row r="150" spans="2:16" ht="15" thickBot="1" x14ac:dyDescent="0.35">
      <c r="B150" s="47"/>
      <c r="C150" s="26" t="s">
        <v>153</v>
      </c>
      <c r="D150" s="167"/>
      <c r="E150" s="168"/>
      <c r="F150" s="168"/>
      <c r="G150" s="168"/>
      <c r="H150" s="168"/>
      <c r="I150" s="168"/>
      <c r="J150" s="168"/>
      <c r="K150" s="168"/>
      <c r="L150" s="168"/>
      <c r="M150" s="168"/>
      <c r="N150" s="168"/>
      <c r="O150" s="169"/>
      <c r="P150" s="166">
        <f t="shared" si="22"/>
        <v>0</v>
      </c>
    </row>
    <row r="151" spans="2:16" ht="15" thickBot="1" x14ac:dyDescent="0.35">
      <c r="B151" s="47"/>
      <c r="C151" s="20" t="s">
        <v>155</v>
      </c>
      <c r="D151" s="170"/>
      <c r="E151" s="171"/>
      <c r="F151" s="171"/>
      <c r="G151" s="171"/>
      <c r="H151" s="171"/>
      <c r="I151" s="171"/>
      <c r="J151" s="171"/>
      <c r="K151" s="171"/>
      <c r="L151" s="171"/>
      <c r="M151" s="171"/>
      <c r="N151" s="171"/>
      <c r="O151" s="172"/>
      <c r="P151" s="166">
        <f t="shared" si="22"/>
        <v>0</v>
      </c>
    </row>
    <row r="152" spans="2:16" ht="15" thickBot="1" x14ac:dyDescent="0.35">
      <c r="B152" s="47"/>
      <c r="C152" s="26" t="s">
        <v>158</v>
      </c>
      <c r="D152" s="167">
        <v>25</v>
      </c>
      <c r="E152" s="168">
        <v>25</v>
      </c>
      <c r="F152" s="168">
        <v>25</v>
      </c>
      <c r="G152" s="168">
        <v>25</v>
      </c>
      <c r="H152" s="168">
        <v>25</v>
      </c>
      <c r="I152" s="168">
        <v>25</v>
      </c>
      <c r="J152" s="168">
        <v>25</v>
      </c>
      <c r="K152" s="168">
        <v>25</v>
      </c>
      <c r="L152" s="168">
        <v>25</v>
      </c>
      <c r="M152" s="168">
        <v>25</v>
      </c>
      <c r="N152" s="168">
        <v>25</v>
      </c>
      <c r="O152" s="169">
        <v>25</v>
      </c>
      <c r="P152" s="166">
        <f t="shared" si="22"/>
        <v>300</v>
      </c>
    </row>
    <row r="153" spans="2:16" ht="15" thickBot="1" x14ac:dyDescent="0.35">
      <c r="B153" s="47"/>
      <c r="C153" s="20" t="s">
        <v>159</v>
      </c>
      <c r="D153" s="170"/>
      <c r="E153" s="171"/>
      <c r="F153" s="171"/>
      <c r="G153" s="171"/>
      <c r="H153" s="171"/>
      <c r="I153" s="171"/>
      <c r="J153" s="171"/>
      <c r="K153" s="171"/>
      <c r="L153" s="171"/>
      <c r="M153" s="171"/>
      <c r="N153" s="171"/>
      <c r="O153" s="172"/>
      <c r="P153" s="166">
        <f t="shared" si="22"/>
        <v>0</v>
      </c>
    </row>
    <row r="154" spans="2:16" ht="15" thickBot="1" x14ac:dyDescent="0.35">
      <c r="B154" s="47"/>
      <c r="C154" s="26" t="s">
        <v>160</v>
      </c>
      <c r="D154" s="167"/>
      <c r="E154" s="168"/>
      <c r="F154" s="168"/>
      <c r="G154" s="168"/>
      <c r="H154" s="168"/>
      <c r="I154" s="168"/>
      <c r="J154" s="168"/>
      <c r="K154" s="168"/>
      <c r="L154" s="168"/>
      <c r="M154" s="168"/>
      <c r="N154" s="168"/>
      <c r="O154" s="169"/>
      <c r="P154" s="166">
        <f t="shared" si="22"/>
        <v>0</v>
      </c>
    </row>
    <row r="155" spans="2:16" ht="15" thickBot="1" x14ac:dyDescent="0.35">
      <c r="B155" s="47"/>
      <c r="C155" s="20" t="s">
        <v>161</v>
      </c>
      <c r="D155" s="173"/>
      <c r="E155" s="174"/>
      <c r="F155" s="174"/>
      <c r="G155" s="174"/>
      <c r="H155" s="174"/>
      <c r="I155" s="174"/>
      <c r="J155" s="174"/>
      <c r="K155" s="174"/>
      <c r="L155" s="174"/>
      <c r="M155" s="174"/>
      <c r="N155" s="174"/>
      <c r="O155" s="175"/>
      <c r="P155" s="166">
        <f t="shared" si="22"/>
        <v>0</v>
      </c>
    </row>
    <row r="156" spans="2:16" ht="15" thickBot="1" x14ac:dyDescent="0.35">
      <c r="B156" s="48"/>
      <c r="C156" s="26" t="s">
        <v>162</v>
      </c>
      <c r="D156" s="176"/>
      <c r="E156" s="177"/>
      <c r="F156" s="177"/>
      <c r="G156" s="177"/>
      <c r="H156" s="177"/>
      <c r="I156" s="177"/>
      <c r="J156" s="177"/>
      <c r="K156" s="177"/>
      <c r="L156" s="177"/>
      <c r="M156" s="177"/>
      <c r="N156" s="177"/>
      <c r="O156" s="178"/>
      <c r="P156" s="166">
        <f t="shared" si="22"/>
        <v>0</v>
      </c>
    </row>
    <row r="157" spans="2:16" ht="15" thickBot="1" x14ac:dyDescent="0.35">
      <c r="B157" s="39"/>
      <c r="C157" s="36" t="s">
        <v>85</v>
      </c>
      <c r="D157" s="179">
        <f>SUM(D147:D156)</f>
        <v>25</v>
      </c>
      <c r="E157" s="179">
        <f t="shared" ref="E157:O157" si="23">SUM(E147:E156)</f>
        <v>25</v>
      </c>
      <c r="F157" s="179">
        <f t="shared" si="23"/>
        <v>25</v>
      </c>
      <c r="G157" s="179">
        <f t="shared" si="23"/>
        <v>25</v>
      </c>
      <c r="H157" s="179">
        <f t="shared" si="23"/>
        <v>25</v>
      </c>
      <c r="I157" s="179">
        <f t="shared" si="23"/>
        <v>25</v>
      </c>
      <c r="J157" s="179">
        <f t="shared" si="23"/>
        <v>25</v>
      </c>
      <c r="K157" s="179">
        <f t="shared" si="23"/>
        <v>25</v>
      </c>
      <c r="L157" s="179">
        <f t="shared" si="23"/>
        <v>25</v>
      </c>
      <c r="M157" s="179">
        <f t="shared" si="23"/>
        <v>25</v>
      </c>
      <c r="N157" s="179">
        <f t="shared" si="23"/>
        <v>25</v>
      </c>
      <c r="O157" s="179">
        <f t="shared" si="23"/>
        <v>25</v>
      </c>
      <c r="P157" s="166">
        <f t="shared" si="22"/>
        <v>300</v>
      </c>
    </row>
    <row r="158" spans="2:16" ht="15" thickBot="1" x14ac:dyDescent="0.35">
      <c r="B158" s="39"/>
    </row>
    <row r="159" spans="2:16" ht="15" thickBot="1" x14ac:dyDescent="0.35">
      <c r="B159" s="39"/>
      <c r="C159" s="21" t="s">
        <v>21</v>
      </c>
      <c r="D159" s="4" t="s">
        <v>9</v>
      </c>
      <c r="E159" s="2" t="s">
        <v>10</v>
      </c>
      <c r="F159" s="2" t="s">
        <v>11</v>
      </c>
      <c r="G159" s="2" t="s">
        <v>12</v>
      </c>
      <c r="H159" s="2" t="s">
        <v>13</v>
      </c>
      <c r="I159" s="2" t="s">
        <v>14</v>
      </c>
      <c r="J159" s="2" t="s">
        <v>15</v>
      </c>
      <c r="K159" s="2" t="s">
        <v>16</v>
      </c>
      <c r="L159" s="2" t="s">
        <v>17</v>
      </c>
      <c r="M159" s="2" t="s">
        <v>18</v>
      </c>
      <c r="N159" s="2" t="s">
        <v>19</v>
      </c>
      <c r="O159" s="2" t="s">
        <v>20</v>
      </c>
      <c r="P159" s="2" t="s">
        <v>3</v>
      </c>
    </row>
    <row r="160" spans="2:16" ht="15" thickBot="1" x14ac:dyDescent="0.35">
      <c r="B160" s="40" t="s">
        <v>175</v>
      </c>
      <c r="C160" s="11" t="s">
        <v>164</v>
      </c>
      <c r="D160" s="129"/>
      <c r="E160" s="130"/>
      <c r="F160" s="130"/>
      <c r="G160" s="130"/>
      <c r="H160" s="130"/>
      <c r="I160" s="130"/>
      <c r="J160" s="130"/>
      <c r="K160" s="130"/>
      <c r="L160" s="130"/>
      <c r="M160" s="130"/>
      <c r="N160" s="130"/>
      <c r="O160" s="131"/>
      <c r="P160" s="144">
        <f t="shared" ref="P160:P167" si="24">SUM(D160:O160)</f>
        <v>0</v>
      </c>
    </row>
    <row r="161" spans="2:16" ht="15" thickBot="1" x14ac:dyDescent="0.35">
      <c r="B161" s="41"/>
      <c r="C161" s="24" t="s">
        <v>164</v>
      </c>
      <c r="D161" s="132"/>
      <c r="E161" s="133"/>
      <c r="F161" s="133"/>
      <c r="G161" s="133"/>
      <c r="H161" s="133"/>
      <c r="I161" s="133"/>
      <c r="J161" s="133"/>
      <c r="K161" s="133"/>
      <c r="L161" s="133"/>
      <c r="M161" s="133"/>
      <c r="N161" s="133"/>
      <c r="O161" s="134"/>
      <c r="P161" s="144">
        <f t="shared" si="24"/>
        <v>0</v>
      </c>
    </row>
    <row r="162" spans="2:16" ht="15" thickBot="1" x14ac:dyDescent="0.35">
      <c r="B162" s="41"/>
      <c r="C162" s="11" t="s">
        <v>164</v>
      </c>
      <c r="D162" s="135">
        <v>7</v>
      </c>
      <c r="E162" s="136">
        <v>7</v>
      </c>
      <c r="F162" s="136">
        <v>7</v>
      </c>
      <c r="G162" s="136">
        <v>7</v>
      </c>
      <c r="H162" s="136">
        <v>7</v>
      </c>
      <c r="I162" s="136">
        <v>7</v>
      </c>
      <c r="J162" s="136">
        <v>7</v>
      </c>
      <c r="K162" s="136">
        <v>7</v>
      </c>
      <c r="L162" s="136">
        <v>7</v>
      </c>
      <c r="M162" s="136">
        <v>7</v>
      </c>
      <c r="N162" s="136">
        <v>7</v>
      </c>
      <c r="O162" s="137">
        <v>7</v>
      </c>
      <c r="P162" s="144">
        <f t="shared" si="24"/>
        <v>84</v>
      </c>
    </row>
    <row r="163" spans="2:16" ht="15" thickBot="1" x14ac:dyDescent="0.35">
      <c r="B163" s="41"/>
      <c r="C163" s="24" t="s">
        <v>164</v>
      </c>
      <c r="D163" s="132"/>
      <c r="E163" s="133"/>
      <c r="F163" s="133"/>
      <c r="G163" s="133"/>
      <c r="H163" s="133"/>
      <c r="I163" s="133"/>
      <c r="J163" s="133"/>
      <c r="K163" s="133"/>
      <c r="L163" s="133"/>
      <c r="M163" s="133"/>
      <c r="N163" s="133"/>
      <c r="O163" s="134"/>
      <c r="P163" s="144">
        <f t="shared" si="24"/>
        <v>0</v>
      </c>
    </row>
    <row r="164" spans="2:16" ht="15" thickBot="1" x14ac:dyDescent="0.35">
      <c r="B164" s="41"/>
      <c r="C164" s="11" t="s">
        <v>164</v>
      </c>
      <c r="D164" s="135"/>
      <c r="E164" s="136"/>
      <c r="F164" s="136"/>
      <c r="G164" s="136"/>
      <c r="H164" s="136"/>
      <c r="I164" s="136"/>
      <c r="J164" s="136"/>
      <c r="K164" s="136"/>
      <c r="L164" s="136"/>
      <c r="M164" s="136"/>
      <c r="N164" s="136"/>
      <c r="O164" s="137"/>
      <c r="P164" s="144">
        <f t="shared" si="24"/>
        <v>0</v>
      </c>
    </row>
    <row r="165" spans="2:16" ht="15" thickBot="1" x14ac:dyDescent="0.35">
      <c r="B165" s="41"/>
      <c r="C165" s="24" t="s">
        <v>164</v>
      </c>
      <c r="D165" s="133"/>
      <c r="E165" s="133"/>
      <c r="F165" s="133"/>
      <c r="G165" s="133"/>
      <c r="H165" s="133"/>
      <c r="I165" s="133"/>
      <c r="J165" s="133"/>
      <c r="K165" s="133"/>
      <c r="L165" s="133"/>
      <c r="M165" s="133"/>
      <c r="N165" s="133"/>
      <c r="O165" s="133"/>
      <c r="P165" s="144">
        <f t="shared" si="24"/>
        <v>0</v>
      </c>
    </row>
    <row r="166" spans="2:16" ht="15" thickBot="1" x14ac:dyDescent="0.35">
      <c r="B166" s="42"/>
      <c r="C166" s="11" t="s">
        <v>164</v>
      </c>
      <c r="D166" s="135"/>
      <c r="E166" s="136"/>
      <c r="F166" s="136"/>
      <c r="G166" s="136"/>
      <c r="H166" s="136"/>
      <c r="I166" s="136"/>
      <c r="J166" s="136"/>
      <c r="K166" s="136"/>
      <c r="L166" s="136"/>
      <c r="M166" s="136"/>
      <c r="N166" s="136"/>
      <c r="O166" s="137"/>
      <c r="P166" s="144">
        <f t="shared" si="24"/>
        <v>0</v>
      </c>
    </row>
    <row r="167" spans="2:16" ht="15" thickBot="1" x14ac:dyDescent="0.35">
      <c r="B167" s="39"/>
      <c r="C167" s="35" t="s">
        <v>85</v>
      </c>
      <c r="D167" s="183">
        <f>SUM(D160:D166)</f>
        <v>7</v>
      </c>
      <c r="E167" s="183">
        <f t="shared" ref="E167:O167" si="25">SUM(E160:E166)</f>
        <v>7</v>
      </c>
      <c r="F167" s="183">
        <f t="shared" si="25"/>
        <v>7</v>
      </c>
      <c r="G167" s="183">
        <f t="shared" si="25"/>
        <v>7</v>
      </c>
      <c r="H167" s="183">
        <f t="shared" si="25"/>
        <v>7</v>
      </c>
      <c r="I167" s="183">
        <f t="shared" si="25"/>
        <v>7</v>
      </c>
      <c r="J167" s="183">
        <f t="shared" si="25"/>
        <v>7</v>
      </c>
      <c r="K167" s="183">
        <f t="shared" si="25"/>
        <v>7</v>
      </c>
      <c r="L167" s="183">
        <f t="shared" si="25"/>
        <v>7</v>
      </c>
      <c r="M167" s="183">
        <f t="shared" si="25"/>
        <v>7</v>
      </c>
      <c r="N167" s="183">
        <f t="shared" si="25"/>
        <v>7</v>
      </c>
      <c r="O167" s="183">
        <f t="shared" si="25"/>
        <v>7</v>
      </c>
      <c r="P167" s="144">
        <f t="shared" si="24"/>
        <v>84</v>
      </c>
    </row>
    <row r="168" spans="2:16" ht="16.2" thickBot="1" x14ac:dyDescent="0.35">
      <c r="B168" s="39"/>
      <c r="C168" s="5"/>
    </row>
    <row r="169" spans="2:16" ht="15" thickBot="1" x14ac:dyDescent="0.35">
      <c r="B169" s="39"/>
      <c r="C169" s="21" t="s">
        <v>21</v>
      </c>
      <c r="D169" s="4" t="s">
        <v>9</v>
      </c>
      <c r="E169" s="2" t="s">
        <v>10</v>
      </c>
      <c r="F169" s="2" t="s">
        <v>11</v>
      </c>
      <c r="G169" s="2" t="s">
        <v>12</v>
      </c>
      <c r="H169" s="2" t="s">
        <v>13</v>
      </c>
      <c r="I169" s="2" t="s">
        <v>14</v>
      </c>
      <c r="J169" s="2" t="s">
        <v>15</v>
      </c>
      <c r="K169" s="2" t="s">
        <v>16</v>
      </c>
      <c r="L169" s="2" t="s">
        <v>17</v>
      </c>
      <c r="M169" s="2" t="s">
        <v>18</v>
      </c>
      <c r="N169" s="2" t="s">
        <v>19</v>
      </c>
      <c r="O169" s="2" t="s">
        <v>20</v>
      </c>
      <c r="P169" s="2" t="s">
        <v>3</v>
      </c>
    </row>
    <row r="170" spans="2:16" ht="15" thickBot="1" x14ac:dyDescent="0.35">
      <c r="B170" s="43" t="s">
        <v>157</v>
      </c>
      <c r="C170" s="16" t="s">
        <v>164</v>
      </c>
      <c r="D170" s="146"/>
      <c r="E170" s="147"/>
      <c r="F170" s="147"/>
      <c r="G170" s="147"/>
      <c r="H170" s="147"/>
      <c r="I170" s="147"/>
      <c r="J170" s="147"/>
      <c r="K170" s="147"/>
      <c r="L170" s="147"/>
      <c r="M170" s="147"/>
      <c r="N170" s="147"/>
      <c r="O170" s="148"/>
      <c r="P170" s="149">
        <f>SUM(D170:O170)</f>
        <v>0</v>
      </c>
    </row>
    <row r="171" spans="2:16" ht="15" thickBot="1" x14ac:dyDescent="0.35">
      <c r="B171" s="44"/>
      <c r="C171" s="25" t="s">
        <v>164</v>
      </c>
      <c r="D171" s="150"/>
      <c r="E171" s="151"/>
      <c r="F171" s="151"/>
      <c r="G171" s="151"/>
      <c r="H171" s="151"/>
      <c r="I171" s="151"/>
      <c r="J171" s="151"/>
      <c r="K171" s="151"/>
      <c r="L171" s="151"/>
      <c r="M171" s="151"/>
      <c r="N171" s="151"/>
      <c r="O171" s="152"/>
      <c r="P171" s="149">
        <f t="shared" ref="P171:P176" si="26">SUM(D171:O171)</f>
        <v>0</v>
      </c>
    </row>
    <row r="172" spans="2:16" ht="15" thickBot="1" x14ac:dyDescent="0.35">
      <c r="B172" s="44"/>
      <c r="C172" s="16" t="s">
        <v>164</v>
      </c>
      <c r="D172" s="153">
        <v>3</v>
      </c>
      <c r="E172" s="154">
        <v>3</v>
      </c>
      <c r="F172" s="154">
        <v>200</v>
      </c>
      <c r="G172" s="154">
        <v>3</v>
      </c>
      <c r="H172" s="154">
        <v>3</v>
      </c>
      <c r="I172" s="154">
        <v>3</v>
      </c>
      <c r="J172" s="154">
        <v>3</v>
      </c>
      <c r="K172" s="154">
        <v>3</v>
      </c>
      <c r="L172" s="154">
        <v>3</v>
      </c>
      <c r="M172" s="154">
        <v>3</v>
      </c>
      <c r="N172" s="154">
        <v>3</v>
      </c>
      <c r="O172" s="155">
        <v>3</v>
      </c>
      <c r="P172" s="149">
        <f t="shared" si="26"/>
        <v>233</v>
      </c>
    </row>
    <row r="173" spans="2:16" ht="15" thickBot="1" x14ac:dyDescent="0.35">
      <c r="B173" s="44"/>
      <c r="C173" s="25" t="s">
        <v>164</v>
      </c>
      <c r="D173" s="150"/>
      <c r="E173" s="151"/>
      <c r="F173" s="151"/>
      <c r="G173" s="151"/>
      <c r="H173" s="151"/>
      <c r="I173" s="151"/>
      <c r="J173" s="151"/>
      <c r="K173" s="151"/>
      <c r="L173" s="151"/>
      <c r="M173" s="151"/>
      <c r="N173" s="151"/>
      <c r="O173" s="152"/>
      <c r="P173" s="149">
        <f t="shared" si="26"/>
        <v>0</v>
      </c>
    </row>
    <row r="174" spans="2:16" ht="15" thickBot="1" x14ac:dyDescent="0.35">
      <c r="B174" s="44"/>
      <c r="C174" s="16" t="s">
        <v>164</v>
      </c>
      <c r="D174" s="153"/>
      <c r="E174" s="154"/>
      <c r="F174" s="154"/>
      <c r="G174" s="154"/>
      <c r="H174" s="154"/>
      <c r="I174" s="154"/>
      <c r="J174" s="154"/>
      <c r="K174" s="154"/>
      <c r="L174" s="154"/>
      <c r="M174" s="154"/>
      <c r="N174" s="154"/>
      <c r="O174" s="155"/>
      <c r="P174" s="149">
        <f t="shared" si="26"/>
        <v>0</v>
      </c>
    </row>
    <row r="175" spans="2:16" ht="15" thickBot="1" x14ac:dyDescent="0.35">
      <c r="B175" s="45"/>
      <c r="C175" s="25" t="s">
        <v>164</v>
      </c>
      <c r="D175" s="159"/>
      <c r="E175" s="160"/>
      <c r="F175" s="160"/>
      <c r="G175" s="160"/>
      <c r="H175" s="160"/>
      <c r="I175" s="160"/>
      <c r="J175" s="160"/>
      <c r="K175" s="160"/>
      <c r="L175" s="160"/>
      <c r="M175" s="160"/>
      <c r="N175" s="160"/>
      <c r="O175" s="161"/>
      <c r="P175" s="149">
        <f t="shared" si="26"/>
        <v>0</v>
      </c>
    </row>
    <row r="176" spans="2:16" ht="15" thickBot="1" x14ac:dyDescent="0.35">
      <c r="B176" s="39"/>
      <c r="C176" s="33" t="s">
        <v>85</v>
      </c>
      <c r="D176" s="162">
        <f>SUM(D170:D175)</f>
        <v>3</v>
      </c>
      <c r="E176" s="162">
        <f t="shared" ref="E176:O176" si="27">SUM(E170:E175)</f>
        <v>3</v>
      </c>
      <c r="F176" s="162">
        <f t="shared" si="27"/>
        <v>200</v>
      </c>
      <c r="G176" s="162">
        <f t="shared" si="27"/>
        <v>3</v>
      </c>
      <c r="H176" s="162">
        <f t="shared" si="27"/>
        <v>3</v>
      </c>
      <c r="I176" s="162">
        <f t="shared" si="27"/>
        <v>3</v>
      </c>
      <c r="J176" s="162">
        <f t="shared" si="27"/>
        <v>3</v>
      </c>
      <c r="K176" s="162">
        <f t="shared" si="27"/>
        <v>3</v>
      </c>
      <c r="L176" s="162">
        <f t="shared" si="27"/>
        <v>3</v>
      </c>
      <c r="M176" s="162">
        <f t="shared" si="27"/>
        <v>3</v>
      </c>
      <c r="N176" s="162">
        <f t="shared" si="27"/>
        <v>3</v>
      </c>
      <c r="O176" s="162">
        <f t="shared" si="27"/>
        <v>3</v>
      </c>
      <c r="P176" s="149">
        <f t="shared" si="26"/>
        <v>233</v>
      </c>
    </row>
    <row r="177" spans="2:2" x14ac:dyDescent="0.3">
      <c r="B177" s="39"/>
    </row>
    <row r="178" spans="2:2" x14ac:dyDescent="0.3">
      <c r="B178" s="39"/>
    </row>
    <row r="179" spans="2:2" x14ac:dyDescent="0.3">
      <c r="B179" s="39"/>
    </row>
    <row r="180" spans="2:2" x14ac:dyDescent="0.3">
      <c r="B180" s="39"/>
    </row>
    <row r="181" spans="2:2" x14ac:dyDescent="0.3">
      <c r="B181" s="39"/>
    </row>
    <row r="182" spans="2:2" x14ac:dyDescent="0.3">
      <c r="B182" s="39"/>
    </row>
    <row r="183" spans="2:2" x14ac:dyDescent="0.3">
      <c r="B183" s="39"/>
    </row>
    <row r="184" spans="2:2" x14ac:dyDescent="0.3">
      <c r="B184" s="39"/>
    </row>
    <row r="185" spans="2:2" x14ac:dyDescent="0.3">
      <c r="B185" s="39"/>
    </row>
    <row r="186" spans="2:2" x14ac:dyDescent="0.3">
      <c r="B186" s="39"/>
    </row>
    <row r="187" spans="2:2" x14ac:dyDescent="0.3">
      <c r="B187" s="39"/>
    </row>
    <row r="188" spans="2:2" x14ac:dyDescent="0.3">
      <c r="B188" s="39"/>
    </row>
    <row r="189" spans="2:2" x14ac:dyDescent="0.3">
      <c r="B189" s="39"/>
    </row>
    <row r="190" spans="2:2" x14ac:dyDescent="0.3">
      <c r="B190" s="39"/>
    </row>
    <row r="191" spans="2:2" x14ac:dyDescent="0.3">
      <c r="B191" s="39"/>
    </row>
    <row r="192" spans="2:2" x14ac:dyDescent="0.3">
      <c r="B192" s="39"/>
    </row>
    <row r="193" spans="2:2" x14ac:dyDescent="0.3">
      <c r="B193" s="39"/>
    </row>
    <row r="194" spans="2:2" x14ac:dyDescent="0.3">
      <c r="B194" s="39"/>
    </row>
    <row r="195" spans="2:2" x14ac:dyDescent="0.3">
      <c r="B195" s="39"/>
    </row>
    <row r="196" spans="2:2" x14ac:dyDescent="0.3">
      <c r="B196" s="39"/>
    </row>
    <row r="197" spans="2:2" x14ac:dyDescent="0.3">
      <c r="B197" s="39"/>
    </row>
    <row r="198" spans="2:2" x14ac:dyDescent="0.3">
      <c r="B198" s="39"/>
    </row>
    <row r="199" spans="2:2" x14ac:dyDescent="0.3">
      <c r="B199" s="39"/>
    </row>
    <row r="200" spans="2:2" x14ac:dyDescent="0.3">
      <c r="B200" s="39"/>
    </row>
    <row r="201" spans="2:2" x14ac:dyDescent="0.3">
      <c r="B201" s="39"/>
    </row>
    <row r="202" spans="2:2" x14ac:dyDescent="0.3">
      <c r="B202" s="39"/>
    </row>
    <row r="203" spans="2:2" x14ac:dyDescent="0.3">
      <c r="B203" s="39"/>
    </row>
    <row r="204" spans="2:2" x14ac:dyDescent="0.3">
      <c r="B204" s="39"/>
    </row>
    <row r="205" spans="2:2" x14ac:dyDescent="0.3">
      <c r="B205" s="39"/>
    </row>
    <row r="206" spans="2:2" x14ac:dyDescent="0.3">
      <c r="B206" s="39"/>
    </row>
    <row r="207" spans="2:2" x14ac:dyDescent="0.3">
      <c r="B207" s="39"/>
    </row>
    <row r="208" spans="2:2" x14ac:dyDescent="0.3">
      <c r="B208" s="39"/>
    </row>
    <row r="209" spans="2:2" x14ac:dyDescent="0.3">
      <c r="B209" s="39"/>
    </row>
    <row r="210" spans="2:2" x14ac:dyDescent="0.3">
      <c r="B210" s="39"/>
    </row>
    <row r="211" spans="2:2" x14ac:dyDescent="0.3">
      <c r="B211" s="39"/>
    </row>
    <row r="212" spans="2:2" x14ac:dyDescent="0.3">
      <c r="B212" s="39"/>
    </row>
    <row r="213" spans="2:2" x14ac:dyDescent="0.3">
      <c r="B213" s="39"/>
    </row>
    <row r="214" spans="2:2" x14ac:dyDescent="0.3">
      <c r="B214" s="39"/>
    </row>
    <row r="215" spans="2:2" x14ac:dyDescent="0.3">
      <c r="B215" s="39"/>
    </row>
    <row r="216" spans="2:2" x14ac:dyDescent="0.3">
      <c r="B216" s="39"/>
    </row>
    <row r="217" spans="2:2" x14ac:dyDescent="0.3">
      <c r="B217" s="39"/>
    </row>
    <row r="218" spans="2:2" x14ac:dyDescent="0.3">
      <c r="B218" s="39"/>
    </row>
    <row r="219" spans="2:2" x14ac:dyDescent="0.3">
      <c r="B219" s="39"/>
    </row>
    <row r="220" spans="2:2" x14ac:dyDescent="0.3">
      <c r="B220" s="39"/>
    </row>
    <row r="221" spans="2:2" x14ac:dyDescent="0.3">
      <c r="B221" s="39"/>
    </row>
    <row r="222" spans="2:2" x14ac:dyDescent="0.3">
      <c r="B222" s="39"/>
    </row>
    <row r="223" spans="2:2" x14ac:dyDescent="0.3">
      <c r="B223" s="39"/>
    </row>
    <row r="224" spans="2:2" x14ac:dyDescent="0.3">
      <c r="B224" s="39"/>
    </row>
    <row r="225" spans="2:2" x14ac:dyDescent="0.3">
      <c r="B225" s="39"/>
    </row>
    <row r="226" spans="2:2" x14ac:dyDescent="0.3">
      <c r="B226" s="39"/>
    </row>
    <row r="227" spans="2:2" x14ac:dyDescent="0.3">
      <c r="B227" s="39"/>
    </row>
    <row r="228" spans="2:2" x14ac:dyDescent="0.3">
      <c r="B228" s="39"/>
    </row>
    <row r="229" spans="2:2" x14ac:dyDescent="0.3">
      <c r="B229" s="39"/>
    </row>
    <row r="230" spans="2:2" x14ac:dyDescent="0.3">
      <c r="B230" s="39"/>
    </row>
    <row r="231" spans="2:2" x14ac:dyDescent="0.3">
      <c r="B231" s="39"/>
    </row>
    <row r="232" spans="2:2" x14ac:dyDescent="0.3">
      <c r="B232" s="39"/>
    </row>
    <row r="233" spans="2:2" x14ac:dyDescent="0.3">
      <c r="B233" s="39"/>
    </row>
    <row r="234" spans="2:2" x14ac:dyDescent="0.3">
      <c r="B234" s="39"/>
    </row>
    <row r="235" spans="2:2" x14ac:dyDescent="0.3">
      <c r="B235" s="39"/>
    </row>
    <row r="236" spans="2:2" x14ac:dyDescent="0.3">
      <c r="B236" s="39"/>
    </row>
    <row r="237" spans="2:2" x14ac:dyDescent="0.3">
      <c r="B237" s="39"/>
    </row>
    <row r="238" spans="2:2" x14ac:dyDescent="0.3">
      <c r="B238" s="39"/>
    </row>
    <row r="239" spans="2:2" x14ac:dyDescent="0.3">
      <c r="B239" s="39"/>
    </row>
    <row r="240" spans="2:2" x14ac:dyDescent="0.3">
      <c r="B240" s="39"/>
    </row>
    <row r="241" spans="2:2" x14ac:dyDescent="0.3">
      <c r="B241" s="39"/>
    </row>
    <row r="242" spans="2:2" x14ac:dyDescent="0.3">
      <c r="B242" s="39"/>
    </row>
    <row r="243" spans="2:2" x14ac:dyDescent="0.3">
      <c r="B243" s="39"/>
    </row>
    <row r="244" spans="2:2" x14ac:dyDescent="0.3">
      <c r="B244" s="39"/>
    </row>
    <row r="245" spans="2:2" x14ac:dyDescent="0.3">
      <c r="B245" s="39"/>
    </row>
    <row r="246" spans="2:2" x14ac:dyDescent="0.3">
      <c r="B246" s="39"/>
    </row>
    <row r="247" spans="2:2" x14ac:dyDescent="0.3">
      <c r="B247" s="39"/>
    </row>
    <row r="248" spans="2:2" x14ac:dyDescent="0.3">
      <c r="B248" s="39"/>
    </row>
    <row r="249" spans="2:2" x14ac:dyDescent="0.3">
      <c r="B249" s="39"/>
    </row>
    <row r="250" spans="2:2" x14ac:dyDescent="0.3">
      <c r="B250" s="39"/>
    </row>
    <row r="251" spans="2:2" x14ac:dyDescent="0.3">
      <c r="B251" s="39"/>
    </row>
    <row r="252" spans="2:2" x14ac:dyDescent="0.3">
      <c r="B252" s="39"/>
    </row>
    <row r="253" spans="2:2" x14ac:dyDescent="0.3">
      <c r="B253" s="39"/>
    </row>
    <row r="254" spans="2:2" x14ac:dyDescent="0.3">
      <c r="B254" s="39"/>
    </row>
    <row r="255" spans="2:2" x14ac:dyDescent="0.3">
      <c r="B255" s="39"/>
    </row>
    <row r="256" spans="2:2" x14ac:dyDescent="0.3">
      <c r="B256" s="39"/>
    </row>
    <row r="257" spans="2:2" x14ac:dyDescent="0.3">
      <c r="B257" s="39"/>
    </row>
    <row r="258" spans="2:2" x14ac:dyDescent="0.3">
      <c r="B258" s="39"/>
    </row>
    <row r="259" spans="2:2" x14ac:dyDescent="0.3">
      <c r="B259" s="39"/>
    </row>
    <row r="260" spans="2:2" x14ac:dyDescent="0.3">
      <c r="B260" s="39"/>
    </row>
    <row r="261" spans="2:2" x14ac:dyDescent="0.3">
      <c r="B261" s="39"/>
    </row>
    <row r="262" spans="2:2" x14ac:dyDescent="0.3">
      <c r="B262" s="39"/>
    </row>
    <row r="263" spans="2:2" x14ac:dyDescent="0.3">
      <c r="B263" s="39"/>
    </row>
    <row r="264" spans="2:2" x14ac:dyDescent="0.3">
      <c r="B264" s="39"/>
    </row>
    <row r="265" spans="2:2" x14ac:dyDescent="0.3">
      <c r="B265" s="39"/>
    </row>
    <row r="266" spans="2:2" x14ac:dyDescent="0.3">
      <c r="B266" s="39"/>
    </row>
    <row r="267" spans="2:2" x14ac:dyDescent="0.3">
      <c r="B267" s="39"/>
    </row>
    <row r="268" spans="2:2" x14ac:dyDescent="0.3">
      <c r="B268" s="39"/>
    </row>
    <row r="269" spans="2:2" x14ac:dyDescent="0.3">
      <c r="B269" s="39"/>
    </row>
    <row r="270" spans="2:2" x14ac:dyDescent="0.3">
      <c r="B270" s="39"/>
    </row>
    <row r="271" spans="2:2" x14ac:dyDescent="0.3">
      <c r="B271" s="39"/>
    </row>
    <row r="272" spans="2:2" x14ac:dyDescent="0.3">
      <c r="B272" s="39"/>
    </row>
    <row r="273" spans="2:2" x14ac:dyDescent="0.3">
      <c r="B273" s="39"/>
    </row>
    <row r="274" spans="2:2" x14ac:dyDescent="0.3">
      <c r="B274" s="39"/>
    </row>
    <row r="275" spans="2:2" x14ac:dyDescent="0.3">
      <c r="B275" s="39"/>
    </row>
    <row r="276" spans="2:2" x14ac:dyDescent="0.3">
      <c r="B276" s="39"/>
    </row>
    <row r="277" spans="2:2" x14ac:dyDescent="0.3">
      <c r="B277" s="39"/>
    </row>
    <row r="278" spans="2:2" x14ac:dyDescent="0.3">
      <c r="B278" s="39"/>
    </row>
    <row r="279" spans="2:2" x14ac:dyDescent="0.3">
      <c r="B279" s="39"/>
    </row>
    <row r="280" spans="2:2" x14ac:dyDescent="0.3">
      <c r="B280" s="39"/>
    </row>
    <row r="281" spans="2:2" x14ac:dyDescent="0.3">
      <c r="B281" s="39"/>
    </row>
    <row r="282" spans="2:2" x14ac:dyDescent="0.3">
      <c r="B282" s="39"/>
    </row>
    <row r="283" spans="2:2" x14ac:dyDescent="0.3">
      <c r="B283" s="39"/>
    </row>
    <row r="284" spans="2:2" x14ac:dyDescent="0.3">
      <c r="B284" s="39"/>
    </row>
    <row r="285" spans="2:2" x14ac:dyDescent="0.3">
      <c r="B285" s="39"/>
    </row>
    <row r="286" spans="2:2" x14ac:dyDescent="0.3">
      <c r="B286" s="39"/>
    </row>
    <row r="287" spans="2:2" x14ac:dyDescent="0.3">
      <c r="B287" s="39"/>
    </row>
    <row r="288" spans="2:2" x14ac:dyDescent="0.3">
      <c r="B288" s="39"/>
    </row>
    <row r="289" spans="2:2" x14ac:dyDescent="0.3">
      <c r="B289" s="39"/>
    </row>
    <row r="290" spans="2:2" x14ac:dyDescent="0.3">
      <c r="B290" s="39"/>
    </row>
    <row r="291" spans="2:2" x14ac:dyDescent="0.3">
      <c r="B291" s="39"/>
    </row>
    <row r="292" spans="2:2" x14ac:dyDescent="0.3">
      <c r="B292" s="39"/>
    </row>
    <row r="293" spans="2:2" x14ac:dyDescent="0.3">
      <c r="B293" s="39"/>
    </row>
    <row r="294" spans="2:2" x14ac:dyDescent="0.3">
      <c r="B294" s="39"/>
    </row>
    <row r="295" spans="2:2" x14ac:dyDescent="0.3">
      <c r="B295" s="39"/>
    </row>
    <row r="296" spans="2:2" x14ac:dyDescent="0.3">
      <c r="B296" s="39"/>
    </row>
    <row r="297" spans="2:2" x14ac:dyDescent="0.3">
      <c r="B297" s="39"/>
    </row>
    <row r="298" spans="2:2" x14ac:dyDescent="0.3">
      <c r="B298" s="39"/>
    </row>
    <row r="299" spans="2:2" x14ac:dyDescent="0.3">
      <c r="B299" s="39"/>
    </row>
    <row r="300" spans="2:2" x14ac:dyDescent="0.3">
      <c r="B300" s="39"/>
    </row>
    <row r="301" spans="2:2" x14ac:dyDescent="0.3">
      <c r="B301" s="39"/>
    </row>
    <row r="302" spans="2:2" x14ac:dyDescent="0.3">
      <c r="B302" s="39"/>
    </row>
    <row r="303" spans="2:2" x14ac:dyDescent="0.3">
      <c r="B303" s="39"/>
    </row>
    <row r="304" spans="2:2" x14ac:dyDescent="0.3">
      <c r="B304" s="39"/>
    </row>
    <row r="305" spans="2:2" x14ac:dyDescent="0.3">
      <c r="B305" s="39"/>
    </row>
    <row r="306" spans="2:2" x14ac:dyDescent="0.3">
      <c r="B306" s="39"/>
    </row>
  </sheetData>
  <mergeCells count="1">
    <mergeCell ref="B7:B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6EC62-DEA3-471F-A06A-978EDE9B8233}">
  <sheetPr codeName="Sheet3"/>
  <dimension ref="B3:Q47"/>
  <sheetViews>
    <sheetView zoomScale="80" zoomScaleNormal="80" workbookViewId="0">
      <selection activeCell="I39" sqref="I39"/>
    </sheetView>
  </sheetViews>
  <sheetFormatPr defaultColWidth="13.77734375" defaultRowHeight="18" customHeight="1" x14ac:dyDescent="0.3"/>
  <sheetData>
    <row r="3" spans="2:17" ht="18" customHeight="1" x14ac:dyDescent="0.3">
      <c r="C3" s="278" t="s">
        <v>124</v>
      </c>
      <c r="D3" s="279"/>
      <c r="L3" s="278" t="s">
        <v>127</v>
      </c>
      <c r="M3" s="279"/>
    </row>
    <row r="4" spans="2:17" ht="18" customHeight="1" x14ac:dyDescent="0.3">
      <c r="C4" s="280" t="s">
        <v>130</v>
      </c>
      <c r="D4" s="281"/>
      <c r="E4" s="278" t="str">
        <f>Future_Plans!E5</f>
        <v>Enter name here</v>
      </c>
      <c r="F4" s="279"/>
      <c r="L4" s="280" t="s">
        <v>130</v>
      </c>
      <c r="M4" s="281"/>
      <c r="N4" s="278" t="str">
        <f>Future_Plans!N5</f>
        <v>Enter name here</v>
      </c>
      <c r="O4" s="291"/>
    </row>
    <row r="5" spans="2:17" ht="18" customHeight="1" thickBot="1" x14ac:dyDescent="0.35">
      <c r="B5" s="280" t="str">
        <f>Future_Plans!D11</f>
        <v>Target / amount needed</v>
      </c>
      <c r="C5" s="291"/>
      <c r="D5" s="127">
        <f>Future_Plans!F11</f>
        <v>100</v>
      </c>
      <c r="E5" s="126"/>
      <c r="F5" s="292" t="str">
        <f>Future_Plans!D12</f>
        <v>Amount saved</v>
      </c>
      <c r="G5" s="291"/>
      <c r="H5" s="128">
        <f>Future_Plans!F12</f>
        <v>20</v>
      </c>
      <c r="K5" s="280" t="str">
        <f>Future_Plans!M11</f>
        <v>Target / amount needed</v>
      </c>
      <c r="L5" s="291"/>
      <c r="M5" s="127">
        <f>Future_Plans!O11</f>
        <v>200</v>
      </c>
      <c r="N5" s="126"/>
      <c r="O5" s="280" t="str">
        <f>Future_Plans!M12</f>
        <v>Amount saved</v>
      </c>
      <c r="P5" s="291"/>
      <c r="Q5" s="128">
        <f>Future_Plans!O12</f>
        <v>120</v>
      </c>
    </row>
    <row r="6" spans="2:17" ht="18" customHeight="1" x14ac:dyDescent="0.3">
      <c r="B6" s="60"/>
      <c r="C6" s="56"/>
      <c r="D6" s="56"/>
      <c r="E6" s="56"/>
      <c r="F6" s="56"/>
      <c r="G6" s="56"/>
      <c r="H6" s="61"/>
      <c r="K6" s="60"/>
      <c r="L6" s="56"/>
      <c r="M6" s="56"/>
      <c r="N6" s="56"/>
      <c r="O6" s="56"/>
      <c r="P6" s="56"/>
      <c r="Q6" s="61"/>
    </row>
    <row r="7" spans="2:17" ht="18" customHeight="1" x14ac:dyDescent="0.3">
      <c r="B7" s="62"/>
      <c r="H7" s="63"/>
      <c r="K7" s="62"/>
      <c r="Q7" s="63"/>
    </row>
    <row r="8" spans="2:17" ht="18" customHeight="1" x14ac:dyDescent="0.3">
      <c r="B8" s="62"/>
      <c r="H8" s="63"/>
      <c r="K8" s="62"/>
      <c r="Q8" s="63"/>
    </row>
    <row r="9" spans="2:17" ht="18" customHeight="1" x14ac:dyDescent="0.3">
      <c r="B9" s="62"/>
      <c r="H9" s="63"/>
      <c r="K9" s="62"/>
      <c r="Q9" s="63"/>
    </row>
    <row r="10" spans="2:17" ht="18" customHeight="1" x14ac:dyDescent="0.3">
      <c r="B10" s="62"/>
      <c r="H10" s="63"/>
      <c r="K10" s="62"/>
      <c r="Q10" s="63"/>
    </row>
    <row r="11" spans="2:17" ht="18" customHeight="1" x14ac:dyDescent="0.3">
      <c r="B11" s="62"/>
      <c r="H11" s="63"/>
      <c r="K11" s="62"/>
      <c r="Q11" s="63"/>
    </row>
    <row r="12" spans="2:17" ht="18" customHeight="1" x14ac:dyDescent="0.3">
      <c r="B12" s="62"/>
      <c r="H12" s="63"/>
      <c r="K12" s="62"/>
      <c r="Q12" s="63"/>
    </row>
    <row r="13" spans="2:17" ht="18" customHeight="1" x14ac:dyDescent="0.3">
      <c r="B13" s="62"/>
      <c r="H13" s="63"/>
      <c r="K13" s="62"/>
      <c r="Q13" s="63"/>
    </row>
    <row r="14" spans="2:17" ht="18" customHeight="1" x14ac:dyDescent="0.3">
      <c r="B14" s="62"/>
      <c r="H14" s="63"/>
      <c r="K14" s="62"/>
      <c r="Q14" s="63"/>
    </row>
    <row r="15" spans="2:17" ht="18" customHeight="1" x14ac:dyDescent="0.3">
      <c r="B15" s="62"/>
      <c r="H15" s="63"/>
      <c r="K15" s="62"/>
      <c r="Q15" s="63"/>
    </row>
    <row r="16" spans="2:17" ht="18" customHeight="1" x14ac:dyDescent="0.3">
      <c r="B16" s="62"/>
      <c r="H16" s="63"/>
      <c r="K16" s="62"/>
      <c r="Q16" s="63"/>
    </row>
    <row r="17" spans="2:17" ht="18" customHeight="1" x14ac:dyDescent="0.3">
      <c r="B17" s="62"/>
      <c r="H17" s="63"/>
      <c r="K17" s="62"/>
      <c r="Q17" s="63"/>
    </row>
    <row r="18" spans="2:17" ht="18" customHeight="1" x14ac:dyDescent="0.3">
      <c r="B18" s="62"/>
      <c r="H18" s="63"/>
      <c r="K18" s="62"/>
      <c r="Q18" s="63"/>
    </row>
    <row r="19" spans="2:17" ht="18" customHeight="1" thickBot="1" x14ac:dyDescent="0.35">
      <c r="B19" s="62"/>
      <c r="H19" s="63"/>
      <c r="K19" s="62"/>
      <c r="Q19" s="63"/>
    </row>
    <row r="20" spans="2:17" ht="18" customHeight="1" x14ac:dyDescent="0.3">
      <c r="B20" s="62"/>
      <c r="C20" s="282"/>
      <c r="D20" s="285" t="s">
        <v>110</v>
      </c>
      <c r="E20" s="286"/>
      <c r="F20" s="272">
        <f ca="1">Future_Plans!F20</f>
        <v>45912</v>
      </c>
      <c r="G20" s="273"/>
      <c r="H20" s="91"/>
      <c r="K20" s="62"/>
      <c r="L20" s="282"/>
      <c r="M20" s="285" t="s">
        <v>110</v>
      </c>
      <c r="N20" s="286"/>
      <c r="O20" s="272">
        <f ca="1">Future_Plans!O20</f>
        <v>45912</v>
      </c>
      <c r="P20" s="273"/>
      <c r="Q20" s="91"/>
    </row>
    <row r="21" spans="2:17" ht="18" customHeight="1" x14ac:dyDescent="0.3">
      <c r="B21" s="62"/>
      <c r="C21" s="283"/>
      <c r="D21" s="287"/>
      <c r="E21" s="288"/>
      <c r="F21" s="274"/>
      <c r="G21" s="275"/>
      <c r="H21" s="63"/>
      <c r="K21" s="62"/>
      <c r="L21" s="283"/>
      <c r="M21" s="287"/>
      <c r="N21" s="288"/>
      <c r="O21" s="274"/>
      <c r="P21" s="275"/>
      <c r="Q21" s="63"/>
    </row>
    <row r="22" spans="2:17" ht="18" customHeight="1" thickBot="1" x14ac:dyDescent="0.35">
      <c r="B22" s="62"/>
      <c r="C22" s="284"/>
      <c r="D22" s="289"/>
      <c r="E22" s="290"/>
      <c r="F22" s="276"/>
      <c r="G22" s="277"/>
      <c r="H22" s="63"/>
      <c r="K22" s="62"/>
      <c r="L22" s="284"/>
      <c r="M22" s="289"/>
      <c r="N22" s="290"/>
      <c r="O22" s="276"/>
      <c r="P22" s="277"/>
      <c r="Q22" s="63"/>
    </row>
    <row r="23" spans="2:17" ht="18" customHeight="1" thickBot="1" x14ac:dyDescent="0.35">
      <c r="B23" s="64"/>
      <c r="C23" s="54"/>
      <c r="D23" s="54"/>
      <c r="E23" s="54"/>
      <c r="F23" s="54"/>
      <c r="G23" s="54"/>
      <c r="H23" s="65"/>
      <c r="K23" s="64"/>
      <c r="L23" s="54"/>
      <c r="M23" s="54"/>
      <c r="N23" s="54"/>
      <c r="O23" s="54"/>
      <c r="P23" s="54"/>
      <c r="Q23" s="65"/>
    </row>
    <row r="27" spans="2:17" ht="18" customHeight="1" x14ac:dyDescent="0.3">
      <c r="C27" s="278" t="s">
        <v>128</v>
      </c>
      <c r="D27" s="279"/>
      <c r="L27" s="278" t="s">
        <v>129</v>
      </c>
      <c r="M27" s="279"/>
    </row>
    <row r="28" spans="2:17" ht="18" customHeight="1" x14ac:dyDescent="0.3">
      <c r="C28" s="280" t="s">
        <v>130</v>
      </c>
      <c r="D28" s="281"/>
      <c r="E28" s="278" t="str">
        <f>Future_Plans!E28</f>
        <v>Enter name here</v>
      </c>
      <c r="F28" s="279"/>
      <c r="L28" s="280" t="s">
        <v>130</v>
      </c>
      <c r="M28" s="281"/>
      <c r="N28" s="278" t="str">
        <f>Future_Plans!N28</f>
        <v>Enter name here</v>
      </c>
      <c r="O28" s="279"/>
    </row>
    <row r="29" spans="2:17" ht="18" customHeight="1" thickBot="1" x14ac:dyDescent="0.35">
      <c r="B29" s="280" t="str">
        <f>Future_Plans!D34</f>
        <v>Target / amount needed</v>
      </c>
      <c r="C29" s="291"/>
      <c r="D29" s="127">
        <f>Future_Plans!F34</f>
        <v>100</v>
      </c>
      <c r="E29" s="126"/>
      <c r="F29" s="292" t="str">
        <f>Future_Plans!D35</f>
        <v>Amount saved</v>
      </c>
      <c r="G29" s="291"/>
      <c r="H29" s="128">
        <f>Future_Plans!F35</f>
        <v>90</v>
      </c>
      <c r="K29" s="280" t="str">
        <f>Future_Plans!M34</f>
        <v>Target / amount needed</v>
      </c>
      <c r="L29" s="291"/>
      <c r="M29" s="127">
        <f>Future_Plans!O34</f>
        <v>100</v>
      </c>
      <c r="N29" s="126"/>
      <c r="O29" s="292" t="str">
        <f>Future_Plans!M35</f>
        <v>Amount saved</v>
      </c>
      <c r="P29" s="291"/>
      <c r="Q29" s="128">
        <f>Future_Plans!O35</f>
        <v>35</v>
      </c>
    </row>
    <row r="30" spans="2:17" ht="18" customHeight="1" x14ac:dyDescent="0.3">
      <c r="B30" s="60"/>
      <c r="C30" s="56"/>
      <c r="D30" s="56"/>
      <c r="E30" s="56"/>
      <c r="F30" s="56"/>
      <c r="G30" s="56"/>
      <c r="H30" s="61"/>
      <c r="K30" s="60"/>
      <c r="L30" s="56"/>
      <c r="M30" s="56"/>
      <c r="N30" s="56"/>
      <c r="O30" s="56"/>
      <c r="P30" s="56"/>
      <c r="Q30" s="61"/>
    </row>
    <row r="31" spans="2:17" ht="18" customHeight="1" x14ac:dyDescent="0.3">
      <c r="B31" s="62"/>
      <c r="H31" s="63"/>
      <c r="K31" s="62"/>
      <c r="Q31" s="63"/>
    </row>
    <row r="32" spans="2:17" ht="18" customHeight="1" x14ac:dyDescent="0.3">
      <c r="B32" s="62"/>
      <c r="H32" s="63"/>
      <c r="K32" s="62"/>
      <c r="Q32" s="63"/>
    </row>
    <row r="33" spans="2:17" ht="18" customHeight="1" x14ac:dyDescent="0.3">
      <c r="B33" s="62"/>
      <c r="H33" s="63"/>
      <c r="K33" s="62"/>
      <c r="Q33" s="63"/>
    </row>
    <row r="34" spans="2:17" ht="18" customHeight="1" x14ac:dyDescent="0.3">
      <c r="B34" s="62"/>
      <c r="H34" s="63"/>
      <c r="K34" s="62"/>
      <c r="Q34" s="63"/>
    </row>
    <row r="35" spans="2:17" ht="18" customHeight="1" x14ac:dyDescent="0.3">
      <c r="B35" s="62"/>
      <c r="H35" s="63"/>
      <c r="K35" s="62"/>
      <c r="Q35" s="63"/>
    </row>
    <row r="36" spans="2:17" ht="18" customHeight="1" x14ac:dyDescent="0.3">
      <c r="B36" s="62"/>
      <c r="H36" s="63"/>
      <c r="K36" s="62"/>
      <c r="Q36" s="63"/>
    </row>
    <row r="37" spans="2:17" ht="18" customHeight="1" x14ac:dyDescent="0.3">
      <c r="B37" s="62"/>
      <c r="H37" s="63"/>
      <c r="K37" s="62"/>
      <c r="Q37" s="63"/>
    </row>
    <row r="38" spans="2:17" ht="18" customHeight="1" x14ac:dyDescent="0.3">
      <c r="B38" s="62"/>
      <c r="H38" s="63"/>
      <c r="K38" s="62"/>
      <c r="Q38" s="63"/>
    </row>
    <row r="39" spans="2:17" ht="18" customHeight="1" x14ac:dyDescent="0.3">
      <c r="B39" s="62"/>
      <c r="H39" s="63"/>
      <c r="K39" s="62"/>
      <c r="Q39" s="63"/>
    </row>
    <row r="40" spans="2:17" ht="18" customHeight="1" x14ac:dyDescent="0.3">
      <c r="B40" s="62"/>
      <c r="H40" s="63"/>
      <c r="K40" s="62"/>
      <c r="Q40" s="63"/>
    </row>
    <row r="41" spans="2:17" ht="18" customHeight="1" x14ac:dyDescent="0.3">
      <c r="B41" s="62"/>
      <c r="H41" s="63"/>
      <c r="K41" s="62"/>
      <c r="Q41" s="63"/>
    </row>
    <row r="42" spans="2:17" ht="18" customHeight="1" x14ac:dyDescent="0.3">
      <c r="B42" s="62"/>
      <c r="H42" s="63"/>
      <c r="K42" s="62"/>
      <c r="Q42" s="63"/>
    </row>
    <row r="43" spans="2:17" ht="18" customHeight="1" thickBot="1" x14ac:dyDescent="0.35">
      <c r="B43" s="62"/>
      <c r="H43" s="63"/>
      <c r="K43" s="62"/>
      <c r="Q43" s="63"/>
    </row>
    <row r="44" spans="2:17" ht="18" customHeight="1" x14ac:dyDescent="0.3">
      <c r="B44" s="62"/>
      <c r="C44" s="282"/>
      <c r="D44" s="285" t="s">
        <v>110</v>
      </c>
      <c r="E44" s="286"/>
      <c r="F44" s="272">
        <f ca="1">Future_Plans!F43</f>
        <v>45422</v>
      </c>
      <c r="G44" s="273"/>
      <c r="H44" s="91"/>
      <c r="K44" s="62"/>
      <c r="L44" s="282"/>
      <c r="M44" s="285" t="s">
        <v>110</v>
      </c>
      <c r="N44" s="286"/>
      <c r="O44" s="272">
        <f ca="1">Future_Plans!O43</f>
        <v>45807</v>
      </c>
      <c r="P44" s="273"/>
      <c r="Q44" s="91"/>
    </row>
    <row r="45" spans="2:17" ht="18" customHeight="1" x14ac:dyDescent="0.3">
      <c r="B45" s="62"/>
      <c r="C45" s="283"/>
      <c r="D45" s="287"/>
      <c r="E45" s="288"/>
      <c r="F45" s="274"/>
      <c r="G45" s="275"/>
      <c r="H45" s="63"/>
      <c r="K45" s="62"/>
      <c r="L45" s="283"/>
      <c r="M45" s="287"/>
      <c r="N45" s="288"/>
      <c r="O45" s="274"/>
      <c r="P45" s="275"/>
      <c r="Q45" s="63"/>
    </row>
    <row r="46" spans="2:17" ht="18" customHeight="1" thickBot="1" x14ac:dyDescent="0.35">
      <c r="B46" s="62"/>
      <c r="C46" s="284"/>
      <c r="D46" s="289"/>
      <c r="E46" s="290"/>
      <c r="F46" s="276"/>
      <c r="G46" s="277"/>
      <c r="H46" s="63"/>
      <c r="K46" s="62"/>
      <c r="L46" s="284"/>
      <c r="M46" s="289"/>
      <c r="N46" s="290"/>
      <c r="O46" s="276"/>
      <c r="P46" s="277"/>
      <c r="Q46" s="63"/>
    </row>
    <row r="47" spans="2:17" ht="18" customHeight="1" thickBot="1" x14ac:dyDescent="0.35">
      <c r="B47" s="64"/>
      <c r="C47" s="54"/>
      <c r="D47" s="54"/>
      <c r="E47" s="54"/>
      <c r="F47" s="54"/>
      <c r="G47" s="54"/>
      <c r="H47" s="65"/>
      <c r="K47" s="64"/>
      <c r="L47" s="54"/>
      <c r="M47" s="54"/>
      <c r="N47" s="54"/>
      <c r="O47" s="54"/>
      <c r="P47" s="54"/>
      <c r="Q47" s="65"/>
    </row>
  </sheetData>
  <mergeCells count="32">
    <mergeCell ref="C3:D3"/>
    <mergeCell ref="L3:M3"/>
    <mergeCell ref="C4:D4"/>
    <mergeCell ref="E4:F4"/>
    <mergeCell ref="L4:M4"/>
    <mergeCell ref="N4:O4"/>
    <mergeCell ref="C20:C22"/>
    <mergeCell ref="D20:E22"/>
    <mergeCell ref="F20:G22"/>
    <mergeCell ref="L20:L22"/>
    <mergeCell ref="M20:N22"/>
    <mergeCell ref="F5:G5"/>
    <mergeCell ref="B5:C5"/>
    <mergeCell ref="K5:L5"/>
    <mergeCell ref="O5:P5"/>
    <mergeCell ref="O20:P22"/>
    <mergeCell ref="O44:P46"/>
    <mergeCell ref="C27:D27"/>
    <mergeCell ref="L27:M27"/>
    <mergeCell ref="C28:D28"/>
    <mergeCell ref="E28:F28"/>
    <mergeCell ref="L28:M28"/>
    <mergeCell ref="N28:O28"/>
    <mergeCell ref="C44:C46"/>
    <mergeCell ref="D44:E46"/>
    <mergeCell ref="F44:G46"/>
    <mergeCell ref="L44:L46"/>
    <mergeCell ref="M44:N46"/>
    <mergeCell ref="B29:C29"/>
    <mergeCell ref="F29:G29"/>
    <mergeCell ref="K29:L29"/>
    <mergeCell ref="O29:P2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165CF-2C76-4A67-AAF3-278AAAD29BEC}">
  <sheetPr codeName="Sheet6"/>
  <dimension ref="B4:Q46"/>
  <sheetViews>
    <sheetView zoomScale="80" zoomScaleNormal="80" workbookViewId="0">
      <selection activeCell="O36" sqref="O36:P36"/>
    </sheetView>
  </sheetViews>
  <sheetFormatPr defaultColWidth="13.77734375" defaultRowHeight="18" customHeight="1" x14ac:dyDescent="0.3"/>
  <sheetData>
    <row r="4" spans="2:17" ht="18" customHeight="1" thickBot="1" x14ac:dyDescent="0.35">
      <c r="C4" s="278" t="s">
        <v>124</v>
      </c>
      <c r="D4" s="279"/>
      <c r="L4" s="278" t="s">
        <v>127</v>
      </c>
      <c r="M4" s="279"/>
    </row>
    <row r="5" spans="2:17" ht="18" customHeight="1" thickBot="1" x14ac:dyDescent="0.35">
      <c r="C5" s="314" t="s">
        <v>125</v>
      </c>
      <c r="D5" s="315"/>
      <c r="E5" s="316" t="s">
        <v>126</v>
      </c>
      <c r="F5" s="317"/>
      <c r="L5" s="314" t="s">
        <v>125</v>
      </c>
      <c r="M5" s="315"/>
      <c r="N5" s="316" t="s">
        <v>126</v>
      </c>
      <c r="O5" s="317"/>
    </row>
    <row r="6" spans="2:17" ht="18" customHeight="1" thickBot="1" x14ac:dyDescent="0.35">
      <c r="B6" s="60"/>
      <c r="C6" s="56"/>
      <c r="D6" s="56"/>
      <c r="E6" s="56"/>
      <c r="F6" s="56"/>
      <c r="G6" s="56"/>
      <c r="H6" s="61"/>
      <c r="K6" s="60"/>
      <c r="L6" s="56"/>
      <c r="M6" s="56"/>
      <c r="N6" s="56"/>
      <c r="O6" s="56"/>
      <c r="P6" s="56"/>
      <c r="Q6" s="61"/>
    </row>
    <row r="7" spans="2:17" ht="18" customHeight="1" x14ac:dyDescent="0.3">
      <c r="B7" s="62"/>
      <c r="C7" s="8"/>
      <c r="D7" s="318" t="s">
        <v>80</v>
      </c>
      <c r="E7" s="319"/>
      <c r="F7" s="324" t="s">
        <v>81</v>
      </c>
      <c r="G7" s="325"/>
      <c r="H7" s="63"/>
      <c r="K7" s="62"/>
      <c r="L7" s="8"/>
      <c r="M7" s="318" t="s">
        <v>80</v>
      </c>
      <c r="N7" s="319"/>
      <c r="O7" s="324" t="s">
        <v>81</v>
      </c>
      <c r="P7" s="325"/>
      <c r="Q7" s="63"/>
    </row>
    <row r="8" spans="2:17" ht="18" customHeight="1" x14ac:dyDescent="0.3">
      <c r="B8" s="62"/>
      <c r="C8" s="9"/>
      <c r="D8" s="320"/>
      <c r="E8" s="321"/>
      <c r="F8" s="326"/>
      <c r="G8" s="327"/>
      <c r="H8" s="63"/>
      <c r="K8" s="62"/>
      <c r="L8" s="9"/>
      <c r="M8" s="320"/>
      <c r="N8" s="321"/>
      <c r="O8" s="326"/>
      <c r="P8" s="327"/>
      <c r="Q8" s="63"/>
    </row>
    <row r="9" spans="2:17" ht="18" customHeight="1" thickBot="1" x14ac:dyDescent="0.35">
      <c r="B9" s="62"/>
      <c r="C9" s="10"/>
      <c r="D9" s="322"/>
      <c r="E9" s="323"/>
      <c r="F9" s="328"/>
      <c r="G9" s="329"/>
      <c r="H9" s="63"/>
      <c r="K9" s="62"/>
      <c r="L9" s="10"/>
      <c r="M9" s="322"/>
      <c r="N9" s="323"/>
      <c r="O9" s="328"/>
      <c r="P9" s="329"/>
      <c r="Q9" s="63"/>
    </row>
    <row r="10" spans="2:17" ht="18" customHeight="1" thickBot="1" x14ac:dyDescent="0.35">
      <c r="B10" s="62"/>
      <c r="H10" s="63"/>
      <c r="K10" s="62"/>
      <c r="Q10" s="63"/>
    </row>
    <row r="11" spans="2:17" ht="18" customHeight="1" thickBot="1" x14ac:dyDescent="0.35">
      <c r="B11" s="62"/>
      <c r="C11" s="13"/>
      <c r="D11" s="306" t="s">
        <v>82</v>
      </c>
      <c r="E11" s="307"/>
      <c r="F11" s="308">
        <v>100</v>
      </c>
      <c r="G11" s="309"/>
      <c r="H11" s="63"/>
      <c r="K11" s="62"/>
      <c r="L11" s="13"/>
      <c r="M11" s="306" t="s">
        <v>82</v>
      </c>
      <c r="N11" s="307"/>
      <c r="O11" s="308">
        <v>200</v>
      </c>
      <c r="P11" s="309"/>
      <c r="Q11" s="63"/>
    </row>
    <row r="12" spans="2:17" ht="18" customHeight="1" thickBot="1" x14ac:dyDescent="0.35">
      <c r="B12" s="62"/>
      <c r="C12" s="14"/>
      <c r="D12" s="310" t="s">
        <v>83</v>
      </c>
      <c r="E12" s="311"/>
      <c r="F12" s="312">
        <v>20</v>
      </c>
      <c r="G12" s="313"/>
      <c r="H12" s="63"/>
      <c r="K12" s="62"/>
      <c r="L12" s="14"/>
      <c r="M12" s="310" t="s">
        <v>83</v>
      </c>
      <c r="N12" s="311"/>
      <c r="O12" s="312">
        <v>120</v>
      </c>
      <c r="P12" s="313"/>
      <c r="Q12" s="63"/>
    </row>
    <row r="13" spans="2:17" ht="18" customHeight="1" thickBot="1" x14ac:dyDescent="0.35">
      <c r="B13" s="62"/>
      <c r="C13" s="15"/>
      <c r="D13" s="306" t="str">
        <f>IF(F7="Weekly","Weekly Budget",IF(F7="Fortnightly","Fortnightly Budget",IF(F7="Monthly","Monthly Budget","")))</f>
        <v>Weekly Budget</v>
      </c>
      <c r="E13" s="307"/>
      <c r="F13" s="308">
        <v>1</v>
      </c>
      <c r="G13" s="309"/>
      <c r="H13" s="63"/>
      <c r="K13" s="62"/>
      <c r="L13" s="15"/>
      <c r="M13" s="306" t="str">
        <f>IF(O7="Weekly","Weekly Budget",IF(O7="Fortnightly","Fortnightly Budget",IF(O7="Monthly","Monthly Budget","")))</f>
        <v>Weekly Budget</v>
      </c>
      <c r="N13" s="307"/>
      <c r="O13" s="308">
        <v>1</v>
      </c>
      <c r="P13" s="309"/>
      <c r="Q13" s="63"/>
    </row>
    <row r="14" spans="2:17" ht="18" customHeight="1" thickBot="1" x14ac:dyDescent="0.35">
      <c r="B14" s="62"/>
      <c r="H14" s="63"/>
      <c r="K14" s="62"/>
      <c r="Q14" s="63"/>
    </row>
    <row r="15" spans="2:17" ht="18" customHeight="1" thickBot="1" x14ac:dyDescent="0.35">
      <c r="B15" s="62"/>
      <c r="C15" s="17"/>
      <c r="D15" s="293" t="s">
        <v>84</v>
      </c>
      <c r="E15" s="49" t="s">
        <v>22</v>
      </c>
      <c r="F15" s="296">
        <f>IFERROR(ROUNDDOWN((F11-F12)/(IF(F7="Weekly",F13/7*365,IF(F7="Fortnightly",F13/2/7*365,IF(F7="Monthly",F13*12)))),0),0)</f>
        <v>1</v>
      </c>
      <c r="G15" s="297"/>
      <c r="H15" s="63"/>
      <c r="K15" s="62"/>
      <c r="L15" s="17"/>
      <c r="M15" s="293" t="s">
        <v>84</v>
      </c>
      <c r="N15" s="49" t="s">
        <v>22</v>
      </c>
      <c r="O15" s="296">
        <f>IFERROR(ROUNDDOWN((O11-O12)/(IF(O7="Weekly",O13/7*365,IF(O7="Fortnightly",O13/2/7*365,IF(O7="Monthly",O13*12)))),0),0)</f>
        <v>1</v>
      </c>
      <c r="P15" s="297"/>
      <c r="Q15" s="63"/>
    </row>
    <row r="16" spans="2:17" ht="18" customHeight="1" thickBot="1" x14ac:dyDescent="0.35">
      <c r="B16" s="62"/>
      <c r="C16" s="18"/>
      <c r="D16" s="294"/>
      <c r="E16" s="50" t="s">
        <v>21</v>
      </c>
      <c r="F16" s="298">
        <f>IFERROR(ROUNDDOWN((F11 - F12) / (F13 * IF(F7="Weekly", 1/7*365/12, IF(F7="Fortnightly", 1/14*365/12, 1))), 0)-F15*12,0)</f>
        <v>6</v>
      </c>
      <c r="G16" s="299"/>
      <c r="H16" s="63"/>
      <c r="K16" s="62"/>
      <c r="L16" s="18"/>
      <c r="M16" s="294"/>
      <c r="N16" s="50" t="s">
        <v>21</v>
      </c>
      <c r="O16" s="298">
        <f>IFERROR(ROUNDDOWN((O11 - O12) / (O13 * IF(O7="Weekly", 1/7*365/12, IF(O7="Fortnightly", 1/14*365/12, 1))), 0)-O15*12,0)</f>
        <v>6</v>
      </c>
      <c r="P16" s="299"/>
      <c r="Q16" s="63"/>
    </row>
    <row r="17" spans="2:17" ht="18" customHeight="1" thickBot="1" x14ac:dyDescent="0.35">
      <c r="B17" s="62"/>
      <c r="C17" s="19"/>
      <c r="D17" s="295"/>
      <c r="E17" s="49" t="s">
        <v>23</v>
      </c>
      <c r="F17" s="296">
        <f>IFERROR(ROUNDUP((F11-F12)/(F13*IF(F7="Weekly",1,IF(F7="Fortnightly",1/2,IF(F7="Monthly",12/365*7))))-F15*365/7-F16/12*365/7,0),0)</f>
        <v>2</v>
      </c>
      <c r="G17" s="297"/>
      <c r="H17" s="63"/>
      <c r="K17" s="62"/>
      <c r="L17" s="19"/>
      <c r="M17" s="295"/>
      <c r="N17" s="49" t="s">
        <v>23</v>
      </c>
      <c r="O17" s="296">
        <f>IFERROR(ROUNDUP((O11-O12)/(O13*IF(O7="Weekly",1,IF(O7="Fortnightly",1/2,IF(O7="Monthly",12/365*7))))-O15*365/7-O16/12*365/7,0),0)</f>
        <v>2</v>
      </c>
      <c r="P17" s="297"/>
      <c r="Q17" s="63"/>
    </row>
    <row r="18" spans="2:17" ht="18" customHeight="1" x14ac:dyDescent="0.3">
      <c r="B18" s="62"/>
      <c r="H18" s="63"/>
      <c r="K18" s="62"/>
      <c r="Q18" s="63"/>
    </row>
    <row r="19" spans="2:17" ht="18" customHeight="1" thickBot="1" x14ac:dyDescent="0.35">
      <c r="B19" s="62"/>
      <c r="H19" s="63"/>
      <c r="K19" s="62"/>
      <c r="Q19" s="63"/>
    </row>
    <row r="20" spans="2:17" ht="18" customHeight="1" x14ac:dyDescent="0.3">
      <c r="B20" s="62"/>
      <c r="C20" s="282"/>
      <c r="D20" s="285" t="s">
        <v>110</v>
      </c>
      <c r="E20" s="286"/>
      <c r="F20" s="300">
        <f ca="1">IFERROR(IF(F7="Weekly",TODAY()+ROUNDUP(((F11-F12)/F13)*7,0),IF(F7="Fortnightly",TODAY()+ROUNDUP(((F11-F12)/F13)*14,0),IF(F7="Monthly",EDATE(TODAY(),ROUNDUP((F11-F12)/F13*7,0))))),TODAY())</f>
        <v>45912</v>
      </c>
      <c r="G20" s="301"/>
      <c r="H20" s="91"/>
      <c r="K20" s="62"/>
      <c r="L20" s="282"/>
      <c r="M20" s="285" t="s">
        <v>110</v>
      </c>
      <c r="N20" s="286"/>
      <c r="O20" s="300">
        <f ca="1">IFERROR(IF(O7="Weekly",TODAY()+ROUNDUP(((O11-O12)/O13)*7,0),IF(O7="Fortnightly",TODAY()+ROUNDUP(((O11-O12)/O13)*14,0),IF(O7="Monthly",EDATE(TODAY(),ROUNDUP((O11-O12)/O13*7,0))))),TODAY())</f>
        <v>45912</v>
      </c>
      <c r="P20" s="301"/>
      <c r="Q20" s="91"/>
    </row>
    <row r="21" spans="2:17" ht="18" customHeight="1" x14ac:dyDescent="0.3">
      <c r="B21" s="62"/>
      <c r="C21" s="283"/>
      <c r="D21" s="287"/>
      <c r="E21" s="288"/>
      <c r="F21" s="302"/>
      <c r="G21" s="303"/>
      <c r="H21" s="63"/>
      <c r="K21" s="62"/>
      <c r="L21" s="283"/>
      <c r="M21" s="287"/>
      <c r="N21" s="288"/>
      <c r="O21" s="302"/>
      <c r="P21" s="303"/>
      <c r="Q21" s="63"/>
    </row>
    <row r="22" spans="2:17" ht="18" customHeight="1" thickBot="1" x14ac:dyDescent="0.35">
      <c r="B22" s="62"/>
      <c r="C22" s="284"/>
      <c r="D22" s="289"/>
      <c r="E22" s="290"/>
      <c r="F22" s="304"/>
      <c r="G22" s="305"/>
      <c r="H22" s="63"/>
      <c r="K22" s="62"/>
      <c r="L22" s="284"/>
      <c r="M22" s="289"/>
      <c r="N22" s="290"/>
      <c r="O22" s="304"/>
      <c r="P22" s="305"/>
      <c r="Q22" s="63"/>
    </row>
    <row r="23" spans="2:17" ht="18" customHeight="1" thickBot="1" x14ac:dyDescent="0.35">
      <c r="B23" s="64"/>
      <c r="C23" s="54"/>
      <c r="D23" s="54"/>
      <c r="E23" s="54"/>
      <c r="F23" s="54"/>
      <c r="G23" s="54"/>
      <c r="H23" s="65"/>
      <c r="K23" s="64"/>
      <c r="L23" s="54"/>
      <c r="M23" s="54"/>
      <c r="N23" s="54"/>
      <c r="O23" s="54"/>
      <c r="P23" s="54"/>
      <c r="Q23" s="65"/>
    </row>
    <row r="27" spans="2:17" ht="18" customHeight="1" thickBot="1" x14ac:dyDescent="0.35">
      <c r="C27" s="278" t="s">
        <v>128</v>
      </c>
      <c r="D27" s="279"/>
      <c r="L27" s="278" t="s">
        <v>129</v>
      </c>
      <c r="M27" s="279"/>
    </row>
    <row r="28" spans="2:17" ht="18" customHeight="1" thickBot="1" x14ac:dyDescent="0.35">
      <c r="C28" s="314" t="s">
        <v>125</v>
      </c>
      <c r="D28" s="315"/>
      <c r="E28" s="316" t="s">
        <v>126</v>
      </c>
      <c r="F28" s="317"/>
      <c r="L28" s="314" t="s">
        <v>125</v>
      </c>
      <c r="M28" s="315"/>
      <c r="N28" s="316" t="s">
        <v>126</v>
      </c>
      <c r="O28" s="317"/>
    </row>
    <row r="29" spans="2:17" ht="18" customHeight="1" thickBot="1" x14ac:dyDescent="0.35">
      <c r="B29" s="60"/>
      <c r="C29" s="56"/>
      <c r="D29" s="56"/>
      <c r="E29" s="56"/>
      <c r="F29" s="56"/>
      <c r="G29" s="56"/>
      <c r="H29" s="61"/>
      <c r="K29" s="60"/>
      <c r="L29" s="56"/>
      <c r="M29" s="56"/>
      <c r="N29" s="56"/>
      <c r="O29" s="56"/>
      <c r="P29" s="56"/>
      <c r="Q29" s="61"/>
    </row>
    <row r="30" spans="2:17" ht="18" customHeight="1" x14ac:dyDescent="0.3">
      <c r="B30" s="62"/>
      <c r="C30" s="8"/>
      <c r="D30" s="318" t="s">
        <v>80</v>
      </c>
      <c r="E30" s="319"/>
      <c r="F30" s="324" t="s">
        <v>81</v>
      </c>
      <c r="G30" s="325"/>
      <c r="H30" s="63"/>
      <c r="K30" s="62"/>
      <c r="L30" s="8"/>
      <c r="M30" s="318" t="s">
        <v>80</v>
      </c>
      <c r="N30" s="319"/>
      <c r="O30" s="324" t="s">
        <v>81</v>
      </c>
      <c r="P30" s="325"/>
      <c r="Q30" s="63"/>
    </row>
    <row r="31" spans="2:17" ht="18" customHeight="1" x14ac:dyDescent="0.3">
      <c r="B31" s="62"/>
      <c r="C31" s="9"/>
      <c r="D31" s="320"/>
      <c r="E31" s="321"/>
      <c r="F31" s="326"/>
      <c r="G31" s="327"/>
      <c r="H31" s="63"/>
      <c r="K31" s="62"/>
      <c r="L31" s="9"/>
      <c r="M31" s="320"/>
      <c r="N31" s="321"/>
      <c r="O31" s="326"/>
      <c r="P31" s="327"/>
      <c r="Q31" s="63"/>
    </row>
    <row r="32" spans="2:17" ht="18" customHeight="1" thickBot="1" x14ac:dyDescent="0.35">
      <c r="B32" s="62"/>
      <c r="C32" s="10"/>
      <c r="D32" s="322"/>
      <c r="E32" s="323"/>
      <c r="F32" s="328"/>
      <c r="G32" s="329"/>
      <c r="H32" s="63"/>
      <c r="K32" s="62"/>
      <c r="L32" s="10"/>
      <c r="M32" s="322"/>
      <c r="N32" s="323"/>
      <c r="O32" s="328"/>
      <c r="P32" s="329"/>
      <c r="Q32" s="63"/>
    </row>
    <row r="33" spans="2:17" ht="18" customHeight="1" thickBot="1" x14ac:dyDescent="0.35">
      <c r="B33" s="62"/>
      <c r="H33" s="63"/>
      <c r="K33" s="62"/>
      <c r="Q33" s="63"/>
    </row>
    <row r="34" spans="2:17" ht="18" customHeight="1" thickBot="1" x14ac:dyDescent="0.35">
      <c r="B34" s="62"/>
      <c r="C34" s="13"/>
      <c r="D34" s="306" t="s">
        <v>82</v>
      </c>
      <c r="E34" s="307"/>
      <c r="F34" s="308">
        <v>100</v>
      </c>
      <c r="G34" s="309"/>
      <c r="H34" s="63"/>
      <c r="K34" s="62"/>
      <c r="L34" s="13"/>
      <c r="M34" s="306" t="s">
        <v>82</v>
      </c>
      <c r="N34" s="307"/>
      <c r="O34" s="308">
        <v>100</v>
      </c>
      <c r="P34" s="309"/>
      <c r="Q34" s="63"/>
    </row>
    <row r="35" spans="2:17" ht="18" customHeight="1" thickBot="1" x14ac:dyDescent="0.35">
      <c r="B35" s="62"/>
      <c r="C35" s="14"/>
      <c r="D35" s="310" t="s">
        <v>83</v>
      </c>
      <c r="E35" s="311"/>
      <c r="F35" s="312">
        <v>90</v>
      </c>
      <c r="G35" s="313"/>
      <c r="H35" s="63"/>
      <c r="K35" s="62"/>
      <c r="L35" s="14"/>
      <c r="M35" s="310" t="s">
        <v>83</v>
      </c>
      <c r="N35" s="311"/>
      <c r="O35" s="312">
        <v>35</v>
      </c>
      <c r="P35" s="313"/>
      <c r="Q35" s="63"/>
    </row>
    <row r="36" spans="2:17" ht="18" customHeight="1" thickBot="1" x14ac:dyDescent="0.35">
      <c r="B36" s="62"/>
      <c r="C36" s="15"/>
      <c r="D36" s="306" t="str">
        <f>IF(F30="Weekly","Weekly Budget",IF(F30="Fortnightly","Fortnightly Budget",IF(F30="Monthly","Monthly Budget","")))</f>
        <v>Weekly Budget</v>
      </c>
      <c r="E36" s="307"/>
      <c r="F36" s="308">
        <v>1</v>
      </c>
      <c r="G36" s="309"/>
      <c r="H36" s="63"/>
      <c r="K36" s="62"/>
      <c r="L36" s="15"/>
      <c r="M36" s="306" t="str">
        <f>IF(O30="Weekly","Weekly Budget",IF(O30="Fortnightly","Fortnightly Budget",IF(O30="Monthly","Monthly Budget","")))</f>
        <v>Weekly Budget</v>
      </c>
      <c r="N36" s="307"/>
      <c r="O36" s="308">
        <v>1</v>
      </c>
      <c r="P36" s="309"/>
      <c r="Q36" s="63"/>
    </row>
    <row r="37" spans="2:17" ht="18" customHeight="1" thickBot="1" x14ac:dyDescent="0.35">
      <c r="B37" s="62"/>
      <c r="H37" s="63"/>
      <c r="K37" s="62"/>
      <c r="Q37" s="63"/>
    </row>
    <row r="38" spans="2:17" ht="18" customHeight="1" thickBot="1" x14ac:dyDescent="0.35">
      <c r="B38" s="62"/>
      <c r="C38" s="17"/>
      <c r="D38" s="293" t="s">
        <v>84</v>
      </c>
      <c r="E38" s="49" t="s">
        <v>22</v>
      </c>
      <c r="F38" s="296">
        <f>IFERROR(ROUNDDOWN((F34-F35)/(IF(F30="Weekly",F36/7*365,IF(F30="Fortnightly",F36/2/7*365,IF(F30="Monthly",F36*12)))),0),0)</f>
        <v>0</v>
      </c>
      <c r="G38" s="297"/>
      <c r="H38" s="63"/>
      <c r="K38" s="62"/>
      <c r="L38" s="17"/>
      <c r="M38" s="293" t="s">
        <v>84</v>
      </c>
      <c r="N38" s="49" t="s">
        <v>22</v>
      </c>
      <c r="O38" s="296">
        <f>IFERROR(ROUNDDOWN((O34-O35)/(IF(O30="Weekly",O36/7*365,IF(O30="Fortnightly",O36/2/7*365,IF(O30="Monthly",O36*12)))),0),0)</f>
        <v>1</v>
      </c>
      <c r="P38" s="297"/>
      <c r="Q38" s="63"/>
    </row>
    <row r="39" spans="2:17" ht="18" customHeight="1" thickBot="1" x14ac:dyDescent="0.35">
      <c r="B39" s="62"/>
      <c r="C39" s="18"/>
      <c r="D39" s="294"/>
      <c r="E39" s="50" t="s">
        <v>21</v>
      </c>
      <c r="F39" s="298">
        <f>IFERROR(ROUNDDOWN((F34 - F35) / (F36 * IF(F30="Weekly", 1/7*365/12, IF(F30="Fortnightly", 1/14*365/12, 1))), 0)-F38*12,0)</f>
        <v>2</v>
      </c>
      <c r="G39" s="299"/>
      <c r="H39" s="63"/>
      <c r="K39" s="62"/>
      <c r="L39" s="18"/>
      <c r="M39" s="294"/>
      <c r="N39" s="50" t="s">
        <v>21</v>
      </c>
      <c r="O39" s="298">
        <f>IFERROR(ROUNDDOWN((O34 - O35) / (O36 * IF(O30="Weekly", 1/7*365/12, IF(O30="Fortnightly", 1/14*365/12, 1))), 0)-O38*12,0)</f>
        <v>2</v>
      </c>
      <c r="P39" s="299"/>
      <c r="Q39" s="63"/>
    </row>
    <row r="40" spans="2:17" ht="18" customHeight="1" thickBot="1" x14ac:dyDescent="0.35">
      <c r="B40" s="62"/>
      <c r="C40" s="19"/>
      <c r="D40" s="295"/>
      <c r="E40" s="49" t="s">
        <v>23</v>
      </c>
      <c r="F40" s="296">
        <f>IFERROR(ROUNDUP((F34-F35)/(F36*IF(F30="Weekly",1,IF(F30="Fortnightly",1/2,IF(F30="Monthly",12/365*7))))-F38*365/7-F39/12*365/7,0),0)</f>
        <v>2</v>
      </c>
      <c r="G40" s="297"/>
      <c r="H40" s="63"/>
      <c r="K40" s="62"/>
      <c r="L40" s="19"/>
      <c r="M40" s="295"/>
      <c r="N40" s="49" t="s">
        <v>23</v>
      </c>
      <c r="O40" s="296">
        <f>IFERROR(ROUNDUP((O34-O35)/(O36*IF(O30="Weekly",1,IF(O30="Fortnightly",1/2,IF(O30="Monthly",12/365*7))))-O38*365/7-O39/12*365/7,0),0)</f>
        <v>5</v>
      </c>
      <c r="P40" s="297"/>
      <c r="Q40" s="63"/>
    </row>
    <row r="41" spans="2:17" ht="18" customHeight="1" x14ac:dyDescent="0.3">
      <c r="B41" s="62"/>
      <c r="H41" s="63"/>
      <c r="K41" s="62"/>
      <c r="Q41" s="63"/>
    </row>
    <row r="42" spans="2:17" ht="18" customHeight="1" thickBot="1" x14ac:dyDescent="0.35">
      <c r="B42" s="62"/>
      <c r="H42" s="63"/>
      <c r="K42" s="62"/>
      <c r="Q42" s="63"/>
    </row>
    <row r="43" spans="2:17" ht="18" customHeight="1" x14ac:dyDescent="0.3">
      <c r="B43" s="62"/>
      <c r="C43" s="282"/>
      <c r="D43" s="285" t="s">
        <v>110</v>
      </c>
      <c r="E43" s="286"/>
      <c r="F43" s="300">
        <f ca="1">IFERROR(IF(F30="Weekly",TODAY()+ROUNDUP(((F34-F35)/F36)*7,0),IF(F30="Fortnightly",TODAY()+ROUNDUP(((F34-F35)/F36)*14,0),IF(F30="Monthly",EDATE(TODAY(),ROUNDUP((F34-F35)/F36*7,0))))),TODAY())</f>
        <v>45422</v>
      </c>
      <c r="G43" s="301"/>
      <c r="H43" s="91"/>
      <c r="K43" s="62"/>
      <c r="L43" s="282"/>
      <c r="M43" s="285" t="s">
        <v>110</v>
      </c>
      <c r="N43" s="286"/>
      <c r="O43" s="300">
        <f ca="1">IFERROR(IF(O30="Weekly",TODAY()+ROUNDUP(((O34-O35)/O36)*7,0),IF(O30="Fortnightly",TODAY()+ROUNDUP(((O34-O35)/O36)*14,0),IF(O30="Monthly",EDATE(TODAY(),ROUNDUP((O34-O35)/O36*7,0))))),TODAY())</f>
        <v>45807</v>
      </c>
      <c r="P43" s="301"/>
      <c r="Q43" s="91"/>
    </row>
    <row r="44" spans="2:17" ht="18" customHeight="1" x14ac:dyDescent="0.3">
      <c r="B44" s="62"/>
      <c r="C44" s="283"/>
      <c r="D44" s="287"/>
      <c r="E44" s="288"/>
      <c r="F44" s="302"/>
      <c r="G44" s="303"/>
      <c r="H44" s="63"/>
      <c r="K44" s="62"/>
      <c r="L44" s="283"/>
      <c r="M44" s="287"/>
      <c r="N44" s="288"/>
      <c r="O44" s="302"/>
      <c r="P44" s="303"/>
      <c r="Q44" s="63"/>
    </row>
    <row r="45" spans="2:17" ht="18" customHeight="1" thickBot="1" x14ac:dyDescent="0.35">
      <c r="B45" s="62"/>
      <c r="C45" s="284"/>
      <c r="D45" s="289"/>
      <c r="E45" s="290"/>
      <c r="F45" s="304"/>
      <c r="G45" s="305"/>
      <c r="H45" s="63"/>
      <c r="K45" s="62"/>
      <c r="L45" s="284"/>
      <c r="M45" s="289"/>
      <c r="N45" s="290"/>
      <c r="O45" s="304"/>
      <c r="P45" s="305"/>
      <c r="Q45" s="63"/>
    </row>
    <row r="46" spans="2:17" ht="18" customHeight="1" thickBot="1" x14ac:dyDescent="0.35">
      <c r="B46" s="64"/>
      <c r="C46" s="54"/>
      <c r="D46" s="54"/>
      <c r="E46" s="54"/>
      <c r="F46" s="54"/>
      <c r="G46" s="54"/>
      <c r="H46" s="65"/>
      <c r="K46" s="64"/>
      <c r="L46" s="54"/>
      <c r="M46" s="54"/>
      <c r="N46" s="54"/>
      <c r="O46" s="54"/>
      <c r="P46" s="54"/>
      <c r="Q46" s="65"/>
    </row>
  </sheetData>
  <mergeCells count="72">
    <mergeCell ref="D7:E9"/>
    <mergeCell ref="D11:E11"/>
    <mergeCell ref="D12:E12"/>
    <mergeCell ref="D13:E13"/>
    <mergeCell ref="F11:G11"/>
    <mergeCell ref="F12:G12"/>
    <mergeCell ref="F13:G13"/>
    <mergeCell ref="F7:G9"/>
    <mergeCell ref="L20:L22"/>
    <mergeCell ref="M20:N22"/>
    <mergeCell ref="D15:D17"/>
    <mergeCell ref="F15:G15"/>
    <mergeCell ref="F16:G16"/>
    <mergeCell ref="F17:G17"/>
    <mergeCell ref="M13:N13"/>
    <mergeCell ref="O13:P13"/>
    <mergeCell ref="M15:M17"/>
    <mergeCell ref="O15:P15"/>
    <mergeCell ref="O16:P16"/>
    <mergeCell ref="O17:P17"/>
    <mergeCell ref="O20:P22"/>
    <mergeCell ref="C5:D5"/>
    <mergeCell ref="C4:D4"/>
    <mergeCell ref="E5:F5"/>
    <mergeCell ref="L4:M4"/>
    <mergeCell ref="L5:M5"/>
    <mergeCell ref="N5:O5"/>
    <mergeCell ref="C20:C22"/>
    <mergeCell ref="D20:E22"/>
    <mergeCell ref="F20:G22"/>
    <mergeCell ref="M7:N9"/>
    <mergeCell ref="O7:P9"/>
    <mergeCell ref="M11:N11"/>
    <mergeCell ref="O11:P11"/>
    <mergeCell ref="M12:N12"/>
    <mergeCell ref="O12:P12"/>
    <mergeCell ref="C27:D27"/>
    <mergeCell ref="C28:D28"/>
    <mergeCell ref="E28:F28"/>
    <mergeCell ref="D30:E32"/>
    <mergeCell ref="F30:G32"/>
    <mergeCell ref="D34:E34"/>
    <mergeCell ref="F34:G34"/>
    <mergeCell ref="D35:E35"/>
    <mergeCell ref="F35:G35"/>
    <mergeCell ref="D36:E36"/>
    <mergeCell ref="F36:G36"/>
    <mergeCell ref="D38:D40"/>
    <mergeCell ref="F38:G38"/>
    <mergeCell ref="F39:G39"/>
    <mergeCell ref="F40:G40"/>
    <mergeCell ref="C43:C45"/>
    <mergeCell ref="D43:E45"/>
    <mergeCell ref="F43:G45"/>
    <mergeCell ref="L27:M27"/>
    <mergeCell ref="L28:M28"/>
    <mergeCell ref="N28:O28"/>
    <mergeCell ref="M30:N32"/>
    <mergeCell ref="O30:P32"/>
    <mergeCell ref="M34:N34"/>
    <mergeCell ref="O34:P34"/>
    <mergeCell ref="M35:N35"/>
    <mergeCell ref="O35:P35"/>
    <mergeCell ref="M36:N36"/>
    <mergeCell ref="O36:P36"/>
    <mergeCell ref="M38:M40"/>
    <mergeCell ref="O38:P38"/>
    <mergeCell ref="O39:P39"/>
    <mergeCell ref="O40:P40"/>
    <mergeCell ref="L43:L45"/>
    <mergeCell ref="M43:N45"/>
    <mergeCell ref="O43:P45"/>
  </mergeCells>
  <dataValidations disablePrompts="1" count="1">
    <dataValidation type="list" allowBlank="1" showInputMessage="1" showErrorMessage="1" sqref="F7 O7 F30 O30" xr:uid="{A006333B-EFD8-4FC6-B1E4-89705E21EB9A}">
      <formula1>"Weekly,Fortnightly,Monthly"</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E0D08-8C80-49A1-B59E-3B3A8B5CEC89}">
  <sheetPr codeName="Sheet7">
    <tabColor rgb="FFFF5050"/>
  </sheetPr>
  <dimension ref="C1:R230"/>
  <sheetViews>
    <sheetView zoomScaleNormal="100" workbookViewId="0"/>
  </sheetViews>
  <sheetFormatPr defaultRowHeight="14.4" x14ac:dyDescent="0.3"/>
  <cols>
    <col min="3" max="3" width="26.77734375" customWidth="1"/>
    <col min="4" max="4" width="19.44140625" customWidth="1"/>
    <col min="5" max="5" width="25.5546875" customWidth="1"/>
    <col min="6" max="6" width="12.5546875" customWidth="1"/>
    <col min="7" max="7" width="15.5546875" bestFit="1" customWidth="1"/>
    <col min="8" max="8" width="12.5546875" bestFit="1" customWidth="1"/>
    <col min="9" max="9" width="14.44140625" bestFit="1" customWidth="1"/>
    <col min="10" max="10" width="15.44140625" bestFit="1" customWidth="1"/>
    <col min="11" max="11" width="12.5546875" bestFit="1" customWidth="1"/>
    <col min="12" max="12" width="8.44140625" bestFit="1" customWidth="1"/>
    <col min="13" max="13" width="15.77734375" customWidth="1"/>
    <col min="14" max="14" width="20.5546875" bestFit="1" customWidth="1"/>
    <col min="15" max="15" width="14.44140625" bestFit="1" customWidth="1"/>
    <col min="16" max="16" width="11" bestFit="1" customWidth="1"/>
    <col min="17" max="17" width="26.33203125" bestFit="1" customWidth="1"/>
    <col min="18" max="18" width="14.44140625" bestFit="1" customWidth="1"/>
    <col min="19" max="19" width="11" bestFit="1" customWidth="1"/>
    <col min="20" max="20" width="11.6640625" bestFit="1" customWidth="1"/>
    <col min="21" max="21" width="12.21875" bestFit="1" customWidth="1"/>
    <col min="22" max="22" width="21.33203125" bestFit="1" customWidth="1"/>
    <col min="23" max="23" width="22.33203125" bestFit="1" customWidth="1"/>
    <col min="24" max="24" width="10.5546875" customWidth="1"/>
  </cols>
  <sheetData>
    <row r="1" spans="3:11" ht="15" thickBot="1" x14ac:dyDescent="0.35"/>
    <row r="2" spans="3:11" ht="15" thickBot="1" x14ac:dyDescent="0.35">
      <c r="C2" s="58" t="s">
        <v>92</v>
      </c>
      <c r="D2" s="118" t="s">
        <v>100</v>
      </c>
      <c r="E2" s="118" t="s">
        <v>93</v>
      </c>
      <c r="F2" s="119" t="s">
        <v>94</v>
      </c>
      <c r="H2" s="330" t="s">
        <v>118</v>
      </c>
      <c r="I2" s="331"/>
      <c r="J2" s="61"/>
    </row>
    <row r="3" spans="3:11" ht="15" thickBot="1" x14ac:dyDescent="0.35">
      <c r="C3" s="103" t="s">
        <v>9</v>
      </c>
      <c r="D3" s="104" t="s">
        <v>95</v>
      </c>
      <c r="E3" s="104" t="str">
        <f>Incomes!$B$7</f>
        <v>Wage_Salary</v>
      </c>
      <c r="F3" s="105">
        <f>Incomes!$D$12</f>
        <v>1000</v>
      </c>
      <c r="H3" s="84" t="s">
        <v>100</v>
      </c>
      <c r="I3" s="85" t="s">
        <v>91</v>
      </c>
      <c r="J3" s="63"/>
    </row>
    <row r="4" spans="3:11" ht="15" thickBot="1" x14ac:dyDescent="0.35">
      <c r="C4" s="106" t="s">
        <v>10</v>
      </c>
      <c r="D4" s="107" t="s">
        <v>95</v>
      </c>
      <c r="E4" s="107" t="str">
        <f>Incomes!$B$7</f>
        <v>Wage_Salary</v>
      </c>
      <c r="F4" s="108">
        <f>Incomes!$E$12</f>
        <v>1150</v>
      </c>
      <c r="H4" s="62"/>
      <c r="J4" s="63"/>
    </row>
    <row r="5" spans="3:11" ht="15" thickBot="1" x14ac:dyDescent="0.35">
      <c r="C5" s="109" t="s">
        <v>11</v>
      </c>
      <c r="D5" s="110" t="s">
        <v>95</v>
      </c>
      <c r="E5" s="110" t="str">
        <f>Incomes!$B$7</f>
        <v>Wage_Salary</v>
      </c>
      <c r="F5" s="111">
        <f>Incomes!$F$12</f>
        <v>1200</v>
      </c>
      <c r="H5" s="79" t="s">
        <v>90</v>
      </c>
      <c r="I5" s="87" t="s">
        <v>98</v>
      </c>
      <c r="J5" s="85" t="s">
        <v>99</v>
      </c>
    </row>
    <row r="6" spans="3:11" x14ac:dyDescent="0.3">
      <c r="C6" s="106" t="s">
        <v>12</v>
      </c>
      <c r="D6" s="107" t="s">
        <v>95</v>
      </c>
      <c r="E6" s="107" t="str">
        <f>Incomes!$B$7</f>
        <v>Wage_Salary</v>
      </c>
      <c r="F6" s="108">
        <f>Incomes!$G$12</f>
        <v>1050</v>
      </c>
      <c r="H6" s="80" t="s">
        <v>145</v>
      </c>
      <c r="I6" s="334">
        <v>2800</v>
      </c>
      <c r="J6" s="86">
        <v>5.4477887814463881E-2</v>
      </c>
      <c r="K6">
        <v>1</v>
      </c>
    </row>
    <row r="7" spans="3:11" x14ac:dyDescent="0.3">
      <c r="C7" s="109" t="s">
        <v>13</v>
      </c>
      <c r="D7" s="110" t="s">
        <v>95</v>
      </c>
      <c r="E7" s="110" t="str">
        <f>Incomes!$B$7</f>
        <v>Wage_Salary</v>
      </c>
      <c r="F7" s="111">
        <f>Incomes!$H$12</f>
        <v>1000</v>
      </c>
      <c r="H7" s="81" t="s">
        <v>55</v>
      </c>
      <c r="I7" s="335">
        <v>6000</v>
      </c>
      <c r="J7" s="69">
        <v>0.11673833103099403</v>
      </c>
      <c r="K7">
        <v>2</v>
      </c>
    </row>
    <row r="8" spans="3:11" x14ac:dyDescent="0.3">
      <c r="C8" s="106" t="s">
        <v>14</v>
      </c>
      <c r="D8" s="107" t="s">
        <v>95</v>
      </c>
      <c r="E8" s="107" t="str">
        <f>Incomes!$B$7</f>
        <v>Wage_Salary</v>
      </c>
      <c r="F8" s="108">
        <f>Incomes!$I$12</f>
        <v>1175</v>
      </c>
      <c r="H8" s="81" t="s">
        <v>152</v>
      </c>
      <c r="I8" s="335">
        <v>480</v>
      </c>
      <c r="J8" s="69">
        <v>9.3390664824795216E-3</v>
      </c>
      <c r="K8">
        <v>3</v>
      </c>
    </row>
    <row r="9" spans="3:11" x14ac:dyDescent="0.3">
      <c r="C9" s="109" t="s">
        <v>15</v>
      </c>
      <c r="D9" s="110" t="s">
        <v>95</v>
      </c>
      <c r="E9" s="110" t="str">
        <f>Incomes!$B$7</f>
        <v>Wage_Salary</v>
      </c>
      <c r="F9" s="111">
        <f>Incomes!$J$12</f>
        <v>1260</v>
      </c>
      <c r="H9" s="81" t="s">
        <v>146</v>
      </c>
      <c r="I9" s="335">
        <v>3165</v>
      </c>
      <c r="J9" s="69">
        <v>6.1579469618849351E-2</v>
      </c>
      <c r="K9">
        <v>4</v>
      </c>
    </row>
    <row r="10" spans="3:11" x14ac:dyDescent="0.3">
      <c r="C10" s="106" t="s">
        <v>16</v>
      </c>
      <c r="D10" s="107" t="s">
        <v>95</v>
      </c>
      <c r="E10" s="107" t="str">
        <f>Incomes!$B$7</f>
        <v>Wage_Salary</v>
      </c>
      <c r="F10" s="108">
        <f>Incomes!$K$12</f>
        <v>1300</v>
      </c>
      <c r="H10" s="81" t="s">
        <v>144</v>
      </c>
      <c r="I10" s="335">
        <v>6100</v>
      </c>
      <c r="J10" s="69">
        <v>0.1186839698815106</v>
      </c>
      <c r="K10">
        <v>5</v>
      </c>
    </row>
    <row r="11" spans="3:11" x14ac:dyDescent="0.3">
      <c r="C11" s="109" t="s">
        <v>17</v>
      </c>
      <c r="D11" s="110" t="s">
        <v>95</v>
      </c>
      <c r="E11" s="110" t="str">
        <f>Incomes!$B$7</f>
        <v>Wage_Salary</v>
      </c>
      <c r="F11" s="111">
        <f>Incomes!$L$12</f>
        <v>1175</v>
      </c>
      <c r="H11" s="81" t="s">
        <v>97</v>
      </c>
      <c r="I11" s="335">
        <v>4840</v>
      </c>
      <c r="J11" s="69">
        <v>9.4168920365001851E-2</v>
      </c>
      <c r="K11">
        <v>6</v>
      </c>
    </row>
    <row r="12" spans="3:11" x14ac:dyDescent="0.3">
      <c r="C12" s="106" t="s">
        <v>18</v>
      </c>
      <c r="D12" s="107" t="s">
        <v>95</v>
      </c>
      <c r="E12" s="107" t="str">
        <f>Incomes!$B$7</f>
        <v>Wage_Salary</v>
      </c>
      <c r="F12" s="108">
        <f>Incomes!$M$12</f>
        <v>1205</v>
      </c>
      <c r="H12" s="81" t="s">
        <v>25</v>
      </c>
      <c r="I12" s="335">
        <v>2680</v>
      </c>
      <c r="J12" s="69">
        <v>5.2143121193843997E-2</v>
      </c>
      <c r="K12">
        <v>7</v>
      </c>
    </row>
    <row r="13" spans="3:11" x14ac:dyDescent="0.3">
      <c r="C13" s="109" t="s">
        <v>19</v>
      </c>
      <c r="D13" s="110" t="s">
        <v>95</v>
      </c>
      <c r="E13" s="110" t="str">
        <f>Incomes!$B$7</f>
        <v>Wage_Salary</v>
      </c>
      <c r="F13" s="111">
        <f>Incomes!$N$12</f>
        <v>1000</v>
      </c>
      <c r="H13" s="81" t="s">
        <v>61</v>
      </c>
      <c r="I13" s="335">
        <v>7200</v>
      </c>
      <c r="J13" s="69">
        <v>0.14008599723719284</v>
      </c>
      <c r="K13">
        <v>8</v>
      </c>
    </row>
    <row r="14" spans="3:11" x14ac:dyDescent="0.3">
      <c r="C14" s="106" t="s">
        <v>20</v>
      </c>
      <c r="D14" s="107" t="s">
        <v>95</v>
      </c>
      <c r="E14" s="107" t="str">
        <f>Incomes!$B$7</f>
        <v>Wage_Salary</v>
      </c>
      <c r="F14" s="108">
        <f>Incomes!$O$12</f>
        <v>1400</v>
      </c>
      <c r="H14" s="81" t="s">
        <v>150</v>
      </c>
      <c r="I14" s="335">
        <v>60</v>
      </c>
      <c r="J14" s="69">
        <v>1.1673833103099402E-3</v>
      </c>
      <c r="K14">
        <v>9</v>
      </c>
    </row>
    <row r="15" spans="3:11" x14ac:dyDescent="0.3">
      <c r="C15" s="109" t="s">
        <v>9</v>
      </c>
      <c r="D15" s="110" t="s">
        <v>95</v>
      </c>
      <c r="E15" s="110" t="str">
        <f>Incomes!$B$15</f>
        <v>Investment Properties</v>
      </c>
      <c r="F15" s="111">
        <f>Incomes!$D$20</f>
        <v>350</v>
      </c>
      <c r="H15" s="81" t="s">
        <v>151</v>
      </c>
      <c r="I15" s="335">
        <v>1200</v>
      </c>
      <c r="J15" s="69">
        <v>2.3347666206198804E-2</v>
      </c>
      <c r="K15">
        <v>10</v>
      </c>
    </row>
    <row r="16" spans="3:11" x14ac:dyDescent="0.3">
      <c r="C16" s="106" t="s">
        <v>10</v>
      </c>
      <c r="D16" s="107" t="s">
        <v>95</v>
      </c>
      <c r="E16" s="107" t="str">
        <f>Incomes!$B$15</f>
        <v>Investment Properties</v>
      </c>
      <c r="F16" s="108">
        <f>Incomes!$E$20</f>
        <v>400</v>
      </c>
      <c r="H16" s="81" t="s">
        <v>87</v>
      </c>
      <c r="I16" s="335">
        <v>120</v>
      </c>
      <c r="J16" s="69">
        <v>2.3347666206198804E-3</v>
      </c>
      <c r="K16">
        <v>11</v>
      </c>
    </row>
    <row r="17" spans="3:18" x14ac:dyDescent="0.3">
      <c r="C17" s="109" t="s">
        <v>11</v>
      </c>
      <c r="D17" s="110" t="s">
        <v>95</v>
      </c>
      <c r="E17" s="110" t="str">
        <f>Incomes!$B$15</f>
        <v>Investment Properties</v>
      </c>
      <c r="F17" s="111">
        <f>Incomes!$F$20</f>
        <v>450</v>
      </c>
      <c r="H17" s="81" t="s">
        <v>153</v>
      </c>
      <c r="I17" s="335">
        <v>60</v>
      </c>
      <c r="J17" s="69">
        <v>1.1673833103099402E-3</v>
      </c>
      <c r="K17">
        <v>12</v>
      </c>
    </row>
    <row r="18" spans="3:18" x14ac:dyDescent="0.3">
      <c r="C18" s="106" t="s">
        <v>12</v>
      </c>
      <c r="D18" s="107" t="s">
        <v>95</v>
      </c>
      <c r="E18" s="107" t="str">
        <f>Incomes!$B$15</f>
        <v>Investment Properties</v>
      </c>
      <c r="F18" s="108">
        <f>Incomes!$G$20</f>
        <v>410</v>
      </c>
      <c r="H18" s="81" t="s">
        <v>147</v>
      </c>
      <c r="I18" s="335">
        <v>1200</v>
      </c>
      <c r="J18" s="69">
        <v>2.3347666206198804E-2</v>
      </c>
      <c r="K18">
        <v>13</v>
      </c>
    </row>
    <row r="19" spans="3:18" x14ac:dyDescent="0.3">
      <c r="C19" s="109" t="s">
        <v>13</v>
      </c>
      <c r="D19" s="110" t="s">
        <v>95</v>
      </c>
      <c r="E19" s="110" t="str">
        <f>Incomes!$B$15</f>
        <v>Investment Properties</v>
      </c>
      <c r="F19" s="111">
        <f>Incomes!$H$20</f>
        <v>400</v>
      </c>
      <c r="H19" s="81" t="s">
        <v>148</v>
      </c>
      <c r="I19" s="335">
        <v>240</v>
      </c>
      <c r="J19" s="69">
        <v>4.6695332412397608E-3</v>
      </c>
      <c r="K19">
        <v>14</v>
      </c>
    </row>
    <row r="20" spans="3:18" x14ac:dyDescent="0.3">
      <c r="C20" s="106" t="s">
        <v>14</v>
      </c>
      <c r="D20" s="107" t="s">
        <v>95</v>
      </c>
      <c r="E20" s="107" t="str">
        <f>Incomes!$B$15</f>
        <v>Investment Properties</v>
      </c>
      <c r="F20" s="108">
        <f>Incomes!$I$20</f>
        <v>350</v>
      </c>
      <c r="H20" s="81" t="s">
        <v>149</v>
      </c>
      <c r="I20" s="335">
        <v>720</v>
      </c>
      <c r="J20" s="69">
        <v>1.4008599723719282E-2</v>
      </c>
      <c r="K20">
        <v>15</v>
      </c>
    </row>
    <row r="21" spans="3:18" x14ac:dyDescent="0.3">
      <c r="C21" s="109" t="s">
        <v>15</v>
      </c>
      <c r="D21" s="110" t="s">
        <v>95</v>
      </c>
      <c r="E21" s="110" t="str">
        <f>Incomes!$B$15</f>
        <v>Investment Properties</v>
      </c>
      <c r="F21" s="111">
        <f>Incomes!$J$20</f>
        <v>435</v>
      </c>
      <c r="H21" s="81" t="s">
        <v>114</v>
      </c>
      <c r="I21" s="335">
        <v>13915</v>
      </c>
      <c r="J21" s="69">
        <v>0.27073564604938033</v>
      </c>
      <c r="K21">
        <v>16</v>
      </c>
    </row>
    <row r="22" spans="3:18" x14ac:dyDescent="0.3">
      <c r="C22" s="106" t="s">
        <v>16</v>
      </c>
      <c r="D22" s="107" t="s">
        <v>95</v>
      </c>
      <c r="E22" s="107" t="str">
        <f>Incomes!$B$15</f>
        <v>Investment Properties</v>
      </c>
      <c r="F22" s="108">
        <f>Incomes!$K$20</f>
        <v>430</v>
      </c>
      <c r="H22" s="81" t="s">
        <v>154</v>
      </c>
      <c r="I22" s="335">
        <v>300</v>
      </c>
      <c r="J22" s="69">
        <v>5.836916551549701E-3</v>
      </c>
      <c r="K22">
        <v>17</v>
      </c>
    </row>
    <row r="23" spans="3:18" x14ac:dyDescent="0.3">
      <c r="C23" s="109" t="s">
        <v>17</v>
      </c>
      <c r="D23" s="110" t="s">
        <v>95</v>
      </c>
      <c r="E23" s="110" t="str">
        <f>Incomes!$B$15</f>
        <v>Investment Properties</v>
      </c>
      <c r="F23" s="111">
        <f>Incomes!$L$20</f>
        <v>435</v>
      </c>
      <c r="H23" s="81" t="s">
        <v>157</v>
      </c>
      <c r="I23" s="335">
        <v>233</v>
      </c>
      <c r="J23" s="69">
        <v>4.5333385217036018E-3</v>
      </c>
      <c r="K23">
        <v>18</v>
      </c>
    </row>
    <row r="24" spans="3:18" ht="15" thickBot="1" x14ac:dyDescent="0.35">
      <c r="C24" s="106" t="s">
        <v>18</v>
      </c>
      <c r="D24" s="107" t="s">
        <v>95</v>
      </c>
      <c r="E24" s="107" t="str">
        <f>Incomes!$B$15</f>
        <v>Investment Properties</v>
      </c>
      <c r="F24" s="112">
        <f>Incomes!$M$20</f>
        <v>370</v>
      </c>
      <c r="H24" s="82" t="s">
        <v>175</v>
      </c>
      <c r="I24" s="335">
        <v>84</v>
      </c>
      <c r="J24" s="69">
        <v>1.6343366344339163E-3</v>
      </c>
      <c r="K24">
        <v>19</v>
      </c>
    </row>
    <row r="25" spans="3:18" ht="15" thickBot="1" x14ac:dyDescent="0.35">
      <c r="C25" s="109" t="s">
        <v>19</v>
      </c>
      <c r="D25" s="110" t="s">
        <v>95</v>
      </c>
      <c r="E25" s="110" t="str">
        <f>Incomes!$B$15</f>
        <v>Investment Properties</v>
      </c>
      <c r="F25" s="113">
        <f>Incomes!$N$20</f>
        <v>375</v>
      </c>
      <c r="H25" s="83" t="s">
        <v>89</v>
      </c>
      <c r="I25" s="336">
        <v>51397</v>
      </c>
      <c r="J25" s="70">
        <v>1</v>
      </c>
    </row>
    <row r="26" spans="3:18" x14ac:dyDescent="0.3">
      <c r="C26" s="106" t="s">
        <v>20</v>
      </c>
      <c r="D26" s="107" t="s">
        <v>95</v>
      </c>
      <c r="E26" s="107" t="str">
        <f>Incomes!$B$15</f>
        <v>Investment Properties</v>
      </c>
      <c r="F26" s="112">
        <f>Incomes!$O$20</f>
        <v>435</v>
      </c>
    </row>
    <row r="27" spans="3:18" x14ac:dyDescent="0.3">
      <c r="C27" s="109" t="s">
        <v>9</v>
      </c>
      <c r="D27" s="110" t="s">
        <v>95</v>
      </c>
      <c r="E27" s="110" t="str">
        <f>Incomes!$B$23</f>
        <v>Businesses</v>
      </c>
      <c r="F27" s="113">
        <f>Incomes!$D$28</f>
        <v>500</v>
      </c>
    </row>
    <row r="28" spans="3:18" ht="15" thickBot="1" x14ac:dyDescent="0.35">
      <c r="C28" s="106" t="s">
        <v>10</v>
      </c>
      <c r="D28" s="107" t="s">
        <v>95</v>
      </c>
      <c r="E28" s="107" t="str">
        <f>Incomes!$B$23</f>
        <v>Businesses</v>
      </c>
      <c r="F28" s="112">
        <f>Incomes!$E$28</f>
        <v>500</v>
      </c>
    </row>
    <row r="29" spans="3:18" ht="15" thickBot="1" x14ac:dyDescent="0.35">
      <c r="C29" s="109" t="s">
        <v>11</v>
      </c>
      <c r="D29" s="110" t="s">
        <v>95</v>
      </c>
      <c r="E29" s="110" t="str">
        <f>Incomes!$B$23</f>
        <v>Businesses</v>
      </c>
      <c r="F29" s="113">
        <f>Incomes!$F$28</f>
        <v>500</v>
      </c>
      <c r="H29" s="330" t="s">
        <v>119</v>
      </c>
      <c r="I29" s="331"/>
      <c r="J29" s="56"/>
      <c r="K29" s="56"/>
      <c r="L29" s="56"/>
      <c r="M29" s="56"/>
      <c r="N29" s="56"/>
      <c r="O29" s="56"/>
      <c r="P29" s="56"/>
      <c r="Q29" s="56"/>
      <c r="R29" s="61"/>
    </row>
    <row r="30" spans="3:18" ht="15" thickBot="1" x14ac:dyDescent="0.35">
      <c r="C30" s="106" t="s">
        <v>12</v>
      </c>
      <c r="D30" s="107" t="s">
        <v>95</v>
      </c>
      <c r="E30" s="107" t="str">
        <f>Incomes!$B$23</f>
        <v>Businesses</v>
      </c>
      <c r="F30" s="112">
        <f>Incomes!$G$28</f>
        <v>500</v>
      </c>
      <c r="H30" s="55" t="s">
        <v>86</v>
      </c>
      <c r="I30" s="55" t="s">
        <v>101</v>
      </c>
      <c r="J30" s="55" t="s">
        <v>102</v>
      </c>
      <c r="K30" s="55" t="s">
        <v>94</v>
      </c>
      <c r="L30" s="55" t="s">
        <v>104</v>
      </c>
      <c r="M30" s="55" t="s">
        <v>105</v>
      </c>
      <c r="N30" s="55" t="s">
        <v>107</v>
      </c>
      <c r="O30" s="59" t="s">
        <v>103</v>
      </c>
      <c r="P30" s="59" t="s">
        <v>107</v>
      </c>
      <c r="Q30" s="59" t="s">
        <v>115</v>
      </c>
      <c r="R30" s="71" t="s">
        <v>107</v>
      </c>
    </row>
    <row r="31" spans="3:18" x14ac:dyDescent="0.3">
      <c r="C31" s="109" t="s">
        <v>13</v>
      </c>
      <c r="D31" s="110" t="s">
        <v>95</v>
      </c>
      <c r="E31" s="110" t="str">
        <f>Incomes!$B$23</f>
        <v>Businesses</v>
      </c>
      <c r="F31" s="113">
        <f>Incomes!$H$28</f>
        <v>500</v>
      </c>
      <c r="H31" s="68" t="str">
        <f>Incomes!B7</f>
        <v>Wage_Salary</v>
      </c>
      <c r="I31">
        <v>1</v>
      </c>
      <c r="J31">
        <v>4</v>
      </c>
      <c r="K31">
        <f>INDEX($I$6:$I$21,MATCH(H31,$H$6:$H$21,0))</f>
        <v>13915</v>
      </c>
      <c r="L31">
        <f>IF(K31=MAX($K$31:$K$35),K31,"")</f>
        <v>13915</v>
      </c>
      <c r="M31" t="str">
        <f>IF(K31&lt;&gt;MAX($K$31:$K$35),K31,"")</f>
        <v/>
      </c>
      <c r="N31" s="88">
        <f>SUM(K31:K35)</f>
        <v>34635</v>
      </c>
      <c r="O31" s="72">
        <f>INDEX($J$6:$J$21,MATCH(H31,$H$6:$H$21,0))</f>
        <v>0.27073564604938033</v>
      </c>
      <c r="P31" s="120">
        <f>SUM(O31:O35)</f>
        <v>0.67387201587641299</v>
      </c>
      <c r="Q31" s="120">
        <f>IFERROR(O31/$P$31,0)</f>
        <v>0.40176122419517835</v>
      </c>
      <c r="R31" s="73">
        <f>SUM(Q31:Q35)</f>
        <v>1.0000000000000002</v>
      </c>
    </row>
    <row r="32" spans="3:18" x14ac:dyDescent="0.3">
      <c r="C32" s="106" t="s">
        <v>14</v>
      </c>
      <c r="D32" s="107" t="s">
        <v>95</v>
      </c>
      <c r="E32" s="107" t="str">
        <f>Incomes!$B$23</f>
        <v>Businesses</v>
      </c>
      <c r="F32" s="112">
        <f>Incomes!$I$28</f>
        <v>500</v>
      </c>
      <c r="H32" s="68" t="str">
        <f>Incomes!B15</f>
        <v>Investment Properties</v>
      </c>
      <c r="I32">
        <v>3</v>
      </c>
      <c r="J32">
        <v>1.5</v>
      </c>
      <c r="K32">
        <f>INDEX($I$6:$I$21,MATCH(H32,$H$6:$H$21,0))</f>
        <v>4840</v>
      </c>
      <c r="L32" t="str">
        <f>IF(K32=MAX($K$31:$K$35),K32,"")</f>
        <v/>
      </c>
      <c r="M32">
        <f>IF(K32&lt;&gt;MAX($K$31:$K$35),K32,"")</f>
        <v>4840</v>
      </c>
      <c r="O32" s="72">
        <f>INDEX($J$6:$J$21,MATCH(H32,$H$6:$H$21,0))</f>
        <v>9.4168920365001851E-2</v>
      </c>
      <c r="Q32" s="120">
        <f t="shared" ref="Q32:Q35" si="0">IFERROR(O32/$P$31,0)</f>
        <v>0.13974303450267073</v>
      </c>
      <c r="R32" s="63"/>
    </row>
    <row r="33" spans="3:18" x14ac:dyDescent="0.3">
      <c r="C33" s="109" t="s">
        <v>15</v>
      </c>
      <c r="D33" s="110" t="s">
        <v>95</v>
      </c>
      <c r="E33" s="110" t="str">
        <f>Incomes!$B$23</f>
        <v>Businesses</v>
      </c>
      <c r="F33" s="113">
        <f>Incomes!$J$28</f>
        <v>500</v>
      </c>
      <c r="H33" s="68" t="str">
        <f>Incomes!B23</f>
        <v>Businesses</v>
      </c>
      <c r="I33">
        <v>5</v>
      </c>
      <c r="J33">
        <v>6</v>
      </c>
      <c r="K33">
        <f>INDEX($I$6:$I$21,MATCH(H33,$H$6:$H$21,0))</f>
        <v>6000</v>
      </c>
      <c r="L33" t="str">
        <f>IF(K33=MAX($K$31:$K$35),K33,"")</f>
        <v/>
      </c>
      <c r="M33">
        <f>IF(K33&lt;&gt;MAX($K$31:$K$35),K33,"")</f>
        <v>6000</v>
      </c>
      <c r="O33" s="72">
        <f>INDEX($J$6:$J$21,MATCH(H33,$H$6:$H$21,0))</f>
        <v>0.11673833103099403</v>
      </c>
      <c r="Q33" s="120">
        <f t="shared" si="0"/>
        <v>0.17323516673884801</v>
      </c>
      <c r="R33" s="63"/>
    </row>
    <row r="34" spans="3:18" x14ac:dyDescent="0.3">
      <c r="C34" s="106" t="s">
        <v>16</v>
      </c>
      <c r="D34" s="107" t="s">
        <v>95</v>
      </c>
      <c r="E34" s="107" t="str">
        <f>Incomes!$B$23</f>
        <v>Businesses</v>
      </c>
      <c r="F34" s="112">
        <f>Incomes!$K$28</f>
        <v>500</v>
      </c>
      <c r="H34" s="68" t="str">
        <f>Incomes!B31</f>
        <v>Passive incomes</v>
      </c>
      <c r="I34">
        <v>8</v>
      </c>
      <c r="J34">
        <v>2</v>
      </c>
      <c r="K34">
        <f>INDEX($I$6:$I$21,MATCH(H34,$H$6:$H$21,0))</f>
        <v>7200</v>
      </c>
      <c r="L34" t="str">
        <f>IF(K34=MAX($K$31:$K$35),K34,"")</f>
        <v/>
      </c>
      <c r="M34">
        <f>IF(K34&lt;&gt;MAX($K$31:$K$35),K34,"")</f>
        <v>7200</v>
      </c>
      <c r="O34" s="72">
        <f>INDEX($J$6:$J$21,MATCH(H34,$H$6:$H$21,0))</f>
        <v>0.14008599723719284</v>
      </c>
      <c r="Q34" s="120">
        <f t="shared" si="0"/>
        <v>0.20788220008661759</v>
      </c>
      <c r="R34" s="63"/>
    </row>
    <row r="35" spans="3:18" x14ac:dyDescent="0.3">
      <c r="C35" s="109" t="s">
        <v>17</v>
      </c>
      <c r="D35" s="110" t="s">
        <v>95</v>
      </c>
      <c r="E35" s="110" t="str">
        <f>Incomes!$B$23</f>
        <v>Businesses</v>
      </c>
      <c r="F35" s="113">
        <f>Incomes!$L$28</f>
        <v>500</v>
      </c>
      <c r="H35" s="68" t="str">
        <f>Incomes!B40</f>
        <v>Others</v>
      </c>
      <c r="I35">
        <v>9</v>
      </c>
      <c r="J35">
        <v>5</v>
      </c>
      <c r="K35">
        <f>INDEX($I$6:$I$21,MATCH(H35,$H$6:$H$21,0))</f>
        <v>2680</v>
      </c>
      <c r="L35" t="str">
        <f>IF(K35=MAX($K$31:$K$35),K35,"")</f>
        <v/>
      </c>
      <c r="M35">
        <f>IF(K35&lt;&gt;MAX($K$31:$K$35),K35,"")</f>
        <v>2680</v>
      </c>
      <c r="O35" s="72">
        <f>INDEX($J$6:$J$21,MATCH(H35,$H$6:$H$21,0))</f>
        <v>5.2143121193843997E-2</v>
      </c>
      <c r="Q35" s="120">
        <f t="shared" si="0"/>
        <v>7.7378374476685441E-2</v>
      </c>
      <c r="R35" s="63"/>
    </row>
    <row r="36" spans="3:18" x14ac:dyDescent="0.3">
      <c r="C36" s="106" t="s">
        <v>18</v>
      </c>
      <c r="D36" s="107" t="s">
        <v>95</v>
      </c>
      <c r="E36" s="107" t="str">
        <f>Incomes!$B$23</f>
        <v>Businesses</v>
      </c>
      <c r="F36" s="112">
        <f>Incomes!$M$28</f>
        <v>500</v>
      </c>
      <c r="H36" s="62"/>
      <c r="R36" s="63"/>
    </row>
    <row r="37" spans="3:18" ht="15" thickBot="1" x14ac:dyDescent="0.35">
      <c r="C37" s="109" t="s">
        <v>19</v>
      </c>
      <c r="D37" s="110" t="s">
        <v>95</v>
      </c>
      <c r="E37" s="110" t="str">
        <f>Incomes!$B$23</f>
        <v>Businesses</v>
      </c>
      <c r="F37" s="113">
        <f>Incomes!$N$28</f>
        <v>500</v>
      </c>
      <c r="H37" s="62"/>
      <c r="R37" s="63"/>
    </row>
    <row r="38" spans="3:18" ht="15" thickBot="1" x14ac:dyDescent="0.35">
      <c r="C38" s="106" t="s">
        <v>20</v>
      </c>
      <c r="D38" s="107" t="s">
        <v>95</v>
      </c>
      <c r="E38" s="107" t="str">
        <f>Incomes!$B$23</f>
        <v>Businesses</v>
      </c>
      <c r="F38" s="112">
        <f>Incomes!$O$28</f>
        <v>500</v>
      </c>
      <c r="H38" s="55" t="s">
        <v>88</v>
      </c>
      <c r="I38" s="55" t="s">
        <v>101</v>
      </c>
      <c r="J38" s="55" t="s">
        <v>102</v>
      </c>
      <c r="K38" s="55" t="s">
        <v>94</v>
      </c>
      <c r="L38" s="55" t="s">
        <v>104</v>
      </c>
      <c r="M38" s="55" t="s">
        <v>105</v>
      </c>
      <c r="N38" s="59" t="s">
        <v>107</v>
      </c>
      <c r="O38" s="59" t="s">
        <v>103</v>
      </c>
      <c r="P38" s="59" t="s">
        <v>107</v>
      </c>
      <c r="Q38" s="59" t="s">
        <v>115</v>
      </c>
      <c r="R38" s="71" t="s">
        <v>107</v>
      </c>
    </row>
    <row r="39" spans="3:18" x14ac:dyDescent="0.3">
      <c r="C39" s="109" t="s">
        <v>9</v>
      </c>
      <c r="D39" s="110" t="s">
        <v>95</v>
      </c>
      <c r="E39" s="110" t="str">
        <f>Incomes!$B$31</f>
        <v>Passive incomes</v>
      </c>
      <c r="F39" s="113">
        <f>Incomes!$D$37</f>
        <v>100</v>
      </c>
      <c r="H39" s="68" t="str">
        <f>Expenses!B30</f>
        <v>Bills</v>
      </c>
      <c r="K39">
        <f>INDEX($I$6:$I$24,MATCH(H39,$H$6:$H$24,0))</f>
        <v>2800</v>
      </c>
      <c r="L39" t="str">
        <f>IF(K39=MAX($K$39:$K$52),K39,"")</f>
        <v/>
      </c>
      <c r="M39">
        <f>IF(K39=MAX($K$39:$K$52),"",K39)</f>
        <v>2800</v>
      </c>
      <c r="N39" s="88">
        <f>SUM(K39:K52)</f>
        <v>16762</v>
      </c>
      <c r="O39" s="72">
        <f>INDEX($J$6:$J$24,MATCH(H39,$H$6:$H$24,0))</f>
        <v>5.4477887814463881E-2</v>
      </c>
      <c r="P39" s="120">
        <f>SUM(O39:O49)</f>
        <v>0.31412339241589987</v>
      </c>
      <c r="Q39" s="120">
        <f>IFERROR(O39/$P$39,0)</f>
        <v>0.17342830597708264</v>
      </c>
      <c r="R39" s="73">
        <f>SUM(Q39:Q49)</f>
        <v>0.99999999999999967</v>
      </c>
    </row>
    <row r="40" spans="3:18" x14ac:dyDescent="0.3">
      <c r="C40" s="106" t="s">
        <v>10</v>
      </c>
      <c r="D40" s="107" t="s">
        <v>95</v>
      </c>
      <c r="E40" s="107" t="str">
        <f>Incomes!$B$31</f>
        <v>Passive incomes</v>
      </c>
      <c r="F40" s="112">
        <f>Incomes!$E$37</f>
        <v>2100</v>
      </c>
      <c r="H40" s="68" t="str">
        <f>Expenses!B65</f>
        <v>Self-care</v>
      </c>
      <c r="K40">
        <f t="shared" ref="K40:K52" si="1">INDEX($I$6:$I$24,MATCH(H40,$H$6:$H$24,0))</f>
        <v>240</v>
      </c>
      <c r="L40" t="str">
        <f t="shared" ref="L40:L52" si="2">IF(K40=MAX($K$39:$K$52),K40,"")</f>
        <v/>
      </c>
      <c r="M40">
        <f t="shared" ref="M40:M52" si="3">IF(K40=MAX($K$39:$K$52),"",K40)</f>
        <v>240</v>
      </c>
      <c r="O40" s="72">
        <f t="shared" ref="O40:O52" si="4">INDEX($J$6:$J$24,MATCH(H40,$H$6:$H$24,0))</f>
        <v>4.6695332412397608E-3</v>
      </c>
      <c r="Q40" s="120">
        <f t="shared" ref="Q40:Q52" si="5">IFERROR(O40/$P$39,0)</f>
        <v>1.4865283369464225E-2</v>
      </c>
      <c r="R40" s="63"/>
    </row>
    <row r="41" spans="3:18" x14ac:dyDescent="0.3">
      <c r="C41" s="109" t="s">
        <v>11</v>
      </c>
      <c r="D41" s="110" t="s">
        <v>95</v>
      </c>
      <c r="E41" s="110" t="str">
        <f>Incomes!$B$31</f>
        <v>Passive incomes</v>
      </c>
      <c r="F41" s="113">
        <f>Incomes!$F$37</f>
        <v>100</v>
      </c>
      <c r="H41" s="68" t="str">
        <f>Expenses!B119</f>
        <v>Cars</v>
      </c>
      <c r="K41">
        <f t="shared" si="1"/>
        <v>480</v>
      </c>
      <c r="L41" t="str">
        <f t="shared" si="2"/>
        <v/>
      </c>
      <c r="M41">
        <f t="shared" si="3"/>
        <v>480</v>
      </c>
      <c r="O41" s="72">
        <f t="shared" si="4"/>
        <v>9.3390664824795216E-3</v>
      </c>
      <c r="Q41" s="120">
        <f t="shared" si="5"/>
        <v>2.973056673892845E-2</v>
      </c>
      <c r="R41" s="63"/>
    </row>
    <row r="42" spans="3:18" x14ac:dyDescent="0.3">
      <c r="C42" s="106" t="s">
        <v>12</v>
      </c>
      <c r="D42" s="107" t="s">
        <v>95</v>
      </c>
      <c r="E42" s="107" t="str">
        <f>Incomes!$B$31</f>
        <v>Passive incomes</v>
      </c>
      <c r="F42" s="112">
        <f>Incomes!$G$37</f>
        <v>100</v>
      </c>
      <c r="H42" s="68" t="str">
        <f>Expenses!B79</f>
        <v>Family</v>
      </c>
      <c r="K42">
        <f t="shared" si="1"/>
        <v>720</v>
      </c>
      <c r="L42" t="str">
        <f t="shared" si="2"/>
        <v/>
      </c>
      <c r="M42">
        <f t="shared" si="3"/>
        <v>720</v>
      </c>
      <c r="O42" s="72">
        <f t="shared" si="4"/>
        <v>1.4008599723719282E-2</v>
      </c>
      <c r="Q42" s="120">
        <f t="shared" si="5"/>
        <v>4.4595850108392676E-2</v>
      </c>
      <c r="R42" s="63"/>
    </row>
    <row r="43" spans="3:18" x14ac:dyDescent="0.3">
      <c r="C43" s="109" t="s">
        <v>13</v>
      </c>
      <c r="D43" s="110" t="s">
        <v>95</v>
      </c>
      <c r="E43" s="110" t="str">
        <f>Incomes!$B$31</f>
        <v>Passive incomes</v>
      </c>
      <c r="F43" s="113">
        <f>Incomes!$H$37</f>
        <v>100</v>
      </c>
      <c r="H43" s="68" t="str">
        <f>Expenses!B43</f>
        <v>Food</v>
      </c>
      <c r="K43">
        <f t="shared" si="1"/>
        <v>3165</v>
      </c>
      <c r="L43" t="str">
        <f t="shared" si="2"/>
        <v/>
      </c>
      <c r="M43">
        <f t="shared" si="3"/>
        <v>3165</v>
      </c>
      <c r="O43" s="72">
        <f t="shared" si="4"/>
        <v>6.1579469618849351E-2</v>
      </c>
      <c r="Q43" s="120">
        <f t="shared" si="5"/>
        <v>0.19603592443480947</v>
      </c>
      <c r="R43" s="63"/>
    </row>
    <row r="44" spans="3:18" x14ac:dyDescent="0.3">
      <c r="C44" s="106" t="s">
        <v>14</v>
      </c>
      <c r="D44" s="107" t="s">
        <v>95</v>
      </c>
      <c r="E44" s="107" t="str">
        <f>Incomes!$B$31</f>
        <v>Passive incomes</v>
      </c>
      <c r="F44" s="112">
        <f>Incomes!$I$37</f>
        <v>100</v>
      </c>
      <c r="H44" s="68" t="str">
        <f>Expenses!B19</f>
        <v>Home costs</v>
      </c>
      <c r="K44">
        <f t="shared" si="1"/>
        <v>6100</v>
      </c>
      <c r="L44">
        <f t="shared" si="2"/>
        <v>6100</v>
      </c>
      <c r="M44" t="str">
        <f t="shared" si="3"/>
        <v/>
      </c>
      <c r="O44" s="72">
        <f t="shared" si="4"/>
        <v>0.1186839698815106</v>
      </c>
      <c r="Q44" s="120">
        <f t="shared" si="5"/>
        <v>0.37782595230721572</v>
      </c>
      <c r="R44" s="63"/>
    </row>
    <row r="45" spans="3:18" x14ac:dyDescent="0.3">
      <c r="C45" s="109" t="s">
        <v>15</v>
      </c>
      <c r="D45" s="110" t="s">
        <v>95</v>
      </c>
      <c r="E45" s="110" t="str">
        <f>Incomes!$B$31</f>
        <v>Passive incomes</v>
      </c>
      <c r="F45" s="113">
        <f>Incomes!$J$37</f>
        <v>100</v>
      </c>
      <c r="H45" s="68" t="str">
        <f>Expenses!B54</f>
        <v>Debt repayment</v>
      </c>
      <c r="K45">
        <f t="shared" si="1"/>
        <v>1200</v>
      </c>
      <c r="L45" t="str">
        <f t="shared" si="2"/>
        <v/>
      </c>
      <c r="M45">
        <f t="shared" si="3"/>
        <v>1200</v>
      </c>
      <c r="O45" s="72">
        <f t="shared" si="4"/>
        <v>2.3347666206198804E-2</v>
      </c>
      <c r="Q45" s="120">
        <f t="shared" si="5"/>
        <v>7.4326416847321122E-2</v>
      </c>
      <c r="R45" s="63"/>
    </row>
    <row r="46" spans="3:18" x14ac:dyDescent="0.3">
      <c r="C46" s="106" t="s">
        <v>16</v>
      </c>
      <c r="D46" s="107" t="s">
        <v>95</v>
      </c>
      <c r="E46" s="107" t="str">
        <f>Incomes!$B$31</f>
        <v>Passive incomes</v>
      </c>
      <c r="F46" s="112">
        <f>Incomes!$K$37</f>
        <v>100</v>
      </c>
      <c r="H46" s="68" t="str">
        <f>Expenses!B94</f>
        <v>Pets</v>
      </c>
      <c r="K46">
        <f t="shared" si="1"/>
        <v>60</v>
      </c>
      <c r="L46" t="str">
        <f t="shared" si="2"/>
        <v/>
      </c>
      <c r="M46">
        <f t="shared" si="3"/>
        <v>60</v>
      </c>
      <c r="O46" s="72">
        <f t="shared" si="4"/>
        <v>1.1673833103099402E-3</v>
      </c>
      <c r="Q46" s="120">
        <f t="shared" si="5"/>
        <v>3.7163208423660562E-3</v>
      </c>
      <c r="R46" s="63"/>
    </row>
    <row r="47" spans="3:18" x14ac:dyDescent="0.3">
      <c r="C47" s="109" t="s">
        <v>17</v>
      </c>
      <c r="D47" s="110" t="s">
        <v>95</v>
      </c>
      <c r="E47" s="110" t="str">
        <f>Incomes!$B$31</f>
        <v>Passive incomes</v>
      </c>
      <c r="F47" s="113">
        <f>Incomes!$L$37</f>
        <v>4100</v>
      </c>
      <c r="H47" s="68" t="str">
        <f>Expenses!B105</f>
        <v>Subscriptions</v>
      </c>
      <c r="K47">
        <f t="shared" si="1"/>
        <v>1200</v>
      </c>
      <c r="L47" t="str">
        <f t="shared" si="2"/>
        <v/>
      </c>
      <c r="M47">
        <f t="shared" si="3"/>
        <v>1200</v>
      </c>
      <c r="O47" s="72">
        <f t="shared" si="4"/>
        <v>2.3347666206198804E-2</v>
      </c>
      <c r="Q47" s="120">
        <f t="shared" si="5"/>
        <v>7.4326416847321122E-2</v>
      </c>
      <c r="R47" s="63"/>
    </row>
    <row r="48" spans="3:18" x14ac:dyDescent="0.3">
      <c r="C48" s="106" t="s">
        <v>18</v>
      </c>
      <c r="D48" s="107" t="s">
        <v>95</v>
      </c>
      <c r="E48" s="107" t="str">
        <f>Incomes!$B$31</f>
        <v>Passive incomes</v>
      </c>
      <c r="F48" s="112">
        <f>Incomes!$M$37</f>
        <v>100</v>
      </c>
      <c r="H48" s="68" t="str">
        <f>Expenses!B7</f>
        <v>Transfers into other accounts</v>
      </c>
      <c r="K48">
        <f t="shared" si="1"/>
        <v>120</v>
      </c>
      <c r="L48" t="str">
        <f t="shared" si="2"/>
        <v/>
      </c>
      <c r="M48">
        <f t="shared" si="3"/>
        <v>120</v>
      </c>
      <c r="O48" s="72">
        <f t="shared" si="4"/>
        <v>2.3347666206198804E-3</v>
      </c>
      <c r="Q48" s="120">
        <f t="shared" si="5"/>
        <v>7.4326416847321124E-3</v>
      </c>
      <c r="R48" s="63"/>
    </row>
    <row r="49" spans="3:18" x14ac:dyDescent="0.3">
      <c r="C49" s="109" t="s">
        <v>19</v>
      </c>
      <c r="D49" s="110" t="s">
        <v>95</v>
      </c>
      <c r="E49" s="110" t="str">
        <f>Incomes!$B$31</f>
        <v>Passive incomes</v>
      </c>
      <c r="F49" s="113">
        <f>Incomes!$N$37</f>
        <v>100</v>
      </c>
      <c r="H49" s="68" t="str">
        <f>Expenses!B134</f>
        <v>Transportations</v>
      </c>
      <c r="K49">
        <f t="shared" si="1"/>
        <v>60</v>
      </c>
      <c r="L49" t="str">
        <f t="shared" si="2"/>
        <v/>
      </c>
      <c r="M49">
        <f t="shared" si="3"/>
        <v>60</v>
      </c>
      <c r="O49" s="72">
        <f t="shared" si="4"/>
        <v>1.1673833103099402E-3</v>
      </c>
      <c r="Q49" s="120">
        <f t="shared" si="5"/>
        <v>3.7163208423660562E-3</v>
      </c>
      <c r="R49" s="63"/>
    </row>
    <row r="50" spans="3:18" x14ac:dyDescent="0.3">
      <c r="C50" s="106" t="s">
        <v>20</v>
      </c>
      <c r="D50" s="107" t="s">
        <v>95</v>
      </c>
      <c r="E50" s="107" t="str">
        <f>Incomes!$B$31</f>
        <v>Passive incomes</v>
      </c>
      <c r="F50" s="112">
        <f>Incomes!$O$37</f>
        <v>100</v>
      </c>
      <c r="H50" s="62" t="str">
        <f>Expenses!B147</f>
        <v>Travels</v>
      </c>
      <c r="K50">
        <f t="shared" si="1"/>
        <v>300</v>
      </c>
      <c r="L50" t="str">
        <f t="shared" si="2"/>
        <v/>
      </c>
      <c r="M50">
        <f t="shared" si="3"/>
        <v>300</v>
      </c>
      <c r="O50" s="72">
        <f t="shared" si="4"/>
        <v>5.836916551549701E-3</v>
      </c>
      <c r="Q50" s="120">
        <f t="shared" si="5"/>
        <v>1.8581604211830281E-2</v>
      </c>
      <c r="R50" s="63"/>
    </row>
    <row r="51" spans="3:18" x14ac:dyDescent="0.3">
      <c r="C51" s="109" t="s">
        <v>9</v>
      </c>
      <c r="D51" s="110" t="s">
        <v>95</v>
      </c>
      <c r="E51" s="110" t="str">
        <f>Incomes!$B$40</f>
        <v>Others</v>
      </c>
      <c r="F51" s="113">
        <f>Incomes!$D$45</f>
        <v>70</v>
      </c>
      <c r="H51" s="62" t="str">
        <f>Expenses!B160</f>
        <v>Miscellaneous</v>
      </c>
      <c r="K51">
        <f t="shared" si="1"/>
        <v>84</v>
      </c>
      <c r="L51" t="str">
        <f t="shared" si="2"/>
        <v/>
      </c>
      <c r="M51">
        <f t="shared" si="3"/>
        <v>84</v>
      </c>
      <c r="O51" s="72">
        <f t="shared" si="4"/>
        <v>1.6343366344339163E-3</v>
      </c>
      <c r="Q51" s="120">
        <f t="shared" si="5"/>
        <v>5.2028491793124788E-3</v>
      </c>
      <c r="R51" s="63"/>
    </row>
    <row r="52" spans="3:18" ht="15" thickBot="1" x14ac:dyDescent="0.35">
      <c r="C52" s="106" t="s">
        <v>10</v>
      </c>
      <c r="D52" s="107" t="s">
        <v>95</v>
      </c>
      <c r="E52" s="107" t="str">
        <f>Incomes!$B$40</f>
        <v>Others</v>
      </c>
      <c r="F52" s="112">
        <f>Incomes!$E$45</f>
        <v>220</v>
      </c>
      <c r="H52" s="64" t="str">
        <f>Expenses!B170</f>
        <v>New Category2</v>
      </c>
      <c r="I52" s="54"/>
      <c r="J52" s="54"/>
      <c r="K52" s="54">
        <f t="shared" si="1"/>
        <v>233</v>
      </c>
      <c r="L52" s="54" t="str">
        <f t="shared" si="2"/>
        <v/>
      </c>
      <c r="M52" s="54">
        <f t="shared" si="3"/>
        <v>233</v>
      </c>
      <c r="N52" s="54"/>
      <c r="O52" s="74">
        <f t="shared" si="4"/>
        <v>4.5333385217036018E-3</v>
      </c>
      <c r="P52" s="54"/>
      <c r="Q52" s="75">
        <f t="shared" si="5"/>
        <v>1.4431712604521521E-2</v>
      </c>
      <c r="R52" s="65"/>
    </row>
    <row r="53" spans="3:18" ht="15" thickBot="1" x14ac:dyDescent="0.35">
      <c r="C53" s="109" t="s">
        <v>11</v>
      </c>
      <c r="D53" s="110" t="s">
        <v>95</v>
      </c>
      <c r="E53" s="110" t="str">
        <f>Incomes!$B$40</f>
        <v>Others</v>
      </c>
      <c r="F53" s="113">
        <f>Incomes!$F$45</f>
        <v>50</v>
      </c>
      <c r="H53" s="55" t="s">
        <v>108</v>
      </c>
      <c r="I53" s="55" t="s">
        <v>107</v>
      </c>
      <c r="J53" s="55" t="s">
        <v>166</v>
      </c>
      <c r="K53" s="121" t="s">
        <v>167</v>
      </c>
    </row>
    <row r="54" spans="3:18" x14ac:dyDescent="0.3">
      <c r="C54" s="106" t="s">
        <v>12</v>
      </c>
      <c r="D54" s="107" t="s">
        <v>95</v>
      </c>
      <c r="E54" s="107" t="str">
        <f>Incomes!$B$40</f>
        <v>Others</v>
      </c>
      <c r="F54" s="112">
        <f>Incomes!$G$45</f>
        <v>140</v>
      </c>
      <c r="H54" s="62">
        <v>1</v>
      </c>
      <c r="I54" t="s">
        <v>120</v>
      </c>
      <c r="J54">
        <f>N31</f>
        <v>34635</v>
      </c>
      <c r="K54" s="63"/>
    </row>
    <row r="55" spans="3:18" x14ac:dyDescent="0.3">
      <c r="C55" s="109" t="s">
        <v>13</v>
      </c>
      <c r="D55" s="110" t="s">
        <v>95</v>
      </c>
      <c r="E55" s="110" t="str">
        <f>Incomes!$B$40</f>
        <v>Others</v>
      </c>
      <c r="F55" s="113">
        <f>Incomes!$H$45</f>
        <v>520</v>
      </c>
      <c r="H55" s="62">
        <v>2</v>
      </c>
      <c r="I55" t="s">
        <v>121</v>
      </c>
      <c r="J55">
        <f>N39</f>
        <v>16762</v>
      </c>
      <c r="K55" s="63"/>
    </row>
    <row r="56" spans="3:18" ht="15" thickBot="1" x14ac:dyDescent="0.35">
      <c r="C56" s="106" t="s">
        <v>14</v>
      </c>
      <c r="D56" s="107" t="s">
        <v>95</v>
      </c>
      <c r="E56" s="107" t="str">
        <f>Incomes!$B$40</f>
        <v>Others</v>
      </c>
      <c r="F56" s="112">
        <f>Incomes!$I$45</f>
        <v>195</v>
      </c>
      <c r="H56" s="64">
        <v>3</v>
      </c>
      <c r="I56" s="54" t="s">
        <v>122</v>
      </c>
      <c r="J56" s="54">
        <f>J54-J55</f>
        <v>17873</v>
      </c>
      <c r="K56" s="122">
        <f>J56</f>
        <v>17873</v>
      </c>
    </row>
    <row r="57" spans="3:18" ht="15" thickBot="1" x14ac:dyDescent="0.35">
      <c r="C57" s="109" t="s">
        <v>15</v>
      </c>
      <c r="D57" s="110" t="s">
        <v>95</v>
      </c>
      <c r="E57" s="110" t="str">
        <f>Incomes!$B$40</f>
        <v>Others</v>
      </c>
      <c r="F57" s="113">
        <f>Incomes!$J$45</f>
        <v>245</v>
      </c>
      <c r="H57" s="64"/>
      <c r="I57" s="54" t="s">
        <v>165</v>
      </c>
      <c r="J57" s="54">
        <f>J54+J55</f>
        <v>51397</v>
      </c>
      <c r="K57" s="65"/>
    </row>
    <row r="58" spans="3:18" x14ac:dyDescent="0.3">
      <c r="C58" s="106" t="s">
        <v>16</v>
      </c>
      <c r="D58" s="107" t="s">
        <v>95</v>
      </c>
      <c r="E58" s="107" t="str">
        <f>Incomes!$B$40</f>
        <v>Others</v>
      </c>
      <c r="F58" s="112">
        <f>Incomes!$K$45</f>
        <v>320</v>
      </c>
    </row>
    <row r="59" spans="3:18" ht="15" thickBot="1" x14ac:dyDescent="0.35">
      <c r="C59" s="109" t="s">
        <v>17</v>
      </c>
      <c r="D59" s="110" t="s">
        <v>95</v>
      </c>
      <c r="E59" s="110" t="str">
        <f>Incomes!$B$40</f>
        <v>Others</v>
      </c>
      <c r="F59" s="113">
        <f>Incomes!$L$45</f>
        <v>30</v>
      </c>
    </row>
    <row r="60" spans="3:18" ht="15" thickBot="1" x14ac:dyDescent="0.35">
      <c r="C60" s="106" t="s">
        <v>18</v>
      </c>
      <c r="D60" s="107" t="s">
        <v>95</v>
      </c>
      <c r="E60" s="107" t="str">
        <f>Incomes!$B$40</f>
        <v>Others</v>
      </c>
      <c r="F60" s="112">
        <f>Incomes!$M$45</f>
        <v>820</v>
      </c>
      <c r="H60" s="330" t="s">
        <v>117</v>
      </c>
      <c r="I60" s="331"/>
    </row>
    <row r="61" spans="3:18" ht="15" thickBot="1" x14ac:dyDescent="0.35">
      <c r="C61" s="109" t="s">
        <v>19</v>
      </c>
      <c r="D61" s="110" t="s">
        <v>95</v>
      </c>
      <c r="E61" s="110" t="str">
        <f>Incomes!$B$40</f>
        <v>Others</v>
      </c>
      <c r="F61" s="113">
        <f>Incomes!$N$45</f>
        <v>70</v>
      </c>
      <c r="H61" t="s">
        <v>107</v>
      </c>
      <c r="K61" t="s">
        <v>88</v>
      </c>
    </row>
    <row r="62" spans="3:18" ht="15" thickBot="1" x14ac:dyDescent="0.35">
      <c r="C62" s="106" t="s">
        <v>20</v>
      </c>
      <c r="D62" s="107" t="s">
        <v>95</v>
      </c>
      <c r="E62" s="107" t="str">
        <f>Incomes!$B$40</f>
        <v>Others</v>
      </c>
      <c r="F62" s="112">
        <f>Incomes!$O$45</f>
        <v>0</v>
      </c>
      <c r="H62" s="79" t="s">
        <v>90</v>
      </c>
      <c r="I62" s="53" t="s">
        <v>98</v>
      </c>
      <c r="K62" s="79" t="s">
        <v>90</v>
      </c>
      <c r="L62" s="53" t="s">
        <v>237</v>
      </c>
      <c r="N62" s="123" t="s">
        <v>104</v>
      </c>
      <c r="O62" s="123" t="s">
        <v>168</v>
      </c>
    </row>
    <row r="63" spans="3:18" ht="15" thickBot="1" x14ac:dyDescent="0.35">
      <c r="C63" s="103" t="s">
        <v>9</v>
      </c>
      <c r="D63" s="104" t="s">
        <v>88</v>
      </c>
      <c r="E63" s="104" t="str">
        <f>Expenses!$B$7</f>
        <v>Transfers into other accounts</v>
      </c>
      <c r="F63" s="114">
        <f>Expenses!$D$16</f>
        <v>10</v>
      </c>
      <c r="H63" s="80" t="s">
        <v>9</v>
      </c>
      <c r="I63" s="337">
        <v>3395</v>
      </c>
      <c r="K63" s="80" t="s">
        <v>9</v>
      </c>
      <c r="L63" s="337">
        <v>1375</v>
      </c>
      <c r="N63" s="124">
        <f>MAX(L39:L52)</f>
        <v>6100</v>
      </c>
      <c r="O63" s="85" t="str">
        <f>IF(MAX(K39:K52)=0,"",INDEX($H$39:$H$52,MATCH(N63,$K$39:$K$52,0)))</f>
        <v>Home costs</v>
      </c>
    </row>
    <row r="64" spans="3:18" x14ac:dyDescent="0.3">
      <c r="C64" s="106" t="s">
        <v>10</v>
      </c>
      <c r="D64" s="107" t="s">
        <v>88</v>
      </c>
      <c r="E64" s="107" t="str">
        <f>Expenses!$B$7</f>
        <v>Transfers into other accounts</v>
      </c>
      <c r="F64" s="112">
        <f>Expenses!$E$16</f>
        <v>10</v>
      </c>
      <c r="H64" s="81" t="s">
        <v>10</v>
      </c>
      <c r="I64" s="338">
        <v>5795</v>
      </c>
      <c r="K64" s="81" t="s">
        <v>10</v>
      </c>
      <c r="L64" s="338">
        <v>1425</v>
      </c>
    </row>
    <row r="65" spans="3:14" x14ac:dyDescent="0.3">
      <c r="C65" s="109" t="s">
        <v>11</v>
      </c>
      <c r="D65" s="110" t="s">
        <v>88</v>
      </c>
      <c r="E65" s="110" t="str">
        <f>Expenses!$B$7</f>
        <v>Transfers into other accounts</v>
      </c>
      <c r="F65" s="113">
        <f>Expenses!$F$16</f>
        <v>10</v>
      </c>
      <c r="H65" s="81" t="s">
        <v>11</v>
      </c>
      <c r="I65" s="338">
        <v>3822</v>
      </c>
      <c r="K65" s="81" t="s">
        <v>11</v>
      </c>
      <c r="L65" s="338">
        <v>1522</v>
      </c>
    </row>
    <row r="66" spans="3:14" x14ac:dyDescent="0.3">
      <c r="C66" s="106" t="s">
        <v>12</v>
      </c>
      <c r="D66" s="107" t="s">
        <v>88</v>
      </c>
      <c r="E66" s="107" t="str">
        <f>Expenses!$B$7</f>
        <v>Transfers into other accounts</v>
      </c>
      <c r="F66" s="112">
        <f>Expenses!$G$16</f>
        <v>10</v>
      </c>
      <c r="H66" s="81" t="s">
        <v>12</v>
      </c>
      <c r="I66" s="338">
        <v>3475</v>
      </c>
      <c r="K66" s="81" t="s">
        <v>12</v>
      </c>
      <c r="L66" s="338">
        <v>1275</v>
      </c>
    </row>
    <row r="67" spans="3:14" x14ac:dyDescent="0.3">
      <c r="C67" s="109" t="s">
        <v>13</v>
      </c>
      <c r="D67" s="110" t="s">
        <v>88</v>
      </c>
      <c r="E67" s="110" t="str">
        <f>Expenses!$B$7</f>
        <v>Transfers into other accounts</v>
      </c>
      <c r="F67" s="113">
        <f>Expenses!$H$16</f>
        <v>10</v>
      </c>
      <c r="H67" s="81" t="s">
        <v>13</v>
      </c>
      <c r="I67" s="338">
        <v>3850</v>
      </c>
      <c r="K67" s="81" t="s">
        <v>13</v>
      </c>
      <c r="L67" s="338">
        <v>1330</v>
      </c>
    </row>
    <row r="68" spans="3:14" x14ac:dyDescent="0.3">
      <c r="C68" s="106" t="s">
        <v>14</v>
      </c>
      <c r="D68" s="107" t="s">
        <v>88</v>
      </c>
      <c r="E68" s="107" t="str">
        <f>Expenses!$B$7</f>
        <v>Transfers into other accounts</v>
      </c>
      <c r="F68" s="112">
        <f>Expenses!$I$16</f>
        <v>10</v>
      </c>
      <c r="H68" s="81" t="s">
        <v>14</v>
      </c>
      <c r="I68" s="338">
        <v>3645</v>
      </c>
      <c r="K68" s="81" t="s">
        <v>14</v>
      </c>
      <c r="L68" s="338">
        <v>1325</v>
      </c>
    </row>
    <row r="69" spans="3:14" x14ac:dyDescent="0.3">
      <c r="C69" s="109" t="s">
        <v>15</v>
      </c>
      <c r="D69" s="110" t="s">
        <v>88</v>
      </c>
      <c r="E69" s="110" t="str">
        <f>Expenses!$B$7</f>
        <v>Transfers into other accounts</v>
      </c>
      <c r="F69" s="113">
        <f>Expenses!$J$16</f>
        <v>10</v>
      </c>
      <c r="H69" s="81" t="s">
        <v>15</v>
      </c>
      <c r="I69" s="338">
        <v>3885</v>
      </c>
      <c r="K69" s="81" t="s">
        <v>15</v>
      </c>
      <c r="L69" s="338">
        <v>1345</v>
      </c>
    </row>
    <row r="70" spans="3:14" x14ac:dyDescent="0.3">
      <c r="C70" s="106" t="s">
        <v>16</v>
      </c>
      <c r="D70" s="107" t="s">
        <v>88</v>
      </c>
      <c r="E70" s="107" t="str">
        <f>Expenses!$B$7</f>
        <v>Transfers into other accounts</v>
      </c>
      <c r="F70" s="112">
        <f>Expenses!$K$16</f>
        <v>10</v>
      </c>
      <c r="H70" s="81" t="s">
        <v>16</v>
      </c>
      <c r="I70" s="338">
        <v>3925</v>
      </c>
      <c r="K70" s="81" t="s">
        <v>16</v>
      </c>
      <c r="L70" s="338">
        <v>1275</v>
      </c>
    </row>
    <row r="71" spans="3:14" x14ac:dyDescent="0.3">
      <c r="C71" s="109" t="s">
        <v>17</v>
      </c>
      <c r="D71" s="110" t="s">
        <v>88</v>
      </c>
      <c r="E71" s="110" t="str">
        <f>Expenses!$B$7</f>
        <v>Transfers into other accounts</v>
      </c>
      <c r="F71" s="113">
        <f>Expenses!$L$16</f>
        <v>10</v>
      </c>
      <c r="H71" s="81" t="s">
        <v>17</v>
      </c>
      <c r="I71" s="338">
        <v>7705</v>
      </c>
      <c r="K71" s="81" t="s">
        <v>17</v>
      </c>
      <c r="L71" s="338">
        <v>1465</v>
      </c>
    </row>
    <row r="72" spans="3:14" x14ac:dyDescent="0.3">
      <c r="C72" s="106" t="s">
        <v>18</v>
      </c>
      <c r="D72" s="107" t="s">
        <v>88</v>
      </c>
      <c r="E72" s="107" t="str">
        <f>Expenses!$B$7</f>
        <v>Transfers into other accounts</v>
      </c>
      <c r="F72" s="112">
        <f>Expenses!$M$16</f>
        <v>10</v>
      </c>
      <c r="H72" s="81" t="s">
        <v>18</v>
      </c>
      <c r="I72" s="338">
        <v>4370</v>
      </c>
      <c r="K72" s="81" t="s">
        <v>18</v>
      </c>
      <c r="L72" s="338">
        <v>1375</v>
      </c>
    </row>
    <row r="73" spans="3:14" x14ac:dyDescent="0.3">
      <c r="C73" s="109" t="s">
        <v>19</v>
      </c>
      <c r="D73" s="110" t="s">
        <v>88</v>
      </c>
      <c r="E73" s="110" t="str">
        <f>Expenses!$B$7</f>
        <v>Transfers into other accounts</v>
      </c>
      <c r="F73" s="113">
        <f>Expenses!$N$16</f>
        <v>10</v>
      </c>
      <c r="H73" s="81" t="s">
        <v>19</v>
      </c>
      <c r="I73" s="338">
        <v>3520</v>
      </c>
      <c r="K73" s="81" t="s">
        <v>19</v>
      </c>
      <c r="L73" s="338">
        <v>1475</v>
      </c>
    </row>
    <row r="74" spans="3:14" ht="15" thickBot="1" x14ac:dyDescent="0.35">
      <c r="C74" s="106" t="s">
        <v>20</v>
      </c>
      <c r="D74" s="107" t="s">
        <v>88</v>
      </c>
      <c r="E74" s="107" t="str">
        <f>Expenses!$B$7</f>
        <v>Transfers into other accounts</v>
      </c>
      <c r="F74" s="112">
        <f>Expenses!$O$16</f>
        <v>10</v>
      </c>
      <c r="H74" s="82" t="s">
        <v>20</v>
      </c>
      <c r="I74" s="338">
        <v>4010</v>
      </c>
      <c r="K74" s="82" t="s">
        <v>20</v>
      </c>
      <c r="L74" s="338">
        <v>1575</v>
      </c>
    </row>
    <row r="75" spans="3:14" ht="15" thickBot="1" x14ac:dyDescent="0.35">
      <c r="C75" s="109" t="s">
        <v>9</v>
      </c>
      <c r="D75" s="110" t="s">
        <v>88</v>
      </c>
      <c r="E75" s="110" t="str">
        <f>Expenses!$B$19</f>
        <v>Home costs</v>
      </c>
      <c r="F75" s="113">
        <f>Expenses!$D$27</f>
        <v>500</v>
      </c>
      <c r="H75" s="83" t="s">
        <v>89</v>
      </c>
      <c r="I75" s="339">
        <v>51397</v>
      </c>
      <c r="K75" s="83" t="s">
        <v>89</v>
      </c>
      <c r="L75" s="339">
        <v>16762</v>
      </c>
    </row>
    <row r="76" spans="3:14" x14ac:dyDescent="0.3">
      <c r="C76" s="106" t="s">
        <v>10</v>
      </c>
      <c r="D76" s="107" t="s">
        <v>88</v>
      </c>
      <c r="E76" s="107" t="str">
        <f>Expenses!$B$19</f>
        <v>Home costs</v>
      </c>
      <c r="F76" s="112">
        <f>Expenses!$E$27</f>
        <v>600</v>
      </c>
    </row>
    <row r="77" spans="3:14" x14ac:dyDescent="0.3">
      <c r="C77" s="109" t="s">
        <v>11</v>
      </c>
      <c r="D77" s="110" t="s">
        <v>88</v>
      </c>
      <c r="E77" s="110" t="str">
        <f>Expenses!$B$19</f>
        <v>Home costs</v>
      </c>
      <c r="F77" s="113">
        <f>Expenses!$F$27</f>
        <v>500</v>
      </c>
    </row>
    <row r="78" spans="3:14" ht="15" thickBot="1" x14ac:dyDescent="0.35">
      <c r="C78" s="106" t="s">
        <v>12</v>
      </c>
      <c r="D78" s="107" t="s">
        <v>88</v>
      </c>
      <c r="E78" s="107" t="str">
        <f>Expenses!$B$19</f>
        <v>Home costs</v>
      </c>
      <c r="F78" s="112">
        <f>Expenses!$G$27</f>
        <v>500</v>
      </c>
    </row>
    <row r="79" spans="3:14" x14ac:dyDescent="0.3">
      <c r="C79" s="109" t="s">
        <v>13</v>
      </c>
      <c r="D79" s="110" t="s">
        <v>88</v>
      </c>
      <c r="E79" s="110" t="str">
        <f>Expenses!$B$19</f>
        <v>Home costs</v>
      </c>
      <c r="F79" s="113">
        <f>Expenses!$H$27</f>
        <v>500</v>
      </c>
      <c r="H79" s="332" t="s">
        <v>116</v>
      </c>
      <c r="I79" s="333"/>
    </row>
    <row r="80" spans="3:14" x14ac:dyDescent="0.3">
      <c r="C80" s="106" t="s">
        <v>14</v>
      </c>
      <c r="D80" s="107" t="s">
        <v>88</v>
      </c>
      <c r="E80" s="107" t="str">
        <f>Expenses!$B$19</f>
        <v>Home costs</v>
      </c>
      <c r="F80" s="112">
        <f>Expenses!$I$27</f>
        <v>500</v>
      </c>
      <c r="H80" s="59" t="s">
        <v>113</v>
      </c>
      <c r="I80" s="57" t="s">
        <v>103</v>
      </c>
      <c r="J80" s="57" t="s">
        <v>93</v>
      </c>
      <c r="K80" s="57" t="s">
        <v>94</v>
      </c>
      <c r="L80" s="57" t="s">
        <v>106</v>
      </c>
      <c r="M80" s="57" t="s">
        <v>108</v>
      </c>
      <c r="N80" s="76" t="s">
        <v>104</v>
      </c>
    </row>
    <row r="81" spans="3:14" x14ac:dyDescent="0.3">
      <c r="C81" s="109" t="s">
        <v>15</v>
      </c>
      <c r="D81" s="110" t="s">
        <v>88</v>
      </c>
      <c r="E81" s="110" t="str">
        <f>Expenses!$B$19</f>
        <v>Home costs</v>
      </c>
      <c r="F81" s="113">
        <f>Expenses!$J$27</f>
        <v>500</v>
      </c>
      <c r="H81" s="68">
        <f>N31-N39</f>
        <v>17873</v>
      </c>
      <c r="I81" s="77">
        <f>IFERROR(H81/N31,0)</f>
        <v>0.51603868918723839</v>
      </c>
      <c r="J81" t="s">
        <v>86</v>
      </c>
      <c r="K81">
        <f>N31</f>
        <v>34635</v>
      </c>
      <c r="L81">
        <f>SUM($K$81:$K$82)</f>
        <v>51397</v>
      </c>
      <c r="M81" s="77">
        <f>IFERROR((K81-K82)/K81,0)</f>
        <v>0.51603868918723839</v>
      </c>
      <c r="N81" s="63">
        <f>MAX($K$81:$K$82)</f>
        <v>34635</v>
      </c>
    </row>
    <row r="82" spans="3:14" ht="15" thickBot="1" x14ac:dyDescent="0.35">
      <c r="C82" s="106" t="s">
        <v>16</v>
      </c>
      <c r="D82" s="107" t="s">
        <v>88</v>
      </c>
      <c r="E82" s="107" t="str">
        <f>Expenses!$B$19</f>
        <v>Home costs</v>
      </c>
      <c r="F82" s="112">
        <f>Expenses!$K$27</f>
        <v>500</v>
      </c>
      <c r="H82" s="64"/>
      <c r="I82" s="54"/>
      <c r="J82" s="54" t="s">
        <v>88</v>
      </c>
      <c r="K82" s="54">
        <f>N39</f>
        <v>16762</v>
      </c>
      <c r="L82" s="54">
        <f>SUM($K$81:$K$82)</f>
        <v>51397</v>
      </c>
      <c r="M82" s="78"/>
      <c r="N82" s="65"/>
    </row>
    <row r="83" spans="3:14" x14ac:dyDescent="0.3">
      <c r="C83" s="109" t="s">
        <v>17</v>
      </c>
      <c r="D83" s="110" t="s">
        <v>88</v>
      </c>
      <c r="E83" s="110" t="str">
        <f>Expenses!$B$19</f>
        <v>Home costs</v>
      </c>
      <c r="F83" s="113">
        <f>Expenses!$L$27</f>
        <v>500</v>
      </c>
    </row>
    <row r="84" spans="3:14" x14ac:dyDescent="0.3">
      <c r="C84" s="106" t="s">
        <v>18</v>
      </c>
      <c r="D84" s="107" t="s">
        <v>88</v>
      </c>
      <c r="E84" s="107" t="str">
        <f>Expenses!$B$19</f>
        <v>Home costs</v>
      </c>
      <c r="F84" s="112">
        <f>Expenses!$M$27</f>
        <v>500</v>
      </c>
    </row>
    <row r="85" spans="3:14" ht="15" thickBot="1" x14ac:dyDescent="0.35">
      <c r="C85" s="109" t="s">
        <v>19</v>
      </c>
      <c r="D85" s="110" t="s">
        <v>88</v>
      </c>
      <c r="E85" s="110" t="str">
        <f>Expenses!$B$19</f>
        <v>Home costs</v>
      </c>
      <c r="F85" s="113">
        <f>Expenses!$N$27</f>
        <v>500</v>
      </c>
    </row>
    <row r="86" spans="3:14" x14ac:dyDescent="0.3">
      <c r="C86" s="106" t="s">
        <v>20</v>
      </c>
      <c r="D86" s="107" t="s">
        <v>88</v>
      </c>
      <c r="E86" s="107" t="str">
        <f>Expenses!$B$19</f>
        <v>Home costs</v>
      </c>
      <c r="F86" s="112">
        <f>Expenses!$O$27</f>
        <v>500</v>
      </c>
      <c r="H86" s="332" t="s">
        <v>123</v>
      </c>
      <c r="I86" s="333"/>
      <c r="J86" s="61"/>
    </row>
    <row r="87" spans="3:14" x14ac:dyDescent="0.3">
      <c r="C87" s="109" t="s">
        <v>9</v>
      </c>
      <c r="D87" s="110" t="s">
        <v>88</v>
      </c>
      <c r="E87" s="110" t="str">
        <f>Expenses!$B$30</f>
        <v>Bills</v>
      </c>
      <c r="F87" s="113">
        <f>Expenses!$D$40</f>
        <v>200</v>
      </c>
      <c r="H87" s="59" t="s">
        <v>120</v>
      </c>
      <c r="I87" s="57" t="s">
        <v>121</v>
      </c>
      <c r="J87" s="76" t="s">
        <v>122</v>
      </c>
    </row>
    <row r="88" spans="3:14" ht="15" thickBot="1" x14ac:dyDescent="0.35">
      <c r="C88" s="106" t="s">
        <v>10</v>
      </c>
      <c r="D88" s="107" t="s">
        <v>88</v>
      </c>
      <c r="E88" s="107" t="str">
        <f>Expenses!$B$30</f>
        <v>Bills</v>
      </c>
      <c r="F88" s="112">
        <f>Expenses!$E$40</f>
        <v>250</v>
      </c>
      <c r="H88" s="89">
        <f>100%</f>
        <v>1</v>
      </c>
      <c r="I88" s="78">
        <f>IFERROR(SUM(K39:K49)/SUM(K31:K35),0)</f>
        <v>0.4661469611664501</v>
      </c>
      <c r="J88" s="90">
        <f>IF(H88-I88&gt;=0,H88-I88,0)</f>
        <v>0.53385303883354984</v>
      </c>
    </row>
    <row r="89" spans="3:14" x14ac:dyDescent="0.3">
      <c r="C89" s="109" t="s">
        <v>11</v>
      </c>
      <c r="D89" s="110" t="s">
        <v>88</v>
      </c>
      <c r="E89" s="110" t="str">
        <f>Expenses!$B$30</f>
        <v>Bills</v>
      </c>
      <c r="F89" s="113">
        <f>Expenses!$F$40</f>
        <v>200</v>
      </c>
    </row>
    <row r="90" spans="3:14" ht="15" thickBot="1" x14ac:dyDescent="0.35">
      <c r="C90" s="106" t="s">
        <v>12</v>
      </c>
      <c r="D90" s="107" t="s">
        <v>88</v>
      </c>
      <c r="E90" s="107" t="str">
        <f>Expenses!$B$30</f>
        <v>Bills</v>
      </c>
      <c r="F90" s="112">
        <f>Expenses!$G$40</f>
        <v>200</v>
      </c>
    </row>
    <row r="91" spans="3:14" x14ac:dyDescent="0.3">
      <c r="C91" s="109" t="s">
        <v>13</v>
      </c>
      <c r="D91" s="110" t="s">
        <v>88</v>
      </c>
      <c r="E91" s="110" t="str">
        <f>Expenses!$B$30</f>
        <v>Bills</v>
      </c>
      <c r="F91" s="113">
        <f>Expenses!$H$40</f>
        <v>200</v>
      </c>
      <c r="H91" s="332" t="s">
        <v>138</v>
      </c>
      <c r="I91" s="333"/>
      <c r="J91" s="92" t="s">
        <v>139</v>
      </c>
      <c r="K91" s="56"/>
      <c r="L91" s="61"/>
    </row>
    <row r="92" spans="3:14" x14ac:dyDescent="0.3">
      <c r="C92" s="106" t="s">
        <v>14</v>
      </c>
      <c r="D92" s="107" t="s">
        <v>88</v>
      </c>
      <c r="E92" s="107" t="str">
        <f>Expenses!$B$30</f>
        <v>Bills</v>
      </c>
      <c r="F92" s="112">
        <f>Expenses!$I$40</f>
        <v>250</v>
      </c>
      <c r="H92" s="59" t="s">
        <v>131</v>
      </c>
      <c r="I92" s="57"/>
      <c r="J92" s="57"/>
      <c r="K92" s="93">
        <f>Future_Plans!F12</f>
        <v>20</v>
      </c>
      <c r="L92" s="76"/>
    </row>
    <row r="93" spans="3:14" x14ac:dyDescent="0.3">
      <c r="C93" s="109" t="s">
        <v>15</v>
      </c>
      <c r="D93" s="110" t="s">
        <v>88</v>
      </c>
      <c r="E93" s="110" t="str">
        <f>Expenses!$B$30</f>
        <v>Bills</v>
      </c>
      <c r="F93" s="113">
        <f>Expenses!$J$40</f>
        <v>200</v>
      </c>
      <c r="H93" s="62" t="s">
        <v>132</v>
      </c>
      <c r="I93" s="94">
        <v>0</v>
      </c>
      <c r="K93" t="s">
        <v>136</v>
      </c>
      <c r="L93" s="98">
        <f>Future_Plans!F12</f>
        <v>20</v>
      </c>
    </row>
    <row r="94" spans="3:14" x14ac:dyDescent="0.3">
      <c r="C94" s="106" t="s">
        <v>16</v>
      </c>
      <c r="D94" s="107" t="s">
        <v>88</v>
      </c>
      <c r="E94" s="107" t="str">
        <f>Expenses!$B$30</f>
        <v>Bills</v>
      </c>
      <c r="F94" s="112">
        <f>Expenses!$K$40</f>
        <v>200</v>
      </c>
      <c r="H94" s="62" t="s">
        <v>133</v>
      </c>
      <c r="I94" s="94">
        <f>Future_Plans!$F$11/4</f>
        <v>25</v>
      </c>
      <c r="K94" t="s">
        <v>137</v>
      </c>
      <c r="L94" s="98">
        <f>I98/50</f>
        <v>2</v>
      </c>
    </row>
    <row r="95" spans="3:14" x14ac:dyDescent="0.3">
      <c r="C95" s="109" t="s">
        <v>17</v>
      </c>
      <c r="D95" s="110" t="s">
        <v>88</v>
      </c>
      <c r="E95" s="110" t="str">
        <f>Expenses!$B$30</f>
        <v>Bills</v>
      </c>
      <c r="F95" s="113">
        <f>Expenses!$L$40</f>
        <v>300</v>
      </c>
      <c r="H95" s="62" t="s">
        <v>134</v>
      </c>
      <c r="I95" s="94">
        <f>Future_Plans!$F$11/4</f>
        <v>25</v>
      </c>
      <c r="K95" t="s">
        <v>135</v>
      </c>
      <c r="L95" s="98">
        <f>SUM(I93:I98)-SUM(L93:L94)</f>
        <v>178</v>
      </c>
    </row>
    <row r="96" spans="3:14" x14ac:dyDescent="0.3">
      <c r="C96" s="106" t="s">
        <v>18</v>
      </c>
      <c r="D96" s="107" t="s">
        <v>88</v>
      </c>
      <c r="E96" s="107" t="str">
        <f>Expenses!$B$30</f>
        <v>Bills</v>
      </c>
      <c r="F96" s="112">
        <f>Expenses!$M$40</f>
        <v>200</v>
      </c>
      <c r="H96" s="62" t="s">
        <v>135</v>
      </c>
      <c r="I96" s="94">
        <f>Future_Plans!$F$11/4</f>
        <v>25</v>
      </c>
      <c r="L96" s="63"/>
    </row>
    <row r="97" spans="3:12" x14ac:dyDescent="0.3">
      <c r="C97" s="109" t="s">
        <v>19</v>
      </c>
      <c r="D97" s="110" t="s">
        <v>88</v>
      </c>
      <c r="E97" s="110" t="str">
        <f>Expenses!$B$30</f>
        <v>Bills</v>
      </c>
      <c r="F97" s="113">
        <f>Expenses!$N$40</f>
        <v>400</v>
      </c>
      <c r="H97" s="62" t="s">
        <v>104</v>
      </c>
      <c r="I97" s="94">
        <f>Future_Plans!$F$11/4</f>
        <v>25</v>
      </c>
      <c r="L97" s="63"/>
    </row>
    <row r="98" spans="3:12" ht="15" thickBot="1" x14ac:dyDescent="0.35">
      <c r="C98" s="106" t="s">
        <v>20</v>
      </c>
      <c r="D98" s="107" t="s">
        <v>88</v>
      </c>
      <c r="E98" s="107" t="str">
        <f>Expenses!$B$30</f>
        <v>Bills</v>
      </c>
      <c r="F98" s="112">
        <f>Expenses!$O$40</f>
        <v>200</v>
      </c>
      <c r="H98" s="64" t="s">
        <v>143</v>
      </c>
      <c r="I98" s="97">
        <f>SUM(I93:I97)</f>
        <v>100</v>
      </c>
      <c r="J98" s="54"/>
      <c r="K98" s="54"/>
      <c r="L98" s="65"/>
    </row>
    <row r="99" spans="3:12" x14ac:dyDescent="0.3">
      <c r="C99" s="109" t="s">
        <v>9</v>
      </c>
      <c r="D99" s="110" t="s">
        <v>88</v>
      </c>
      <c r="E99" s="110" t="str">
        <f>Expenses!$B$43</f>
        <v>Food</v>
      </c>
      <c r="F99" s="113">
        <f>Expenses!$D$51</f>
        <v>300</v>
      </c>
    </row>
    <row r="100" spans="3:12" ht="15" thickBot="1" x14ac:dyDescent="0.35">
      <c r="C100" s="106" t="s">
        <v>10</v>
      </c>
      <c r="D100" s="107" t="s">
        <v>88</v>
      </c>
      <c r="E100" s="107" t="str">
        <f>Expenses!$B$43</f>
        <v>Food</v>
      </c>
      <c r="F100" s="112">
        <f>Expenses!$E$51</f>
        <v>200</v>
      </c>
    </row>
    <row r="101" spans="3:12" x14ac:dyDescent="0.3">
      <c r="C101" s="109" t="s">
        <v>11</v>
      </c>
      <c r="D101" s="110" t="s">
        <v>88</v>
      </c>
      <c r="E101" s="110" t="str">
        <f>Expenses!$B$43</f>
        <v>Food</v>
      </c>
      <c r="F101" s="113">
        <f>Expenses!$F$51</f>
        <v>250</v>
      </c>
      <c r="H101" s="332" t="s">
        <v>138</v>
      </c>
      <c r="I101" s="333"/>
      <c r="J101" s="92" t="s">
        <v>140</v>
      </c>
      <c r="K101" s="56"/>
      <c r="L101" s="61"/>
    </row>
    <row r="102" spans="3:12" x14ac:dyDescent="0.3">
      <c r="C102" s="106" t="s">
        <v>12</v>
      </c>
      <c r="D102" s="107" t="s">
        <v>88</v>
      </c>
      <c r="E102" s="107" t="str">
        <f>Expenses!$B$43</f>
        <v>Food</v>
      </c>
      <c r="F102" s="112">
        <f>Expenses!$G$51</f>
        <v>200</v>
      </c>
      <c r="H102" s="59" t="s">
        <v>131</v>
      </c>
      <c r="I102" s="57"/>
      <c r="J102" s="57"/>
      <c r="K102" s="57" t="s">
        <v>137</v>
      </c>
      <c r="L102" s="76"/>
    </row>
    <row r="103" spans="3:12" x14ac:dyDescent="0.3">
      <c r="C103" s="109" t="s">
        <v>13</v>
      </c>
      <c r="D103" s="110" t="s">
        <v>88</v>
      </c>
      <c r="E103" s="110" t="str">
        <f>Expenses!$B$43</f>
        <v>Food</v>
      </c>
      <c r="F103" s="113">
        <f>Expenses!$H$51</f>
        <v>255</v>
      </c>
      <c r="H103" s="62" t="s">
        <v>132</v>
      </c>
      <c r="I103" s="94">
        <v>0</v>
      </c>
      <c r="K103" t="s">
        <v>136</v>
      </c>
      <c r="L103" s="96">
        <f>Future_Plans!O12</f>
        <v>120</v>
      </c>
    </row>
    <row r="104" spans="3:12" x14ac:dyDescent="0.3">
      <c r="C104" s="106" t="s">
        <v>14</v>
      </c>
      <c r="D104" s="107" t="s">
        <v>88</v>
      </c>
      <c r="E104" s="107" t="str">
        <f>Expenses!$B$43</f>
        <v>Food</v>
      </c>
      <c r="F104" s="112">
        <f>Expenses!$I$51</f>
        <v>200</v>
      </c>
      <c r="H104" s="62" t="s">
        <v>133</v>
      </c>
      <c r="I104" s="94">
        <f>Future_Plans!$O$11/4</f>
        <v>50</v>
      </c>
      <c r="K104" t="s">
        <v>137</v>
      </c>
      <c r="L104" s="96">
        <f>I108/50</f>
        <v>4</v>
      </c>
    </row>
    <row r="105" spans="3:12" x14ac:dyDescent="0.3">
      <c r="C105" s="109" t="s">
        <v>15</v>
      </c>
      <c r="D105" s="110" t="s">
        <v>88</v>
      </c>
      <c r="E105" s="110" t="str">
        <f>Expenses!$B$43</f>
        <v>Food</v>
      </c>
      <c r="F105" s="113">
        <f>Expenses!$J$51</f>
        <v>270</v>
      </c>
      <c r="H105" s="62" t="s">
        <v>134</v>
      </c>
      <c r="I105" s="94">
        <f>Future_Plans!$O$11/4</f>
        <v>50</v>
      </c>
      <c r="K105" t="s">
        <v>135</v>
      </c>
      <c r="L105" s="96">
        <f>SUM(I103:I108)-SUM(L103:L104)</f>
        <v>276</v>
      </c>
    </row>
    <row r="106" spans="3:12" x14ac:dyDescent="0.3">
      <c r="C106" s="106" t="s">
        <v>16</v>
      </c>
      <c r="D106" s="107" t="s">
        <v>88</v>
      </c>
      <c r="E106" s="107" t="str">
        <f>Expenses!$B$43</f>
        <v>Food</v>
      </c>
      <c r="F106" s="112">
        <f>Expenses!$K$51</f>
        <v>200</v>
      </c>
      <c r="H106" s="62" t="s">
        <v>135</v>
      </c>
      <c r="I106" s="94">
        <f>Future_Plans!$O$11/4</f>
        <v>50</v>
      </c>
      <c r="L106" s="63"/>
    </row>
    <row r="107" spans="3:12" x14ac:dyDescent="0.3">
      <c r="C107" s="109" t="s">
        <v>17</v>
      </c>
      <c r="D107" s="110" t="s">
        <v>88</v>
      </c>
      <c r="E107" s="110" t="str">
        <f>Expenses!$B$43</f>
        <v>Food</v>
      </c>
      <c r="F107" s="113">
        <f>Expenses!$L$51</f>
        <v>290</v>
      </c>
      <c r="H107" s="62" t="s">
        <v>104</v>
      </c>
      <c r="I107" s="94">
        <f>Future_Plans!$O$11/4</f>
        <v>50</v>
      </c>
      <c r="L107" s="63"/>
    </row>
    <row r="108" spans="3:12" ht="15" thickBot="1" x14ac:dyDescent="0.35">
      <c r="C108" s="106" t="s">
        <v>18</v>
      </c>
      <c r="D108" s="107" t="s">
        <v>88</v>
      </c>
      <c r="E108" s="107" t="str">
        <f>Expenses!$B$43</f>
        <v>Food</v>
      </c>
      <c r="F108" s="112">
        <f>Expenses!$M$51</f>
        <v>300</v>
      </c>
      <c r="H108" s="64" t="s">
        <v>143</v>
      </c>
      <c r="I108" s="97">
        <f>SUM(I103:I107)</f>
        <v>200</v>
      </c>
      <c r="J108" s="54"/>
      <c r="K108" s="54"/>
      <c r="L108" s="65"/>
    </row>
    <row r="109" spans="3:12" x14ac:dyDescent="0.3">
      <c r="C109" s="109" t="s">
        <v>19</v>
      </c>
      <c r="D109" s="110" t="s">
        <v>88</v>
      </c>
      <c r="E109" s="110" t="str">
        <f>Expenses!$B$43</f>
        <v>Food</v>
      </c>
      <c r="F109" s="113">
        <f>Expenses!$N$51</f>
        <v>200</v>
      </c>
    </row>
    <row r="110" spans="3:12" ht="15" thickBot="1" x14ac:dyDescent="0.35">
      <c r="C110" s="106" t="s">
        <v>20</v>
      </c>
      <c r="D110" s="107" t="s">
        <v>88</v>
      </c>
      <c r="E110" s="107" t="str">
        <f>Expenses!$B$43</f>
        <v>Food</v>
      </c>
      <c r="F110" s="112">
        <f>Expenses!$O$51</f>
        <v>500</v>
      </c>
    </row>
    <row r="111" spans="3:12" x14ac:dyDescent="0.3">
      <c r="C111" s="109" t="s">
        <v>9</v>
      </c>
      <c r="D111" s="110" t="s">
        <v>88</v>
      </c>
      <c r="E111" s="110" t="str">
        <f>Expenses!$B$54</f>
        <v>Debt repayment</v>
      </c>
      <c r="F111" s="113">
        <f>Expenses!$D$62</f>
        <v>100</v>
      </c>
      <c r="H111" s="332" t="s">
        <v>138</v>
      </c>
      <c r="I111" s="333"/>
      <c r="J111" s="92" t="s">
        <v>141</v>
      </c>
      <c r="K111" s="56"/>
      <c r="L111" s="61"/>
    </row>
    <row r="112" spans="3:12" x14ac:dyDescent="0.3">
      <c r="C112" s="106" t="s">
        <v>10</v>
      </c>
      <c r="D112" s="107" t="s">
        <v>88</v>
      </c>
      <c r="E112" s="107" t="str">
        <f>Expenses!$B$54</f>
        <v>Debt repayment</v>
      </c>
      <c r="F112" s="112">
        <f>Expenses!$E$62</f>
        <v>100</v>
      </c>
      <c r="H112" s="59" t="s">
        <v>131</v>
      </c>
      <c r="I112" s="57"/>
      <c r="J112" s="57"/>
      <c r="K112" s="57" t="s">
        <v>137</v>
      </c>
      <c r="L112" s="76"/>
    </row>
    <row r="113" spans="3:12" x14ac:dyDescent="0.3">
      <c r="C113" s="109" t="s">
        <v>11</v>
      </c>
      <c r="D113" s="110" t="s">
        <v>88</v>
      </c>
      <c r="E113" s="110" t="str">
        <f>Expenses!$B$54</f>
        <v>Debt repayment</v>
      </c>
      <c r="F113" s="113">
        <f>Expenses!$F$62</f>
        <v>100</v>
      </c>
      <c r="H113" s="62" t="s">
        <v>132</v>
      </c>
      <c r="I113" s="99">
        <v>0</v>
      </c>
      <c r="K113" t="s">
        <v>136</v>
      </c>
      <c r="L113" s="96">
        <f>Future_Plans!F35</f>
        <v>90</v>
      </c>
    </row>
    <row r="114" spans="3:12" x14ac:dyDescent="0.3">
      <c r="C114" s="106" t="s">
        <v>12</v>
      </c>
      <c r="D114" s="107" t="s">
        <v>88</v>
      </c>
      <c r="E114" s="107" t="str">
        <f>Expenses!$B$54</f>
        <v>Debt repayment</v>
      </c>
      <c r="F114" s="112">
        <f>Expenses!$G$62</f>
        <v>100</v>
      </c>
      <c r="H114" s="62" t="s">
        <v>133</v>
      </c>
      <c r="I114" s="99">
        <f>Future_Plans!$F$34/4</f>
        <v>25</v>
      </c>
      <c r="K114" t="s">
        <v>137</v>
      </c>
      <c r="L114" s="96">
        <f>I118/50</f>
        <v>2</v>
      </c>
    </row>
    <row r="115" spans="3:12" x14ac:dyDescent="0.3">
      <c r="C115" s="109" t="s">
        <v>13</v>
      </c>
      <c r="D115" s="110" t="s">
        <v>88</v>
      </c>
      <c r="E115" s="110" t="str">
        <f>Expenses!$B$54</f>
        <v>Debt repayment</v>
      </c>
      <c r="F115" s="113">
        <f>Expenses!$H$62</f>
        <v>100</v>
      </c>
      <c r="H115" s="62" t="s">
        <v>134</v>
      </c>
      <c r="I115" s="99">
        <f>Future_Plans!$F$34/4</f>
        <v>25</v>
      </c>
      <c r="K115" t="s">
        <v>135</v>
      </c>
      <c r="L115" s="96">
        <f>SUM(I113:I118)-SUM(L113:L114)</f>
        <v>108</v>
      </c>
    </row>
    <row r="116" spans="3:12" x14ac:dyDescent="0.3">
      <c r="C116" s="106" t="s">
        <v>14</v>
      </c>
      <c r="D116" s="107" t="s">
        <v>88</v>
      </c>
      <c r="E116" s="107" t="str">
        <f>Expenses!$B$54</f>
        <v>Debt repayment</v>
      </c>
      <c r="F116" s="112">
        <f>Expenses!$I$62</f>
        <v>100</v>
      </c>
      <c r="H116" s="62" t="s">
        <v>135</v>
      </c>
      <c r="I116" s="99">
        <f>Future_Plans!$F$34/4</f>
        <v>25</v>
      </c>
      <c r="L116" s="63"/>
    </row>
    <row r="117" spans="3:12" x14ac:dyDescent="0.3">
      <c r="C117" s="109" t="s">
        <v>15</v>
      </c>
      <c r="D117" s="110" t="s">
        <v>88</v>
      </c>
      <c r="E117" s="110" t="str">
        <f>Expenses!$B$54</f>
        <v>Debt repayment</v>
      </c>
      <c r="F117" s="113">
        <f>Expenses!$J$62</f>
        <v>100</v>
      </c>
      <c r="H117" s="62" t="s">
        <v>104</v>
      </c>
      <c r="I117" s="99">
        <f>Future_Plans!$F$34/4</f>
        <v>25</v>
      </c>
      <c r="L117" s="63"/>
    </row>
    <row r="118" spans="3:12" ht="15" thickBot="1" x14ac:dyDescent="0.35">
      <c r="C118" s="106" t="s">
        <v>16</v>
      </c>
      <c r="D118" s="107" t="s">
        <v>88</v>
      </c>
      <c r="E118" s="107" t="str">
        <f>Expenses!$B$54</f>
        <v>Debt repayment</v>
      </c>
      <c r="F118" s="112">
        <f>Expenses!$K$62</f>
        <v>100</v>
      </c>
      <c r="H118" s="64" t="s">
        <v>143</v>
      </c>
      <c r="I118" s="95">
        <f>SUM(I113:I117)</f>
        <v>100</v>
      </c>
      <c r="J118" s="54"/>
      <c r="K118" s="54"/>
      <c r="L118" s="65"/>
    </row>
    <row r="119" spans="3:12" x14ac:dyDescent="0.3">
      <c r="C119" s="109" t="s">
        <v>17</v>
      </c>
      <c r="D119" s="110" t="s">
        <v>88</v>
      </c>
      <c r="E119" s="110" t="str">
        <f>Expenses!$B$54</f>
        <v>Debt repayment</v>
      </c>
      <c r="F119" s="113">
        <f>Expenses!$L$62</f>
        <v>100</v>
      </c>
    </row>
    <row r="120" spans="3:12" ht="15" thickBot="1" x14ac:dyDescent="0.35">
      <c r="C120" s="106" t="s">
        <v>18</v>
      </c>
      <c r="D120" s="107" t="s">
        <v>88</v>
      </c>
      <c r="E120" s="107" t="str">
        <f>Expenses!$B$54</f>
        <v>Debt repayment</v>
      </c>
      <c r="F120" s="112">
        <f>Expenses!$M$62</f>
        <v>100</v>
      </c>
    </row>
    <row r="121" spans="3:12" x14ac:dyDescent="0.3">
      <c r="C121" s="109" t="s">
        <v>19</v>
      </c>
      <c r="D121" s="110" t="s">
        <v>88</v>
      </c>
      <c r="E121" s="110" t="str">
        <f>Expenses!$B$54</f>
        <v>Debt repayment</v>
      </c>
      <c r="F121" s="113">
        <f>Expenses!$N$62</f>
        <v>100</v>
      </c>
      <c r="H121" s="332" t="s">
        <v>138</v>
      </c>
      <c r="I121" s="333"/>
      <c r="J121" s="92" t="s">
        <v>142</v>
      </c>
      <c r="K121" s="56"/>
      <c r="L121" s="61"/>
    </row>
    <row r="122" spans="3:12" x14ac:dyDescent="0.3">
      <c r="C122" s="106" t="s">
        <v>20</v>
      </c>
      <c r="D122" s="107" t="s">
        <v>88</v>
      </c>
      <c r="E122" s="107" t="str">
        <f>Expenses!$B$54</f>
        <v>Debt repayment</v>
      </c>
      <c r="F122" s="112">
        <f>Expenses!$O$62</f>
        <v>100</v>
      </c>
      <c r="H122" s="59" t="s">
        <v>131</v>
      </c>
      <c r="I122" s="57"/>
      <c r="J122" s="57"/>
      <c r="K122" s="57" t="s">
        <v>137</v>
      </c>
      <c r="L122" s="76"/>
    </row>
    <row r="123" spans="3:12" x14ac:dyDescent="0.3">
      <c r="C123" s="109" t="s">
        <v>9</v>
      </c>
      <c r="D123" s="110" t="s">
        <v>88</v>
      </c>
      <c r="E123" s="110" t="str">
        <f>Expenses!$B$65</f>
        <v>Self-care</v>
      </c>
      <c r="F123" s="113">
        <f>Expenses!$D$76</f>
        <v>20</v>
      </c>
      <c r="H123" s="62" t="s">
        <v>132</v>
      </c>
      <c r="I123" s="99">
        <v>0</v>
      </c>
      <c r="K123" t="s">
        <v>136</v>
      </c>
      <c r="L123" s="96">
        <f>Future_Plans!O35</f>
        <v>35</v>
      </c>
    </row>
    <row r="124" spans="3:12" x14ac:dyDescent="0.3">
      <c r="C124" s="106" t="s">
        <v>10</v>
      </c>
      <c r="D124" s="107" t="s">
        <v>88</v>
      </c>
      <c r="E124" s="107" t="str">
        <f>Expenses!$B$65</f>
        <v>Self-care</v>
      </c>
      <c r="F124" s="112">
        <f>Expenses!$E$76</f>
        <v>20</v>
      </c>
      <c r="H124" s="62" t="s">
        <v>133</v>
      </c>
      <c r="I124" s="99">
        <f>Future_Plans!$O$34/4</f>
        <v>25</v>
      </c>
      <c r="K124" t="s">
        <v>137</v>
      </c>
      <c r="L124" s="96">
        <f>I128/50</f>
        <v>2</v>
      </c>
    </row>
    <row r="125" spans="3:12" x14ac:dyDescent="0.3">
      <c r="C125" s="109" t="s">
        <v>11</v>
      </c>
      <c r="D125" s="110" t="s">
        <v>88</v>
      </c>
      <c r="E125" s="110" t="str">
        <f>Expenses!$B$65</f>
        <v>Self-care</v>
      </c>
      <c r="F125" s="113">
        <f>Expenses!$F$76</f>
        <v>20</v>
      </c>
      <c r="H125" s="62" t="s">
        <v>134</v>
      </c>
      <c r="I125" s="99">
        <f>Future_Plans!$O$34/4</f>
        <v>25</v>
      </c>
      <c r="K125" t="s">
        <v>135</v>
      </c>
      <c r="L125" s="96">
        <f>SUM(I123:I128)-SUM(L123:L124)</f>
        <v>163</v>
      </c>
    </row>
    <row r="126" spans="3:12" x14ac:dyDescent="0.3">
      <c r="C126" s="106" t="s">
        <v>12</v>
      </c>
      <c r="D126" s="107" t="s">
        <v>88</v>
      </c>
      <c r="E126" s="107" t="str">
        <f>Expenses!$B$65</f>
        <v>Self-care</v>
      </c>
      <c r="F126" s="112">
        <f>Expenses!$G$76</f>
        <v>20</v>
      </c>
      <c r="H126" s="62" t="s">
        <v>135</v>
      </c>
      <c r="I126" s="99">
        <f>Future_Plans!$O$34/4</f>
        <v>25</v>
      </c>
      <c r="L126" s="63"/>
    </row>
    <row r="127" spans="3:12" x14ac:dyDescent="0.3">
      <c r="C127" s="109" t="s">
        <v>13</v>
      </c>
      <c r="D127" s="110" t="s">
        <v>88</v>
      </c>
      <c r="E127" s="110" t="str">
        <f>Expenses!$B$65</f>
        <v>Self-care</v>
      </c>
      <c r="F127" s="113">
        <f>Expenses!$H$76</f>
        <v>20</v>
      </c>
      <c r="H127" s="62" t="s">
        <v>104</v>
      </c>
      <c r="I127" s="99">
        <f>Future_Plans!O34/4</f>
        <v>25</v>
      </c>
      <c r="L127" s="63"/>
    </row>
    <row r="128" spans="3:12" ht="15" thickBot="1" x14ac:dyDescent="0.35">
      <c r="C128" s="106" t="s">
        <v>14</v>
      </c>
      <c r="D128" s="107" t="s">
        <v>88</v>
      </c>
      <c r="E128" s="107" t="str">
        <f>Expenses!$B$65</f>
        <v>Self-care</v>
      </c>
      <c r="F128" s="112">
        <f>Expenses!$I$76</f>
        <v>20</v>
      </c>
      <c r="H128" s="64" t="s">
        <v>143</v>
      </c>
      <c r="I128" s="95">
        <f>SUM(I123:I127)</f>
        <v>100</v>
      </c>
      <c r="J128" s="54"/>
      <c r="K128" s="54"/>
      <c r="L128" s="65"/>
    </row>
    <row r="129" spans="3:6" x14ac:dyDescent="0.3">
      <c r="C129" s="109" t="s">
        <v>15</v>
      </c>
      <c r="D129" s="110" t="s">
        <v>88</v>
      </c>
      <c r="E129" s="110" t="str">
        <f>Expenses!$B$65</f>
        <v>Self-care</v>
      </c>
      <c r="F129" s="113">
        <f>Expenses!$J$76</f>
        <v>20</v>
      </c>
    </row>
    <row r="130" spans="3:6" x14ac:dyDescent="0.3">
      <c r="C130" s="106" t="s">
        <v>16</v>
      </c>
      <c r="D130" s="107" t="s">
        <v>88</v>
      </c>
      <c r="E130" s="107" t="str">
        <f>Expenses!$B$65</f>
        <v>Self-care</v>
      </c>
      <c r="F130" s="112">
        <f>Expenses!$K$76</f>
        <v>20</v>
      </c>
    </row>
    <row r="131" spans="3:6" x14ac:dyDescent="0.3">
      <c r="C131" s="109" t="s">
        <v>17</v>
      </c>
      <c r="D131" s="110" t="s">
        <v>88</v>
      </c>
      <c r="E131" s="110" t="str">
        <f>Expenses!$B$65</f>
        <v>Self-care</v>
      </c>
      <c r="F131" s="113">
        <f>Expenses!$L$76</f>
        <v>20</v>
      </c>
    </row>
    <row r="132" spans="3:6" x14ac:dyDescent="0.3">
      <c r="C132" s="106" t="s">
        <v>18</v>
      </c>
      <c r="D132" s="107" t="s">
        <v>88</v>
      </c>
      <c r="E132" s="107" t="str">
        <f>Expenses!$B$65</f>
        <v>Self-care</v>
      </c>
      <c r="F132" s="112">
        <f>Expenses!$M$76</f>
        <v>20</v>
      </c>
    </row>
    <row r="133" spans="3:6" x14ac:dyDescent="0.3">
      <c r="C133" s="109" t="s">
        <v>19</v>
      </c>
      <c r="D133" s="110" t="s">
        <v>88</v>
      </c>
      <c r="E133" s="110" t="str">
        <f>Expenses!$B$65</f>
        <v>Self-care</v>
      </c>
      <c r="F133" s="113">
        <f>Expenses!$N$76</f>
        <v>20</v>
      </c>
    </row>
    <row r="134" spans="3:6" x14ac:dyDescent="0.3">
      <c r="C134" s="106" t="s">
        <v>20</v>
      </c>
      <c r="D134" s="107" t="s">
        <v>88</v>
      </c>
      <c r="E134" s="107" t="str">
        <f>Expenses!$B$65</f>
        <v>Self-care</v>
      </c>
      <c r="F134" s="112">
        <f>Expenses!$O$76</f>
        <v>20</v>
      </c>
    </row>
    <row r="135" spans="3:6" x14ac:dyDescent="0.3">
      <c r="C135" s="109" t="s">
        <v>9</v>
      </c>
      <c r="D135" s="110" t="s">
        <v>88</v>
      </c>
      <c r="E135" s="110" t="str">
        <f>Expenses!$B$79</f>
        <v>Family</v>
      </c>
      <c r="F135" s="113">
        <f>Expenses!$D$91</f>
        <v>60</v>
      </c>
    </row>
    <row r="136" spans="3:6" x14ac:dyDescent="0.3">
      <c r="C136" s="106" t="s">
        <v>10</v>
      </c>
      <c r="D136" s="107" t="s">
        <v>88</v>
      </c>
      <c r="E136" s="107" t="str">
        <f>Expenses!$B$79</f>
        <v>Family</v>
      </c>
      <c r="F136" s="112">
        <f>Expenses!$E$91</f>
        <v>60</v>
      </c>
    </row>
    <row r="137" spans="3:6" x14ac:dyDescent="0.3">
      <c r="C137" s="109" t="s">
        <v>11</v>
      </c>
      <c r="D137" s="110" t="s">
        <v>88</v>
      </c>
      <c r="E137" s="110" t="str">
        <f>Expenses!$B$79</f>
        <v>Family</v>
      </c>
      <c r="F137" s="113">
        <f>Expenses!$F$91</f>
        <v>60</v>
      </c>
    </row>
    <row r="138" spans="3:6" x14ac:dyDescent="0.3">
      <c r="C138" s="106" t="s">
        <v>12</v>
      </c>
      <c r="D138" s="107" t="s">
        <v>88</v>
      </c>
      <c r="E138" s="107" t="str">
        <f>Expenses!$B$79</f>
        <v>Family</v>
      </c>
      <c r="F138" s="112">
        <f>Expenses!$G$91</f>
        <v>60</v>
      </c>
    </row>
    <row r="139" spans="3:6" x14ac:dyDescent="0.3">
      <c r="C139" s="109" t="s">
        <v>13</v>
      </c>
      <c r="D139" s="110" t="s">
        <v>88</v>
      </c>
      <c r="E139" s="110" t="str">
        <f>Expenses!$B$79</f>
        <v>Family</v>
      </c>
      <c r="F139" s="113">
        <f>Expenses!$H$91</f>
        <v>60</v>
      </c>
    </row>
    <row r="140" spans="3:6" x14ac:dyDescent="0.3">
      <c r="C140" s="106" t="s">
        <v>14</v>
      </c>
      <c r="D140" s="107" t="s">
        <v>88</v>
      </c>
      <c r="E140" s="107" t="str">
        <f>Expenses!$B$79</f>
        <v>Family</v>
      </c>
      <c r="F140" s="112">
        <f>Expenses!$I$91</f>
        <v>60</v>
      </c>
    </row>
    <row r="141" spans="3:6" x14ac:dyDescent="0.3">
      <c r="C141" s="109" t="s">
        <v>15</v>
      </c>
      <c r="D141" s="110" t="s">
        <v>88</v>
      </c>
      <c r="E141" s="110" t="str">
        <f>Expenses!$B$79</f>
        <v>Family</v>
      </c>
      <c r="F141" s="113">
        <f>Expenses!$J$91</f>
        <v>60</v>
      </c>
    </row>
    <row r="142" spans="3:6" x14ac:dyDescent="0.3">
      <c r="C142" s="106" t="s">
        <v>16</v>
      </c>
      <c r="D142" s="107" t="s">
        <v>88</v>
      </c>
      <c r="E142" s="107" t="str">
        <f>Expenses!$B$79</f>
        <v>Family</v>
      </c>
      <c r="F142" s="112">
        <f>Expenses!$K$91</f>
        <v>60</v>
      </c>
    </row>
    <row r="143" spans="3:6" x14ac:dyDescent="0.3">
      <c r="C143" s="109" t="s">
        <v>17</v>
      </c>
      <c r="D143" s="110" t="s">
        <v>88</v>
      </c>
      <c r="E143" s="110" t="str">
        <f>Expenses!$B$79</f>
        <v>Family</v>
      </c>
      <c r="F143" s="113">
        <f>Expenses!$L$91</f>
        <v>60</v>
      </c>
    </row>
    <row r="144" spans="3:6" x14ac:dyDescent="0.3">
      <c r="C144" s="106" t="s">
        <v>18</v>
      </c>
      <c r="D144" s="107" t="s">
        <v>88</v>
      </c>
      <c r="E144" s="107" t="str">
        <f>Expenses!$B$79</f>
        <v>Family</v>
      </c>
      <c r="F144" s="112">
        <f>Expenses!$M$91</f>
        <v>60</v>
      </c>
    </row>
    <row r="145" spans="3:6" x14ac:dyDescent="0.3">
      <c r="C145" s="109" t="s">
        <v>19</v>
      </c>
      <c r="D145" s="110" t="s">
        <v>88</v>
      </c>
      <c r="E145" s="110" t="str">
        <f>Expenses!$B$79</f>
        <v>Family</v>
      </c>
      <c r="F145" s="113">
        <f>Expenses!$N$91</f>
        <v>60</v>
      </c>
    </row>
    <row r="146" spans="3:6" x14ac:dyDescent="0.3">
      <c r="C146" s="106" t="s">
        <v>20</v>
      </c>
      <c r="D146" s="107" t="s">
        <v>88</v>
      </c>
      <c r="E146" s="107" t="str">
        <f>Expenses!$B$79</f>
        <v>Family</v>
      </c>
      <c r="F146" s="112">
        <f>Expenses!$O$91</f>
        <v>60</v>
      </c>
    </row>
    <row r="147" spans="3:6" x14ac:dyDescent="0.3">
      <c r="C147" s="109" t="s">
        <v>9</v>
      </c>
      <c r="D147" s="110" t="s">
        <v>88</v>
      </c>
      <c r="E147" s="110" t="str">
        <f>Expenses!$B$94</f>
        <v>Pets</v>
      </c>
      <c r="F147" s="113">
        <f>Expenses!$D$102</f>
        <v>5</v>
      </c>
    </row>
    <row r="148" spans="3:6" x14ac:dyDescent="0.3">
      <c r="C148" s="106" t="s">
        <v>10</v>
      </c>
      <c r="D148" s="107" t="s">
        <v>88</v>
      </c>
      <c r="E148" s="107" t="str">
        <f>Expenses!$B$94</f>
        <v>Pets</v>
      </c>
      <c r="F148" s="112">
        <f>Expenses!$E$102</f>
        <v>5</v>
      </c>
    </row>
    <row r="149" spans="3:6" x14ac:dyDescent="0.3">
      <c r="C149" s="109" t="s">
        <v>11</v>
      </c>
      <c r="D149" s="110" t="s">
        <v>88</v>
      </c>
      <c r="E149" s="110" t="str">
        <f>Expenses!$B$94</f>
        <v>Pets</v>
      </c>
      <c r="F149" s="113">
        <f>Expenses!$F$102</f>
        <v>5</v>
      </c>
    </row>
    <row r="150" spans="3:6" x14ac:dyDescent="0.3">
      <c r="C150" s="106" t="s">
        <v>12</v>
      </c>
      <c r="D150" s="107" t="s">
        <v>88</v>
      </c>
      <c r="E150" s="107" t="str">
        <f>Expenses!$B$94</f>
        <v>Pets</v>
      </c>
      <c r="F150" s="112">
        <f>Expenses!$G$102</f>
        <v>5</v>
      </c>
    </row>
    <row r="151" spans="3:6" x14ac:dyDescent="0.3">
      <c r="C151" s="109" t="s">
        <v>13</v>
      </c>
      <c r="D151" s="110" t="s">
        <v>88</v>
      </c>
      <c r="E151" s="110" t="str">
        <f>Expenses!$B$94</f>
        <v>Pets</v>
      </c>
      <c r="F151" s="113">
        <f>Expenses!$H$102</f>
        <v>5</v>
      </c>
    </row>
    <row r="152" spans="3:6" x14ac:dyDescent="0.3">
      <c r="C152" s="106" t="s">
        <v>14</v>
      </c>
      <c r="D152" s="107" t="s">
        <v>88</v>
      </c>
      <c r="E152" s="107" t="str">
        <f>Expenses!$B$94</f>
        <v>Pets</v>
      </c>
      <c r="F152" s="112">
        <f>Expenses!$I$102</f>
        <v>5</v>
      </c>
    </row>
    <row r="153" spans="3:6" x14ac:dyDescent="0.3">
      <c r="C153" s="109" t="s">
        <v>15</v>
      </c>
      <c r="D153" s="110" t="s">
        <v>88</v>
      </c>
      <c r="E153" s="110" t="str">
        <f>Expenses!$B$94</f>
        <v>Pets</v>
      </c>
      <c r="F153" s="113">
        <f>Expenses!$J$102</f>
        <v>5</v>
      </c>
    </row>
    <row r="154" spans="3:6" x14ac:dyDescent="0.3">
      <c r="C154" s="106" t="s">
        <v>16</v>
      </c>
      <c r="D154" s="107" t="s">
        <v>88</v>
      </c>
      <c r="E154" s="107" t="str">
        <f>Expenses!$B$94</f>
        <v>Pets</v>
      </c>
      <c r="F154" s="112">
        <f>Expenses!$K$102</f>
        <v>5</v>
      </c>
    </row>
    <row r="155" spans="3:6" x14ac:dyDescent="0.3">
      <c r="C155" s="109" t="s">
        <v>17</v>
      </c>
      <c r="D155" s="110" t="s">
        <v>88</v>
      </c>
      <c r="E155" s="110" t="str">
        <f>Expenses!$B$94</f>
        <v>Pets</v>
      </c>
      <c r="F155" s="113">
        <f>Expenses!$L$102</f>
        <v>5</v>
      </c>
    </row>
    <row r="156" spans="3:6" x14ac:dyDescent="0.3">
      <c r="C156" s="106" t="s">
        <v>18</v>
      </c>
      <c r="D156" s="107" t="s">
        <v>88</v>
      </c>
      <c r="E156" s="107" t="str">
        <f>Expenses!$B$94</f>
        <v>Pets</v>
      </c>
      <c r="F156" s="112">
        <f>Expenses!$M$102</f>
        <v>5</v>
      </c>
    </row>
    <row r="157" spans="3:6" x14ac:dyDescent="0.3">
      <c r="C157" s="109" t="s">
        <v>19</v>
      </c>
      <c r="D157" s="110" t="s">
        <v>88</v>
      </c>
      <c r="E157" s="110" t="str">
        <f>Expenses!$B$94</f>
        <v>Pets</v>
      </c>
      <c r="F157" s="113">
        <f>Expenses!$N$102</f>
        <v>5</v>
      </c>
    </row>
    <row r="158" spans="3:6" x14ac:dyDescent="0.3">
      <c r="C158" s="106" t="s">
        <v>20</v>
      </c>
      <c r="D158" s="107" t="s">
        <v>88</v>
      </c>
      <c r="E158" s="107" t="str">
        <f>Expenses!$B$94</f>
        <v>Pets</v>
      </c>
      <c r="F158" s="112">
        <f>Expenses!$O$102</f>
        <v>5</v>
      </c>
    </row>
    <row r="159" spans="3:6" x14ac:dyDescent="0.3">
      <c r="C159" s="109" t="s">
        <v>9</v>
      </c>
      <c r="D159" s="110" t="s">
        <v>88</v>
      </c>
      <c r="E159" s="110" t="str">
        <f>Expenses!$B$105</f>
        <v>Subscriptions</v>
      </c>
      <c r="F159" s="113">
        <f>Expenses!$D$116</f>
        <v>100</v>
      </c>
    </row>
    <row r="160" spans="3:6" x14ac:dyDescent="0.3">
      <c r="C160" s="106" t="s">
        <v>10</v>
      </c>
      <c r="D160" s="107" t="s">
        <v>88</v>
      </c>
      <c r="E160" s="107" t="str">
        <f>Expenses!$B$105</f>
        <v>Subscriptions</v>
      </c>
      <c r="F160" s="112">
        <f>Expenses!$E$116</f>
        <v>100</v>
      </c>
    </row>
    <row r="161" spans="3:6" x14ac:dyDescent="0.3">
      <c r="C161" s="109" t="s">
        <v>11</v>
      </c>
      <c r="D161" s="110" t="s">
        <v>88</v>
      </c>
      <c r="E161" s="110" t="str">
        <f>Expenses!$B$105</f>
        <v>Subscriptions</v>
      </c>
      <c r="F161" s="113">
        <f>Expenses!$F$116</f>
        <v>100</v>
      </c>
    </row>
    <row r="162" spans="3:6" x14ac:dyDescent="0.3">
      <c r="C162" s="106" t="s">
        <v>12</v>
      </c>
      <c r="D162" s="107" t="s">
        <v>88</v>
      </c>
      <c r="E162" s="107" t="str">
        <f>Expenses!$B$105</f>
        <v>Subscriptions</v>
      </c>
      <c r="F162" s="112">
        <f>Expenses!$G$116</f>
        <v>100</v>
      </c>
    </row>
    <row r="163" spans="3:6" x14ac:dyDescent="0.3">
      <c r="C163" s="109" t="s">
        <v>13</v>
      </c>
      <c r="D163" s="110" t="s">
        <v>88</v>
      </c>
      <c r="E163" s="110" t="str">
        <f>Expenses!$B$105</f>
        <v>Subscriptions</v>
      </c>
      <c r="F163" s="113">
        <f>Expenses!$H$116</f>
        <v>100</v>
      </c>
    </row>
    <row r="164" spans="3:6" x14ac:dyDescent="0.3">
      <c r="C164" s="106" t="s">
        <v>14</v>
      </c>
      <c r="D164" s="107" t="s">
        <v>88</v>
      </c>
      <c r="E164" s="107" t="str">
        <f>Expenses!$B$105</f>
        <v>Subscriptions</v>
      </c>
      <c r="F164" s="112">
        <f>Expenses!$I$116</f>
        <v>100</v>
      </c>
    </row>
    <row r="165" spans="3:6" x14ac:dyDescent="0.3">
      <c r="C165" s="109" t="s">
        <v>15</v>
      </c>
      <c r="D165" s="110" t="s">
        <v>88</v>
      </c>
      <c r="E165" s="110" t="str">
        <f>Expenses!$B$105</f>
        <v>Subscriptions</v>
      </c>
      <c r="F165" s="113">
        <f>Expenses!$J$116</f>
        <v>100</v>
      </c>
    </row>
    <row r="166" spans="3:6" x14ac:dyDescent="0.3">
      <c r="C166" s="106" t="s">
        <v>16</v>
      </c>
      <c r="D166" s="107" t="s">
        <v>88</v>
      </c>
      <c r="E166" s="107" t="str">
        <f>Expenses!$B$105</f>
        <v>Subscriptions</v>
      </c>
      <c r="F166" s="112">
        <f>Expenses!$K$116</f>
        <v>100</v>
      </c>
    </row>
    <row r="167" spans="3:6" x14ac:dyDescent="0.3">
      <c r="C167" s="109" t="s">
        <v>17</v>
      </c>
      <c r="D167" s="110" t="s">
        <v>88</v>
      </c>
      <c r="E167" s="110" t="str">
        <f>Expenses!$B$105</f>
        <v>Subscriptions</v>
      </c>
      <c r="F167" s="113">
        <f>Expenses!$L$116</f>
        <v>100</v>
      </c>
    </row>
    <row r="168" spans="3:6" x14ac:dyDescent="0.3">
      <c r="C168" s="106" t="s">
        <v>18</v>
      </c>
      <c r="D168" s="107" t="s">
        <v>88</v>
      </c>
      <c r="E168" s="107" t="str">
        <f>Expenses!$B$105</f>
        <v>Subscriptions</v>
      </c>
      <c r="F168" s="112">
        <f>Expenses!$M$116</f>
        <v>100</v>
      </c>
    </row>
    <row r="169" spans="3:6" x14ac:dyDescent="0.3">
      <c r="C169" s="109" t="s">
        <v>19</v>
      </c>
      <c r="D169" s="110" t="s">
        <v>88</v>
      </c>
      <c r="E169" s="110" t="str">
        <f>Expenses!$B$105</f>
        <v>Subscriptions</v>
      </c>
      <c r="F169" s="113">
        <f>Expenses!$N$116</f>
        <v>100</v>
      </c>
    </row>
    <row r="170" spans="3:6" x14ac:dyDescent="0.3">
      <c r="C170" s="106" t="s">
        <v>20</v>
      </c>
      <c r="D170" s="107" t="s">
        <v>88</v>
      </c>
      <c r="E170" s="107" t="str">
        <f>Expenses!$B$105</f>
        <v>Subscriptions</v>
      </c>
      <c r="F170" s="112">
        <f>Expenses!$O$116</f>
        <v>100</v>
      </c>
    </row>
    <row r="171" spans="3:6" x14ac:dyDescent="0.3">
      <c r="C171" s="109" t="s">
        <v>9</v>
      </c>
      <c r="D171" s="110" t="s">
        <v>88</v>
      </c>
      <c r="E171" s="110" t="str">
        <f>Expenses!$B$119</f>
        <v>Cars</v>
      </c>
      <c r="F171" s="113">
        <f>Expenses!$D$131</f>
        <v>40</v>
      </c>
    </row>
    <row r="172" spans="3:6" x14ac:dyDescent="0.3">
      <c r="C172" s="106" t="s">
        <v>10</v>
      </c>
      <c r="D172" s="107" t="s">
        <v>88</v>
      </c>
      <c r="E172" s="107" t="str">
        <f>Expenses!$B$119</f>
        <v>Cars</v>
      </c>
      <c r="F172" s="112">
        <f>Expenses!$E$131</f>
        <v>40</v>
      </c>
    </row>
    <row r="173" spans="3:6" x14ac:dyDescent="0.3">
      <c r="C173" s="109" t="s">
        <v>11</v>
      </c>
      <c r="D173" s="110" t="s">
        <v>88</v>
      </c>
      <c r="E173" s="110" t="str">
        <f>Expenses!$B$119</f>
        <v>Cars</v>
      </c>
      <c r="F173" s="113">
        <f>Expenses!$F$131</f>
        <v>40</v>
      </c>
    </row>
    <row r="174" spans="3:6" x14ac:dyDescent="0.3">
      <c r="C174" s="106" t="s">
        <v>12</v>
      </c>
      <c r="D174" s="107" t="s">
        <v>88</v>
      </c>
      <c r="E174" s="107" t="str">
        <f>Expenses!$B$119</f>
        <v>Cars</v>
      </c>
      <c r="F174" s="112">
        <f>Expenses!$G$131</f>
        <v>40</v>
      </c>
    </row>
    <row r="175" spans="3:6" x14ac:dyDescent="0.3">
      <c r="C175" s="109" t="s">
        <v>13</v>
      </c>
      <c r="D175" s="110" t="s">
        <v>88</v>
      </c>
      <c r="E175" s="110" t="str">
        <f>Expenses!$B$119</f>
        <v>Cars</v>
      </c>
      <c r="F175" s="113">
        <f>Expenses!$H$131</f>
        <v>40</v>
      </c>
    </row>
    <row r="176" spans="3:6" x14ac:dyDescent="0.3">
      <c r="C176" s="106" t="s">
        <v>14</v>
      </c>
      <c r="D176" s="107" t="s">
        <v>88</v>
      </c>
      <c r="E176" s="107" t="str">
        <f>Expenses!$B$119</f>
        <v>Cars</v>
      </c>
      <c r="F176" s="112">
        <f>Expenses!$I$131</f>
        <v>40</v>
      </c>
    </row>
    <row r="177" spans="3:6" x14ac:dyDescent="0.3">
      <c r="C177" s="109" t="s">
        <v>15</v>
      </c>
      <c r="D177" s="110" t="s">
        <v>88</v>
      </c>
      <c r="E177" s="110" t="str">
        <f>Expenses!$B$119</f>
        <v>Cars</v>
      </c>
      <c r="F177" s="113">
        <f>Expenses!$J$131</f>
        <v>40</v>
      </c>
    </row>
    <row r="178" spans="3:6" x14ac:dyDescent="0.3">
      <c r="C178" s="106" t="s">
        <v>16</v>
      </c>
      <c r="D178" s="107" t="s">
        <v>88</v>
      </c>
      <c r="E178" s="107" t="str">
        <f>Expenses!$B$119</f>
        <v>Cars</v>
      </c>
      <c r="F178" s="112">
        <f>Expenses!$K$131</f>
        <v>40</v>
      </c>
    </row>
    <row r="179" spans="3:6" x14ac:dyDescent="0.3">
      <c r="C179" s="109" t="s">
        <v>17</v>
      </c>
      <c r="D179" s="110" t="s">
        <v>88</v>
      </c>
      <c r="E179" s="110" t="str">
        <f>Expenses!$B$119</f>
        <v>Cars</v>
      </c>
      <c r="F179" s="113">
        <f>Expenses!$L$131</f>
        <v>40</v>
      </c>
    </row>
    <row r="180" spans="3:6" x14ac:dyDescent="0.3">
      <c r="C180" s="106" t="s">
        <v>18</v>
      </c>
      <c r="D180" s="107" t="s">
        <v>88</v>
      </c>
      <c r="E180" s="107" t="str">
        <f>Expenses!$B$119</f>
        <v>Cars</v>
      </c>
      <c r="F180" s="112">
        <f>Expenses!$M$131</f>
        <v>40</v>
      </c>
    </row>
    <row r="181" spans="3:6" x14ac:dyDescent="0.3">
      <c r="C181" s="109" t="s">
        <v>19</v>
      </c>
      <c r="D181" s="110" t="s">
        <v>88</v>
      </c>
      <c r="E181" s="110" t="str">
        <f>Expenses!$B$119</f>
        <v>Cars</v>
      </c>
      <c r="F181" s="113">
        <f>Expenses!$N$131</f>
        <v>40</v>
      </c>
    </row>
    <row r="182" spans="3:6" x14ac:dyDescent="0.3">
      <c r="C182" s="106" t="s">
        <v>20</v>
      </c>
      <c r="D182" s="107" t="s">
        <v>88</v>
      </c>
      <c r="E182" s="107" t="str">
        <f>Expenses!$B$119</f>
        <v>Cars</v>
      </c>
      <c r="F182" s="112">
        <f>Expenses!$O$131</f>
        <v>40</v>
      </c>
    </row>
    <row r="183" spans="3:6" x14ac:dyDescent="0.3">
      <c r="C183" s="109" t="s">
        <v>9</v>
      </c>
      <c r="D183" s="110" t="s">
        <v>88</v>
      </c>
      <c r="E183" s="110" t="str">
        <f>Expenses!$B$134</f>
        <v>Transportations</v>
      </c>
      <c r="F183" s="113">
        <f>Expenses!$D$144</f>
        <v>5</v>
      </c>
    </row>
    <row r="184" spans="3:6" x14ac:dyDescent="0.3">
      <c r="C184" s="106" t="s">
        <v>10</v>
      </c>
      <c r="D184" s="107" t="s">
        <v>88</v>
      </c>
      <c r="E184" s="107" t="str">
        <f>Expenses!$B$134</f>
        <v>Transportations</v>
      </c>
      <c r="F184" s="112">
        <f>Expenses!$E$144</f>
        <v>5</v>
      </c>
    </row>
    <row r="185" spans="3:6" x14ac:dyDescent="0.3">
      <c r="C185" s="109" t="s">
        <v>11</v>
      </c>
      <c r="D185" s="110" t="s">
        <v>88</v>
      </c>
      <c r="E185" s="110" t="str">
        <f>Expenses!$B$134</f>
        <v>Transportations</v>
      </c>
      <c r="F185" s="113">
        <f>Expenses!$F$144</f>
        <v>5</v>
      </c>
    </row>
    <row r="186" spans="3:6" x14ac:dyDescent="0.3">
      <c r="C186" s="106" t="s">
        <v>12</v>
      </c>
      <c r="D186" s="107" t="s">
        <v>88</v>
      </c>
      <c r="E186" s="107" t="str">
        <f>Expenses!$B$134</f>
        <v>Transportations</v>
      </c>
      <c r="F186" s="112">
        <f>Expenses!$G$144</f>
        <v>5</v>
      </c>
    </row>
    <row r="187" spans="3:6" x14ac:dyDescent="0.3">
      <c r="C187" s="109" t="s">
        <v>13</v>
      </c>
      <c r="D187" s="110" t="s">
        <v>88</v>
      </c>
      <c r="E187" s="110" t="str">
        <f>Expenses!$B$134</f>
        <v>Transportations</v>
      </c>
      <c r="F187" s="113">
        <f>Expenses!$H$144</f>
        <v>5</v>
      </c>
    </row>
    <row r="188" spans="3:6" x14ac:dyDescent="0.3">
      <c r="C188" s="106" t="s">
        <v>14</v>
      </c>
      <c r="D188" s="107" t="s">
        <v>88</v>
      </c>
      <c r="E188" s="107" t="str">
        <f>Expenses!$B$134</f>
        <v>Transportations</v>
      </c>
      <c r="F188" s="112">
        <f>Expenses!$I$144</f>
        <v>5</v>
      </c>
    </row>
    <row r="189" spans="3:6" x14ac:dyDescent="0.3">
      <c r="C189" s="109" t="s">
        <v>15</v>
      </c>
      <c r="D189" s="110" t="s">
        <v>88</v>
      </c>
      <c r="E189" s="110" t="str">
        <f>Expenses!$B$134</f>
        <v>Transportations</v>
      </c>
      <c r="F189" s="113">
        <f>Expenses!$J$144</f>
        <v>5</v>
      </c>
    </row>
    <row r="190" spans="3:6" x14ac:dyDescent="0.3">
      <c r="C190" s="106" t="s">
        <v>16</v>
      </c>
      <c r="D190" s="107" t="s">
        <v>88</v>
      </c>
      <c r="E190" s="107" t="str">
        <f>Expenses!$B$134</f>
        <v>Transportations</v>
      </c>
      <c r="F190" s="112">
        <f>Expenses!$K$144</f>
        <v>5</v>
      </c>
    </row>
    <row r="191" spans="3:6" x14ac:dyDescent="0.3">
      <c r="C191" s="109" t="s">
        <v>17</v>
      </c>
      <c r="D191" s="110" t="s">
        <v>88</v>
      </c>
      <c r="E191" s="110" t="str">
        <f>Expenses!$B$134</f>
        <v>Transportations</v>
      </c>
      <c r="F191" s="113">
        <f>Expenses!$L$144</f>
        <v>5</v>
      </c>
    </row>
    <row r="192" spans="3:6" x14ac:dyDescent="0.3">
      <c r="C192" s="106" t="s">
        <v>18</v>
      </c>
      <c r="D192" s="107" t="s">
        <v>88</v>
      </c>
      <c r="E192" s="107" t="str">
        <f>Expenses!$B$134</f>
        <v>Transportations</v>
      </c>
      <c r="F192" s="112">
        <f>Expenses!$M$144</f>
        <v>5</v>
      </c>
    </row>
    <row r="193" spans="3:6" x14ac:dyDescent="0.3">
      <c r="C193" s="109" t="s">
        <v>19</v>
      </c>
      <c r="D193" s="110" t="s">
        <v>88</v>
      </c>
      <c r="E193" s="110" t="str">
        <f>Expenses!$B$134</f>
        <v>Transportations</v>
      </c>
      <c r="F193" s="113">
        <f>Expenses!$N$144</f>
        <v>5</v>
      </c>
    </row>
    <row r="194" spans="3:6" x14ac:dyDescent="0.3">
      <c r="C194" s="106" t="s">
        <v>20</v>
      </c>
      <c r="D194" s="107" t="s">
        <v>88</v>
      </c>
      <c r="E194" s="107" t="str">
        <f>Expenses!$B$134</f>
        <v>Transportations</v>
      </c>
      <c r="F194" s="112">
        <f>Expenses!$O$144</f>
        <v>5</v>
      </c>
    </row>
    <row r="195" spans="3:6" x14ac:dyDescent="0.3">
      <c r="C195" s="115" t="s">
        <v>9</v>
      </c>
      <c r="D195" s="116" t="s">
        <v>88</v>
      </c>
      <c r="E195" s="116" t="str">
        <f>Expenses!$B$147</f>
        <v>Travels</v>
      </c>
      <c r="F195" s="117">
        <f>Expenses!D157</f>
        <v>25</v>
      </c>
    </row>
    <row r="196" spans="3:6" x14ac:dyDescent="0.3">
      <c r="C196" s="106" t="s">
        <v>10</v>
      </c>
      <c r="D196" s="107" t="s">
        <v>88</v>
      </c>
      <c r="E196" s="107" t="str">
        <f>Expenses!$B$147</f>
        <v>Travels</v>
      </c>
      <c r="F196" s="112">
        <f>Expenses!E157</f>
        <v>25</v>
      </c>
    </row>
    <row r="197" spans="3:6" x14ac:dyDescent="0.3">
      <c r="C197" s="109" t="s">
        <v>11</v>
      </c>
      <c r="D197" s="116" t="s">
        <v>88</v>
      </c>
      <c r="E197" s="116" t="str">
        <f>Expenses!$B$147</f>
        <v>Travels</v>
      </c>
      <c r="F197" s="117">
        <f>Expenses!F157</f>
        <v>25</v>
      </c>
    </row>
    <row r="198" spans="3:6" x14ac:dyDescent="0.3">
      <c r="C198" s="106" t="s">
        <v>12</v>
      </c>
      <c r="D198" s="107" t="s">
        <v>88</v>
      </c>
      <c r="E198" s="107" t="str">
        <f>Expenses!$B$147</f>
        <v>Travels</v>
      </c>
      <c r="F198" s="112">
        <f>Expenses!G157</f>
        <v>25</v>
      </c>
    </row>
    <row r="199" spans="3:6" x14ac:dyDescent="0.3">
      <c r="C199" s="109" t="s">
        <v>13</v>
      </c>
      <c r="D199" s="116" t="s">
        <v>88</v>
      </c>
      <c r="E199" s="116" t="str">
        <f>Expenses!$B$147</f>
        <v>Travels</v>
      </c>
      <c r="F199" s="117">
        <f>Expenses!H157</f>
        <v>25</v>
      </c>
    </row>
    <row r="200" spans="3:6" x14ac:dyDescent="0.3">
      <c r="C200" s="106" t="s">
        <v>14</v>
      </c>
      <c r="D200" s="107" t="s">
        <v>88</v>
      </c>
      <c r="E200" s="107" t="str">
        <f>Expenses!$B$147</f>
        <v>Travels</v>
      </c>
      <c r="F200" s="112">
        <f>Expenses!I157</f>
        <v>25</v>
      </c>
    </row>
    <row r="201" spans="3:6" x14ac:dyDescent="0.3">
      <c r="C201" s="109" t="s">
        <v>15</v>
      </c>
      <c r="D201" s="116" t="s">
        <v>88</v>
      </c>
      <c r="E201" s="116" t="str">
        <f>Expenses!$B$147</f>
        <v>Travels</v>
      </c>
      <c r="F201" s="117">
        <f>Expenses!J157</f>
        <v>25</v>
      </c>
    </row>
    <row r="202" spans="3:6" x14ac:dyDescent="0.3">
      <c r="C202" s="106" t="s">
        <v>16</v>
      </c>
      <c r="D202" s="107" t="s">
        <v>88</v>
      </c>
      <c r="E202" s="107" t="str">
        <f>Expenses!$B$147</f>
        <v>Travels</v>
      </c>
      <c r="F202" s="112">
        <f>Expenses!K157</f>
        <v>25</v>
      </c>
    </row>
    <row r="203" spans="3:6" x14ac:dyDescent="0.3">
      <c r="C203" s="109" t="s">
        <v>17</v>
      </c>
      <c r="D203" s="116" t="s">
        <v>88</v>
      </c>
      <c r="E203" s="116" t="str">
        <f>Expenses!$B$147</f>
        <v>Travels</v>
      </c>
      <c r="F203" s="117">
        <f>Expenses!L157</f>
        <v>25</v>
      </c>
    </row>
    <row r="204" spans="3:6" x14ac:dyDescent="0.3">
      <c r="C204" s="106" t="s">
        <v>18</v>
      </c>
      <c r="D204" s="107" t="s">
        <v>88</v>
      </c>
      <c r="E204" s="107" t="str">
        <f>Expenses!$B$147</f>
        <v>Travels</v>
      </c>
      <c r="F204" s="112">
        <f>Expenses!M157</f>
        <v>25</v>
      </c>
    </row>
    <row r="205" spans="3:6" x14ac:dyDescent="0.3">
      <c r="C205" s="109" t="s">
        <v>19</v>
      </c>
      <c r="D205" s="116" t="s">
        <v>88</v>
      </c>
      <c r="E205" s="116" t="str">
        <f>Expenses!$B$147</f>
        <v>Travels</v>
      </c>
      <c r="F205" s="117">
        <f>Expenses!N157</f>
        <v>25</v>
      </c>
    </row>
    <row r="206" spans="3:6" x14ac:dyDescent="0.3">
      <c r="C206" s="106" t="s">
        <v>20</v>
      </c>
      <c r="D206" s="107" t="s">
        <v>88</v>
      </c>
      <c r="E206" s="107" t="str">
        <f>Expenses!$B$147</f>
        <v>Travels</v>
      </c>
      <c r="F206" s="112">
        <f>Expenses!O157</f>
        <v>25</v>
      </c>
    </row>
    <row r="207" spans="3:6" x14ac:dyDescent="0.3">
      <c r="C207" s="115" t="s">
        <v>9</v>
      </c>
      <c r="D207" s="116" t="s">
        <v>88</v>
      </c>
      <c r="E207" s="116" t="str">
        <f>Expenses!$B$160</f>
        <v>Miscellaneous</v>
      </c>
      <c r="F207" s="117">
        <f>Expenses!D167</f>
        <v>7</v>
      </c>
    </row>
    <row r="208" spans="3:6" x14ac:dyDescent="0.3">
      <c r="C208" s="106" t="s">
        <v>10</v>
      </c>
      <c r="D208" s="107" t="s">
        <v>88</v>
      </c>
      <c r="E208" s="107" t="str">
        <f>Expenses!$B$160</f>
        <v>Miscellaneous</v>
      </c>
      <c r="F208" s="112">
        <f>Expenses!E167</f>
        <v>7</v>
      </c>
    </row>
    <row r="209" spans="3:6" x14ac:dyDescent="0.3">
      <c r="C209" s="109" t="s">
        <v>11</v>
      </c>
      <c r="D209" s="116" t="s">
        <v>88</v>
      </c>
      <c r="E209" s="116" t="str">
        <f>Expenses!$B$160</f>
        <v>Miscellaneous</v>
      </c>
      <c r="F209" s="117">
        <f>Expenses!F167</f>
        <v>7</v>
      </c>
    </row>
    <row r="210" spans="3:6" x14ac:dyDescent="0.3">
      <c r="C210" s="106" t="s">
        <v>12</v>
      </c>
      <c r="D210" s="107" t="s">
        <v>88</v>
      </c>
      <c r="E210" s="107" t="str">
        <f>Expenses!$B$160</f>
        <v>Miscellaneous</v>
      </c>
      <c r="F210" s="112">
        <f>Expenses!G167</f>
        <v>7</v>
      </c>
    </row>
    <row r="211" spans="3:6" x14ac:dyDescent="0.3">
      <c r="C211" s="109" t="s">
        <v>13</v>
      </c>
      <c r="D211" s="116" t="s">
        <v>88</v>
      </c>
      <c r="E211" s="116" t="str">
        <f>Expenses!$B$160</f>
        <v>Miscellaneous</v>
      </c>
      <c r="F211" s="117">
        <f>Expenses!H167</f>
        <v>7</v>
      </c>
    </row>
    <row r="212" spans="3:6" x14ac:dyDescent="0.3">
      <c r="C212" s="106" t="s">
        <v>14</v>
      </c>
      <c r="D212" s="107" t="s">
        <v>88</v>
      </c>
      <c r="E212" s="107" t="str">
        <f>Expenses!$B$160</f>
        <v>Miscellaneous</v>
      </c>
      <c r="F212" s="112">
        <f>Expenses!I167</f>
        <v>7</v>
      </c>
    </row>
    <row r="213" spans="3:6" x14ac:dyDescent="0.3">
      <c r="C213" s="109" t="s">
        <v>15</v>
      </c>
      <c r="D213" s="116" t="s">
        <v>88</v>
      </c>
      <c r="E213" s="116" t="str">
        <f>Expenses!$B$160</f>
        <v>Miscellaneous</v>
      </c>
      <c r="F213" s="117">
        <f>Expenses!J167</f>
        <v>7</v>
      </c>
    </row>
    <row r="214" spans="3:6" x14ac:dyDescent="0.3">
      <c r="C214" s="106" t="s">
        <v>16</v>
      </c>
      <c r="D214" s="107" t="s">
        <v>88</v>
      </c>
      <c r="E214" s="107" t="str">
        <f>Expenses!$B$160</f>
        <v>Miscellaneous</v>
      </c>
      <c r="F214" s="112">
        <f>Expenses!K167</f>
        <v>7</v>
      </c>
    </row>
    <row r="215" spans="3:6" x14ac:dyDescent="0.3">
      <c r="C215" s="109" t="s">
        <v>17</v>
      </c>
      <c r="D215" s="116" t="s">
        <v>88</v>
      </c>
      <c r="E215" s="116" t="str">
        <f>Expenses!$B$160</f>
        <v>Miscellaneous</v>
      </c>
      <c r="F215" s="117">
        <f>Expenses!L167</f>
        <v>7</v>
      </c>
    </row>
    <row r="216" spans="3:6" x14ac:dyDescent="0.3">
      <c r="C216" s="106" t="s">
        <v>18</v>
      </c>
      <c r="D216" s="107" t="s">
        <v>88</v>
      </c>
      <c r="E216" s="107" t="str">
        <f>Expenses!$B$160</f>
        <v>Miscellaneous</v>
      </c>
      <c r="F216" s="112">
        <f>Expenses!M167</f>
        <v>7</v>
      </c>
    </row>
    <row r="217" spans="3:6" x14ac:dyDescent="0.3">
      <c r="C217" s="109" t="s">
        <v>19</v>
      </c>
      <c r="D217" s="116" t="s">
        <v>88</v>
      </c>
      <c r="E217" s="116" t="str">
        <f>Expenses!$B$160</f>
        <v>Miscellaneous</v>
      </c>
      <c r="F217" s="117">
        <f>Expenses!N167</f>
        <v>7</v>
      </c>
    </row>
    <row r="218" spans="3:6" x14ac:dyDescent="0.3">
      <c r="C218" s="106" t="s">
        <v>20</v>
      </c>
      <c r="D218" s="107" t="s">
        <v>88</v>
      </c>
      <c r="E218" s="107" t="str">
        <f>Expenses!$B$160</f>
        <v>Miscellaneous</v>
      </c>
      <c r="F218" s="112">
        <f>Expenses!O167</f>
        <v>7</v>
      </c>
    </row>
    <row r="219" spans="3:6" x14ac:dyDescent="0.3">
      <c r="C219" s="115" t="s">
        <v>9</v>
      </c>
      <c r="D219" s="116" t="s">
        <v>88</v>
      </c>
      <c r="E219" s="116" t="str">
        <f>Expenses!$B$170</f>
        <v>New Category2</v>
      </c>
      <c r="F219" s="117">
        <f>Expenses!D176</f>
        <v>3</v>
      </c>
    </row>
    <row r="220" spans="3:6" x14ac:dyDescent="0.3">
      <c r="C220" s="106" t="s">
        <v>10</v>
      </c>
      <c r="D220" s="107" t="s">
        <v>88</v>
      </c>
      <c r="E220" s="107" t="str">
        <f>Expenses!$B$170</f>
        <v>New Category2</v>
      </c>
      <c r="F220" s="112">
        <f>Expenses!E176</f>
        <v>3</v>
      </c>
    </row>
    <row r="221" spans="3:6" x14ac:dyDescent="0.3">
      <c r="C221" s="109" t="s">
        <v>11</v>
      </c>
      <c r="D221" s="116" t="s">
        <v>88</v>
      </c>
      <c r="E221" s="116" t="str">
        <f>Expenses!$B$170</f>
        <v>New Category2</v>
      </c>
      <c r="F221" s="117">
        <f>Expenses!F176</f>
        <v>200</v>
      </c>
    </row>
    <row r="222" spans="3:6" x14ac:dyDescent="0.3">
      <c r="C222" s="106" t="s">
        <v>12</v>
      </c>
      <c r="D222" s="107" t="s">
        <v>88</v>
      </c>
      <c r="E222" s="107" t="str">
        <f>Expenses!$B$170</f>
        <v>New Category2</v>
      </c>
      <c r="F222" s="112">
        <f>Expenses!G176</f>
        <v>3</v>
      </c>
    </row>
    <row r="223" spans="3:6" x14ac:dyDescent="0.3">
      <c r="C223" s="109" t="s">
        <v>13</v>
      </c>
      <c r="D223" s="116" t="s">
        <v>88</v>
      </c>
      <c r="E223" s="116" t="str">
        <f>Expenses!$B$170</f>
        <v>New Category2</v>
      </c>
      <c r="F223" s="117">
        <f>Expenses!H176</f>
        <v>3</v>
      </c>
    </row>
    <row r="224" spans="3:6" x14ac:dyDescent="0.3">
      <c r="C224" s="106" t="s">
        <v>14</v>
      </c>
      <c r="D224" s="107" t="s">
        <v>88</v>
      </c>
      <c r="E224" s="107" t="str">
        <f>Expenses!$B$170</f>
        <v>New Category2</v>
      </c>
      <c r="F224" s="112">
        <f>Expenses!I176</f>
        <v>3</v>
      </c>
    </row>
    <row r="225" spans="3:6" x14ac:dyDescent="0.3">
      <c r="C225" s="109" t="s">
        <v>15</v>
      </c>
      <c r="D225" s="116" t="s">
        <v>88</v>
      </c>
      <c r="E225" s="116" t="str">
        <f>Expenses!$B$170</f>
        <v>New Category2</v>
      </c>
      <c r="F225" s="117">
        <f>Expenses!J176</f>
        <v>3</v>
      </c>
    </row>
    <row r="226" spans="3:6" x14ac:dyDescent="0.3">
      <c r="C226" s="106" t="s">
        <v>16</v>
      </c>
      <c r="D226" s="107" t="s">
        <v>88</v>
      </c>
      <c r="E226" s="107" t="str">
        <f>Expenses!$B$170</f>
        <v>New Category2</v>
      </c>
      <c r="F226" s="112">
        <f>Expenses!K176</f>
        <v>3</v>
      </c>
    </row>
    <row r="227" spans="3:6" x14ac:dyDescent="0.3">
      <c r="C227" s="109" t="s">
        <v>17</v>
      </c>
      <c r="D227" s="116" t="s">
        <v>88</v>
      </c>
      <c r="E227" s="116" t="str">
        <f>Expenses!$B$170</f>
        <v>New Category2</v>
      </c>
      <c r="F227" s="117">
        <f>Expenses!L176</f>
        <v>3</v>
      </c>
    </row>
    <row r="228" spans="3:6" x14ac:dyDescent="0.3">
      <c r="C228" s="106" t="s">
        <v>18</v>
      </c>
      <c r="D228" s="107" t="s">
        <v>88</v>
      </c>
      <c r="E228" s="107" t="str">
        <f>Expenses!$B$170</f>
        <v>New Category2</v>
      </c>
      <c r="F228" s="112">
        <f>Expenses!M176</f>
        <v>3</v>
      </c>
    </row>
    <row r="229" spans="3:6" x14ac:dyDescent="0.3">
      <c r="C229" s="109" t="s">
        <v>19</v>
      </c>
      <c r="D229" s="116" t="s">
        <v>88</v>
      </c>
      <c r="E229" s="116" t="str">
        <f>Expenses!$B$170</f>
        <v>New Category2</v>
      </c>
      <c r="F229" s="117">
        <f>Expenses!N176</f>
        <v>3</v>
      </c>
    </row>
    <row r="230" spans="3:6" x14ac:dyDescent="0.3">
      <c r="C230" s="106" t="s">
        <v>20</v>
      </c>
      <c r="D230" s="107" t="s">
        <v>88</v>
      </c>
      <c r="E230" s="107" t="str">
        <f>Expenses!$B$170</f>
        <v>New Category2</v>
      </c>
      <c r="F230" s="112">
        <f>Expenses!O176</f>
        <v>3</v>
      </c>
    </row>
  </sheetData>
  <mergeCells count="9">
    <mergeCell ref="H60:I60"/>
    <mergeCell ref="H2:I2"/>
    <mergeCell ref="H29:I29"/>
    <mergeCell ref="H111:I111"/>
    <mergeCell ref="H121:I121"/>
    <mergeCell ref="H79:I79"/>
    <mergeCell ref="H86:I86"/>
    <mergeCell ref="H91:I91"/>
    <mergeCell ref="H101:I101"/>
  </mergeCells>
  <phoneticPr fontId="2" type="noConversion"/>
  <pageMargins left="0.7" right="0.7" top="0.75" bottom="0.75" header="0.3" footer="0.3"/>
  <pageSetup paperSize="9" orientation="portrait"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Q E A A B Q S w M E F A A C A A g A u W B h W L h o z O e k A A A A 9 g A A A B I A H A B D b 2 5 m a W c v U G F j a 2 F n Z S 5 4 b W w g o h g A K K A U A A A A A A A A A A A A A A A A A A A A A A A A A A A A h Y 9 B D o I w F E S v Q r q n L T V R Q z 4 l x q 0 k J k b j t s E K j f A x t F j u 5 s I j e Q U x i r p z O W / e Y u Z + v U H a 1 1 V w 0 a 0 1 D S Y k o p w E G v P m Y L B I S O e O 4 Z y k E t Y q P 6 l C B 4 O M N u 7 t I S G l c + e Y M e 8 9 9 R P a t A U T n E d s n 6 0 2 e a l r R T 6 y + S + H B q 1 T m G s i Y f c a I w W N x J Q K M a M c 2 A g h M / g V x L D 3 2 f 5 A W H a V 6 1 o t N Y a L L b A x A n t / k A 9 Q S w M E F A A C A A g A u W B h 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l g Y V g P I I h Z L g E A A L I C A A A T A B w A R m 9 y b X V s Y X M v U 2 V j d G l v b j E u b S C i G A A o o B Q A A A A A A A A A A A A A A A A A A A A A A A A A A A B 1 k U F L w z A U x + + F f o c Q L x u U g S B e x g 6 z K j j c d l j V w 9 g h r c + 1 r E 1 K 8 j I 2 S r + 7 q X 2 s a G Y u g d 9 L 3 s v / F w M Z F k q y T b / f T s M g D E w u N H y y B 2 s K C c a A Y T N W A o Y B c 2 u j r M 7 A k a d T B u U k t l q D x A + l D 6 l S h 9 G 4 2 a 5 E B T M + 3 O a 7 d h s r i e 7 Y L u q b 3 P A 4 F 3 L v h i T n G r j r l o i 0 h E m i h T R f S l e x K m 0 l u 6 I Z 9 R O j p u F L 1 y U 3 P G L o C g z h h G 3 E G r 4 Q 0 r E X i f d 3 k + 7 K D 3 y G 1 I d L o X 0 4 r 6 / A p T j 7 c G G v D F r Y 8 k p P u / f h B m o f r j P 0 4 U o d f f g I m Q + T d T J / / Y 3 b 8 c X y m 6 y L o 0 L n u R d q B t V U W m M O m o q j P 9 8 y u C W b 5 I + M k S O y Q h 4 o O W W l d J S H E t C b 2 + 4 w o i 5 S i 9 0 s / i 5 K C 3 w c B o X 8 / / 3 T b 1 B L A Q I t A B Q A A g A I A L l g Y V i 4 a M z n p A A A A P Y A A A A S A A A A A A A A A A A A A A A A A A A A A A B D b 2 5 m a W c v U G F j a 2 F n Z S 5 4 b W x Q S w E C L Q A U A A I A C A C 5 Y G F Y D 8 r p q 6 Q A A A D p A A A A E w A A A A A A A A A A A A A A A A D w A A A A W 0 N v b n R l b n R f V H l w Z X N d L n h t b F B L A Q I t A B Q A A g A I A L l g Y V g P I I h Z L g E A A L I C A A A T A A A A A A A A A A A A A A A A A O E B A A B G b 3 J t d W x h c y 9 T Z W N 0 a W 9 u M S 5 t U E s F B g A A A A A D A A M A w g A A A F 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A Q A A A A A A A A b h 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1 c 2 l u Z X N z Z X M 8 L 0 l 0 Z W 1 Q Y X R o P j w v S X R l b U x v Y 2 F 0 a W 9 u P j x T d G F i b G V F b n R y a W V z P j x F b n R y e S B U e X B l P S J J c 1 B y a X Z h d G U i I F Z h b H V l P S J s M C I g L z 4 8 R W 5 0 c n k g V H l w Z T 0 i R m l s 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Z p b G x F c n J v c k N v Z G U i I F Z h b H V l P S J z V W 5 r b m 9 3 b i I g L z 4 8 R W 5 0 c n k g V H l w Z T 0 i R m l s b E N v d W 5 0 I i B W Y W x 1 Z T 0 i b D Y i I C 8 + P E V u d H J 5 I F R 5 c G U 9 I l F 1 Z X J 5 S U Q i I F Z h b H V l P S J z N j h h Z D A y Z D c t N z E 0 Y S 0 0 N D g 2 L T h m Z T U t Y z Q z Z W F k Y z A 5 M z Q 5 I i A v P j x F b n R y e S B U e X B l P S J G a W x s R X J y b 3 J D b 3 V u d C I g V m F s d W U 9 I m w w I i A v P j x F b n R y e S B U e X B l P S J G a W x s V G 9 E Y X R h T W 9 k Z W x F b m F i b G V k I i B W Y W x 1 Z T 0 i b D A i I C 8 + P E V u d H J 5 I F R 5 c G U 9 I k Z p b G x P Y m p l Y 3 R U e X B l I i B W Y W x 1 Z T 0 i c 0 N v b m 5 l Y 3 R p b 2 5 P b m x 5 I i A v P j x F b n R y e S B U e X B l P S J G a W x s T G F z d F V w Z G F 0 Z W Q i I F Z h b H V l P S J k M j A y N C 0 w M y 0 w M V Q w M T o w N T o 1 M S 4 z M z U 5 M D A y W i I g L z 4 8 R W 5 0 c n k g V H l w Z T 0 i R m l s b E N v b H V t b l R 5 c G V z I i B W Y W x 1 Z T 0 i c 0 F 3 T U R B d 0 1 E Q X d N R E F 3 T U R B d 1 l H I i A v P j x F b n R y e S B U e X B l P S J G a W x s Q 2 9 s d W 1 u T m F t Z X M i I F Z h b H V l P S J z W y Z x d W 9 0 O 0 p h b i Z x d W 9 0 O y w m c X V v d D t G Z W I m c X V v d D s s J n F 1 b 3 Q 7 T W F y J n F 1 b 3 Q 7 L C Z x d W 9 0 O 0 F w c i Z x d W 9 0 O y w m c X V v d D t N Y X k m c X V v d D s s J n F 1 b 3 Q 7 S n V u J n F 1 b 3 Q 7 L C Z x d W 9 0 O 0 p 1 b C Z x d W 9 0 O y w m c X V v d D t B d W c m c X V v d D s s J n F 1 b 3 Q 7 U 2 V w J n F 1 b 3 Q 7 L C Z x d W 9 0 O 0 9 j d C Z x d W 9 0 O y w m c X V v d D t O b 3 Y m c X V v d D s s J n F 1 b 3 Q 7 R G V j J n F 1 b 3 Q 7 L C Z x d W 9 0 O 1 R P V E F M J n F 1 b 3 Q 7 L C Z x d W 9 0 O 0 F 0 d H J p Y n V 0 Z S Z x d W 9 0 O y w m c X V v d D t W Y W x 1 Z 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C d X N p b m V z c 2 V z L 0 F 1 d G 9 S Z W 1 v d m V k Q 2 9 s d W 1 u c z E u e 0 p h b i w w f S Z x d W 9 0 O y w m c X V v d D t T Z W N 0 a W 9 u M S 9 C d X N p b m V z c 2 V z L 0 F 1 d G 9 S Z W 1 v d m V k Q 2 9 s d W 1 u c z E u e 0 Z l Y i w x f S Z x d W 9 0 O y w m c X V v d D t T Z W N 0 a W 9 u M S 9 C d X N p b m V z c 2 V z L 0 F 1 d G 9 S Z W 1 v d m V k Q 2 9 s d W 1 u c z E u e 0 1 h c i w y f S Z x d W 9 0 O y w m c X V v d D t T Z W N 0 a W 9 u M S 9 C d X N p b m V z c 2 V z L 0 F 1 d G 9 S Z W 1 v d m V k Q 2 9 s d W 1 u c z E u e 0 F w c i w z f S Z x d W 9 0 O y w m c X V v d D t T Z W N 0 a W 9 u M S 9 C d X N p b m V z c 2 V z L 0 F 1 d G 9 S Z W 1 v d m V k Q 2 9 s d W 1 u c z E u e 0 1 h e S w 0 f S Z x d W 9 0 O y w m c X V v d D t T Z W N 0 a W 9 u M S 9 C d X N p b m V z c 2 V z L 0 F 1 d G 9 S Z W 1 v d m V k Q 2 9 s d W 1 u c z E u e 0 p 1 b i w 1 f S Z x d W 9 0 O y w m c X V v d D t T Z W N 0 a W 9 u M S 9 C d X N p b m V z c 2 V z L 0 F 1 d G 9 S Z W 1 v d m V k Q 2 9 s d W 1 u c z E u e 0 p 1 b C w 2 f S Z x d W 9 0 O y w m c X V v d D t T Z W N 0 a W 9 u M S 9 C d X N p b m V z c 2 V z L 0 F 1 d G 9 S Z W 1 v d m V k Q 2 9 s d W 1 u c z E u e 0 F 1 Z y w 3 f S Z x d W 9 0 O y w m c X V v d D t T Z W N 0 a W 9 u M S 9 C d X N p b m V z c 2 V z L 0 F 1 d G 9 S Z W 1 v d m V k Q 2 9 s d W 1 u c z E u e 1 N l c C w 4 f S Z x d W 9 0 O y w m c X V v d D t T Z W N 0 a W 9 u M S 9 C d X N p b m V z c 2 V z L 0 F 1 d G 9 S Z W 1 v d m V k Q 2 9 s d W 1 u c z E u e 0 9 j d C w 5 f S Z x d W 9 0 O y w m c X V v d D t T Z W N 0 a W 9 u M S 9 C d X N p b m V z c 2 V z L 0 F 1 d G 9 S Z W 1 v d m V k Q 2 9 s d W 1 u c z E u e 0 5 v d i w x M H 0 m c X V v d D s s J n F 1 b 3 Q 7 U 2 V j d G l v b j E v Q n V z a W 5 l c 3 N l c y 9 B d X R v U m V t b 3 Z l Z E N v b H V t b n M x L n t E Z W M s M T F 9 J n F 1 b 3 Q 7 L C Z x d W 9 0 O 1 N l Y 3 R p b 2 4 x L 0 J 1 c 2 l u Z X N z Z X M v Q X V 0 b 1 J l b W 9 2 Z W R D b 2 x 1 b W 5 z M S 5 7 V E 9 U Q U w s M T J 9 J n F 1 b 3 Q 7 L C Z x d W 9 0 O 1 N l Y 3 R p b 2 4 x L 0 J 1 c 2 l u Z X N z Z X M v Q X V 0 b 1 J l b W 9 2 Z W R D b 2 x 1 b W 5 z M S 5 7 Q X R 0 c m l i d X R l L D E z f S Z x d W 9 0 O y w m c X V v d D t T Z W N 0 a W 9 u M S 9 C d X N p b m V z c 2 V z L 0 F 1 d G 9 S Z W 1 v d m V k Q 2 9 s d W 1 u c z E u e 1 Z h b H V l L D E 0 f S Z x d W 9 0 O 1 0 s J n F 1 b 3 Q 7 Q 2 9 s d W 1 u Q 2 9 1 b n Q m c X V v d D s 6 M T U s J n F 1 b 3 Q 7 S 2 V 5 Q 2 9 s d W 1 u T m F t Z X M m c X V v d D s 6 W 1 0 s J n F 1 b 3 Q 7 Q 2 9 s d W 1 u S W R l b n R p d G l l c y Z x d W 9 0 O z p b J n F 1 b 3 Q 7 U 2 V j d G l v b j E v Q n V z a W 5 l c 3 N l c y 9 B d X R v U m V t b 3 Z l Z E N v b H V t b n M x L n t K Y W 4 s M H 0 m c X V v d D s s J n F 1 b 3 Q 7 U 2 V j d G l v b j E v Q n V z a W 5 l c 3 N l c y 9 B d X R v U m V t b 3 Z l Z E N v b H V t b n M x L n t G Z W I s M X 0 m c X V v d D s s J n F 1 b 3 Q 7 U 2 V j d G l v b j E v Q n V z a W 5 l c 3 N l c y 9 B d X R v U m V t b 3 Z l Z E N v b H V t b n M x L n t N Y X I s M n 0 m c X V v d D s s J n F 1 b 3 Q 7 U 2 V j d G l v b j E v Q n V z a W 5 l c 3 N l c y 9 B d X R v U m V t b 3 Z l Z E N v b H V t b n M x L n t B c H I s M 3 0 m c X V v d D s s J n F 1 b 3 Q 7 U 2 V j d G l v b j E v Q n V z a W 5 l c 3 N l c y 9 B d X R v U m V t b 3 Z l Z E N v b H V t b n M x L n t N Y X k s N H 0 m c X V v d D s s J n F 1 b 3 Q 7 U 2 V j d G l v b j E v Q n V z a W 5 l c 3 N l c y 9 B d X R v U m V t b 3 Z l Z E N v b H V t b n M x L n t K d W 4 s N X 0 m c X V v d D s s J n F 1 b 3 Q 7 U 2 V j d G l v b j E v Q n V z a W 5 l c 3 N l c y 9 B d X R v U m V t b 3 Z l Z E N v b H V t b n M x L n t K d W w s N n 0 m c X V v d D s s J n F 1 b 3 Q 7 U 2 V j d G l v b j E v Q n V z a W 5 l c 3 N l c y 9 B d X R v U m V t b 3 Z l Z E N v b H V t b n M x L n t B d W c s N 3 0 m c X V v d D s s J n F 1 b 3 Q 7 U 2 V j d G l v b j E v Q n V z a W 5 l c 3 N l c y 9 B d X R v U m V t b 3 Z l Z E N v b H V t b n M x L n t T Z X A s O H 0 m c X V v d D s s J n F 1 b 3 Q 7 U 2 V j d G l v b j E v Q n V z a W 5 l c 3 N l c y 9 B d X R v U m V t b 3 Z l Z E N v b H V t b n M x L n t P Y 3 Q s O X 0 m c X V v d D s s J n F 1 b 3 Q 7 U 2 V j d G l v b j E v Q n V z a W 5 l c 3 N l c y 9 B d X R v U m V t b 3 Z l Z E N v b H V t b n M x L n t O b 3 Y s M T B 9 J n F 1 b 3 Q 7 L C Z x d W 9 0 O 1 N l Y 3 R p b 2 4 x L 0 J 1 c 2 l u Z X N z Z X M v Q X V 0 b 1 J l b W 9 2 Z W R D b 2 x 1 b W 5 z M S 5 7 R G V j L D E x f S Z x d W 9 0 O y w m c X V v d D t T Z W N 0 a W 9 u M S 9 C d X N p b m V z c 2 V z L 0 F 1 d G 9 S Z W 1 v d m V k Q 2 9 s d W 1 u c z E u e 1 R P V E F M L D E y f S Z x d W 9 0 O y w m c X V v d D t T Z W N 0 a W 9 u M S 9 C d X N p b m V z c 2 V z L 0 F 1 d G 9 S Z W 1 v d m V k Q 2 9 s d W 1 u c z E u e 0 F 0 d H J p Y n V 0 Z S w x M 3 0 m c X V v d D s s J n F 1 b 3 Q 7 U 2 V j d G l v b j E v Q n V z a W 5 l c 3 N l c y 9 B d X R v U m V t b 3 Z l Z E N v b H V t b n M x L n t W Y W x 1 Z S w x N H 0 m c X V v d D t d L C Z x d W 9 0 O 1 J l b G F 0 a W 9 u c 2 h p c E l u Z m 8 m c X V v d D s 6 W 1 1 9 I i A v P j x F b n R y e S B U e X B l P S J B Z G R l Z F R v R G F 0 Y U 1 v Z G V s I i B W Y W x 1 Z T 0 i b D A i I C 8 + P C 9 T d G F i b G V F b n R y a W V z P j w v S X R l b T 4 8 S X R l b T 4 8 S X R l b U x v Y 2 F 0 a W 9 u P j x J d G V t V H l w Z T 5 G b 3 J t d W x h P C 9 J d G V t V H l w Z T 4 8 S X R l b V B h d G g + U 2 V j d G l v b j E v Q n V z a W 5 l c 3 N l c y 9 T b 3 V y Y 2 U 8 L 0 l 0 Z W 1 Q Y X R o P j w v S X R l b U x v Y 2 F 0 a W 9 u P j x T d G F i b G V F b n R y a W V z I C 8 + P C 9 J d G V t P j x J d G V t P j x J d G V t T G 9 j Y X R p b 2 4 + P E l 0 Z W 1 U e X B l P k Z v c m 1 1 b G E 8 L 0 l 0 Z W 1 U e X B l P j x J d G V t U G F 0 a D 5 T Z W N 0 a W 9 u M S 9 C d X N p b m V z c 2 V z L 0 N o Y W 5 n Z W Q l M j B U e X B l P C 9 J d G V t U G F 0 a D 4 8 L 0 l 0 Z W 1 M b 2 N h d G l v b j 4 8 U 3 R h Y m x l R W 5 0 c m l l c y A v P j w v S X R l b T 4 8 S X R l b T 4 8 S X R l b U x v Y 2 F 0 a W 9 u P j x J d G V t V H l w Z T 5 G b 3 J t d W x h P C 9 J d G V t V H l w Z T 4 8 S X R l b V B h d G g + U 2 V j d G l v b j E v Q n V z a W 5 l c 3 N l c y 9 V b n B p d m 9 0 Z W Q l M j B D b 2 x 1 b W 5 z P C 9 J d G V t U G F 0 a D 4 8 L 0 l 0 Z W 1 M b 2 N h d G l v b j 4 8 U 3 R h Y m x l R W 5 0 c m l l c y A v P j w v S X R l b T 4 8 L 0 l 0 Z W 1 z P j w v T G 9 j Y W x Q Y W N r Y W d l T W V 0 Y W R h d G F G a W x l P h Y A A A B Q S w U G A A A A A A A A A A A A A A A A A A A A A A A A J g E A A A E A A A D Q j J 3 f A R X R E Y x 6 A M B P w p f r A Q A A A B 0 8 N O k + u n J G n J W d a U I Y j e E A A A A A A g A A A A A A E G Y A A A A B A A A g A A A A Q U g i J 3 V U c 0 7 i U p O N w Y 6 Z J Q w K Z g p + L R g f Y 5 d H u A 7 g G M c A A A A A D o A A A A A C A A A g A A A A 4 + M L H T Q L f Y + 3 a G 6 V m 2 K W L j x d R 1 Y w Y l p L 1 y Z p 8 r T G P A Z Q A A A A h 5 a M Q C N y + h Y O z 3 C j a B B A J v k 4 G n 6 m c Y O x a i 0 K / i 4 n 4 T t s G S J r N C 9 g v T c + I E O w d 6 7 a w U q G 7 X U g G Q p I J r q r V w N a 5 C T Z H v m e 3 Q j f s g 4 2 H W M 7 n X p A A A A A n 1 R s 7 J / V V B Z Z C w T f h + U T o j Y D c U 8 w O 6 k R w F W l r 3 0 x h b u C 7 B 3 f S t t w I l d 7 X y x 2 r M b e h k 1 o + E d c a S B D X 4 2 4 d p + 1 I g = = < / D a t a M a s h u p > 
</file>

<file path=customXml/itemProps1.xml><?xml version="1.0" encoding="utf-8"?>
<ds:datastoreItem xmlns:ds="http://schemas.openxmlformats.org/officeDocument/2006/customXml" ds:itemID="{414B74D0-8EA8-4EB9-B678-A70427B772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Info</vt:lpstr>
      <vt:lpstr>Dashboard</vt:lpstr>
      <vt:lpstr>Incomes</vt:lpstr>
      <vt:lpstr>Expenses</vt:lpstr>
      <vt:lpstr>Dashboard Future_Plans</vt:lpstr>
      <vt:lpstr>Future_Plans</vt:lpstr>
      <vt:lpstr>Pivot_Tables</vt:lpstr>
      <vt:lpstr>Expenses</vt:lpstr>
      <vt:lpstr>Income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Budget Tracker</dc:title>
  <dc:subject>Personal Project</dc:subject>
  <dc:creator>luca cherubin</dc:creator>
  <cp:keywords>Excel</cp:keywords>
  <cp:lastModifiedBy>luca</cp:lastModifiedBy>
  <dcterms:created xsi:type="dcterms:W3CDTF">2023-09-03T06:24:32Z</dcterms:created>
  <dcterms:modified xsi:type="dcterms:W3CDTF">2024-03-01T01:05:53Z</dcterms:modified>
</cp:coreProperties>
</file>