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ts.accenture.com/sites/VASGenerali/Shared Documents/General/01. VAS - Phase 1 &amp; Phase 2/00.PHASE 1/03.Value Tree/"/>
    </mc:Choice>
  </mc:AlternateContent>
  <xr:revisionPtr revIDLastSave="0" documentId="8_{7FA6BB3F-E973-49C5-86DD-0D31C375FAF3}" xr6:coauthVersionLast="47" xr6:coauthVersionMax="47" xr10:uidLastSave="{00000000-0000-0000-0000-000000000000}"/>
  <bookViews>
    <workbookView xWindow="0" yWindow="760" windowWidth="19420" windowHeight="10300" tabRatio="767" firstSheet="2" activeTab="2" xr2:uid="{00000000-000D-0000-FFFF-FFFF00000000}"/>
  </bookViews>
  <sheets>
    <sheet name="Home" sheetId="2" r:id="rId1"/>
    <sheet name="REPOSITORY" sheetId="27" state="hidden" r:id="rId2"/>
    <sheet name="1. Master scoring " sheetId="21" r:id="rId3"/>
    <sheet name="2. VAS comparison" sheetId="5" r:id="rId4"/>
    <sheet name="3. VAS deep dive (2)" sheetId="28" state="hidden" r:id="rId5"/>
    <sheet name="3. VAS deep dive" sheetId="25" r:id="rId6"/>
    <sheet name="3. VAS deep dive OLD" sheetId="6" state="hidden" r:id="rId7"/>
    <sheet name="Intelligence OLD" sheetId="24" state="hidden" r:id="rId8"/>
    <sheet name="3. NON USARE Master scoring" sheetId="7" state="hidden" r:id="rId9"/>
    <sheet name="3. Master Go to MKT" sheetId="23" state="hidden" r:id="rId10"/>
    <sheet name="4. VAS list" sheetId="15" r:id="rId11"/>
    <sheet name="4a. Scorer 1" sheetId="8" r:id="rId12"/>
    <sheet name="4b. Scorer 2" sheetId="9" r:id="rId13"/>
    <sheet name="4c. Scorer 3" sheetId="10" r:id="rId14"/>
    <sheet name="5. Input GTM Strategy " sheetId="11" r:id="rId15"/>
    <sheet name="Intelligence" sheetId="26" state="hidden" r:id="rId16"/>
    <sheet name="6. Tool Manual" sheetId="12" r:id="rId17"/>
    <sheet name="7. Scoring criteria" sheetId="13" state="hidden" r:id="rId18"/>
  </sheets>
  <externalReferences>
    <externalReference r:id="rId19"/>
  </externalReferences>
  <definedNames>
    <definedName name="_xlnm._FilterDatabase" localSheetId="3" hidden="1">'2. VAS comparison'!$B$41:$K$150</definedName>
    <definedName name="Business​" localSheetId="15">Intelligence!#REF!</definedName>
    <definedName name="Business​" localSheetId="7">'Intelligence OLD'!$AC$9:$AC$15</definedName>
    <definedName name="Business​">'4. VAS list'!$AL$8:$AL$14</definedName>
    <definedName name="DigitalAccessAndProtection" localSheetId="15">Intelligence!#REF!</definedName>
    <definedName name="DigitalAccessAndProtection" localSheetId="7">'Intelligence OLD'!$Z$10:$Z$15</definedName>
    <definedName name="DigitalAccessAndProtection">'4. VAS list'!$AI$9:$AI$14</definedName>
    <definedName name="DigitalAccessAndProtection​" localSheetId="15">Intelligence!#REF!</definedName>
    <definedName name="DigitalAccessAndProtection​" localSheetId="7">'Intelligence OLD'!$AB$9:$AB$14</definedName>
    <definedName name="DigitalAccessAndProtection​">'4. VAS list'!$AK$8:$AK$13</definedName>
    <definedName name="FiltroDB" localSheetId="3" hidden="1">'2. VAS comparison'!$B$41:$K$150</definedName>
    <definedName name="Financial​" localSheetId="15">Intelligence!#REF!</definedName>
    <definedName name="Financial​" localSheetId="7">'Intelligence OLD'!$Y$9:$Y$11</definedName>
    <definedName name="Financial​">'4. VAS list'!$AH$8:$AH$10</definedName>
    <definedName name="Health" localSheetId="15">Intelligence!#REF!</definedName>
    <definedName name="Health" localSheetId="7">'Intelligence OLD'!$U$10:$U$22</definedName>
    <definedName name="Health">'4. VAS list'!$AD$9:$AD$24</definedName>
    <definedName name="Health​" localSheetId="15">Intelligence!#REF!</definedName>
    <definedName name="Health​" localSheetId="7">'Intelligence OLD'!$W$9:$W$22</definedName>
    <definedName name="Health​">'4. VAS list'!$AF$8:$AF$23</definedName>
    <definedName name="HomeAndFamily" localSheetId="15">Intelligence!#REF!</definedName>
    <definedName name="HomeAndFamily" localSheetId="7">'Intelligence OLD'!$Y$10:$Y$16</definedName>
    <definedName name="HomeAndFamily">'4. VAS list'!$AH$9:$AH$16</definedName>
    <definedName name="HomeAndFamily​" localSheetId="15">Intelligence!#REF!</definedName>
    <definedName name="HomeAndFamily​" localSheetId="7">'Intelligence OLD'!$AA$9:$AA$15</definedName>
    <definedName name="HomeAndFamily​">'4. VAS list'!$AJ$8:$AJ$14</definedName>
    <definedName name="LOB" localSheetId="15">Intelligence!#REF!</definedName>
    <definedName name="LOB" localSheetId="7">'Intelligence OLD'!$V$9:$V$15</definedName>
    <definedName name="LOB">'4. VAS list'!$AE$8:$AE$14</definedName>
    <definedName name="Mobility​" localSheetId="15">Intelligence!#REF!</definedName>
    <definedName name="Mobility​" localSheetId="7">'Intelligence OLD'!$Z$9:$Z$15</definedName>
    <definedName name="Mobility​">'4. VAS list'!$AI$8:$AI$14</definedName>
    <definedName name="Protection​" localSheetId="15">Intelligence!#REF!</definedName>
    <definedName name="Protection​" localSheetId="7">'Intelligence OLD'!$X$9:$X$11</definedName>
    <definedName name="Protection​">'4. VAS list'!$AG$8:$AG$10</definedName>
    <definedName name="VasNAme">REPOSITORY!$A$3:$A$35</definedName>
    <definedName name="Z_BB609B09_C8B0_4EEB_ABD0_2ED0B3374DE5_.wvu.FilterData" localSheetId="3" hidden="1">'2. VAS comparison'!$B$41:$I$100</definedName>
  </definedNames>
  <calcPr calcId="191028"/>
  <customWorkbookViews>
    <customWorkbookView name="Filter 4" guid="{432F0D36-86A2-474E-8CC9-6BB87CC1264B}" maximized="1" windowWidth="0" windowHeight="0" activeSheetId="0"/>
    <customWorkbookView name="Filter 2" guid="{8789DD96-2455-4ADE-9813-519158C32D2D}" maximized="1" windowWidth="0" windowHeight="0" activeSheetId="0"/>
    <customWorkbookView name="Filter 3" guid="{B05D6C7B-D144-44B5-B095-A7FB8C859B79}" maximized="1" windowWidth="0" windowHeight="0" activeSheetId="0"/>
    <customWorkbookView name="Filter 1" guid="{BB609B09-C8B0-4EEB-ABD0-2ED0B3374DE5}"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7" i="25" l="1"/>
  <c r="H12" i="25"/>
  <c r="J12" i="25"/>
  <c r="X14" i="8"/>
  <c r="X15" i="8"/>
  <c r="X16" i="8"/>
  <c r="X17" i="8"/>
  <c r="X18" i="8"/>
  <c r="X19" i="8"/>
  <c r="X20" i="8"/>
  <c r="X21" i="8"/>
  <c r="X22" i="8"/>
  <c r="X23" i="8"/>
  <c r="X24" i="8"/>
  <c r="X25" i="8"/>
  <c r="X26" i="8"/>
  <c r="X27" i="8"/>
  <c r="X28" i="8"/>
  <c r="X29" i="8"/>
  <c r="X30" i="8"/>
  <c r="AI15" i="21"/>
  <c r="AI16" i="21"/>
  <c r="AI17" i="21"/>
  <c r="AI18" i="21"/>
  <c r="AI19" i="21"/>
  <c r="AI20" i="21"/>
  <c r="AI21" i="21"/>
  <c r="AI22" i="21"/>
  <c r="AI23" i="21"/>
  <c r="AI24" i="21"/>
  <c r="AI25" i="21"/>
  <c r="AI26" i="21"/>
  <c r="AI27" i="21"/>
  <c r="AI28" i="21"/>
  <c r="AI29" i="21"/>
  <c r="AI30" i="21"/>
  <c r="AI31" i="21"/>
  <c r="AH15" i="21"/>
  <c r="AH16" i="21"/>
  <c r="AH17" i="21"/>
  <c r="AH18" i="21"/>
  <c r="AH19" i="21"/>
  <c r="AH20" i="21"/>
  <c r="AH21" i="21"/>
  <c r="AH22" i="21"/>
  <c r="AH23" i="21"/>
  <c r="AH24" i="21"/>
  <c r="AH25" i="21"/>
  <c r="AH26" i="21"/>
  <c r="AH27" i="21"/>
  <c r="AH28" i="21"/>
  <c r="AH29" i="21"/>
  <c r="AH14" i="21"/>
  <c r="AI14" i="21"/>
  <c r="X11" i="10"/>
  <c r="U11" i="10"/>
  <c r="X13" i="8"/>
  <c r="X14" i="9"/>
  <c r="X15" i="9"/>
  <c r="X16" i="9"/>
  <c r="X17" i="9"/>
  <c r="X18" i="9"/>
  <c r="X19" i="9"/>
  <c r="X20" i="9"/>
  <c r="X21" i="9"/>
  <c r="X22" i="9"/>
  <c r="X23" i="9"/>
  <c r="X24" i="9"/>
  <c r="X25" i="9"/>
  <c r="X26" i="9"/>
  <c r="X27" i="9"/>
  <c r="X28" i="9"/>
  <c r="X29" i="9"/>
  <c r="X30" i="9"/>
  <c r="X31" i="9"/>
  <c r="X32" i="9"/>
  <c r="X33" i="9"/>
  <c r="X34" i="9"/>
  <c r="X35" i="9"/>
  <c r="X36" i="9"/>
  <c r="X37" i="9"/>
  <c r="X38" i="9"/>
  <c r="X39" i="9"/>
  <c r="X40" i="9"/>
  <c r="X13" i="9"/>
  <c r="X14" i="10"/>
  <c r="X15" i="10"/>
  <c r="X16" i="10"/>
  <c r="X17" i="10"/>
  <c r="X18" i="10"/>
  <c r="X19" i="10"/>
  <c r="X20" i="10"/>
  <c r="X21" i="10"/>
  <c r="X22" i="10"/>
  <c r="X23" i="10"/>
  <c r="X24" i="10"/>
  <c r="X25" i="10"/>
  <c r="X26" i="10"/>
  <c r="X27" i="10"/>
  <c r="X28" i="10"/>
  <c r="X29" i="10"/>
  <c r="X30" i="10"/>
  <c r="X31" i="10"/>
  <c r="X32" i="10"/>
  <c r="X33" i="10"/>
  <c r="X34" i="10"/>
  <c r="X35" i="10"/>
  <c r="X36" i="10"/>
  <c r="X37" i="10"/>
  <c r="X38" i="10"/>
  <c r="X39" i="10"/>
  <c r="X40" i="10"/>
  <c r="X41" i="10"/>
  <c r="X42" i="10"/>
  <c r="X43" i="10"/>
  <c r="X44" i="10"/>
  <c r="X45" i="10"/>
  <c r="X46" i="10"/>
  <c r="X47" i="10"/>
  <c r="X48" i="10"/>
  <c r="X49" i="10"/>
  <c r="X50" i="10"/>
  <c r="X51" i="10"/>
  <c r="X52" i="10"/>
  <c r="X53" i="10"/>
  <c r="X54" i="10"/>
  <c r="X55" i="10"/>
  <c r="X56" i="10"/>
  <c r="X57" i="10"/>
  <c r="X58" i="10"/>
  <c r="X59" i="10"/>
  <c r="X60" i="10"/>
  <c r="X61" i="10"/>
  <c r="X62" i="10"/>
  <c r="X63" i="10"/>
  <c r="X64" i="10"/>
  <c r="X65" i="10"/>
  <c r="X66" i="10"/>
  <c r="X67" i="10"/>
  <c r="X68" i="10"/>
  <c r="X69" i="10"/>
  <c r="X70" i="10"/>
  <c r="X71" i="10"/>
  <c r="X72" i="10"/>
  <c r="X73" i="10"/>
  <c r="X74" i="10"/>
  <c r="X75" i="10"/>
  <c r="X76" i="10"/>
  <c r="X77" i="10"/>
  <c r="X78" i="10"/>
  <c r="X79" i="10"/>
  <c r="X80" i="10"/>
  <c r="X81" i="10"/>
  <c r="X82" i="10"/>
  <c r="X83" i="10"/>
  <c r="X84" i="10"/>
  <c r="X85" i="10"/>
  <c r="X86" i="10"/>
  <c r="X87" i="10"/>
  <c r="X88" i="10"/>
  <c r="X89" i="10"/>
  <c r="X90" i="10"/>
  <c r="X91" i="10"/>
  <c r="X92" i="10"/>
  <c r="X93" i="10"/>
  <c r="X94" i="10"/>
  <c r="X95" i="10"/>
  <c r="X96" i="10"/>
  <c r="X97" i="10"/>
  <c r="X98" i="10"/>
  <c r="X99" i="10"/>
  <c r="X100" i="10"/>
  <c r="X101" i="10"/>
  <c r="X102" i="10"/>
  <c r="X103" i="10"/>
  <c r="X104" i="10"/>
  <c r="X105" i="10"/>
  <c r="X106" i="10"/>
  <c r="X13" i="10"/>
  <c r="W12" i="10"/>
  <c r="V12" i="10"/>
  <c r="W11" i="10"/>
  <c r="V11" i="10"/>
  <c r="W9" i="10"/>
  <c r="X9" i="10"/>
  <c r="V9" i="10"/>
  <c r="V8" i="10"/>
  <c r="V8" i="9"/>
  <c r="W12" i="9"/>
  <c r="V12" i="9"/>
  <c r="W11" i="9"/>
  <c r="V11" i="9"/>
  <c r="T9" i="9"/>
  <c r="U9" i="9"/>
  <c r="V9" i="9"/>
  <c r="W9" i="9"/>
  <c r="X9" i="9"/>
  <c r="V12" i="8"/>
  <c r="W12" i="8"/>
  <c r="V11" i="8"/>
  <c r="W11" i="8"/>
  <c r="V9" i="8"/>
  <c r="W9" i="8"/>
  <c r="X9" i="8"/>
  <c r="U9" i="8"/>
  <c r="V8" i="8"/>
  <c r="X15" i="21"/>
  <c r="T15" i="23" s="1"/>
  <c r="X16" i="21"/>
  <c r="AB5" i="27" s="1"/>
  <c r="X17" i="21"/>
  <c r="AB6" i="27" s="1"/>
  <c r="X18" i="21"/>
  <c r="T18" i="23" s="1"/>
  <c r="N8" i="8"/>
  <c r="N8" i="9"/>
  <c r="Z18" i="8"/>
  <c r="Z19" i="8"/>
  <c r="Z20" i="8"/>
  <c r="Z21" i="8"/>
  <c r="L14" i="21" a="1"/>
  <c r="L14" i="21" s="1"/>
  <c r="Q12" i="8"/>
  <c r="R12" i="8"/>
  <c r="S12" i="8"/>
  <c r="T12" i="8"/>
  <c r="N12" i="8"/>
  <c r="O12" i="8"/>
  <c r="L12" i="8"/>
  <c r="F12" i="8"/>
  <c r="G12" i="8"/>
  <c r="H12" i="8"/>
  <c r="I12" i="8"/>
  <c r="J12" i="8"/>
  <c r="F12" i="9"/>
  <c r="D43" i="5"/>
  <c r="D44" i="5"/>
  <c r="D45" i="5"/>
  <c r="D46" i="5"/>
  <c r="D42" i="5"/>
  <c r="D18" i="8"/>
  <c r="G12" i="10"/>
  <c r="G12" i="9"/>
  <c r="B14" i="11"/>
  <c r="B15" i="11"/>
  <c r="B16" i="11"/>
  <c r="B17" i="11"/>
  <c r="B18" i="11"/>
  <c r="B19" i="11"/>
  <c r="B20" i="11"/>
  <c r="B21" i="11"/>
  <c r="B22" i="11"/>
  <c r="B23" i="11"/>
  <c r="B24" i="11"/>
  <c r="B25" i="11"/>
  <c r="B26" i="11"/>
  <c r="B27" i="11"/>
  <c r="B28" i="11"/>
  <c r="B29" i="11"/>
  <c r="B30" i="11"/>
  <c r="B31" i="11"/>
  <c r="B32" i="11"/>
  <c r="B33" i="11"/>
  <c r="B34" i="11"/>
  <c r="B35" i="11"/>
  <c r="B36" i="11"/>
  <c r="B13" i="11"/>
  <c r="C21" i="11"/>
  <c r="C22" i="11"/>
  <c r="C23" i="11"/>
  <c r="C24" i="11"/>
  <c r="C25" i="11"/>
  <c r="C26" i="11"/>
  <c r="C27" i="11"/>
  <c r="C28" i="11"/>
  <c r="C29" i="11"/>
  <c r="C30" i="11"/>
  <c r="C31" i="11"/>
  <c r="C32" i="11"/>
  <c r="C33" i="11"/>
  <c r="C34" i="11"/>
  <c r="C35" i="11"/>
  <c r="C36" i="11"/>
  <c r="C14" i="11"/>
  <c r="C15" i="11"/>
  <c r="C16" i="11"/>
  <c r="C17" i="11"/>
  <c r="C18" i="11"/>
  <c r="C19" i="11"/>
  <c r="C20" i="11"/>
  <c r="C13" i="11"/>
  <c r="F14" i="21"/>
  <c r="M19" i="21" a="1"/>
  <c r="M19" i="21" s="1"/>
  <c r="M20" i="21" a="1"/>
  <c r="M20" i="21" s="1"/>
  <c r="M21" i="21" a="1"/>
  <c r="M21" i="21" s="1"/>
  <c r="M22" i="21" a="1"/>
  <c r="M22" i="21" s="1"/>
  <c r="M23" i="21" a="1"/>
  <c r="M23" i="21" s="1"/>
  <c r="M24" i="21" a="1"/>
  <c r="M24" i="21" s="1"/>
  <c r="M25" i="21" a="1"/>
  <c r="M25" i="21" s="1"/>
  <c r="M26" i="21" a="1"/>
  <c r="M26" i="21" s="1"/>
  <c r="M27" i="21" a="1"/>
  <c r="M27" i="21" s="1"/>
  <c r="M28" i="21" a="1"/>
  <c r="M28" i="21" s="1"/>
  <c r="M29" i="21" a="1"/>
  <c r="M29" i="21" s="1"/>
  <c r="M30" i="21" a="1"/>
  <c r="M30" i="21" s="1"/>
  <c r="M31" i="21" a="1"/>
  <c r="M31" i="21" s="1"/>
  <c r="M32" i="21" a="1"/>
  <c r="M32" i="21" s="1"/>
  <c r="M18" i="21" a="1"/>
  <c r="M18" i="21" s="1"/>
  <c r="L19" i="21" a="1"/>
  <c r="L19" i="21" s="1"/>
  <c r="L20" i="21" a="1"/>
  <c r="L20" i="21" s="1"/>
  <c r="L21" i="21" a="1"/>
  <c r="L21" i="21" s="1"/>
  <c r="L22" i="21" a="1"/>
  <c r="L22" i="21" s="1"/>
  <c r="L23" i="21" a="1"/>
  <c r="L23" i="21" s="1"/>
  <c r="L24" i="21" a="1"/>
  <c r="L24" i="21" s="1"/>
  <c r="L25" i="21" a="1"/>
  <c r="L25" i="21" s="1"/>
  <c r="L26" i="21" a="1"/>
  <c r="L26" i="21" s="1"/>
  <c r="L27" i="21" a="1"/>
  <c r="L27" i="21" s="1"/>
  <c r="L28" i="21" a="1"/>
  <c r="L28" i="21" s="1"/>
  <c r="L29" i="21" a="1"/>
  <c r="L29" i="21" s="1"/>
  <c r="L30" i="21" a="1"/>
  <c r="L30" i="21" s="1"/>
  <c r="L31" i="21" a="1"/>
  <c r="L31" i="21" s="1"/>
  <c r="L18" i="21" a="1"/>
  <c r="L18" i="21" s="1"/>
  <c r="K19" i="21" a="1"/>
  <c r="K19" i="21" s="1"/>
  <c r="K20" i="21" a="1"/>
  <c r="K20" i="21" s="1"/>
  <c r="K21" i="21" a="1"/>
  <c r="K21" i="21" s="1"/>
  <c r="K22" i="21" a="1"/>
  <c r="K22" i="21" s="1"/>
  <c r="K23" i="21" a="1"/>
  <c r="K23" i="21" s="1"/>
  <c r="K24" i="21" a="1"/>
  <c r="K24" i="21" s="1"/>
  <c r="K25" i="21" a="1"/>
  <c r="K25" i="21" s="1"/>
  <c r="K26" i="21" a="1"/>
  <c r="K26" i="21" s="1"/>
  <c r="K27" i="21" a="1"/>
  <c r="K27" i="21" s="1"/>
  <c r="K28" i="21" a="1"/>
  <c r="K28" i="21" s="1"/>
  <c r="K29" i="21" a="1"/>
  <c r="K29" i="21" s="1"/>
  <c r="K30" i="21" a="1"/>
  <c r="K30" i="21" s="1"/>
  <c r="K31" i="21" a="1"/>
  <c r="K31" i="21" s="1"/>
  <c r="K18" i="21" a="1"/>
  <c r="K18" i="21" s="1"/>
  <c r="J19" i="21" a="1"/>
  <c r="J19" i="21" s="1"/>
  <c r="J20" i="21" a="1"/>
  <c r="J20" i="21" s="1"/>
  <c r="J21" i="21" a="1"/>
  <c r="J21" i="21" s="1"/>
  <c r="J22" i="21" a="1"/>
  <c r="J22" i="21" s="1"/>
  <c r="J23" i="21" a="1"/>
  <c r="J23" i="21" s="1"/>
  <c r="J24" i="21" a="1"/>
  <c r="J24" i="21" s="1"/>
  <c r="J25" i="21" a="1"/>
  <c r="J25" i="21" s="1"/>
  <c r="J26" i="21" a="1"/>
  <c r="J26" i="21" s="1"/>
  <c r="J27" i="21" a="1"/>
  <c r="J27" i="21" s="1"/>
  <c r="J28" i="21" a="1"/>
  <c r="J28" i="21" s="1"/>
  <c r="J29" i="21" a="1"/>
  <c r="J29" i="21" s="1"/>
  <c r="J30" i="21" a="1"/>
  <c r="J30" i="21" s="1"/>
  <c r="J31" i="21" a="1"/>
  <c r="J31" i="21" s="1"/>
  <c r="J32" i="21" a="1"/>
  <c r="J32" i="21" s="1"/>
  <c r="J18" i="21" a="1"/>
  <c r="J18" i="21" s="1"/>
  <c r="D48" i="5"/>
  <c r="E48" i="5" s="1"/>
  <c r="D49" i="5"/>
  <c r="E49" i="5"/>
  <c r="D50" i="5"/>
  <c r="E50" i="5" s="1"/>
  <c r="D51" i="5"/>
  <c r="E51" i="5" s="1"/>
  <c r="D52" i="5"/>
  <c r="E52" i="5" s="1"/>
  <c r="D53" i="5"/>
  <c r="E53" i="5"/>
  <c r="D54" i="5"/>
  <c r="E54" i="5" s="1"/>
  <c r="D55" i="5"/>
  <c r="E55" i="5" s="1"/>
  <c r="D56" i="5"/>
  <c r="E56" i="5" s="1"/>
  <c r="D57" i="5"/>
  <c r="D47" i="5"/>
  <c r="A4" i="27"/>
  <c r="A5" i="27"/>
  <c r="A6" i="27"/>
  <c r="A7" i="27"/>
  <c r="A8" i="27"/>
  <c r="A9" i="27"/>
  <c r="A10" i="27"/>
  <c r="A11" i="27"/>
  <c r="A12" i="27"/>
  <c r="A13" i="27"/>
  <c r="A14" i="27"/>
  <c r="A15" i="27"/>
  <c r="A16" i="27"/>
  <c r="A17" i="27"/>
  <c r="A18" i="27"/>
  <c r="A19" i="27"/>
  <c r="A20" i="27"/>
  <c r="A21" i="27"/>
  <c r="A22" i="27"/>
  <c r="A23" i="27"/>
  <c r="A24" i="27"/>
  <c r="A25" i="27"/>
  <c r="A26" i="27"/>
  <c r="A27" i="27"/>
  <c r="A28" i="27"/>
  <c r="A29" i="27"/>
  <c r="A30" i="27"/>
  <c r="A31" i="27"/>
  <c r="A32" i="27"/>
  <c r="A33" i="27"/>
  <c r="A34" i="27"/>
  <c r="A35" i="27"/>
  <c r="A3" i="27"/>
  <c r="J11" i="28" s="1"/>
  <c r="E15" i="21"/>
  <c r="E16" i="21"/>
  <c r="E17" i="21"/>
  <c r="E18" i="21"/>
  <c r="E19" i="21"/>
  <c r="E20" i="21"/>
  <c r="E21" i="21"/>
  <c r="E22" i="21"/>
  <c r="E23" i="21"/>
  <c r="E24" i="21"/>
  <c r="E25" i="21"/>
  <c r="E26" i="21"/>
  <c r="E27" i="21"/>
  <c r="E28" i="21"/>
  <c r="E29" i="21"/>
  <c r="E30" i="21"/>
  <c r="E31" i="21"/>
  <c r="E32" i="21"/>
  <c r="E33" i="21"/>
  <c r="E34" i="21"/>
  <c r="E35" i="21"/>
  <c r="E36" i="21"/>
  <c r="E37" i="21"/>
  <c r="E38" i="21"/>
  <c r="E39" i="21"/>
  <c r="E40" i="21"/>
  <c r="E41" i="21"/>
  <c r="E42" i="21"/>
  <c r="E43" i="21"/>
  <c r="E44" i="21"/>
  <c r="E45" i="21"/>
  <c r="E14"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15" i="21"/>
  <c r="F16" i="21"/>
  <c r="F17" i="21"/>
  <c r="F18" i="21"/>
  <c r="D20" i="21"/>
  <c r="D18" i="10" s="1"/>
  <c r="D21" i="21"/>
  <c r="D20" i="8" s="1"/>
  <c r="D22" i="21"/>
  <c r="D21" i="8" s="1"/>
  <c r="D23" i="21"/>
  <c r="D22" i="10" s="1"/>
  <c r="D24" i="21"/>
  <c r="D23" i="8" s="1"/>
  <c r="D25" i="21"/>
  <c r="D24" i="10" s="1"/>
  <c r="D26" i="21"/>
  <c r="D25" i="10" s="1"/>
  <c r="D27" i="21"/>
  <c r="D26" i="10" s="1"/>
  <c r="D28" i="21"/>
  <c r="D27" i="9" s="1"/>
  <c r="D29" i="21"/>
  <c r="D28" i="10" s="1"/>
  <c r="D30" i="21"/>
  <c r="D29" i="10" s="1"/>
  <c r="D31" i="21"/>
  <c r="D30" i="9" s="1"/>
  <c r="D32" i="21"/>
  <c r="D31" i="8" s="1"/>
  <c r="D33" i="21"/>
  <c r="D32" i="10" s="1"/>
  <c r="D34" i="21"/>
  <c r="D33" i="9" s="1"/>
  <c r="D35" i="21"/>
  <c r="D34" i="8" s="1"/>
  <c r="D36" i="21"/>
  <c r="D35" i="9" s="1"/>
  <c r="D37" i="21"/>
  <c r="D36" i="10" s="1"/>
  <c r="D38" i="21"/>
  <c r="D37" i="9" s="1"/>
  <c r="D39" i="21"/>
  <c r="D38" i="9" s="1"/>
  <c r="D40" i="21"/>
  <c r="D39" i="10" s="1"/>
  <c r="D41" i="21"/>
  <c r="D40" i="10" s="1"/>
  <c r="D42" i="21"/>
  <c r="D41" i="9" s="1"/>
  <c r="D43" i="21"/>
  <c r="D42" i="8" s="1"/>
  <c r="D44" i="21"/>
  <c r="D43" i="9" s="1"/>
  <c r="D45" i="21"/>
  <c r="D44" i="10" s="1"/>
  <c r="D14" i="21"/>
  <c r="D13" i="10" s="1"/>
  <c r="D15" i="21"/>
  <c r="D14" i="10" s="1"/>
  <c r="D16" i="21"/>
  <c r="D15" i="10" s="1"/>
  <c r="D17" i="21"/>
  <c r="D16" i="8" s="1"/>
  <c r="D18" i="21"/>
  <c r="D17" i="10" s="1"/>
  <c r="C20" i="21"/>
  <c r="C21" i="21"/>
  <c r="C20" i="9" s="1"/>
  <c r="C22" i="21"/>
  <c r="C23" i="21"/>
  <c r="C24" i="21"/>
  <c r="C23" i="10" s="1"/>
  <c r="C25" i="21"/>
  <c r="C24" i="9" s="1"/>
  <c r="C26" i="21"/>
  <c r="C27" i="21"/>
  <c r="C28" i="21"/>
  <c r="C27" i="10" s="1"/>
  <c r="C29" i="21"/>
  <c r="C28" i="8" s="1"/>
  <c r="C30" i="21"/>
  <c r="C29" i="8" s="1"/>
  <c r="C31" i="21"/>
  <c r="C19" i="21"/>
  <c r="C18" i="9" s="1"/>
  <c r="J17" i="21" a="1"/>
  <c r="J17" i="21" s="1"/>
  <c r="AJ4" i="27"/>
  <c r="AJ5" i="27"/>
  <c r="AJ6" i="27"/>
  <c r="AJ7" i="27"/>
  <c r="AL19" i="23"/>
  <c r="S14" i="21"/>
  <c r="AH9" i="28" s="1"/>
  <c r="D10" i="26"/>
  <c r="S37" i="28"/>
  <c r="Z38" i="28" s="1"/>
  <c r="Z36" i="28"/>
  <c r="I32" i="28"/>
  <c r="J20" i="25"/>
  <c r="AL21" i="27"/>
  <c r="AL22" i="27"/>
  <c r="AL23" i="27"/>
  <c r="AL24" i="27"/>
  <c r="AL25" i="27"/>
  <c r="AL26" i="27"/>
  <c r="AL27" i="27"/>
  <c r="AL28" i="27"/>
  <c r="AL29" i="27"/>
  <c r="AL30" i="27"/>
  <c r="AL31" i="27"/>
  <c r="AL32" i="27"/>
  <c r="AL33" i="27"/>
  <c r="AL34" i="27"/>
  <c r="AL35" i="27"/>
  <c r="AK21" i="27"/>
  <c r="AK22" i="27"/>
  <c r="AK23" i="27"/>
  <c r="AK24" i="27"/>
  <c r="AK25" i="27"/>
  <c r="AK26" i="27"/>
  <c r="AK27" i="27"/>
  <c r="AK28" i="27"/>
  <c r="AK29" i="27"/>
  <c r="AK30" i="27"/>
  <c r="AK31" i="27"/>
  <c r="AK32" i="27"/>
  <c r="AK33" i="27"/>
  <c r="AK34" i="27"/>
  <c r="AK35" i="27"/>
  <c r="AJ21" i="27"/>
  <c r="AJ22" i="27"/>
  <c r="AJ23" i="27"/>
  <c r="AJ24" i="27"/>
  <c r="AJ25" i="27"/>
  <c r="AJ26" i="27"/>
  <c r="AJ27" i="27"/>
  <c r="AJ28" i="27"/>
  <c r="AJ29" i="27"/>
  <c r="AJ30" i="27"/>
  <c r="AJ31" i="27"/>
  <c r="AJ32" i="27"/>
  <c r="AJ33" i="27"/>
  <c r="AJ34" i="27"/>
  <c r="AJ35" i="27"/>
  <c r="AI9" i="27"/>
  <c r="AI10" i="27"/>
  <c r="AI11" i="27"/>
  <c r="AI12" i="27"/>
  <c r="AI13" i="27"/>
  <c r="AI14" i="27"/>
  <c r="AI15" i="27"/>
  <c r="AI16" i="27"/>
  <c r="AI17" i="27"/>
  <c r="AI18" i="27"/>
  <c r="AI19" i="27"/>
  <c r="AI20" i="27"/>
  <c r="AI21" i="27"/>
  <c r="AI22" i="27"/>
  <c r="AI23" i="27"/>
  <c r="AI24" i="27"/>
  <c r="AI25" i="27"/>
  <c r="AI26" i="27"/>
  <c r="AI27" i="27"/>
  <c r="AI28" i="27"/>
  <c r="AI29" i="27"/>
  <c r="AI30" i="27"/>
  <c r="AI31" i="27"/>
  <c r="AI32" i="27"/>
  <c r="AI33" i="27"/>
  <c r="AI34" i="27"/>
  <c r="AI35" i="27"/>
  <c r="AH9" i="27"/>
  <c r="AH10" i="27"/>
  <c r="AH11" i="27"/>
  <c r="AH12" i="27"/>
  <c r="AH13" i="27"/>
  <c r="AH14" i="27"/>
  <c r="AH15" i="27"/>
  <c r="AH16" i="27"/>
  <c r="AH17" i="27"/>
  <c r="AH18" i="27"/>
  <c r="AH19" i="27"/>
  <c r="AH20" i="27"/>
  <c r="AH21" i="27"/>
  <c r="AH22" i="27"/>
  <c r="AH23" i="27"/>
  <c r="AH24" i="27"/>
  <c r="AH25" i="27"/>
  <c r="AH26" i="27"/>
  <c r="AH27" i="27"/>
  <c r="AH28" i="27"/>
  <c r="AH29" i="27"/>
  <c r="AH30" i="27"/>
  <c r="AH31" i="27"/>
  <c r="AH32" i="27"/>
  <c r="AH33" i="27"/>
  <c r="AH34" i="27"/>
  <c r="AH35" i="27"/>
  <c r="AG9" i="27"/>
  <c r="AG10" i="27"/>
  <c r="AG11" i="27"/>
  <c r="AG12" i="27"/>
  <c r="AG13" i="27"/>
  <c r="AG14" i="27"/>
  <c r="AG15" i="27"/>
  <c r="AG16" i="27"/>
  <c r="AG17" i="27"/>
  <c r="AG18" i="27"/>
  <c r="AG19" i="27"/>
  <c r="AG20" i="27"/>
  <c r="AG21" i="27"/>
  <c r="AG22" i="27"/>
  <c r="AG23" i="27"/>
  <c r="AG24" i="27"/>
  <c r="AG25" i="27"/>
  <c r="AG26" i="27"/>
  <c r="AG27" i="27"/>
  <c r="AG28" i="27"/>
  <c r="AG29" i="27"/>
  <c r="AG30" i="27"/>
  <c r="AG31" i="27"/>
  <c r="AG32" i="27"/>
  <c r="AG33" i="27"/>
  <c r="AG34" i="27"/>
  <c r="AG35" i="27"/>
  <c r="AF21" i="27"/>
  <c r="AF22" i="27"/>
  <c r="AF23" i="27"/>
  <c r="AF24" i="27"/>
  <c r="AF25" i="27"/>
  <c r="AF26" i="27"/>
  <c r="AF27" i="27"/>
  <c r="AF28" i="27"/>
  <c r="AF29" i="27"/>
  <c r="AF30" i="27"/>
  <c r="AF31" i="27"/>
  <c r="AF32" i="27"/>
  <c r="AF33" i="27"/>
  <c r="AF34" i="27"/>
  <c r="AF35" i="27"/>
  <c r="AE21" i="27"/>
  <c r="AE22" i="27"/>
  <c r="AE23" i="27"/>
  <c r="AE24" i="27"/>
  <c r="AE25" i="27"/>
  <c r="AE26" i="27"/>
  <c r="AE27" i="27"/>
  <c r="AE28" i="27"/>
  <c r="AE29" i="27"/>
  <c r="AE30" i="27"/>
  <c r="AE31" i="27"/>
  <c r="AE32" i="27"/>
  <c r="AE33" i="27"/>
  <c r="AE34" i="27"/>
  <c r="AE35" i="27"/>
  <c r="AD35" i="27"/>
  <c r="AD21" i="27"/>
  <c r="AD22" i="27"/>
  <c r="AD23" i="27"/>
  <c r="AD24" i="27"/>
  <c r="AD25" i="27"/>
  <c r="AD26" i="27"/>
  <c r="AD27" i="27"/>
  <c r="AD28" i="27"/>
  <c r="AD29" i="27"/>
  <c r="AD30" i="27"/>
  <c r="AD31" i="27"/>
  <c r="AD32" i="27"/>
  <c r="AD33" i="27"/>
  <c r="AD34" i="27"/>
  <c r="AC21" i="27"/>
  <c r="AC22" i="27"/>
  <c r="AC23" i="27"/>
  <c r="AC24" i="27"/>
  <c r="AC25" i="27"/>
  <c r="AC26" i="27"/>
  <c r="AC27" i="27"/>
  <c r="AC28" i="27"/>
  <c r="AC29" i="27"/>
  <c r="AC30" i="27"/>
  <c r="AC31" i="27"/>
  <c r="AC32" i="27"/>
  <c r="AC33" i="27"/>
  <c r="AC34" i="27"/>
  <c r="AC35" i="27"/>
  <c r="AB21" i="27"/>
  <c r="AB22" i="27"/>
  <c r="AB23" i="27"/>
  <c r="AB24" i="27"/>
  <c r="AB25" i="27"/>
  <c r="AB26" i="27"/>
  <c r="AB27" i="27"/>
  <c r="AB28" i="27"/>
  <c r="AB29" i="27"/>
  <c r="AB30" i="27"/>
  <c r="AB31" i="27"/>
  <c r="AB32" i="27"/>
  <c r="AB33" i="27"/>
  <c r="AB34" i="27"/>
  <c r="AB35" i="27"/>
  <c r="AA21" i="27"/>
  <c r="AA22" i="27"/>
  <c r="AA23" i="27"/>
  <c r="AA24" i="27"/>
  <c r="AA25" i="27"/>
  <c r="AA26" i="27"/>
  <c r="AA27" i="27"/>
  <c r="AA28" i="27"/>
  <c r="AA29" i="27"/>
  <c r="AA30" i="27"/>
  <c r="AA31" i="27"/>
  <c r="AA32" i="27"/>
  <c r="AA33" i="27"/>
  <c r="AA34" i="27"/>
  <c r="AA35"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Y9" i="27"/>
  <c r="Y10" i="27"/>
  <c r="Y11" i="27"/>
  <c r="Y12" i="27"/>
  <c r="Y13" i="27"/>
  <c r="Y14" i="27"/>
  <c r="Y15" i="27"/>
  <c r="Y16" i="27"/>
  <c r="Y17" i="27"/>
  <c r="Y18" i="27"/>
  <c r="Y19" i="27"/>
  <c r="Y20" i="27"/>
  <c r="Y21" i="27"/>
  <c r="Y22" i="27"/>
  <c r="Y23" i="27"/>
  <c r="Y24" i="27"/>
  <c r="Y25" i="27"/>
  <c r="Y26" i="27"/>
  <c r="Y27" i="27"/>
  <c r="Y28" i="27"/>
  <c r="Y29" i="27"/>
  <c r="Y30" i="27"/>
  <c r="Y31" i="27"/>
  <c r="Y32" i="27"/>
  <c r="Y33" i="27"/>
  <c r="Y34" i="27"/>
  <c r="Y35"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W21" i="27"/>
  <c r="W22" i="27"/>
  <c r="W23" i="27"/>
  <c r="W24" i="27"/>
  <c r="W25" i="27"/>
  <c r="W26" i="27"/>
  <c r="W27" i="27"/>
  <c r="W28" i="27"/>
  <c r="W29" i="27"/>
  <c r="W30" i="27"/>
  <c r="W31" i="27"/>
  <c r="W32" i="27"/>
  <c r="W33" i="27"/>
  <c r="W34" i="27"/>
  <c r="W35" i="27"/>
  <c r="V21" i="27"/>
  <c r="V22" i="27"/>
  <c r="V23" i="27"/>
  <c r="V24" i="27"/>
  <c r="V25" i="27"/>
  <c r="V26" i="27"/>
  <c r="V27" i="27"/>
  <c r="V28" i="27"/>
  <c r="V29" i="27"/>
  <c r="V30" i="27"/>
  <c r="V31" i="27"/>
  <c r="V32" i="27"/>
  <c r="V33" i="27"/>
  <c r="V34" i="27"/>
  <c r="V35" i="27"/>
  <c r="U4" i="27"/>
  <c r="U5" i="27"/>
  <c r="U6" i="27"/>
  <c r="U7" i="27"/>
  <c r="U8" i="27"/>
  <c r="U9" i="27"/>
  <c r="U10" i="27"/>
  <c r="U11" i="27"/>
  <c r="U12" i="27"/>
  <c r="U13" i="27"/>
  <c r="U14" i="27"/>
  <c r="U15" i="27"/>
  <c r="U16" i="27"/>
  <c r="U17" i="27"/>
  <c r="U18" i="27"/>
  <c r="U19" i="27"/>
  <c r="U20" i="27"/>
  <c r="U21" i="27"/>
  <c r="U22" i="27"/>
  <c r="U23" i="27"/>
  <c r="U24" i="27"/>
  <c r="U25" i="27"/>
  <c r="U26" i="27"/>
  <c r="U27" i="27"/>
  <c r="U28" i="27"/>
  <c r="U29" i="27"/>
  <c r="U30" i="27"/>
  <c r="U31" i="27"/>
  <c r="U32" i="27"/>
  <c r="U33" i="27"/>
  <c r="U34" i="27"/>
  <c r="U35" i="27"/>
  <c r="T4" i="27"/>
  <c r="T5" i="27"/>
  <c r="T6" i="27"/>
  <c r="T7" i="27"/>
  <c r="T8" i="27"/>
  <c r="T9" i="27"/>
  <c r="T10" i="27"/>
  <c r="T11" i="27"/>
  <c r="T12" i="27"/>
  <c r="T13" i="27"/>
  <c r="T14" i="27"/>
  <c r="T15" i="27"/>
  <c r="T16" i="27"/>
  <c r="T17" i="27"/>
  <c r="T18" i="27"/>
  <c r="T19" i="27"/>
  <c r="T20" i="27"/>
  <c r="T21" i="27"/>
  <c r="T22" i="27"/>
  <c r="T23" i="27"/>
  <c r="T24" i="27"/>
  <c r="T25" i="27"/>
  <c r="T26" i="27"/>
  <c r="T27" i="27"/>
  <c r="T28" i="27"/>
  <c r="T29" i="27"/>
  <c r="T30" i="27"/>
  <c r="T31" i="27"/>
  <c r="T32" i="27"/>
  <c r="T33" i="27"/>
  <c r="T34" i="27"/>
  <c r="T35" i="27"/>
  <c r="T3" i="27"/>
  <c r="S4" i="27"/>
  <c r="S5" i="27"/>
  <c r="S6" i="27"/>
  <c r="S7" i="27"/>
  <c r="S8" i="27"/>
  <c r="S9" i="27"/>
  <c r="S10" i="27"/>
  <c r="S11" i="27"/>
  <c r="S12" i="27"/>
  <c r="S13" i="27"/>
  <c r="S14" i="27"/>
  <c r="S15" i="27"/>
  <c r="S16" i="27"/>
  <c r="S17" i="27"/>
  <c r="S18" i="27"/>
  <c r="S19" i="27"/>
  <c r="S20" i="27"/>
  <c r="S21" i="27"/>
  <c r="S22" i="27"/>
  <c r="S23" i="27"/>
  <c r="S24" i="27"/>
  <c r="S25" i="27"/>
  <c r="S26" i="27"/>
  <c r="S27" i="27"/>
  <c r="S28" i="27"/>
  <c r="S29" i="27"/>
  <c r="S30" i="27"/>
  <c r="S31" i="27"/>
  <c r="S32" i="27"/>
  <c r="S33" i="27"/>
  <c r="S34" i="27"/>
  <c r="S35" i="27"/>
  <c r="R4" i="27"/>
  <c r="R5" i="27"/>
  <c r="R6" i="27"/>
  <c r="R7" i="27"/>
  <c r="R8" i="27"/>
  <c r="R9" i="27"/>
  <c r="R10" i="27"/>
  <c r="R11" i="27"/>
  <c r="R12" i="27"/>
  <c r="R13" i="27"/>
  <c r="R14" i="27"/>
  <c r="R15" i="27"/>
  <c r="R16" i="27"/>
  <c r="R17" i="27"/>
  <c r="R18" i="27"/>
  <c r="R19" i="27"/>
  <c r="R20" i="27"/>
  <c r="R21" i="27"/>
  <c r="R22" i="27"/>
  <c r="R23" i="27"/>
  <c r="R24" i="27"/>
  <c r="R25" i="27"/>
  <c r="R26" i="27"/>
  <c r="R27" i="27"/>
  <c r="R28" i="27"/>
  <c r="R29" i="27"/>
  <c r="R30" i="27"/>
  <c r="R31" i="27"/>
  <c r="R32" i="27"/>
  <c r="R33" i="27"/>
  <c r="R34" i="27"/>
  <c r="R35" i="27"/>
  <c r="Q35" i="27"/>
  <c r="Q4" i="27"/>
  <c r="Q5" i="27"/>
  <c r="Q6" i="27"/>
  <c r="Q7" i="27"/>
  <c r="Q8" i="27"/>
  <c r="Q9" i="27"/>
  <c r="Q10" i="27"/>
  <c r="Q11" i="27"/>
  <c r="Q12" i="27"/>
  <c r="Q13" i="27"/>
  <c r="Q14" i="27"/>
  <c r="Q15" i="27"/>
  <c r="Q16" i="27"/>
  <c r="Q17" i="27"/>
  <c r="Q18" i="27"/>
  <c r="Q19" i="27"/>
  <c r="Q20" i="27"/>
  <c r="Q21" i="27"/>
  <c r="Q22" i="27"/>
  <c r="Q23" i="27"/>
  <c r="Q24" i="27"/>
  <c r="Q25" i="27"/>
  <c r="Q26" i="27"/>
  <c r="Q27" i="27"/>
  <c r="Q28" i="27"/>
  <c r="Q29" i="27"/>
  <c r="Q30" i="27"/>
  <c r="Q31" i="27"/>
  <c r="Q32" i="27"/>
  <c r="Q33" i="27"/>
  <c r="Q34" i="27"/>
  <c r="P35" i="27"/>
  <c r="P4" i="27"/>
  <c r="P5" i="27"/>
  <c r="K27" i="25" s="1"/>
  <c r="P6" i="27"/>
  <c r="P7" i="27"/>
  <c r="P8" i="27"/>
  <c r="P9" i="27"/>
  <c r="P10" i="27"/>
  <c r="P11" i="27"/>
  <c r="P12" i="27"/>
  <c r="P13" i="27"/>
  <c r="P14" i="27"/>
  <c r="P15" i="27"/>
  <c r="P16" i="27"/>
  <c r="P17" i="27"/>
  <c r="P18" i="27"/>
  <c r="P19" i="27"/>
  <c r="P20" i="27"/>
  <c r="P21" i="27"/>
  <c r="P22" i="27"/>
  <c r="P23" i="27"/>
  <c r="P24" i="27"/>
  <c r="P25" i="27"/>
  <c r="P26" i="27"/>
  <c r="P27" i="27"/>
  <c r="P28" i="27"/>
  <c r="P29" i="27"/>
  <c r="P30" i="27"/>
  <c r="P31" i="27"/>
  <c r="P32" i="27"/>
  <c r="P33" i="27"/>
  <c r="P34" i="27"/>
  <c r="O4" i="27"/>
  <c r="O5" i="27"/>
  <c r="O6" i="27"/>
  <c r="O7" i="27"/>
  <c r="O8" i="27"/>
  <c r="O9" i="27"/>
  <c r="O10" i="27"/>
  <c r="O11" i="27"/>
  <c r="O12" i="27"/>
  <c r="O13" i="27"/>
  <c r="O14" i="27"/>
  <c r="O15" i="27"/>
  <c r="O16" i="27"/>
  <c r="O17" i="27"/>
  <c r="O18" i="27"/>
  <c r="O19" i="27"/>
  <c r="O20" i="27"/>
  <c r="O21" i="27"/>
  <c r="O22" i="27"/>
  <c r="O23" i="27"/>
  <c r="O24" i="27"/>
  <c r="O25" i="27"/>
  <c r="O26" i="27"/>
  <c r="O27" i="27"/>
  <c r="O28" i="27"/>
  <c r="O29" i="27"/>
  <c r="O30" i="27"/>
  <c r="O31" i="27"/>
  <c r="O32" i="27"/>
  <c r="O33" i="27"/>
  <c r="O34" i="27"/>
  <c r="O35" i="27"/>
  <c r="N4" i="27"/>
  <c r="N5" i="27"/>
  <c r="N6" i="27"/>
  <c r="N7" i="27"/>
  <c r="N8" i="27"/>
  <c r="N9" i="27"/>
  <c r="N10" i="27"/>
  <c r="N11" i="27"/>
  <c r="N12" i="27"/>
  <c r="N13" i="27"/>
  <c r="N14" i="27"/>
  <c r="N15" i="27"/>
  <c r="N16" i="27"/>
  <c r="N17" i="27"/>
  <c r="N18" i="27"/>
  <c r="N19" i="27"/>
  <c r="N20" i="27"/>
  <c r="N21" i="27"/>
  <c r="N22" i="27"/>
  <c r="N23" i="27"/>
  <c r="N24" i="27"/>
  <c r="N25" i="27"/>
  <c r="N26" i="27"/>
  <c r="N27" i="27"/>
  <c r="N28" i="27"/>
  <c r="N29" i="27"/>
  <c r="N30" i="27"/>
  <c r="N31" i="27"/>
  <c r="N32" i="27"/>
  <c r="N33" i="27"/>
  <c r="N34" i="27"/>
  <c r="N35" i="27"/>
  <c r="M4" i="27"/>
  <c r="M5" i="27"/>
  <c r="M6" i="27"/>
  <c r="M7" i="27"/>
  <c r="M8" i="27"/>
  <c r="M9" i="27"/>
  <c r="M10" i="27"/>
  <c r="M11" i="27"/>
  <c r="M12" i="27"/>
  <c r="M13" i="27"/>
  <c r="M14" i="27"/>
  <c r="M15" i="27"/>
  <c r="M16" i="27"/>
  <c r="M17" i="27"/>
  <c r="M18" i="27"/>
  <c r="M19" i="27"/>
  <c r="M20" i="27"/>
  <c r="M21" i="27"/>
  <c r="M22" i="27"/>
  <c r="M23" i="27"/>
  <c r="M24" i="27"/>
  <c r="M25" i="27"/>
  <c r="M26" i="27"/>
  <c r="M27" i="27"/>
  <c r="M28" i="27"/>
  <c r="M29" i="27"/>
  <c r="M30" i="27"/>
  <c r="M31" i="27"/>
  <c r="M32" i="27"/>
  <c r="M33" i="27"/>
  <c r="M34" i="27"/>
  <c r="M35" i="27"/>
  <c r="L4" i="27"/>
  <c r="L5" i="27"/>
  <c r="L6" i="27"/>
  <c r="L7" i="27"/>
  <c r="L8" i="27"/>
  <c r="L9" i="27"/>
  <c r="L10" i="27"/>
  <c r="L11" i="27"/>
  <c r="L12" i="27"/>
  <c r="L13" i="27"/>
  <c r="L14" i="27"/>
  <c r="L15" i="27"/>
  <c r="L16" i="27"/>
  <c r="L17" i="27"/>
  <c r="L18" i="27"/>
  <c r="L19" i="27"/>
  <c r="L20" i="27"/>
  <c r="L21" i="27"/>
  <c r="L22" i="27"/>
  <c r="L23" i="27"/>
  <c r="L24" i="27"/>
  <c r="L25" i="27"/>
  <c r="L26" i="27"/>
  <c r="L27" i="27"/>
  <c r="L28" i="27"/>
  <c r="L29" i="27"/>
  <c r="L30" i="27"/>
  <c r="L31" i="27"/>
  <c r="L32" i="27"/>
  <c r="L33" i="27"/>
  <c r="L34" i="27"/>
  <c r="L35" i="27"/>
  <c r="K35" i="27"/>
  <c r="K4" i="27"/>
  <c r="K5" i="27"/>
  <c r="H20" i="25" s="1"/>
  <c r="K6" i="27"/>
  <c r="K7" i="27"/>
  <c r="K8" i="27"/>
  <c r="K9" i="27"/>
  <c r="K10" i="27"/>
  <c r="K11" i="27"/>
  <c r="K12" i="27"/>
  <c r="K13" i="27"/>
  <c r="K14" i="27"/>
  <c r="K15" i="27"/>
  <c r="K16" i="27"/>
  <c r="K17" i="27"/>
  <c r="K18" i="27"/>
  <c r="K19" i="27"/>
  <c r="K20" i="27"/>
  <c r="K21" i="27"/>
  <c r="K22" i="27"/>
  <c r="K23" i="27"/>
  <c r="K24" i="27"/>
  <c r="K25" i="27"/>
  <c r="K26" i="27"/>
  <c r="K27" i="27"/>
  <c r="K28" i="27"/>
  <c r="K29" i="27"/>
  <c r="K30" i="27"/>
  <c r="K31" i="27"/>
  <c r="K32" i="27"/>
  <c r="K33" i="27"/>
  <c r="K34" i="27"/>
  <c r="U3" i="27"/>
  <c r="S3" i="27"/>
  <c r="R3" i="27"/>
  <c r="Q3" i="27"/>
  <c r="P3" i="27"/>
  <c r="O3" i="27"/>
  <c r="N3" i="27"/>
  <c r="M3" i="27"/>
  <c r="L3" i="27"/>
  <c r="K3" i="27"/>
  <c r="J4" i="27"/>
  <c r="J5" i="27"/>
  <c r="J6" i="27"/>
  <c r="J7" i="27"/>
  <c r="J8" i="27"/>
  <c r="J9" i="27"/>
  <c r="J10" i="27"/>
  <c r="J11" i="27"/>
  <c r="J12" i="27"/>
  <c r="J13" i="27"/>
  <c r="J14" i="27"/>
  <c r="J15" i="27"/>
  <c r="J16" i="27"/>
  <c r="J17" i="27"/>
  <c r="J18" i="27"/>
  <c r="J19" i="27"/>
  <c r="J20" i="27"/>
  <c r="J21" i="27"/>
  <c r="J22" i="27"/>
  <c r="J23" i="27"/>
  <c r="J24" i="27"/>
  <c r="J25" i="27"/>
  <c r="J26" i="27"/>
  <c r="J27" i="27"/>
  <c r="J28" i="27"/>
  <c r="J29" i="27"/>
  <c r="J30" i="27"/>
  <c r="J31" i="27"/>
  <c r="J32" i="27"/>
  <c r="J33" i="27"/>
  <c r="J34" i="27"/>
  <c r="J35" i="27"/>
  <c r="J3" i="27"/>
  <c r="J15" i="25" s="1"/>
  <c r="I4" i="27"/>
  <c r="I5" i="27"/>
  <c r="I6" i="27"/>
  <c r="I7" i="27"/>
  <c r="I8" i="27"/>
  <c r="I9" i="27"/>
  <c r="I10" i="27"/>
  <c r="I11" i="27"/>
  <c r="I12" i="27"/>
  <c r="I13" i="27"/>
  <c r="I14" i="27"/>
  <c r="I15" i="27"/>
  <c r="I16" i="27"/>
  <c r="I17" i="27"/>
  <c r="I18" i="27"/>
  <c r="I19" i="27"/>
  <c r="I20" i="27"/>
  <c r="I21" i="27"/>
  <c r="I22" i="27"/>
  <c r="I23" i="27"/>
  <c r="I24" i="27"/>
  <c r="I25" i="27"/>
  <c r="I26" i="27"/>
  <c r="I27" i="27"/>
  <c r="I28" i="27"/>
  <c r="I29" i="27"/>
  <c r="I30" i="27"/>
  <c r="I31" i="27"/>
  <c r="I32" i="27"/>
  <c r="I33" i="27"/>
  <c r="I34" i="27"/>
  <c r="I35" i="27"/>
  <c r="I3" i="27"/>
  <c r="E4" i="27"/>
  <c r="E5" i="27"/>
  <c r="E6" i="27"/>
  <c r="E7" i="27"/>
  <c r="E8" i="27"/>
  <c r="E9" i="27"/>
  <c r="E10" i="27"/>
  <c r="D4" i="27"/>
  <c r="D5" i="27"/>
  <c r="D6" i="27"/>
  <c r="D7" i="27"/>
  <c r="D8" i="27"/>
  <c r="D9" i="27"/>
  <c r="D10" i="27"/>
  <c r="D11" i="27"/>
  <c r="D12" i="27"/>
  <c r="B8" i="27"/>
  <c r="B9" i="27"/>
  <c r="B10" i="27"/>
  <c r="B11" i="27"/>
  <c r="B12" i="27"/>
  <c r="C4" i="27"/>
  <c r="C5" i="27"/>
  <c r="C6" i="27"/>
  <c r="C7" i="27"/>
  <c r="C8" i="27"/>
  <c r="C9" i="27"/>
  <c r="C10" i="27"/>
  <c r="C11" i="27"/>
  <c r="C12" i="27"/>
  <c r="C13" i="27"/>
  <c r="C14" i="27"/>
  <c r="D3" i="27"/>
  <c r="C23" i="28" s="1"/>
  <c r="E3" i="27"/>
  <c r="C3" i="27"/>
  <c r="C26" i="28" s="1"/>
  <c r="B4" i="27"/>
  <c r="F4" i="27"/>
  <c r="G4" i="27"/>
  <c r="H4" i="27"/>
  <c r="B5" i="27"/>
  <c r="F5" i="27"/>
  <c r="G5" i="27"/>
  <c r="H5" i="27"/>
  <c r="B6" i="27"/>
  <c r="F6" i="27"/>
  <c r="G6" i="27"/>
  <c r="H6" i="27"/>
  <c r="B7" i="27"/>
  <c r="F7" i="27"/>
  <c r="G7" i="27"/>
  <c r="H7" i="27"/>
  <c r="F8" i="27"/>
  <c r="G8" i="27"/>
  <c r="H8" i="27"/>
  <c r="F9" i="27"/>
  <c r="G9" i="27"/>
  <c r="H9" i="27"/>
  <c r="F10" i="27"/>
  <c r="G10" i="27"/>
  <c r="H10" i="27"/>
  <c r="E11" i="27"/>
  <c r="F11" i="27"/>
  <c r="G11" i="27"/>
  <c r="H11" i="27"/>
  <c r="E12" i="27"/>
  <c r="F12" i="27"/>
  <c r="G12" i="27"/>
  <c r="H12" i="27"/>
  <c r="B13" i="27"/>
  <c r="D13" i="27"/>
  <c r="E13" i="27"/>
  <c r="F13" i="27"/>
  <c r="G13" i="27"/>
  <c r="H13" i="27"/>
  <c r="B14" i="27"/>
  <c r="D14" i="27"/>
  <c r="E14" i="27"/>
  <c r="F14" i="27"/>
  <c r="G14" i="27"/>
  <c r="H14" i="27"/>
  <c r="B15" i="27"/>
  <c r="C15" i="27"/>
  <c r="D15" i="27"/>
  <c r="E15" i="27"/>
  <c r="F15" i="27"/>
  <c r="G15" i="27"/>
  <c r="H15" i="27"/>
  <c r="B16" i="27"/>
  <c r="C16" i="27"/>
  <c r="D16" i="27"/>
  <c r="E16" i="27"/>
  <c r="F16" i="27"/>
  <c r="G16" i="27"/>
  <c r="H16" i="27"/>
  <c r="B17" i="27"/>
  <c r="C17" i="27"/>
  <c r="D17" i="27"/>
  <c r="E17" i="27"/>
  <c r="F17" i="27"/>
  <c r="G17" i="27"/>
  <c r="H17" i="27"/>
  <c r="B18" i="27"/>
  <c r="C18" i="27"/>
  <c r="D18" i="27"/>
  <c r="E18" i="27"/>
  <c r="F18" i="27"/>
  <c r="G18" i="27"/>
  <c r="H18" i="27"/>
  <c r="B19" i="27"/>
  <c r="C19" i="27"/>
  <c r="D19" i="27"/>
  <c r="E19" i="27"/>
  <c r="F19" i="27"/>
  <c r="G19" i="27"/>
  <c r="H19" i="27"/>
  <c r="B20" i="27"/>
  <c r="C20" i="27"/>
  <c r="D20" i="27"/>
  <c r="E20" i="27"/>
  <c r="F20" i="27"/>
  <c r="G20" i="27"/>
  <c r="H20" i="27"/>
  <c r="B21" i="27"/>
  <c r="C21" i="27"/>
  <c r="D21" i="27"/>
  <c r="E21" i="27"/>
  <c r="F21" i="27"/>
  <c r="G21" i="27"/>
  <c r="H21" i="27"/>
  <c r="B22" i="27"/>
  <c r="C22" i="27"/>
  <c r="D22" i="27"/>
  <c r="E22" i="27"/>
  <c r="F22" i="27"/>
  <c r="G22" i="27"/>
  <c r="H22" i="27"/>
  <c r="B23" i="27"/>
  <c r="C23" i="27"/>
  <c r="D23" i="27"/>
  <c r="E23" i="27"/>
  <c r="F23" i="27"/>
  <c r="G23" i="27"/>
  <c r="H23" i="27"/>
  <c r="B24" i="27"/>
  <c r="C24" i="27"/>
  <c r="D24" i="27"/>
  <c r="E24" i="27"/>
  <c r="F24" i="27"/>
  <c r="G24" i="27"/>
  <c r="H24" i="27"/>
  <c r="B25" i="27"/>
  <c r="C25" i="27"/>
  <c r="D25" i="27"/>
  <c r="E25" i="27"/>
  <c r="F25" i="27"/>
  <c r="G25" i="27"/>
  <c r="H25" i="27"/>
  <c r="B26" i="27"/>
  <c r="C26" i="27"/>
  <c r="D26" i="27"/>
  <c r="E26" i="27"/>
  <c r="F26" i="27"/>
  <c r="G26" i="27"/>
  <c r="H26" i="27"/>
  <c r="B27" i="27"/>
  <c r="C27" i="27"/>
  <c r="D27" i="27"/>
  <c r="E27" i="27"/>
  <c r="F27" i="27"/>
  <c r="G27" i="27"/>
  <c r="H27" i="27"/>
  <c r="B28" i="27"/>
  <c r="C28" i="27"/>
  <c r="D28" i="27"/>
  <c r="E28" i="27"/>
  <c r="F28" i="27"/>
  <c r="G28" i="27"/>
  <c r="H28" i="27"/>
  <c r="B29" i="27"/>
  <c r="C29" i="27"/>
  <c r="D29" i="27"/>
  <c r="E29" i="27"/>
  <c r="F29" i="27"/>
  <c r="G29" i="27"/>
  <c r="H29" i="27"/>
  <c r="B30" i="27"/>
  <c r="C30" i="27"/>
  <c r="D30" i="27"/>
  <c r="E30" i="27"/>
  <c r="F30" i="27"/>
  <c r="G30" i="27"/>
  <c r="H30" i="27"/>
  <c r="B31" i="27"/>
  <c r="C31" i="27"/>
  <c r="D31" i="27"/>
  <c r="E31" i="27"/>
  <c r="F31" i="27"/>
  <c r="G31" i="27"/>
  <c r="H31" i="27"/>
  <c r="B32" i="27"/>
  <c r="C32" i="27"/>
  <c r="D32" i="27"/>
  <c r="E32" i="27"/>
  <c r="F32" i="27"/>
  <c r="G32" i="27"/>
  <c r="H32" i="27"/>
  <c r="B33" i="27"/>
  <c r="C33" i="27"/>
  <c r="D33" i="27"/>
  <c r="E33" i="27"/>
  <c r="F33" i="27"/>
  <c r="G33" i="27"/>
  <c r="H33" i="27"/>
  <c r="B34" i="27"/>
  <c r="C34" i="27"/>
  <c r="D34" i="27"/>
  <c r="E34" i="27"/>
  <c r="F34" i="27"/>
  <c r="G34" i="27"/>
  <c r="H34" i="27"/>
  <c r="B35" i="27"/>
  <c r="C35" i="27"/>
  <c r="D35" i="27"/>
  <c r="E35" i="27"/>
  <c r="F35" i="27"/>
  <c r="G35" i="27"/>
  <c r="H35" i="27"/>
  <c r="B3" i="27"/>
  <c r="F3" i="27"/>
  <c r="G3" i="27"/>
  <c r="H3" i="27"/>
  <c r="G11" i="8"/>
  <c r="G11" i="9"/>
  <c r="G11" i="10"/>
  <c r="X19" i="21"/>
  <c r="T19" i="23" s="1"/>
  <c r="X20" i="21"/>
  <c r="AB9" i="27" s="1"/>
  <c r="X21" i="21"/>
  <c r="AB10" i="27" s="1"/>
  <c r="X22" i="21"/>
  <c r="AB11" i="27" s="1"/>
  <c r="X23" i="21"/>
  <c r="AB12" i="27" s="1"/>
  <c r="X24" i="21"/>
  <c r="AB13" i="27" s="1"/>
  <c r="X25" i="21"/>
  <c r="X26" i="21"/>
  <c r="X27" i="21"/>
  <c r="AB16" i="27" s="1"/>
  <c r="X28" i="21"/>
  <c r="AB17" i="27" s="1"/>
  <c r="X29" i="21"/>
  <c r="AB18" i="27" s="1"/>
  <c r="X30" i="21"/>
  <c r="X31" i="21"/>
  <c r="AB20" i="27" s="1"/>
  <c r="X14" i="21"/>
  <c r="AG23" i="25" s="1"/>
  <c r="V15" i="21"/>
  <c r="Z4" i="27" s="1"/>
  <c r="V16" i="21"/>
  <c r="Z5" i="27" s="1"/>
  <c r="V17" i="21"/>
  <c r="Z6" i="27" s="1"/>
  <c r="V18" i="21"/>
  <c r="Z7" i="27" s="1"/>
  <c r="V19" i="21"/>
  <c r="Z8" i="27" s="1"/>
  <c r="V14" i="21"/>
  <c r="AG21" i="28" s="1"/>
  <c r="U15" i="21"/>
  <c r="Y4" i="27" s="1"/>
  <c r="U16" i="21"/>
  <c r="AI16" i="23" s="1"/>
  <c r="U17" i="21"/>
  <c r="R17" i="23" s="1"/>
  <c r="U18" i="21"/>
  <c r="Y7" i="27" s="1"/>
  <c r="U19" i="21"/>
  <c r="Y8" i="27" s="1"/>
  <c r="U14" i="21"/>
  <c r="Y3" i="27" s="1"/>
  <c r="T15" i="21"/>
  <c r="X4" i="27" s="1"/>
  <c r="T16" i="21"/>
  <c r="X5" i="27" s="1"/>
  <c r="T17" i="21"/>
  <c r="X6" i="27" s="1"/>
  <c r="T18" i="21"/>
  <c r="X7" i="27" s="1"/>
  <c r="T19" i="21"/>
  <c r="AN19" i="23" s="1"/>
  <c r="T14" i="21"/>
  <c r="X3" i="27" s="1"/>
  <c r="S15" i="21"/>
  <c r="W4" i="27" s="1"/>
  <c r="S16" i="21"/>
  <c r="W5" i="27" s="1"/>
  <c r="S17" i="21"/>
  <c r="W6" i="27" s="1"/>
  <c r="S18" i="21"/>
  <c r="W7" i="27" s="1"/>
  <c r="S19" i="21"/>
  <c r="W8" i="27" s="1"/>
  <c r="S20" i="21"/>
  <c r="W9" i="27" s="1"/>
  <c r="S21" i="21"/>
  <c r="W10" i="27" s="1"/>
  <c r="S22" i="21"/>
  <c r="W11" i="27" s="1"/>
  <c r="S23" i="21"/>
  <c r="W12" i="27" s="1"/>
  <c r="S24" i="21"/>
  <c r="W13" i="27" s="1"/>
  <c r="S25" i="21"/>
  <c r="W14" i="27" s="1"/>
  <c r="S26" i="21"/>
  <c r="W15" i="27" s="1"/>
  <c r="S27" i="21"/>
  <c r="W16" i="27" s="1"/>
  <c r="S28" i="21"/>
  <c r="W17" i="27" s="1"/>
  <c r="S29" i="21"/>
  <c r="W18" i="27" s="1"/>
  <c r="S30" i="21"/>
  <c r="W19" i="27" s="1"/>
  <c r="S31" i="21"/>
  <c r="W20" i="27" s="1"/>
  <c r="D13" i="26"/>
  <c r="D12" i="26"/>
  <c r="D11" i="26"/>
  <c r="K13" i="8"/>
  <c r="S37" i="25"/>
  <c r="Z36" i="25"/>
  <c r="H28" i="25"/>
  <c r="D19" i="10"/>
  <c r="C21" i="8"/>
  <c r="C22" i="10"/>
  <c r="C30" i="9"/>
  <c r="K28" i="28"/>
  <c r="AC15" i="21"/>
  <c r="AG4" i="27" s="1"/>
  <c r="AD15" i="21"/>
  <c r="AH4" i="27" s="1"/>
  <c r="AE15" i="21"/>
  <c r="AB15" i="23" s="1"/>
  <c r="AF15" i="21"/>
  <c r="AK4" i="27" s="1"/>
  <c r="AC16" i="21"/>
  <c r="AG5" i="27" s="1"/>
  <c r="AD16" i="21"/>
  <c r="AH5" i="27" s="1"/>
  <c r="AE16" i="21"/>
  <c r="X16" i="23" s="1"/>
  <c r="AF16" i="21"/>
  <c r="AK5" i="27" s="1"/>
  <c r="AC17" i="21"/>
  <c r="V17" i="23" s="1"/>
  <c r="AD17" i="21"/>
  <c r="W17" i="23" s="1"/>
  <c r="AE17" i="21"/>
  <c r="X17" i="23" s="1"/>
  <c r="AF17" i="21"/>
  <c r="AK6" i="27" s="1"/>
  <c r="AC18" i="21"/>
  <c r="V18" i="23" s="1"/>
  <c r="AD18" i="21"/>
  <c r="AH7" i="27" s="1"/>
  <c r="AE18" i="21"/>
  <c r="AI7" i="27" s="1"/>
  <c r="AF18" i="21"/>
  <c r="AK7" i="27" s="1"/>
  <c r="AC19" i="21"/>
  <c r="V19" i="23" s="1"/>
  <c r="AD19" i="21"/>
  <c r="W19" i="23" s="1"/>
  <c r="AE19" i="21"/>
  <c r="X19" i="23" s="1"/>
  <c r="AF19" i="21"/>
  <c r="AK8" i="27" s="1"/>
  <c r="C15" i="21"/>
  <c r="C14" i="8" s="1"/>
  <c r="C16" i="21"/>
  <c r="C17" i="21"/>
  <c r="C16" i="8" s="1"/>
  <c r="C18" i="21"/>
  <c r="C17" i="10" s="1"/>
  <c r="C14" i="21"/>
  <c r="C13" i="10" s="1"/>
  <c r="D20" i="23"/>
  <c r="D21" i="23"/>
  <c r="D22" i="23"/>
  <c r="D23" i="23"/>
  <c r="D24" i="23"/>
  <c r="D25" i="23"/>
  <c r="D26" i="23"/>
  <c r="D27" i="23"/>
  <c r="D28" i="23"/>
  <c r="D29" i="23"/>
  <c r="C20" i="23"/>
  <c r="C21" i="23"/>
  <c r="C22" i="23"/>
  <c r="C23" i="23"/>
  <c r="C24" i="23"/>
  <c r="C25" i="23"/>
  <c r="C26" i="23"/>
  <c r="C27" i="23"/>
  <c r="C28" i="23"/>
  <c r="C29" i="23"/>
  <c r="D19" i="23"/>
  <c r="C19" i="23"/>
  <c r="Q20" i="23"/>
  <c r="R20" i="23"/>
  <c r="S20" i="23"/>
  <c r="V20" i="23"/>
  <c r="W20" i="23"/>
  <c r="X20" i="23"/>
  <c r="AA20" i="23"/>
  <c r="AB20" i="23"/>
  <c r="AD20" i="23"/>
  <c r="AI20" i="23"/>
  <c r="AN20" i="23"/>
  <c r="Q21" i="23"/>
  <c r="R21" i="23"/>
  <c r="S21" i="23"/>
  <c r="V21" i="23"/>
  <c r="W21" i="23"/>
  <c r="X21" i="23"/>
  <c r="AA21" i="23"/>
  <c r="AB21" i="23"/>
  <c r="AD21" i="23"/>
  <c r="AI21" i="23"/>
  <c r="AN21" i="23"/>
  <c r="Q22" i="23"/>
  <c r="R22" i="23"/>
  <c r="S22" i="23"/>
  <c r="V22" i="23"/>
  <c r="W22" i="23"/>
  <c r="X22" i="23"/>
  <c r="AA22" i="23"/>
  <c r="AB22" i="23"/>
  <c r="AD22" i="23"/>
  <c r="AI22" i="23"/>
  <c r="AN22" i="23"/>
  <c r="Q23" i="23"/>
  <c r="R23" i="23"/>
  <c r="S23" i="23"/>
  <c r="V23" i="23"/>
  <c r="W23" i="23"/>
  <c r="X23" i="23"/>
  <c r="AA23" i="23"/>
  <c r="AB23" i="23"/>
  <c r="AD23" i="23"/>
  <c r="AI23" i="23"/>
  <c r="AN23" i="23"/>
  <c r="Q24" i="23"/>
  <c r="R24" i="23"/>
  <c r="S24" i="23"/>
  <c r="V24" i="23"/>
  <c r="W24" i="23"/>
  <c r="X24" i="23"/>
  <c r="AA24" i="23"/>
  <c r="AB24" i="23"/>
  <c r="AD24" i="23"/>
  <c r="AI24" i="23"/>
  <c r="AN24" i="23"/>
  <c r="Q25" i="23"/>
  <c r="R25" i="23"/>
  <c r="S25" i="23"/>
  <c r="V25" i="23"/>
  <c r="W25" i="23"/>
  <c r="X25" i="23"/>
  <c r="AA25" i="23"/>
  <c r="AB25" i="23"/>
  <c r="AD25" i="23"/>
  <c r="AI25" i="23"/>
  <c r="AN25" i="23"/>
  <c r="Q26" i="23"/>
  <c r="R26" i="23"/>
  <c r="S26" i="23"/>
  <c r="V26" i="23"/>
  <c r="W26" i="23"/>
  <c r="X26" i="23"/>
  <c r="AA26" i="23"/>
  <c r="AB26" i="23"/>
  <c r="AD26" i="23"/>
  <c r="AI26" i="23"/>
  <c r="AN26" i="23"/>
  <c r="Q27" i="23"/>
  <c r="R27" i="23"/>
  <c r="S27" i="23"/>
  <c r="V27" i="23"/>
  <c r="W27" i="23"/>
  <c r="X27" i="23"/>
  <c r="AA27" i="23"/>
  <c r="AB27" i="23"/>
  <c r="AD27" i="23"/>
  <c r="AI27" i="23"/>
  <c r="AN27" i="23"/>
  <c r="Q28" i="23"/>
  <c r="R28" i="23"/>
  <c r="S28" i="23"/>
  <c r="V28" i="23"/>
  <c r="W28" i="23"/>
  <c r="X28" i="23"/>
  <c r="AA28" i="23"/>
  <c r="AB28" i="23"/>
  <c r="AD28" i="23"/>
  <c r="AI28" i="23"/>
  <c r="AN28" i="23"/>
  <c r="Q29" i="23"/>
  <c r="R29" i="23"/>
  <c r="S29" i="23"/>
  <c r="V29" i="23"/>
  <c r="W29" i="23"/>
  <c r="X29" i="23"/>
  <c r="AA29" i="23"/>
  <c r="AB29" i="23"/>
  <c r="AD29" i="23"/>
  <c r="AI29" i="23"/>
  <c r="AN29" i="23"/>
  <c r="Q30" i="23"/>
  <c r="R30" i="23"/>
  <c r="S30" i="23"/>
  <c r="V30" i="23"/>
  <c r="W30" i="23"/>
  <c r="X30" i="23"/>
  <c r="AA30" i="23"/>
  <c r="AB30" i="23"/>
  <c r="AD30" i="23"/>
  <c r="AI30" i="23"/>
  <c r="AN30" i="23"/>
  <c r="Q31" i="23"/>
  <c r="R31" i="23"/>
  <c r="S31" i="23"/>
  <c r="V31" i="23"/>
  <c r="W31" i="23"/>
  <c r="X31" i="23"/>
  <c r="AA31" i="23"/>
  <c r="AB31" i="23"/>
  <c r="AD31" i="23"/>
  <c r="AI31" i="23"/>
  <c r="AN31" i="23"/>
  <c r="D15" i="23"/>
  <c r="D16" i="23"/>
  <c r="D17" i="23"/>
  <c r="D18" i="23"/>
  <c r="C18" i="23"/>
  <c r="C17" i="23"/>
  <c r="C16" i="23"/>
  <c r="C15" i="23"/>
  <c r="D14" i="23"/>
  <c r="C14" i="23"/>
  <c r="M17" i="21" a="1"/>
  <c r="M17" i="21" s="1"/>
  <c r="M16" i="21" a="1"/>
  <c r="M16" i="21" s="1"/>
  <c r="M15" i="21" a="1"/>
  <c r="M15" i="21" s="1"/>
  <c r="M14" i="21" a="1"/>
  <c r="M14" i="21" s="1"/>
  <c r="L17" i="21" a="1"/>
  <c r="L17" i="21" s="1"/>
  <c r="L16" i="21" a="1"/>
  <c r="L16" i="21" s="1"/>
  <c r="L15" i="21" a="1"/>
  <c r="L15" i="21" s="1"/>
  <c r="K17" i="21" a="1"/>
  <c r="K17" i="21" s="1"/>
  <c r="K16" i="21" a="1"/>
  <c r="K16" i="21" s="1"/>
  <c r="K15" i="21" a="1"/>
  <c r="K15" i="21" s="1"/>
  <c r="K14" i="21" a="1"/>
  <c r="K14" i="21" s="1"/>
  <c r="J16" i="21" a="1"/>
  <c r="J16" i="21" s="1"/>
  <c r="J15" i="21" a="1"/>
  <c r="J15" i="21" s="1"/>
  <c r="J14" i="21" a="1"/>
  <c r="J14" i="21" s="1"/>
  <c r="AF14" i="21"/>
  <c r="AK3" i="27" s="1"/>
  <c r="AJ3" i="27"/>
  <c r="AE14" i="21"/>
  <c r="AI3" i="27" s="1"/>
  <c r="AD14" i="21"/>
  <c r="AH3" i="27" s="1"/>
  <c r="AC14" i="21"/>
  <c r="AG28" i="25" s="1"/>
  <c r="AA14" i="21"/>
  <c r="AE3" i="27" s="1"/>
  <c r="Z14" i="21"/>
  <c r="AG25" i="25" s="1"/>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C21"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Z13" i="10"/>
  <c r="U14" i="10"/>
  <c r="U15" i="10"/>
  <c r="U16" i="10"/>
  <c r="U17" i="10"/>
  <c r="U18" i="10"/>
  <c r="U1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50" i="10"/>
  <c r="U51" i="10"/>
  <c r="U52" i="10"/>
  <c r="U53" i="10"/>
  <c r="U54" i="10"/>
  <c r="U55" i="10"/>
  <c r="U56" i="10"/>
  <c r="U57" i="10"/>
  <c r="U58" i="10"/>
  <c r="U59" i="10"/>
  <c r="U60" i="10"/>
  <c r="U61" i="10"/>
  <c r="U62" i="10"/>
  <c r="U63" i="10"/>
  <c r="U64" i="10"/>
  <c r="U65" i="10"/>
  <c r="U66" i="10"/>
  <c r="U67" i="10"/>
  <c r="U68" i="10"/>
  <c r="U69" i="10"/>
  <c r="U70" i="10"/>
  <c r="U71" i="10"/>
  <c r="U72" i="10"/>
  <c r="U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3" i="10"/>
  <c r="P13" i="10"/>
  <c r="T12" i="10"/>
  <c r="S12" i="10"/>
  <c r="R12" i="10"/>
  <c r="Q12" i="10"/>
  <c r="P11" i="10"/>
  <c r="O11" i="10"/>
  <c r="O12" i="10"/>
  <c r="N11" i="10"/>
  <c r="N12" i="10"/>
  <c r="N8" i="10"/>
  <c r="L12" i="10"/>
  <c r="L11" i="10"/>
  <c r="L9" i="10"/>
  <c r="M11" i="10"/>
  <c r="Z15" i="8"/>
  <c r="Z16" i="8"/>
  <c r="Z17" i="8"/>
  <c r="Z22" i="8"/>
  <c r="Z23" i="8"/>
  <c r="Z24" i="8"/>
  <c r="Z25" i="8"/>
  <c r="Z26" i="8"/>
  <c r="Z27" i="8"/>
  <c r="Z28" i="8"/>
  <c r="Z29" i="8"/>
  <c r="Z30" i="8"/>
  <c r="M9" i="10"/>
  <c r="U13" i="8"/>
  <c r="L8" i="10"/>
  <c r="K11" i="10"/>
  <c r="K9" i="10"/>
  <c r="J11" i="10"/>
  <c r="J12" i="10"/>
  <c r="I11" i="10"/>
  <c r="I12" i="10"/>
  <c r="H11" i="10"/>
  <c r="H12" i="10"/>
  <c r="F11" i="10"/>
  <c r="F12" i="10"/>
  <c r="K16" i="8"/>
  <c r="K17" i="8"/>
  <c r="K18" i="8"/>
  <c r="K19" i="8"/>
  <c r="U19" i="9"/>
  <c r="P22" i="9"/>
  <c r="M16" i="9"/>
  <c r="K16" i="9"/>
  <c r="K13" i="9"/>
  <c r="M13" i="9"/>
  <c r="P13" i="9"/>
  <c r="U13" i="9"/>
  <c r="T11" i="9"/>
  <c r="T12" i="9"/>
  <c r="S11" i="9"/>
  <c r="S12" i="9"/>
  <c r="R11" i="9"/>
  <c r="R12" i="9"/>
  <c r="Q11" i="9"/>
  <c r="Q12" i="9"/>
  <c r="M14" i="8"/>
  <c r="M15" i="8"/>
  <c r="M16" i="8"/>
  <c r="M17" i="8"/>
  <c r="M18" i="8"/>
  <c r="M19" i="8"/>
  <c r="M20" i="8"/>
  <c r="M21" i="8"/>
  <c r="M22" i="8"/>
  <c r="M23" i="8"/>
  <c r="M24" i="8"/>
  <c r="M25" i="8"/>
  <c r="M26" i="8"/>
  <c r="M27" i="8"/>
  <c r="M28" i="8"/>
  <c r="M29" i="8"/>
  <c r="M30" i="8"/>
  <c r="O11" i="9"/>
  <c r="O12" i="9"/>
  <c r="N11" i="9"/>
  <c r="N12" i="9"/>
  <c r="Z13" i="8"/>
  <c r="Z14" i="8"/>
  <c r="L11" i="9"/>
  <c r="L12" i="9"/>
  <c r="L8" i="9"/>
  <c r="J11" i="9"/>
  <c r="J12" i="9"/>
  <c r="I11" i="9"/>
  <c r="I12" i="9"/>
  <c r="H11" i="9"/>
  <c r="H12" i="9"/>
  <c r="F11" i="9"/>
  <c r="O11" i="8"/>
  <c r="P11" i="8"/>
  <c r="M13" i="8"/>
  <c r="P13" i="8"/>
  <c r="T11" i="8"/>
  <c r="S11" i="8"/>
  <c r="R11" i="8"/>
  <c r="Q11" i="8"/>
  <c r="N11" i="8"/>
  <c r="O9" i="8"/>
  <c r="P9" i="8"/>
  <c r="M11" i="8"/>
  <c r="N9" i="8"/>
  <c r="L11" i="8"/>
  <c r="H11" i="8"/>
  <c r="I11" i="8"/>
  <c r="J11" i="8"/>
  <c r="K11" i="8"/>
  <c r="F11" i="8"/>
  <c r="H9" i="8"/>
  <c r="I9" i="8"/>
  <c r="J9" i="8"/>
  <c r="K9" i="8"/>
  <c r="AO12" i="23"/>
  <c r="AO13" i="23"/>
  <c r="AO32" i="23"/>
  <c r="AO33" i="23"/>
  <c r="AO34" i="23"/>
  <c r="AO35" i="23"/>
  <c r="AO36" i="23"/>
  <c r="AO37" i="23"/>
  <c r="AO38" i="23"/>
  <c r="AO39" i="23"/>
  <c r="AO40" i="23"/>
  <c r="AO41" i="23"/>
  <c r="AO42" i="23"/>
  <c r="AO43" i="23"/>
  <c r="AO44" i="23"/>
  <c r="AO45" i="23"/>
  <c r="AO46" i="23"/>
  <c r="AO47" i="23"/>
  <c r="AO48" i="23"/>
  <c r="AN12" i="23"/>
  <c r="AN13" i="23"/>
  <c r="AN32" i="23"/>
  <c r="AN33" i="23"/>
  <c r="AN34" i="23"/>
  <c r="AN35" i="23"/>
  <c r="AN36" i="23"/>
  <c r="AN37" i="23"/>
  <c r="AN38" i="23"/>
  <c r="AN39" i="23"/>
  <c r="AN40" i="23"/>
  <c r="AN41" i="23"/>
  <c r="AN42" i="23"/>
  <c r="AN43" i="23"/>
  <c r="AN44" i="23"/>
  <c r="AN45" i="23"/>
  <c r="AN46" i="23"/>
  <c r="AN47" i="23"/>
  <c r="AN48" i="23"/>
  <c r="AL12" i="23"/>
  <c r="AL13" i="23"/>
  <c r="AL32" i="23"/>
  <c r="AL33" i="23"/>
  <c r="AL34" i="23"/>
  <c r="AL35" i="23"/>
  <c r="AL36" i="23"/>
  <c r="AL37" i="23"/>
  <c r="AL38" i="23"/>
  <c r="AL39" i="23"/>
  <c r="AL40" i="23"/>
  <c r="AL41" i="23"/>
  <c r="AL42" i="23"/>
  <c r="AL43" i="23"/>
  <c r="AL44" i="23"/>
  <c r="AL45" i="23"/>
  <c r="AL46" i="23"/>
  <c r="AL47" i="23"/>
  <c r="AL48" i="23"/>
  <c r="AK12" i="23"/>
  <c r="AK13" i="23"/>
  <c r="AK32" i="23"/>
  <c r="AK33" i="23"/>
  <c r="AK34" i="23"/>
  <c r="AK35" i="23"/>
  <c r="AK36" i="23"/>
  <c r="AK37" i="23"/>
  <c r="AK38" i="23"/>
  <c r="AK39" i="23"/>
  <c r="AK40" i="23"/>
  <c r="AK41" i="23"/>
  <c r="AK42" i="23"/>
  <c r="AK43" i="23"/>
  <c r="AK44" i="23"/>
  <c r="AK45" i="23"/>
  <c r="AK46" i="23"/>
  <c r="AK47" i="23"/>
  <c r="AK48" i="23"/>
  <c r="AI12" i="23"/>
  <c r="AI13" i="23"/>
  <c r="AI32" i="23"/>
  <c r="AI33" i="23"/>
  <c r="AI34" i="23"/>
  <c r="AI35" i="23"/>
  <c r="AI36" i="23"/>
  <c r="AI37" i="23"/>
  <c r="AI38" i="23"/>
  <c r="AI39" i="23"/>
  <c r="AI40" i="23"/>
  <c r="AI41" i="23"/>
  <c r="AI42" i="23"/>
  <c r="AI43" i="23"/>
  <c r="AI44" i="23"/>
  <c r="AI45" i="23"/>
  <c r="AI46" i="23"/>
  <c r="AI47" i="23"/>
  <c r="AI48" i="23"/>
  <c r="AH12" i="23"/>
  <c r="AH13" i="23"/>
  <c r="AH32" i="23"/>
  <c r="AH33" i="23"/>
  <c r="AH34" i="23"/>
  <c r="AH35" i="23"/>
  <c r="AH36" i="23"/>
  <c r="AH37" i="23"/>
  <c r="AH38" i="23"/>
  <c r="AH39" i="23"/>
  <c r="AH40" i="23"/>
  <c r="AH41" i="23"/>
  <c r="AH42" i="23"/>
  <c r="AH43" i="23"/>
  <c r="AH44" i="23"/>
  <c r="AH45" i="23"/>
  <c r="AH46" i="23"/>
  <c r="AH47" i="23"/>
  <c r="AH48" i="23"/>
  <c r="AG12" i="23"/>
  <c r="AG13" i="23"/>
  <c r="AG32" i="23"/>
  <c r="AG33" i="23"/>
  <c r="AG34" i="23"/>
  <c r="AG35" i="23"/>
  <c r="AG36" i="23"/>
  <c r="AG37" i="23"/>
  <c r="AG38" i="23"/>
  <c r="AG39" i="23"/>
  <c r="AG40" i="23"/>
  <c r="AG41" i="23"/>
  <c r="AG42" i="23"/>
  <c r="AG43" i="23"/>
  <c r="AG44" i="23"/>
  <c r="AG45" i="23"/>
  <c r="AG46" i="23"/>
  <c r="AG47" i="23"/>
  <c r="AG48" i="23"/>
  <c r="AE12" i="23"/>
  <c r="AE13" i="23"/>
  <c r="AE32" i="23"/>
  <c r="AE33" i="23"/>
  <c r="AE34" i="23"/>
  <c r="AE35" i="23"/>
  <c r="AE36" i="23"/>
  <c r="AE37" i="23"/>
  <c r="AE38" i="23"/>
  <c r="AE39" i="23"/>
  <c r="AE40" i="23"/>
  <c r="AE41" i="23"/>
  <c r="AE42" i="23"/>
  <c r="AE43" i="23"/>
  <c r="AE44" i="23"/>
  <c r="AE45" i="23"/>
  <c r="AE46" i="23"/>
  <c r="AE47" i="23"/>
  <c r="AE48" i="23"/>
  <c r="AD12" i="23"/>
  <c r="AD13" i="23"/>
  <c r="AD32" i="23"/>
  <c r="AD33" i="23"/>
  <c r="AD34" i="23"/>
  <c r="AD35" i="23"/>
  <c r="AD36" i="23"/>
  <c r="AD37" i="23"/>
  <c r="AD38" i="23"/>
  <c r="AD39" i="23"/>
  <c r="AD40" i="23"/>
  <c r="AD41" i="23"/>
  <c r="AD42" i="23"/>
  <c r="AD43" i="23"/>
  <c r="AD44" i="23"/>
  <c r="AD45" i="23"/>
  <c r="AD46" i="23"/>
  <c r="AD47" i="23"/>
  <c r="AD48" i="23"/>
  <c r="AB12" i="23"/>
  <c r="AB13" i="23"/>
  <c r="AB32" i="23"/>
  <c r="AB33" i="23"/>
  <c r="AB34" i="23"/>
  <c r="AB35" i="23"/>
  <c r="AB36" i="23"/>
  <c r="AB37" i="23"/>
  <c r="AB38" i="23"/>
  <c r="AB39" i="23"/>
  <c r="AB40" i="23"/>
  <c r="AB41" i="23"/>
  <c r="AB42" i="23"/>
  <c r="AB43" i="23"/>
  <c r="AB44" i="23"/>
  <c r="AB45" i="23"/>
  <c r="AB46" i="23"/>
  <c r="AB47" i="23"/>
  <c r="AB48" i="23"/>
  <c r="AA12" i="23"/>
  <c r="AA13" i="23"/>
  <c r="AA32" i="23"/>
  <c r="AA33" i="23"/>
  <c r="AA34" i="23"/>
  <c r="AA35" i="23"/>
  <c r="AA36" i="23"/>
  <c r="AA37" i="23"/>
  <c r="AA38" i="23"/>
  <c r="AA39" i="23"/>
  <c r="AA40" i="23"/>
  <c r="AA41" i="23"/>
  <c r="AA42" i="23"/>
  <c r="AA43" i="23"/>
  <c r="AA44" i="23"/>
  <c r="AA45" i="23"/>
  <c r="AA46" i="23"/>
  <c r="AA47" i="23"/>
  <c r="AA48" i="23"/>
  <c r="Y12" i="23"/>
  <c r="Y13" i="23"/>
  <c r="Y32" i="23"/>
  <c r="Y33" i="23"/>
  <c r="Y34" i="23"/>
  <c r="Y35" i="23"/>
  <c r="Y36" i="23"/>
  <c r="Y37" i="23"/>
  <c r="Y38" i="23"/>
  <c r="Y39" i="23"/>
  <c r="Y40" i="23"/>
  <c r="Y41" i="23"/>
  <c r="Y42" i="23"/>
  <c r="Y43" i="23"/>
  <c r="Y44" i="23"/>
  <c r="Y45" i="23"/>
  <c r="Y46" i="23"/>
  <c r="Y47" i="23"/>
  <c r="Y48" i="23"/>
  <c r="X12" i="23"/>
  <c r="X13" i="23"/>
  <c r="X32" i="23"/>
  <c r="X33" i="23"/>
  <c r="X34" i="23"/>
  <c r="X35" i="23"/>
  <c r="X36" i="23"/>
  <c r="X37" i="23"/>
  <c r="X38" i="23"/>
  <c r="X39" i="23"/>
  <c r="X40" i="23"/>
  <c r="X41" i="23"/>
  <c r="X42" i="23"/>
  <c r="X43" i="23"/>
  <c r="X44" i="23"/>
  <c r="X45" i="23"/>
  <c r="X46" i="23"/>
  <c r="X47" i="23"/>
  <c r="X48" i="23"/>
  <c r="W12" i="23"/>
  <c r="W13" i="23"/>
  <c r="W32" i="23"/>
  <c r="W33" i="23"/>
  <c r="W34" i="23"/>
  <c r="W35" i="23"/>
  <c r="W36" i="23"/>
  <c r="W37" i="23"/>
  <c r="W38" i="23"/>
  <c r="W39" i="23"/>
  <c r="W40" i="23"/>
  <c r="W41" i="23"/>
  <c r="W42" i="23"/>
  <c r="W43" i="23"/>
  <c r="W44" i="23"/>
  <c r="W45" i="23"/>
  <c r="W46" i="23"/>
  <c r="W47" i="23"/>
  <c r="W48" i="23"/>
  <c r="V12" i="23"/>
  <c r="V13" i="23"/>
  <c r="V32" i="23"/>
  <c r="V33" i="23"/>
  <c r="V34" i="23"/>
  <c r="V35" i="23"/>
  <c r="V36" i="23"/>
  <c r="V37" i="23"/>
  <c r="V38" i="23"/>
  <c r="V39" i="23"/>
  <c r="V40" i="23"/>
  <c r="V41" i="23"/>
  <c r="V42" i="23"/>
  <c r="V43" i="23"/>
  <c r="V44" i="23"/>
  <c r="V45" i="23"/>
  <c r="V46" i="23"/>
  <c r="V47" i="23"/>
  <c r="V48" i="23"/>
  <c r="U48" i="23"/>
  <c r="U12" i="23"/>
  <c r="U13" i="23"/>
  <c r="U32" i="23"/>
  <c r="U33" i="23"/>
  <c r="U34" i="23"/>
  <c r="U35" i="23"/>
  <c r="U36" i="23"/>
  <c r="U37" i="23"/>
  <c r="U38" i="23"/>
  <c r="U39" i="23"/>
  <c r="U40" i="23"/>
  <c r="U41" i="23"/>
  <c r="U42" i="23"/>
  <c r="U43" i="23"/>
  <c r="U44" i="23"/>
  <c r="U45" i="23"/>
  <c r="U46" i="23"/>
  <c r="U47" i="23"/>
  <c r="T12" i="23"/>
  <c r="T13" i="23"/>
  <c r="T32" i="23"/>
  <c r="T33" i="23"/>
  <c r="T34" i="23"/>
  <c r="T35" i="23"/>
  <c r="T36" i="23"/>
  <c r="T37" i="23"/>
  <c r="T38" i="23"/>
  <c r="T39" i="23"/>
  <c r="T40" i="23"/>
  <c r="T41" i="23"/>
  <c r="T42" i="23"/>
  <c r="T43" i="23"/>
  <c r="T44" i="23"/>
  <c r="T45" i="23"/>
  <c r="T46" i="23"/>
  <c r="T47" i="23"/>
  <c r="T48" i="23"/>
  <c r="S12" i="23"/>
  <c r="S13" i="23"/>
  <c r="S32" i="23"/>
  <c r="S33" i="23"/>
  <c r="S34" i="23"/>
  <c r="S35" i="23"/>
  <c r="S36" i="23"/>
  <c r="S37" i="23"/>
  <c r="S38" i="23"/>
  <c r="S39" i="23"/>
  <c r="S40" i="23"/>
  <c r="S41" i="23"/>
  <c r="S42" i="23"/>
  <c r="S43" i="23"/>
  <c r="S44" i="23"/>
  <c r="S45" i="23"/>
  <c r="S46" i="23"/>
  <c r="S47" i="23"/>
  <c r="S48" i="23"/>
  <c r="R12" i="23"/>
  <c r="R13" i="23"/>
  <c r="R32" i="23"/>
  <c r="R33" i="23"/>
  <c r="R34" i="23"/>
  <c r="R35" i="23"/>
  <c r="R36" i="23"/>
  <c r="R37" i="23"/>
  <c r="R38" i="23"/>
  <c r="R39" i="23"/>
  <c r="R40" i="23"/>
  <c r="R41" i="23"/>
  <c r="R42" i="23"/>
  <c r="R43" i="23"/>
  <c r="R44" i="23"/>
  <c r="R45" i="23"/>
  <c r="R46" i="23"/>
  <c r="R47" i="23"/>
  <c r="R48" i="23"/>
  <c r="Q12" i="23"/>
  <c r="Q13" i="23"/>
  <c r="Q32" i="23"/>
  <c r="Q33" i="23"/>
  <c r="Q34" i="23"/>
  <c r="Q35" i="23"/>
  <c r="Q36" i="23"/>
  <c r="Q37" i="23"/>
  <c r="Q38" i="23"/>
  <c r="Q39" i="23"/>
  <c r="Q40" i="23"/>
  <c r="Q41" i="23"/>
  <c r="Q42" i="23"/>
  <c r="Q43" i="23"/>
  <c r="Q44" i="23"/>
  <c r="Q45" i="23"/>
  <c r="Q46" i="23"/>
  <c r="Q47" i="23"/>
  <c r="Q48" i="23"/>
  <c r="P32" i="23"/>
  <c r="P33" i="23"/>
  <c r="P34" i="23"/>
  <c r="P35" i="23"/>
  <c r="P36" i="23"/>
  <c r="P37" i="23"/>
  <c r="P38" i="23"/>
  <c r="P39" i="23"/>
  <c r="P40" i="23"/>
  <c r="P41" i="23"/>
  <c r="P42" i="23"/>
  <c r="P43" i="23"/>
  <c r="P44" i="23"/>
  <c r="P45" i="23"/>
  <c r="P46" i="23"/>
  <c r="P47" i="23"/>
  <c r="P48" i="23"/>
  <c r="P12" i="23"/>
  <c r="P13" i="23"/>
  <c r="AO10" i="23"/>
  <c r="AN10" i="23"/>
  <c r="AM6" i="23"/>
  <c r="AL10" i="23"/>
  <c r="AK10" i="23"/>
  <c r="AI10" i="23"/>
  <c r="AH10" i="23"/>
  <c r="AG10" i="23"/>
  <c r="AE10" i="23"/>
  <c r="AD10" i="23"/>
  <c r="AB10" i="23"/>
  <c r="AA10" i="23"/>
  <c r="Y10" i="23"/>
  <c r="X10" i="23"/>
  <c r="W10" i="23"/>
  <c r="V10" i="23"/>
  <c r="U10" i="23"/>
  <c r="T10" i="23"/>
  <c r="S10" i="23"/>
  <c r="R10" i="23"/>
  <c r="Q10" i="23"/>
  <c r="P10" i="23"/>
  <c r="I41" i="5"/>
  <c r="H41" i="5"/>
  <c r="G41" i="5"/>
  <c r="F41" i="5"/>
  <c r="R14" i="21"/>
  <c r="P14" i="23" s="1"/>
  <c r="L9" i="8"/>
  <c r="L8" i="8"/>
  <c r="AD11" i="15"/>
  <c r="AD10" i="15"/>
  <c r="AD9" i="15"/>
  <c r="AD8" i="15"/>
  <c r="Z130" i="23"/>
  <c r="Z129" i="23"/>
  <c r="Z128" i="23"/>
  <c r="Z127" i="23"/>
  <c r="Z126" i="23"/>
  <c r="Z125" i="23"/>
  <c r="Z124" i="23"/>
  <c r="Z123" i="23"/>
  <c r="Z122" i="23"/>
  <c r="Z121" i="23"/>
  <c r="Z120" i="23"/>
  <c r="Z119" i="23"/>
  <c r="Z118" i="23"/>
  <c r="Z117" i="23"/>
  <c r="Z116" i="23"/>
  <c r="Z115" i="23"/>
  <c r="Z114" i="23"/>
  <c r="Z113" i="23"/>
  <c r="Z112" i="23"/>
  <c r="Z111" i="23"/>
  <c r="Z110" i="23"/>
  <c r="Z109" i="23"/>
  <c r="Z108" i="23"/>
  <c r="Z107" i="23"/>
  <c r="Z106" i="23"/>
  <c r="Z105" i="23"/>
  <c r="Z104" i="23"/>
  <c r="Z103" i="23"/>
  <c r="Z102" i="23"/>
  <c r="Z101" i="23"/>
  <c r="Z100" i="23"/>
  <c r="Z99" i="23"/>
  <c r="Z98" i="23"/>
  <c r="Z97" i="23"/>
  <c r="Z96" i="23"/>
  <c r="Z95" i="23"/>
  <c r="Z94" i="23"/>
  <c r="Z93" i="23"/>
  <c r="Z92" i="23"/>
  <c r="Z91" i="23"/>
  <c r="Z90" i="23"/>
  <c r="Z89" i="23"/>
  <c r="Z88" i="23"/>
  <c r="Z87" i="23"/>
  <c r="Z86" i="23"/>
  <c r="Z85" i="23"/>
  <c r="Z84" i="23"/>
  <c r="Z83" i="23"/>
  <c r="Z82" i="23"/>
  <c r="Z81" i="23"/>
  <c r="Z80" i="23"/>
  <c r="Z79" i="23"/>
  <c r="Z78" i="23"/>
  <c r="Z77" i="23"/>
  <c r="Z76" i="23"/>
  <c r="Z75" i="23"/>
  <c r="Z74" i="23"/>
  <c r="Z73" i="23"/>
  <c r="Z6" i="23"/>
  <c r="AC6" i="23" s="1"/>
  <c r="AD6" i="23" s="1"/>
  <c r="AF6" i="23" s="1"/>
  <c r="AD130" i="23"/>
  <c r="AB130" i="23"/>
  <c r="AA130" i="23"/>
  <c r="P130" i="23"/>
  <c r="J130" i="23"/>
  <c r="AD129" i="23"/>
  <c r="AB129" i="23"/>
  <c r="AA129" i="23"/>
  <c r="P129" i="23"/>
  <c r="J129" i="23"/>
  <c r="AD128" i="23"/>
  <c r="AB128" i="23"/>
  <c r="AA128" i="23"/>
  <c r="P128" i="23"/>
  <c r="J128" i="23"/>
  <c r="AD127" i="23"/>
  <c r="AB127" i="23"/>
  <c r="AA127" i="23"/>
  <c r="P127" i="23"/>
  <c r="J127" i="23"/>
  <c r="AD126" i="23"/>
  <c r="AB126" i="23"/>
  <c r="AA126" i="23"/>
  <c r="P126" i="23"/>
  <c r="J126" i="23"/>
  <c r="AD125" i="23"/>
  <c r="AB125" i="23"/>
  <c r="AA125" i="23"/>
  <c r="P125" i="23"/>
  <c r="J125" i="23"/>
  <c r="AD124" i="23"/>
  <c r="AB124" i="23"/>
  <c r="AA124" i="23"/>
  <c r="P124" i="23"/>
  <c r="J124" i="23"/>
  <c r="AD123" i="23"/>
  <c r="AB123" i="23"/>
  <c r="AA123" i="23"/>
  <c r="P123" i="23"/>
  <c r="J123" i="23"/>
  <c r="AD122" i="23"/>
  <c r="AB122" i="23"/>
  <c r="AA122" i="23"/>
  <c r="P122" i="23"/>
  <c r="J122" i="23"/>
  <c r="AD121" i="23"/>
  <c r="AB121" i="23"/>
  <c r="AA121" i="23"/>
  <c r="P121" i="23"/>
  <c r="J121" i="23"/>
  <c r="AD120" i="23"/>
  <c r="AB120" i="23"/>
  <c r="AA120" i="23"/>
  <c r="P120" i="23"/>
  <c r="J120" i="23"/>
  <c r="AD119" i="23"/>
  <c r="AB119" i="23"/>
  <c r="AA119" i="23"/>
  <c r="P119" i="23"/>
  <c r="J119" i="23"/>
  <c r="AD118" i="23"/>
  <c r="AB118" i="23"/>
  <c r="AA118" i="23"/>
  <c r="P118" i="23"/>
  <c r="J118" i="23"/>
  <c r="AD117" i="23"/>
  <c r="AB117" i="23"/>
  <c r="AA117" i="23"/>
  <c r="P117" i="23"/>
  <c r="J117" i="23"/>
  <c r="AD116" i="23"/>
  <c r="AB116" i="23"/>
  <c r="AA116" i="23"/>
  <c r="P116" i="23"/>
  <c r="J116" i="23"/>
  <c r="AD115" i="23"/>
  <c r="AB115" i="23"/>
  <c r="AA115" i="23"/>
  <c r="P115" i="23"/>
  <c r="J115" i="23"/>
  <c r="AD114" i="23"/>
  <c r="AB114" i="23"/>
  <c r="AA114" i="23"/>
  <c r="P114" i="23"/>
  <c r="J114" i="23"/>
  <c r="AD113" i="23"/>
  <c r="AB113" i="23"/>
  <c r="AA113" i="23"/>
  <c r="P113" i="23"/>
  <c r="J113" i="23"/>
  <c r="AD112" i="23"/>
  <c r="AB112" i="23"/>
  <c r="AA112" i="23"/>
  <c r="P112" i="23"/>
  <c r="J112" i="23"/>
  <c r="AD111" i="23"/>
  <c r="AB111" i="23"/>
  <c r="AA111" i="23"/>
  <c r="P111" i="23"/>
  <c r="J111" i="23"/>
  <c r="AD110" i="23"/>
  <c r="AB110" i="23"/>
  <c r="AA110" i="23"/>
  <c r="P110" i="23"/>
  <c r="J110" i="23"/>
  <c r="AD109" i="23"/>
  <c r="AB109" i="23"/>
  <c r="AA109" i="23"/>
  <c r="P109" i="23"/>
  <c r="J109" i="23"/>
  <c r="AD108" i="23"/>
  <c r="AB108" i="23"/>
  <c r="AA108" i="23"/>
  <c r="P108" i="23"/>
  <c r="J108" i="23"/>
  <c r="AD107" i="23"/>
  <c r="AB107" i="23"/>
  <c r="AA107" i="23"/>
  <c r="P107" i="23"/>
  <c r="J107" i="23"/>
  <c r="AD106" i="23"/>
  <c r="AB106" i="23"/>
  <c r="AA106" i="23"/>
  <c r="P106" i="23"/>
  <c r="J106" i="23"/>
  <c r="AD105" i="23"/>
  <c r="AB105" i="23"/>
  <c r="AA105" i="23"/>
  <c r="P105" i="23"/>
  <c r="J105" i="23"/>
  <c r="AD104" i="23"/>
  <c r="AB104" i="23"/>
  <c r="AA104" i="23"/>
  <c r="P104" i="23"/>
  <c r="J104" i="23"/>
  <c r="AD103" i="23"/>
  <c r="AB103" i="23"/>
  <c r="AA103" i="23"/>
  <c r="P103" i="23"/>
  <c r="J103" i="23"/>
  <c r="AD102" i="23"/>
  <c r="AB102" i="23"/>
  <c r="AA102" i="23"/>
  <c r="P102" i="23"/>
  <c r="J102" i="23"/>
  <c r="AD101" i="23"/>
  <c r="AB101" i="23"/>
  <c r="AA101" i="23"/>
  <c r="P101" i="23"/>
  <c r="J101" i="23"/>
  <c r="AD100" i="23"/>
  <c r="AB100" i="23"/>
  <c r="AA100" i="23"/>
  <c r="P100" i="23"/>
  <c r="J100" i="23"/>
  <c r="AD99" i="23"/>
  <c r="AB99" i="23"/>
  <c r="AA99" i="23"/>
  <c r="P99" i="23"/>
  <c r="J99" i="23"/>
  <c r="AD98" i="23"/>
  <c r="AB98" i="23"/>
  <c r="AA98" i="23"/>
  <c r="P98" i="23"/>
  <c r="J98" i="23"/>
  <c r="AD97" i="23"/>
  <c r="AB97" i="23"/>
  <c r="AA97" i="23"/>
  <c r="P97" i="23"/>
  <c r="J97" i="23"/>
  <c r="AD96" i="23"/>
  <c r="AB96" i="23"/>
  <c r="AA96" i="23"/>
  <c r="P96" i="23"/>
  <c r="J96" i="23"/>
  <c r="AD95" i="23"/>
  <c r="AB95" i="23"/>
  <c r="AA95" i="23"/>
  <c r="P95" i="23"/>
  <c r="J95" i="23"/>
  <c r="AD94" i="23"/>
  <c r="AB94" i="23"/>
  <c r="AA94" i="23"/>
  <c r="P94" i="23"/>
  <c r="J94" i="23"/>
  <c r="AD93" i="23"/>
  <c r="AB93" i="23"/>
  <c r="AA93" i="23"/>
  <c r="P93" i="23"/>
  <c r="J93" i="23"/>
  <c r="AD92" i="23"/>
  <c r="AB92" i="23"/>
  <c r="AA92" i="23"/>
  <c r="P92" i="23"/>
  <c r="J92" i="23"/>
  <c r="AD91" i="23"/>
  <c r="AB91" i="23"/>
  <c r="AA91" i="23"/>
  <c r="P91" i="23"/>
  <c r="J91" i="23"/>
  <c r="AD90" i="23"/>
  <c r="AB90" i="23"/>
  <c r="AA90" i="23"/>
  <c r="P90" i="23"/>
  <c r="J90" i="23"/>
  <c r="AD89" i="23"/>
  <c r="AB89" i="23"/>
  <c r="AA89" i="23"/>
  <c r="P89" i="23"/>
  <c r="J89" i="23"/>
  <c r="AD88" i="23"/>
  <c r="AB88" i="23"/>
  <c r="AA88" i="23"/>
  <c r="P88" i="23"/>
  <c r="J88" i="23"/>
  <c r="AD87" i="23"/>
  <c r="AB87" i="23"/>
  <c r="AA87" i="23"/>
  <c r="P87" i="23"/>
  <c r="J87" i="23"/>
  <c r="AD86" i="23"/>
  <c r="AB86" i="23"/>
  <c r="AA86" i="23"/>
  <c r="P86" i="23"/>
  <c r="J86" i="23"/>
  <c r="AD85" i="23"/>
  <c r="AB85" i="23"/>
  <c r="AA85" i="23"/>
  <c r="P85" i="23"/>
  <c r="J85" i="23"/>
  <c r="AD84" i="23"/>
  <c r="AB84" i="23"/>
  <c r="AA84" i="23"/>
  <c r="P84" i="23"/>
  <c r="J84" i="23"/>
  <c r="AD83" i="23"/>
  <c r="AB83" i="23"/>
  <c r="AA83" i="23"/>
  <c r="P83" i="23"/>
  <c r="J83" i="23"/>
  <c r="AD82" i="23"/>
  <c r="AB82" i="23"/>
  <c r="AA82" i="23"/>
  <c r="P82" i="23"/>
  <c r="J82" i="23"/>
  <c r="AD81" i="23"/>
  <c r="AB81" i="23"/>
  <c r="AA81" i="23"/>
  <c r="P81" i="23"/>
  <c r="J81" i="23"/>
  <c r="AD80" i="23"/>
  <c r="AB80" i="23"/>
  <c r="AA80" i="23"/>
  <c r="P80" i="23"/>
  <c r="J80" i="23"/>
  <c r="AD79" i="23"/>
  <c r="AB79" i="23"/>
  <c r="AA79" i="23"/>
  <c r="P79" i="23"/>
  <c r="J79" i="23"/>
  <c r="AD78" i="23"/>
  <c r="AB78" i="23"/>
  <c r="AA78" i="23"/>
  <c r="P78" i="23"/>
  <c r="J78" i="23"/>
  <c r="AD77" i="23"/>
  <c r="AB77" i="23"/>
  <c r="AA77" i="23"/>
  <c r="P77" i="23"/>
  <c r="J77" i="23"/>
  <c r="AD76" i="23"/>
  <c r="AB76" i="23"/>
  <c r="AA76" i="23"/>
  <c r="P76" i="23"/>
  <c r="J76" i="23"/>
  <c r="AD75" i="23"/>
  <c r="AB75" i="23"/>
  <c r="AA75" i="23"/>
  <c r="P75" i="23"/>
  <c r="J75" i="23"/>
  <c r="AD74" i="23"/>
  <c r="AB74" i="23"/>
  <c r="AA74" i="23"/>
  <c r="P74" i="23"/>
  <c r="J74" i="23"/>
  <c r="AD73" i="23"/>
  <c r="AB73" i="23"/>
  <c r="AA73" i="23"/>
  <c r="P73" i="23"/>
  <c r="J73" i="23"/>
  <c r="AP6" i="23"/>
  <c r="AB6" i="23"/>
  <c r="D6" i="23"/>
  <c r="E6" i="23" s="1"/>
  <c r="F6" i="23" s="1"/>
  <c r="G6" i="23" s="1"/>
  <c r="H6" i="23" s="1"/>
  <c r="I6" i="23" s="1"/>
  <c r="J6" i="23" s="1"/>
  <c r="K6" i="23" s="1"/>
  <c r="L6" i="23" s="1"/>
  <c r="M6" i="23" s="1"/>
  <c r="N6" i="23" s="1"/>
  <c r="O6" i="23" s="1"/>
  <c r="P6" i="23" s="1"/>
  <c r="AA6" i="23" s="1"/>
  <c r="U11" i="11"/>
  <c r="R11" i="11"/>
  <c r="S11" i="11" s="1"/>
  <c r="M26" i="9"/>
  <c r="M27" i="9"/>
  <c r="M28" i="9"/>
  <c r="M29" i="9"/>
  <c r="M30" i="9"/>
  <c r="M23" i="9"/>
  <c r="M24" i="9"/>
  <c r="M25" i="9"/>
  <c r="M20" i="9"/>
  <c r="M21" i="9"/>
  <c r="M22" i="9"/>
  <c r="M17" i="9"/>
  <c r="M18" i="9"/>
  <c r="M19" i="9"/>
  <c r="M14" i="9"/>
  <c r="M15" i="9"/>
  <c r="U11" i="8"/>
  <c r="O67" i="10"/>
  <c r="P67" i="10" s="1"/>
  <c r="O68" i="10"/>
  <c r="P68" i="10" s="1"/>
  <c r="O63" i="10"/>
  <c r="P63" i="10" s="1"/>
  <c r="O64" i="10"/>
  <c r="P64" i="10" s="1"/>
  <c r="O65" i="10"/>
  <c r="P65" i="10" s="1"/>
  <c r="O66" i="10"/>
  <c r="P66" i="10" s="1"/>
  <c r="O57" i="10"/>
  <c r="P57" i="10" s="1"/>
  <c r="O58" i="10"/>
  <c r="P58" i="10" s="1"/>
  <c r="O59" i="10"/>
  <c r="P59" i="10" s="1"/>
  <c r="O60" i="10"/>
  <c r="P60" i="10" s="1"/>
  <c r="O61" i="10"/>
  <c r="P61" i="10" s="1"/>
  <c r="O62" i="10"/>
  <c r="P62" i="10" s="1"/>
  <c r="O52" i="10"/>
  <c r="P52" i="10" s="1"/>
  <c r="O53" i="10"/>
  <c r="P53" i="10" s="1"/>
  <c r="O54" i="10"/>
  <c r="P54" i="10" s="1"/>
  <c r="O55" i="10"/>
  <c r="P55" i="10" s="1"/>
  <c r="O56" i="10"/>
  <c r="P56" i="10" s="1"/>
  <c r="O45" i="10"/>
  <c r="P45" i="10" s="1"/>
  <c r="O46" i="10"/>
  <c r="P46" i="10" s="1"/>
  <c r="O47" i="10"/>
  <c r="P47" i="10" s="1"/>
  <c r="O48" i="10"/>
  <c r="P48" i="10" s="1"/>
  <c r="O49" i="10"/>
  <c r="P49" i="10" s="1"/>
  <c r="O50" i="10"/>
  <c r="P50" i="10" s="1"/>
  <c r="O51" i="10"/>
  <c r="P51" i="10" s="1"/>
  <c r="O38" i="10"/>
  <c r="P38" i="10" s="1"/>
  <c r="O39" i="10"/>
  <c r="P39" i="10" s="1"/>
  <c r="O40" i="10"/>
  <c r="P40" i="10" s="1"/>
  <c r="O41" i="10"/>
  <c r="P41" i="10" s="1"/>
  <c r="O42" i="10"/>
  <c r="P42" i="10" s="1"/>
  <c r="O43" i="10"/>
  <c r="P43" i="10" s="1"/>
  <c r="O44" i="10"/>
  <c r="P44" i="10" s="1"/>
  <c r="O32" i="10"/>
  <c r="P32" i="10" s="1"/>
  <c r="O33" i="10"/>
  <c r="P33" i="10" s="1"/>
  <c r="O34" i="10"/>
  <c r="P34" i="10" s="1"/>
  <c r="O35" i="10"/>
  <c r="P35" i="10" s="1"/>
  <c r="O36" i="10"/>
  <c r="P36" i="10" s="1"/>
  <c r="O37" i="10"/>
  <c r="P37" i="10" s="1"/>
  <c r="O25" i="10"/>
  <c r="P25" i="10" s="1"/>
  <c r="O26" i="10"/>
  <c r="P26" i="10" s="1"/>
  <c r="O27" i="10"/>
  <c r="P27" i="10" s="1"/>
  <c r="O28" i="10"/>
  <c r="P28" i="10" s="1"/>
  <c r="O29" i="10"/>
  <c r="P29" i="10" s="1"/>
  <c r="O30" i="10"/>
  <c r="P30" i="10" s="1"/>
  <c r="O31" i="10"/>
  <c r="P31" i="10" s="1"/>
  <c r="O20" i="10"/>
  <c r="P20" i="10" s="1"/>
  <c r="O21" i="10"/>
  <c r="P21" i="10" s="1"/>
  <c r="O22" i="10"/>
  <c r="P22" i="10" s="1"/>
  <c r="O23" i="10"/>
  <c r="P23" i="10" s="1"/>
  <c r="O24" i="10"/>
  <c r="P24" i="10" s="1"/>
  <c r="F9" i="10"/>
  <c r="H9" i="10"/>
  <c r="I9" i="10"/>
  <c r="J9" i="10"/>
  <c r="N9" i="10"/>
  <c r="O9" i="10"/>
  <c r="P9" i="10"/>
  <c r="Q9" i="10"/>
  <c r="R9" i="10"/>
  <c r="S9" i="10"/>
  <c r="T9" i="10"/>
  <c r="U9" i="10"/>
  <c r="Q11" i="10"/>
  <c r="R11" i="10"/>
  <c r="S11" i="10"/>
  <c r="T11" i="10"/>
  <c r="Q8" i="10"/>
  <c r="F8" i="10"/>
  <c r="Z30" i="9"/>
  <c r="Z31" i="9"/>
  <c r="Z32" i="9"/>
  <c r="Z33" i="9"/>
  <c r="Z34" i="9"/>
  <c r="Z35" i="9"/>
  <c r="Z36" i="9"/>
  <c r="Z37" i="9"/>
  <c r="Z21" i="9"/>
  <c r="Z22" i="9"/>
  <c r="Z23" i="9"/>
  <c r="Z24" i="9"/>
  <c r="Z25" i="9"/>
  <c r="Z26" i="9"/>
  <c r="Z27" i="9"/>
  <c r="Z28" i="9"/>
  <c r="Z29" i="9"/>
  <c r="Z14" i="9"/>
  <c r="Z15" i="9"/>
  <c r="Z16" i="9"/>
  <c r="Z17" i="9"/>
  <c r="Z18" i="9"/>
  <c r="Z19" i="9"/>
  <c r="Z20" i="9"/>
  <c r="D34" i="9" l="1"/>
  <c r="AJ11" i="21"/>
  <c r="D42" i="9"/>
  <c r="AH11" i="21"/>
  <c r="V10" i="10" s="1"/>
  <c r="AI11" i="21"/>
  <c r="X11" i="8"/>
  <c r="X11" i="9"/>
  <c r="T17" i="23"/>
  <c r="AA18" i="23"/>
  <c r="B51" i="5"/>
  <c r="D27" i="10"/>
  <c r="C23" i="9"/>
  <c r="D38" i="8"/>
  <c r="D32" i="8"/>
  <c r="Q16" i="23"/>
  <c r="AN16" i="23"/>
  <c r="D40" i="9"/>
  <c r="C24" i="10"/>
  <c r="D32" i="9"/>
  <c r="D40" i="8"/>
  <c r="AB16" i="23"/>
  <c r="AB18" i="23"/>
  <c r="AC18" i="23" s="1"/>
  <c r="D31" i="10"/>
  <c r="AG16" i="21"/>
  <c r="Y17" i="21"/>
  <c r="D39" i="8"/>
  <c r="D31" i="9"/>
  <c r="AG7" i="27"/>
  <c r="D23" i="9"/>
  <c r="B47" i="5"/>
  <c r="X18" i="23"/>
  <c r="D39" i="9"/>
  <c r="Y15" i="21"/>
  <c r="G43" i="5" s="1"/>
  <c r="AD18" i="23"/>
  <c r="D36" i="8"/>
  <c r="AG17" i="21"/>
  <c r="C46" i="5"/>
  <c r="C55" i="5"/>
  <c r="B53" i="5"/>
  <c r="D33" i="8"/>
  <c r="AG25" i="28"/>
  <c r="D17" i="8"/>
  <c r="C51" i="5"/>
  <c r="Y18" i="21"/>
  <c r="G46" i="5" s="1"/>
  <c r="W15" i="23"/>
  <c r="AG15" i="21"/>
  <c r="Y16" i="21"/>
  <c r="G44" i="5" s="1"/>
  <c r="AN15" i="23"/>
  <c r="AB7" i="27"/>
  <c r="AG6" i="27"/>
  <c r="AG18" i="21"/>
  <c r="W18" i="23"/>
  <c r="AL14" i="23"/>
  <c r="V15" i="23"/>
  <c r="C43" i="5"/>
  <c r="D17" i="9"/>
  <c r="D43" i="8"/>
  <c r="D19" i="8"/>
  <c r="D35" i="10"/>
  <c r="B44" i="5"/>
  <c r="AB14" i="21"/>
  <c r="H42" i="5" s="1"/>
  <c r="W14" i="21"/>
  <c r="F42" i="5" s="1"/>
  <c r="D38" i="10"/>
  <c r="C17" i="8"/>
  <c r="C17" i="9"/>
  <c r="D37" i="10"/>
  <c r="D20" i="10"/>
  <c r="I35" i="25"/>
  <c r="I25" i="25"/>
  <c r="I32" i="25"/>
  <c r="C57" i="5"/>
  <c r="C42" i="5"/>
  <c r="C15" i="8"/>
  <c r="D44" i="8"/>
  <c r="D36" i="9"/>
  <c r="C20" i="10"/>
  <c r="U38" i="25"/>
  <c r="W38" i="25" s="1"/>
  <c r="C47" i="5"/>
  <c r="B43" i="5"/>
  <c r="B46" i="5"/>
  <c r="C28" i="10"/>
  <c r="C28" i="9"/>
  <c r="D29" i="9"/>
  <c r="K25" i="25"/>
  <c r="C44" i="5"/>
  <c r="D22" i="9"/>
  <c r="D21" i="9"/>
  <c r="D44" i="9"/>
  <c r="AA16" i="23"/>
  <c r="AN17" i="23"/>
  <c r="T16" i="23"/>
  <c r="Z3" i="27"/>
  <c r="AD15" i="23"/>
  <c r="AA15" i="23"/>
  <c r="AC15" i="23" s="1"/>
  <c r="AI6" i="27"/>
  <c r="S11" i="21"/>
  <c r="AN18" i="23"/>
  <c r="R16" i="23"/>
  <c r="AD3" i="27"/>
  <c r="AG15" i="28"/>
  <c r="R15" i="23"/>
  <c r="AG19" i="25"/>
  <c r="Y6" i="27"/>
  <c r="AG19" i="28"/>
  <c r="Y14" i="21"/>
  <c r="G42" i="5" s="1"/>
  <c r="Q18" i="23"/>
  <c r="AH6" i="27"/>
  <c r="Q17" i="23"/>
  <c r="AG23" i="28"/>
  <c r="AG14" i="21"/>
  <c r="Y26" i="21"/>
  <c r="G54" i="5" s="1"/>
  <c r="Y25" i="21"/>
  <c r="G53" i="5" s="1"/>
  <c r="Y30" i="21"/>
  <c r="B50" i="5"/>
  <c r="B54" i="5"/>
  <c r="E57" i="5"/>
  <c r="C52" i="5"/>
  <c r="B56" i="5"/>
  <c r="B52" i="5"/>
  <c r="B55" i="5"/>
  <c r="K25" i="28"/>
  <c r="I35" i="28"/>
  <c r="I27" i="28"/>
  <c r="B45" i="5"/>
  <c r="D43" i="10"/>
  <c r="D37" i="8"/>
  <c r="D41" i="10"/>
  <c r="D35" i="8"/>
  <c r="D33" i="10"/>
  <c r="D41" i="8"/>
  <c r="D18" i="9"/>
  <c r="AG19" i="21"/>
  <c r="D42" i="10"/>
  <c r="D34" i="10"/>
  <c r="C50" i="5"/>
  <c r="C49" i="5"/>
  <c r="B48" i="5"/>
  <c r="C48" i="5"/>
  <c r="C54" i="5"/>
  <c r="C53" i="5"/>
  <c r="B42" i="5"/>
  <c r="G45" i="5"/>
  <c r="Y19" i="21"/>
  <c r="G47" i="5" s="1"/>
  <c r="AB19" i="27"/>
  <c r="Y27" i="21"/>
  <c r="G55" i="5" s="1"/>
  <c r="Y22" i="21"/>
  <c r="G50" i="5" s="1"/>
  <c r="Y29" i="21"/>
  <c r="G57" i="5" s="1"/>
  <c r="Y21" i="21"/>
  <c r="G49" i="5" s="1"/>
  <c r="Y28" i="21"/>
  <c r="G56" i="5" s="1"/>
  <c r="Y20" i="21"/>
  <c r="G48" i="5" s="1"/>
  <c r="AB15" i="27"/>
  <c r="AB14" i="27"/>
  <c r="Y24" i="21"/>
  <c r="G52" i="5" s="1"/>
  <c r="Y31" i="21"/>
  <c r="Y23" i="21"/>
  <c r="G51" i="5" s="1"/>
  <c r="C56" i="5"/>
  <c r="C45" i="5"/>
  <c r="B57" i="5"/>
  <c r="B49" i="5"/>
  <c r="AG26" i="28"/>
  <c r="C30" i="8"/>
  <c r="V16" i="23"/>
  <c r="C21" i="10"/>
  <c r="AC36" i="23"/>
  <c r="W16" i="23"/>
  <c r="AF37" i="23"/>
  <c r="AM37" i="23" s="1"/>
  <c r="C22" i="8"/>
  <c r="C15" i="9"/>
  <c r="C15" i="10"/>
  <c r="D29" i="8"/>
  <c r="C30" i="10"/>
  <c r="C14" i="10"/>
  <c r="D21" i="10"/>
  <c r="AC26" i="23"/>
  <c r="AG21" i="25"/>
  <c r="AB3" i="27"/>
  <c r="Y5" i="27"/>
  <c r="C20" i="25"/>
  <c r="AG20" i="28"/>
  <c r="H26" i="28"/>
  <c r="I29" i="28"/>
  <c r="C16" i="9"/>
  <c r="AF45" i="23"/>
  <c r="AM45" i="23" s="1"/>
  <c r="C29" i="9"/>
  <c r="C16" i="10"/>
  <c r="K28" i="25"/>
  <c r="AG20" i="25"/>
  <c r="I27" i="25"/>
  <c r="K20" i="28"/>
  <c r="AG28" i="28"/>
  <c r="AI15" i="23"/>
  <c r="AP41" i="23"/>
  <c r="AP33" i="23"/>
  <c r="C22" i="9"/>
  <c r="C29" i="10"/>
  <c r="Y19" i="23"/>
  <c r="I37" i="25"/>
  <c r="V3" i="27"/>
  <c r="AB8" i="27"/>
  <c r="AG8" i="27"/>
  <c r="AH8" i="27"/>
  <c r="AI8" i="27"/>
  <c r="AJ8" i="27"/>
  <c r="C17" i="25"/>
  <c r="K26" i="28"/>
  <c r="K29" i="28"/>
  <c r="U38" i="28"/>
  <c r="W38" i="28" s="1"/>
  <c r="V38" i="25"/>
  <c r="K10" i="26"/>
  <c r="AG26" i="25"/>
  <c r="AG3" i="27"/>
  <c r="H26" i="25"/>
  <c r="AG15" i="25"/>
  <c r="AI5" i="27"/>
  <c r="I29" i="25"/>
  <c r="H16" i="28"/>
  <c r="I25" i="28"/>
  <c r="K27" i="28"/>
  <c r="K26" i="25"/>
  <c r="AA19" i="23"/>
  <c r="AH9" i="25"/>
  <c r="H15" i="25"/>
  <c r="W3" i="27"/>
  <c r="X8" i="27"/>
  <c r="AB4" i="27"/>
  <c r="AI4" i="27"/>
  <c r="K29" i="25"/>
  <c r="J16" i="28"/>
  <c r="H28" i="28"/>
  <c r="I37" i="28"/>
  <c r="V38" i="28"/>
  <c r="AC44" i="23"/>
  <c r="H11" i="28"/>
  <c r="Z38" i="25"/>
  <c r="S17" i="23"/>
  <c r="AD16" i="23"/>
  <c r="R18" i="23"/>
  <c r="AB17" i="23"/>
  <c r="AI18" i="23"/>
  <c r="AC47" i="23"/>
  <c r="D23" i="10"/>
  <c r="AC46" i="23"/>
  <c r="AC38" i="23"/>
  <c r="C20" i="8"/>
  <c r="AC20" i="23"/>
  <c r="AC39" i="23"/>
  <c r="AC22" i="23"/>
  <c r="C14" i="9"/>
  <c r="C19" i="10"/>
  <c r="AP42" i="23"/>
  <c r="AP34" i="23"/>
  <c r="D30" i="8"/>
  <c r="D30" i="10"/>
  <c r="C26" i="8"/>
  <c r="D13" i="8"/>
  <c r="AF44" i="23"/>
  <c r="AM44" i="23" s="1"/>
  <c r="AF36" i="23"/>
  <c r="AM36" i="23" s="1"/>
  <c r="AP47" i="23"/>
  <c r="AP39" i="23"/>
  <c r="D22" i="8"/>
  <c r="Z45" i="23"/>
  <c r="Z37" i="23"/>
  <c r="D13" i="9"/>
  <c r="Z43" i="23"/>
  <c r="Z35" i="23"/>
  <c r="Q15" i="23"/>
  <c r="AC42" i="23"/>
  <c r="AC34" i="23"/>
  <c r="AF48" i="23"/>
  <c r="AM48" i="23" s="1"/>
  <c r="AF32" i="23"/>
  <c r="AM32" i="23" s="1"/>
  <c r="AJ42" i="23"/>
  <c r="AJ34" i="23"/>
  <c r="AP45" i="23"/>
  <c r="AP37" i="23"/>
  <c r="C24" i="8"/>
  <c r="D15" i="8"/>
  <c r="AC27" i="23"/>
  <c r="D16" i="10"/>
  <c r="AJ41" i="23"/>
  <c r="AJ33" i="23"/>
  <c r="AP43" i="23"/>
  <c r="C23" i="8"/>
  <c r="D28" i="8"/>
  <c r="D14" i="8"/>
  <c r="D20" i="9"/>
  <c r="C18" i="10"/>
  <c r="AP46" i="23"/>
  <c r="AD17" i="23"/>
  <c r="AI17" i="23"/>
  <c r="D27" i="8"/>
  <c r="D19" i="9"/>
  <c r="AC25" i="23"/>
  <c r="D15" i="9"/>
  <c r="D14" i="9"/>
  <c r="X15" i="23"/>
  <c r="AA17" i="23"/>
  <c r="AJ46" i="23"/>
  <c r="AJ38" i="23"/>
  <c r="D28" i="9"/>
  <c r="Z46" i="23"/>
  <c r="Z38" i="23"/>
  <c r="AC45" i="23"/>
  <c r="AC37" i="23"/>
  <c r="AF43" i="23"/>
  <c r="AM43" i="23" s="1"/>
  <c r="AF35" i="23"/>
  <c r="AM35" i="23" s="1"/>
  <c r="AP48" i="23"/>
  <c r="AP40" i="23"/>
  <c r="AP32" i="23"/>
  <c r="D16" i="9"/>
  <c r="D26" i="8"/>
  <c r="D25" i="8"/>
  <c r="D26" i="9"/>
  <c r="D24" i="8"/>
  <c r="D25" i="9"/>
  <c r="D24" i="9"/>
  <c r="C19" i="9"/>
  <c r="C19" i="8"/>
  <c r="V36" i="6"/>
  <c r="C18" i="8"/>
  <c r="AC21" i="23"/>
  <c r="AP35" i="23"/>
  <c r="AC30" i="23"/>
  <c r="AC24" i="23"/>
  <c r="Z42" i="23"/>
  <c r="Z34" i="23"/>
  <c r="AC41" i="23"/>
  <c r="AC33" i="23"/>
  <c r="AF47" i="23"/>
  <c r="AM47" i="23" s="1"/>
  <c r="AP44" i="23"/>
  <c r="AP36" i="23"/>
  <c r="AC29" i="23"/>
  <c r="Z41" i="23"/>
  <c r="Z33" i="23"/>
  <c r="AC48" i="23"/>
  <c r="AC40" i="23"/>
  <c r="AC32" i="23"/>
  <c r="AF46" i="23"/>
  <c r="AM46" i="23" s="1"/>
  <c r="AF38" i="23"/>
  <c r="AM38" i="23" s="1"/>
  <c r="AJ48" i="23"/>
  <c r="AJ40" i="23"/>
  <c r="AJ32" i="23"/>
  <c r="Z48" i="23"/>
  <c r="Z40" i="23"/>
  <c r="Z32" i="23"/>
  <c r="AJ47" i="23"/>
  <c r="AJ39" i="23"/>
  <c r="AC23" i="23"/>
  <c r="Z47" i="23"/>
  <c r="Z39" i="23"/>
  <c r="AJ45" i="23"/>
  <c r="AJ37" i="23"/>
  <c r="AC28" i="23"/>
  <c r="AJ44" i="23"/>
  <c r="AJ36" i="23"/>
  <c r="Z44" i="23"/>
  <c r="Z36" i="23"/>
  <c r="AC43" i="23"/>
  <c r="AC35" i="23"/>
  <c r="AF33" i="23"/>
  <c r="AM33" i="23" s="1"/>
  <c r="AJ43" i="23"/>
  <c r="AJ35" i="23"/>
  <c r="AP38" i="23"/>
  <c r="AC31" i="23"/>
  <c r="AF42" i="23"/>
  <c r="AM42" i="23" s="1"/>
  <c r="AF34" i="23"/>
  <c r="AM34" i="23" s="1"/>
  <c r="AF41" i="23"/>
  <c r="AM41" i="23" s="1"/>
  <c r="AF40" i="23"/>
  <c r="AM40" i="23" s="1"/>
  <c r="AF39" i="23"/>
  <c r="AM39" i="23" s="1"/>
  <c r="AB19" i="23"/>
  <c r="AC11" i="21"/>
  <c r="V11" i="23" s="1"/>
  <c r="AI19" i="23"/>
  <c r="Q19" i="23"/>
  <c r="AD19" i="23"/>
  <c r="R19" i="23"/>
  <c r="T11" i="21"/>
  <c r="AN11" i="23" s="1"/>
  <c r="C26" i="10"/>
  <c r="C26" i="9"/>
  <c r="C25" i="10"/>
  <c r="C25" i="8"/>
  <c r="C25" i="9"/>
  <c r="AD11" i="21"/>
  <c r="W11" i="23" s="1"/>
  <c r="AE11" i="21"/>
  <c r="S10" i="8" s="1"/>
  <c r="U11" i="21"/>
  <c r="I10" i="9" s="1"/>
  <c r="C27" i="8"/>
  <c r="C27" i="9"/>
  <c r="C13" i="9"/>
  <c r="C13" i="8"/>
  <c r="J29" i="23"/>
  <c r="J22" i="23"/>
  <c r="J21" i="23"/>
  <c r="AA13" i="8"/>
  <c r="S14" i="23"/>
  <c r="AA14" i="23"/>
  <c r="R14" i="23"/>
  <c r="AD14" i="23"/>
  <c r="AN14" i="23"/>
  <c r="Q14" i="23"/>
  <c r="AI14" i="23"/>
  <c r="X14" i="23"/>
  <c r="W14" i="23"/>
  <c r="AB14" i="23"/>
  <c r="AC14" i="23" s="1"/>
  <c r="V14" i="23"/>
  <c r="AP74" i="23"/>
  <c r="AP82" i="23"/>
  <c r="AP90" i="23"/>
  <c r="AP130" i="23"/>
  <c r="AC127" i="23"/>
  <c r="AP84" i="23"/>
  <c r="AP80" i="23"/>
  <c r="AP88" i="23"/>
  <c r="AP112" i="23"/>
  <c r="AP128" i="23"/>
  <c r="AC129" i="23"/>
  <c r="AF78" i="23"/>
  <c r="AM78" i="23" s="1"/>
  <c r="AF86" i="23"/>
  <c r="AM86" i="23" s="1"/>
  <c r="AP87" i="23"/>
  <c r="AP91" i="23"/>
  <c r="AF92" i="23"/>
  <c r="AM92" i="23" s="1"/>
  <c r="AP93" i="23"/>
  <c r="AF94" i="23"/>
  <c r="AM94" i="23" s="1"/>
  <c r="AP95" i="23"/>
  <c r="AP97" i="23"/>
  <c r="AP123" i="23"/>
  <c r="AP127" i="23"/>
  <c r="AP129" i="23"/>
  <c r="AF77" i="23"/>
  <c r="AM77" i="23" s="1"/>
  <c r="AP104" i="23"/>
  <c r="AF102" i="23"/>
  <c r="AM102" i="23" s="1"/>
  <c r="AC99" i="23"/>
  <c r="AP73" i="23"/>
  <c r="AF103" i="23"/>
  <c r="AM103" i="23" s="1"/>
  <c r="AP106" i="23"/>
  <c r="AF127" i="23"/>
  <c r="AM127" i="23" s="1"/>
  <c r="AP115" i="23"/>
  <c r="AF104" i="23"/>
  <c r="AM104" i="23" s="1"/>
  <c r="AF110" i="23"/>
  <c r="AM110" i="23" s="1"/>
  <c r="AF111" i="23"/>
  <c r="AM111" i="23" s="1"/>
  <c r="AF115" i="23"/>
  <c r="AM115" i="23" s="1"/>
  <c r="AC123" i="23"/>
  <c r="AP77" i="23"/>
  <c r="AC92" i="23"/>
  <c r="AC108" i="23"/>
  <c r="AC114" i="23"/>
  <c r="AP116" i="23"/>
  <c r="AF119" i="23"/>
  <c r="AM119" i="23" s="1"/>
  <c r="AF123" i="23"/>
  <c r="AM123" i="23" s="1"/>
  <c r="AP81" i="23"/>
  <c r="AP124" i="23"/>
  <c r="AF112" i="23"/>
  <c r="AM112" i="23" s="1"/>
  <c r="M74" i="23"/>
  <c r="M76" i="23"/>
  <c r="AF80" i="23"/>
  <c r="AM80" i="23" s="1"/>
  <c r="AP107" i="23"/>
  <c r="AP109" i="23"/>
  <c r="AP111" i="23"/>
  <c r="AP113" i="23"/>
  <c r="AC75" i="23"/>
  <c r="AC83" i="23"/>
  <c r="AP85" i="23"/>
  <c r="AF95" i="23"/>
  <c r="AM95" i="23" s="1"/>
  <c r="AF101" i="23"/>
  <c r="AM101" i="23" s="1"/>
  <c r="M114" i="23"/>
  <c r="AF126" i="23"/>
  <c r="AM126" i="23" s="1"/>
  <c r="AP108" i="23"/>
  <c r="AF73" i="23"/>
  <c r="AM73" i="23" s="1"/>
  <c r="AC76" i="23"/>
  <c r="AF79" i="23"/>
  <c r="AM79" i="23" s="1"/>
  <c r="AF88" i="23"/>
  <c r="AM88" i="23" s="1"/>
  <c r="AC80" i="23"/>
  <c r="AC95" i="23"/>
  <c r="AC97" i="23"/>
  <c r="AP99" i="23"/>
  <c r="M107" i="23"/>
  <c r="M82" i="23"/>
  <c r="M75" i="23"/>
  <c r="AF87" i="23"/>
  <c r="AM87" i="23" s="1"/>
  <c r="AF91" i="23"/>
  <c r="AM91" i="23" s="1"/>
  <c r="AF108" i="23"/>
  <c r="AM108" i="23" s="1"/>
  <c r="M123" i="23"/>
  <c r="AC124" i="23"/>
  <c r="M91" i="23"/>
  <c r="M84" i="23"/>
  <c r="AC107" i="23"/>
  <c r="AC115" i="23"/>
  <c r="AP117" i="23"/>
  <c r="AF118" i="23"/>
  <c r="AM118" i="23" s="1"/>
  <c r="AP119" i="23"/>
  <c r="AP121" i="23"/>
  <c r="AC73" i="23"/>
  <c r="AP75" i="23"/>
  <c r="AP83" i="23"/>
  <c r="AC119" i="23"/>
  <c r="AC121" i="23"/>
  <c r="M78" i="23"/>
  <c r="AC81" i="23"/>
  <c r="AC86" i="23"/>
  <c r="AP86" i="23"/>
  <c r="M88" i="23"/>
  <c r="AC96" i="23"/>
  <c r="AF97" i="23"/>
  <c r="AM97" i="23" s="1"/>
  <c r="AC98" i="23"/>
  <c r="AF99" i="23"/>
  <c r="AM99" i="23" s="1"/>
  <c r="AC105" i="23"/>
  <c r="AP110" i="23"/>
  <c r="AF116" i="23"/>
  <c r="AM116" i="23" s="1"/>
  <c r="AC120" i="23"/>
  <c r="AF121" i="23"/>
  <c r="AM121" i="23" s="1"/>
  <c r="AC122" i="23"/>
  <c r="AP76" i="23"/>
  <c r="AP78" i="23"/>
  <c r="AF84" i="23"/>
  <c r="AM84" i="23" s="1"/>
  <c r="AC88" i="23"/>
  <c r="AF89" i="23"/>
  <c r="AM89" i="23" s="1"/>
  <c r="AC90" i="23"/>
  <c r="AC91" i="23"/>
  <c r="M97" i="23"/>
  <c r="AP100" i="23"/>
  <c r="AP102" i="23"/>
  <c r="AC112" i="23"/>
  <c r="AF113" i="23"/>
  <c r="AM113" i="23" s="1"/>
  <c r="AP114" i="23"/>
  <c r="M119" i="23"/>
  <c r="M130" i="23"/>
  <c r="AF122" i="23"/>
  <c r="AM122" i="23" s="1"/>
  <c r="AF125" i="23"/>
  <c r="AM125" i="23" s="1"/>
  <c r="AF128" i="23"/>
  <c r="AM128" i="23" s="1"/>
  <c r="AF81" i="23"/>
  <c r="AM81" i="23" s="1"/>
  <c r="M87" i="23"/>
  <c r="M94" i="23"/>
  <c r="M98" i="23"/>
  <c r="AC104" i="23"/>
  <c r="AC106" i="23"/>
  <c r="AP126" i="23"/>
  <c r="AC74" i="23"/>
  <c r="AF76" i="23"/>
  <c r="AM76" i="23" s="1"/>
  <c r="AC82" i="23"/>
  <c r="AF83" i="23"/>
  <c r="AM83" i="23" s="1"/>
  <c r="AC87" i="23"/>
  <c r="AF90" i="23"/>
  <c r="AM90" i="23" s="1"/>
  <c r="AF93" i="23"/>
  <c r="AM93" i="23" s="1"/>
  <c r="AF96" i="23"/>
  <c r="AM96" i="23" s="1"/>
  <c r="AF100" i="23"/>
  <c r="AM100" i="23" s="1"/>
  <c r="AF107" i="23"/>
  <c r="AM107" i="23" s="1"/>
  <c r="AC111" i="23"/>
  <c r="AF117" i="23"/>
  <c r="AM117" i="23" s="1"/>
  <c r="AF120" i="23"/>
  <c r="AM120" i="23" s="1"/>
  <c r="AF75" i="23"/>
  <c r="AM75" i="23" s="1"/>
  <c r="AC89" i="23"/>
  <c r="AP89" i="23"/>
  <c r="AP92" i="23"/>
  <c r="AP94" i="23"/>
  <c r="M103" i="23"/>
  <c r="AC113" i="23"/>
  <c r="AP118" i="23"/>
  <c r="M120" i="23"/>
  <c r="AC128" i="23"/>
  <c r="AF129" i="23"/>
  <c r="AM129" i="23" s="1"/>
  <c r="AC130" i="23"/>
  <c r="AC79" i="23"/>
  <c r="AP79" i="23"/>
  <c r="AF85" i="23"/>
  <c r="AM85" i="23" s="1"/>
  <c r="AP96" i="23"/>
  <c r="AP98" i="23"/>
  <c r="AC103" i="23"/>
  <c r="AP103" i="23"/>
  <c r="AP105" i="23"/>
  <c r="AF106" i="23"/>
  <c r="AM106" i="23" s="1"/>
  <c r="AF109" i="23"/>
  <c r="AM109" i="23" s="1"/>
  <c r="M116" i="23"/>
  <c r="AP120" i="23"/>
  <c r="AP122" i="23"/>
  <c r="AF124" i="23"/>
  <c r="AM124" i="23" s="1"/>
  <c r="AP125" i="23"/>
  <c r="M118" i="23"/>
  <c r="AC118" i="23"/>
  <c r="M90" i="23"/>
  <c r="AC116" i="23"/>
  <c r="M122" i="23"/>
  <c r="AF74" i="23"/>
  <c r="AM74" i="23" s="1"/>
  <c r="M79" i="23"/>
  <c r="M92" i="23"/>
  <c r="AC94" i="23"/>
  <c r="M96" i="23"/>
  <c r="AF98" i="23"/>
  <c r="AM98" i="23" s="1"/>
  <c r="M111" i="23"/>
  <c r="M124" i="23"/>
  <c r="M126" i="23"/>
  <c r="AC126" i="23"/>
  <c r="M128" i="23"/>
  <c r="AF130" i="23"/>
  <c r="AM130" i="23" s="1"/>
  <c r="AC84" i="23"/>
  <c r="M101" i="23"/>
  <c r="AC101" i="23"/>
  <c r="M113" i="23"/>
  <c r="M100" i="23"/>
  <c r="M102" i="23"/>
  <c r="AC102" i="23"/>
  <c r="M104" i="23"/>
  <c r="M83" i="23"/>
  <c r="AC85" i="23"/>
  <c r="M85" i="23"/>
  <c r="M89" i="23"/>
  <c r="AC100" i="23"/>
  <c r="M106" i="23"/>
  <c r="M115" i="23"/>
  <c r="M117" i="23"/>
  <c r="AC117" i="23"/>
  <c r="M121" i="23"/>
  <c r="M81" i="23"/>
  <c r="AC78" i="23"/>
  <c r="M80" i="23"/>
  <c r="AF82" i="23"/>
  <c r="AM82" i="23" s="1"/>
  <c r="M86" i="23"/>
  <c r="M95" i="23"/>
  <c r="M108" i="23"/>
  <c r="M110" i="23"/>
  <c r="AC110" i="23"/>
  <c r="M112" i="23"/>
  <c r="AF114" i="23"/>
  <c r="AM114" i="23" s="1"/>
  <c r="M127" i="23"/>
  <c r="M99" i="23"/>
  <c r="M105" i="23"/>
  <c r="AC77" i="23"/>
  <c r="M77" i="23"/>
  <c r="AC109" i="23"/>
  <c r="M109" i="23"/>
  <c r="M73" i="23"/>
  <c r="M93" i="23"/>
  <c r="AC93" i="23"/>
  <c r="AP101" i="23"/>
  <c r="AF105" i="23"/>
  <c r="AM105" i="23" s="1"/>
  <c r="AC125" i="23"/>
  <c r="M125" i="23"/>
  <c r="M129" i="23"/>
  <c r="U28" i="9"/>
  <c r="U29" i="9"/>
  <c r="U30" i="9"/>
  <c r="U31" i="9"/>
  <c r="U32" i="9"/>
  <c r="U33" i="9"/>
  <c r="U34" i="9"/>
  <c r="U35" i="9"/>
  <c r="U36" i="9"/>
  <c r="U37" i="9"/>
  <c r="U21" i="9"/>
  <c r="U22" i="9"/>
  <c r="U23" i="9"/>
  <c r="U24" i="9"/>
  <c r="U25" i="9"/>
  <c r="U26" i="9"/>
  <c r="U27" i="9"/>
  <c r="U14" i="9"/>
  <c r="U15" i="9"/>
  <c r="U16" i="9"/>
  <c r="U17" i="9"/>
  <c r="U18" i="9"/>
  <c r="U20" i="9"/>
  <c r="P38" i="9"/>
  <c r="P39" i="9"/>
  <c r="P40" i="9"/>
  <c r="P41" i="9"/>
  <c r="P42" i="9"/>
  <c r="P34" i="9"/>
  <c r="P35" i="9"/>
  <c r="P36" i="9"/>
  <c r="P37" i="9"/>
  <c r="P27" i="9"/>
  <c r="P28" i="9"/>
  <c r="AD29" i="7" s="1"/>
  <c r="P29" i="9"/>
  <c r="P30" i="9"/>
  <c r="P31" i="9"/>
  <c r="P32" i="9"/>
  <c r="P33" i="9"/>
  <c r="P21" i="9"/>
  <c r="P23" i="9"/>
  <c r="AD24" i="7" s="1"/>
  <c r="P24" i="9"/>
  <c r="AD25" i="7" s="1"/>
  <c r="P25" i="9"/>
  <c r="P26" i="9"/>
  <c r="AD27" i="7" s="1"/>
  <c r="P14" i="9"/>
  <c r="P15" i="9"/>
  <c r="P16" i="9"/>
  <c r="P17" i="9"/>
  <c r="P18" i="9"/>
  <c r="P19" i="9"/>
  <c r="P20" i="9"/>
  <c r="K14" i="9"/>
  <c r="S15" i="23" s="1"/>
  <c r="K15" i="9"/>
  <c r="S16" i="23" s="1"/>
  <c r="K17" i="9"/>
  <c r="S18" i="23" s="1"/>
  <c r="K18" i="9"/>
  <c r="S19" i="23" s="1"/>
  <c r="K19" i="9"/>
  <c r="K20" i="9"/>
  <c r="T21" i="23"/>
  <c r="K21" i="9"/>
  <c r="T22" i="23"/>
  <c r="K22" i="9"/>
  <c r="K23" i="9"/>
  <c r="T24" i="23"/>
  <c r="K24" i="9"/>
  <c r="K25" i="9"/>
  <c r="K26" i="9"/>
  <c r="V27" i="7"/>
  <c r="K27" i="9"/>
  <c r="K28" i="9"/>
  <c r="K29" i="9"/>
  <c r="K30" i="9"/>
  <c r="T31" i="23"/>
  <c r="V29" i="7"/>
  <c r="AD30" i="7"/>
  <c r="T26" i="23"/>
  <c r="Z13" i="9"/>
  <c r="U27" i="8"/>
  <c r="U28" i="8"/>
  <c r="U29" i="8"/>
  <c r="U30" i="8"/>
  <c r="U14" i="8"/>
  <c r="U15" i="8"/>
  <c r="U16" i="8"/>
  <c r="U17" i="8"/>
  <c r="U18" i="8"/>
  <c r="U19" i="8"/>
  <c r="U20" i="8"/>
  <c r="U21" i="8"/>
  <c r="U22" i="8"/>
  <c r="U23" i="8"/>
  <c r="U24" i="8"/>
  <c r="U25" i="8"/>
  <c r="U26" i="8"/>
  <c r="P23" i="8"/>
  <c r="P24" i="8"/>
  <c r="P25" i="8"/>
  <c r="P26" i="8"/>
  <c r="P27" i="8"/>
  <c r="P28" i="8"/>
  <c r="P29" i="8"/>
  <c r="P30" i="8"/>
  <c r="P16" i="8"/>
  <c r="P17" i="8"/>
  <c r="P18" i="8"/>
  <c r="P19" i="8"/>
  <c r="P20" i="8"/>
  <c r="P21" i="8"/>
  <c r="P22" i="8"/>
  <c r="P14" i="8"/>
  <c r="P15" i="8"/>
  <c r="M11" i="9"/>
  <c r="P11" i="9"/>
  <c r="K11" i="9"/>
  <c r="F9" i="9"/>
  <c r="H9" i="9"/>
  <c r="I9" i="9"/>
  <c r="J9" i="9"/>
  <c r="K9" i="9"/>
  <c r="L9" i="9"/>
  <c r="M9" i="9"/>
  <c r="N9" i="9"/>
  <c r="O9" i="9"/>
  <c r="P9" i="9"/>
  <c r="Q9" i="9"/>
  <c r="R9" i="9"/>
  <c r="S9" i="9"/>
  <c r="Q8" i="9"/>
  <c r="F8" i="9"/>
  <c r="V21" i="7"/>
  <c r="V23" i="7"/>
  <c r="V25" i="7"/>
  <c r="T9" i="8"/>
  <c r="M9" i="8"/>
  <c r="R9" i="8"/>
  <c r="S9" i="8"/>
  <c r="Q9" i="8"/>
  <c r="Q8" i="8"/>
  <c r="F9" i="8"/>
  <c r="F8" i="8"/>
  <c r="W73" i="21"/>
  <c r="W74" i="21"/>
  <c r="W75" i="21"/>
  <c r="W76" i="21"/>
  <c r="W77" i="21"/>
  <c r="W78" i="21"/>
  <c r="W79" i="21"/>
  <c r="W80" i="21"/>
  <c r="W81" i="21"/>
  <c r="W82" i="21"/>
  <c r="W83" i="21"/>
  <c r="W84" i="21"/>
  <c r="W85" i="21"/>
  <c r="W86" i="21"/>
  <c r="W87" i="21"/>
  <c r="W88" i="21"/>
  <c r="W89" i="21"/>
  <c r="W90" i="21"/>
  <c r="W91" i="21"/>
  <c r="W92" i="21"/>
  <c r="W93" i="21"/>
  <c r="W94" i="21"/>
  <c r="W95" i="21"/>
  <c r="W96" i="21"/>
  <c r="W97" i="21"/>
  <c r="W98" i="21"/>
  <c r="W99" i="21"/>
  <c r="W100" i="21"/>
  <c r="W101" i="21"/>
  <c r="W102" i="21"/>
  <c r="W103" i="21"/>
  <c r="W104" i="21"/>
  <c r="W105" i="21"/>
  <c r="W106" i="21"/>
  <c r="W107" i="21"/>
  <c r="W108" i="21"/>
  <c r="W109" i="21"/>
  <c r="W110" i="21"/>
  <c r="W111" i="21"/>
  <c r="W112" i="21"/>
  <c r="W113" i="21"/>
  <c r="W114" i="21"/>
  <c r="W115" i="21"/>
  <c r="W116" i="21"/>
  <c r="W117" i="21"/>
  <c r="W118" i="21"/>
  <c r="W119" i="21"/>
  <c r="W120" i="21"/>
  <c r="W121" i="21"/>
  <c r="W122" i="21"/>
  <c r="W123" i="21"/>
  <c r="W124" i="21"/>
  <c r="W125" i="21"/>
  <c r="W126" i="21"/>
  <c r="W127" i="21"/>
  <c r="W128" i="21"/>
  <c r="W129" i="21"/>
  <c r="W130" i="21"/>
  <c r="L73" i="21"/>
  <c r="R73" i="21"/>
  <c r="AA73" i="21"/>
  <c r="X73" i="21"/>
  <c r="Z73" i="21"/>
  <c r="AF73" i="21"/>
  <c r="L74" i="21"/>
  <c r="R74" i="21"/>
  <c r="AA74" i="21"/>
  <c r="X74" i="21"/>
  <c r="Z74" i="21"/>
  <c r="AF74" i="21"/>
  <c r="L75" i="21"/>
  <c r="R75" i="21"/>
  <c r="AA75" i="21"/>
  <c r="X75" i="21"/>
  <c r="Z75" i="21"/>
  <c r="AF75" i="21"/>
  <c r="L76" i="21"/>
  <c r="R76" i="21"/>
  <c r="AA76" i="21"/>
  <c r="X76" i="21"/>
  <c r="Z76" i="21"/>
  <c r="AF76" i="21"/>
  <c r="L77" i="21"/>
  <c r="R77" i="21"/>
  <c r="AA77" i="21"/>
  <c r="X77" i="21"/>
  <c r="Z77" i="21"/>
  <c r="AF77" i="21"/>
  <c r="L78" i="21"/>
  <c r="R78" i="21"/>
  <c r="AA78" i="21"/>
  <c r="Z78" i="21"/>
  <c r="AF78" i="21"/>
  <c r="L79" i="21"/>
  <c r="R79" i="21"/>
  <c r="AA79" i="21"/>
  <c r="Z79" i="21"/>
  <c r="AF79" i="21"/>
  <c r="L80" i="21"/>
  <c r="R80" i="21"/>
  <c r="AA80" i="21"/>
  <c r="Z80" i="21"/>
  <c r="AF80" i="21"/>
  <c r="L81" i="21"/>
  <c r="R81" i="21"/>
  <c r="AA81" i="21"/>
  <c r="Z81" i="21"/>
  <c r="AF81" i="21"/>
  <c r="L82" i="21"/>
  <c r="R82" i="21"/>
  <c r="AA82" i="21"/>
  <c r="Z82" i="21"/>
  <c r="AF82" i="21"/>
  <c r="L83" i="21"/>
  <c r="R83" i="21"/>
  <c r="AA83" i="21"/>
  <c r="Z83" i="21"/>
  <c r="AF83" i="21"/>
  <c r="L84" i="21"/>
  <c r="R84" i="21"/>
  <c r="AA84" i="21"/>
  <c r="Z84" i="21"/>
  <c r="AF84" i="21"/>
  <c r="L85" i="21"/>
  <c r="R85" i="21"/>
  <c r="AA85" i="21"/>
  <c r="Z85" i="21"/>
  <c r="AF85" i="21"/>
  <c r="L86" i="21"/>
  <c r="R86" i="21"/>
  <c r="AA86" i="21"/>
  <c r="Z86" i="21"/>
  <c r="AF86" i="21"/>
  <c r="L87" i="21"/>
  <c r="R87" i="21"/>
  <c r="AA87" i="21"/>
  <c r="Z87" i="21"/>
  <c r="AF87" i="21"/>
  <c r="L88" i="21"/>
  <c r="R88" i="21"/>
  <c r="AA88" i="21"/>
  <c r="Z88" i="21"/>
  <c r="AF88" i="21"/>
  <c r="L89" i="21"/>
  <c r="R89" i="21"/>
  <c r="AA89" i="21"/>
  <c r="Z89" i="21"/>
  <c r="AF89" i="21"/>
  <c r="L90" i="21"/>
  <c r="R90" i="21"/>
  <c r="AA90" i="21"/>
  <c r="Z90" i="21"/>
  <c r="AF90" i="21"/>
  <c r="L91" i="21"/>
  <c r="R91" i="21"/>
  <c r="AA91" i="21"/>
  <c r="Z91" i="21"/>
  <c r="AF91" i="21"/>
  <c r="L92" i="21"/>
  <c r="R92" i="21"/>
  <c r="AA92" i="21"/>
  <c r="Z92" i="21"/>
  <c r="AF92" i="21"/>
  <c r="L93" i="21"/>
  <c r="R93" i="21"/>
  <c r="AA93" i="21"/>
  <c r="Z93" i="21"/>
  <c r="AF93" i="21"/>
  <c r="L94" i="21"/>
  <c r="R94" i="21"/>
  <c r="AA94" i="21"/>
  <c r="Z94" i="21"/>
  <c r="AF94" i="21"/>
  <c r="L95" i="21"/>
  <c r="R95" i="21"/>
  <c r="AA95" i="21"/>
  <c r="Z95" i="21"/>
  <c r="L96" i="21"/>
  <c r="R96" i="21"/>
  <c r="AA96" i="21"/>
  <c r="Z96" i="21"/>
  <c r="L97" i="21"/>
  <c r="R97" i="21"/>
  <c r="AA97" i="21"/>
  <c r="Z97" i="21"/>
  <c r="L98" i="21"/>
  <c r="R98" i="21"/>
  <c r="AA98" i="21"/>
  <c r="Z98" i="21"/>
  <c r="L99" i="21"/>
  <c r="R99" i="21"/>
  <c r="AA99" i="21"/>
  <c r="Z99" i="21"/>
  <c r="L100" i="21"/>
  <c r="R100" i="21"/>
  <c r="AA100" i="21"/>
  <c r="Z100" i="21"/>
  <c r="L101" i="21"/>
  <c r="R101" i="21"/>
  <c r="AA101" i="21"/>
  <c r="Z101" i="21"/>
  <c r="L102" i="21"/>
  <c r="R102" i="21"/>
  <c r="AA102" i="21"/>
  <c r="Z102" i="21"/>
  <c r="L103" i="21"/>
  <c r="R103" i="21"/>
  <c r="AA103" i="21"/>
  <c r="Z103" i="21"/>
  <c r="L104" i="21"/>
  <c r="R104" i="21"/>
  <c r="AA104" i="21"/>
  <c r="Z104" i="21"/>
  <c r="L105" i="21"/>
  <c r="R105" i="21"/>
  <c r="AA105" i="21"/>
  <c r="Z105" i="21"/>
  <c r="L106" i="21"/>
  <c r="R106" i="21"/>
  <c r="AA106" i="21"/>
  <c r="Z106" i="21"/>
  <c r="L107" i="21"/>
  <c r="R107" i="21"/>
  <c r="AA107" i="21"/>
  <c r="Z107" i="21"/>
  <c r="L108" i="21"/>
  <c r="R108" i="21"/>
  <c r="AA108" i="21"/>
  <c r="Z108" i="21"/>
  <c r="L109" i="21"/>
  <c r="R109" i="21"/>
  <c r="AA109" i="21"/>
  <c r="Z109" i="21"/>
  <c r="L110" i="21"/>
  <c r="R110" i="21"/>
  <c r="AA110" i="21"/>
  <c r="Z110" i="21"/>
  <c r="L111" i="21"/>
  <c r="R111" i="21"/>
  <c r="AA111" i="21"/>
  <c r="Z111" i="21"/>
  <c r="L112" i="21"/>
  <c r="R112" i="21"/>
  <c r="AA112" i="21"/>
  <c r="Z112" i="21"/>
  <c r="L113" i="21"/>
  <c r="R113" i="21"/>
  <c r="AA113" i="21"/>
  <c r="Z113" i="21"/>
  <c r="L114" i="21"/>
  <c r="R114" i="21"/>
  <c r="AA114" i="21"/>
  <c r="Z114" i="21"/>
  <c r="L115" i="21"/>
  <c r="R115" i="21"/>
  <c r="AA115" i="21"/>
  <c r="Z115" i="21"/>
  <c r="L116" i="21"/>
  <c r="R116" i="21"/>
  <c r="AA116" i="21"/>
  <c r="Z116" i="21"/>
  <c r="L117" i="21"/>
  <c r="R117" i="21"/>
  <c r="AA117" i="21"/>
  <c r="Z117" i="21"/>
  <c r="L118" i="21"/>
  <c r="R118" i="21"/>
  <c r="AA118" i="21"/>
  <c r="Z118" i="21"/>
  <c r="L119" i="21"/>
  <c r="R119" i="21"/>
  <c r="AA119" i="21"/>
  <c r="Z119" i="21"/>
  <c r="L120" i="21"/>
  <c r="R120" i="21"/>
  <c r="AA120" i="21"/>
  <c r="Z120" i="21"/>
  <c r="L121" i="21"/>
  <c r="R121" i="21"/>
  <c r="AA121" i="21"/>
  <c r="Z121" i="21"/>
  <c r="L122" i="21"/>
  <c r="R122" i="21"/>
  <c r="AA122" i="21"/>
  <c r="Z122" i="21"/>
  <c r="L123" i="21"/>
  <c r="R123" i="21"/>
  <c r="AA123" i="21"/>
  <c r="Z123" i="21"/>
  <c r="L124" i="21"/>
  <c r="R124" i="21"/>
  <c r="AA124" i="21"/>
  <c r="Z124" i="21"/>
  <c r="L125" i="21"/>
  <c r="R125" i="21"/>
  <c r="AA125" i="21"/>
  <c r="Z125" i="21"/>
  <c r="L126" i="21"/>
  <c r="R126" i="21"/>
  <c r="AA126" i="21"/>
  <c r="Z126" i="21"/>
  <c r="L127" i="21"/>
  <c r="R127" i="21"/>
  <c r="AA127" i="21"/>
  <c r="Z127" i="21"/>
  <c r="L128" i="21"/>
  <c r="R128" i="21"/>
  <c r="AA128" i="21"/>
  <c r="Z128" i="21"/>
  <c r="L129" i="21"/>
  <c r="R129" i="21"/>
  <c r="AA129" i="21"/>
  <c r="Z129" i="21"/>
  <c r="L130" i="21"/>
  <c r="R130" i="21"/>
  <c r="AA130" i="21"/>
  <c r="Z130" i="21"/>
  <c r="Y14" i="23"/>
  <c r="R15" i="21"/>
  <c r="Z15" i="21"/>
  <c r="AL15" i="23"/>
  <c r="Y15" i="23"/>
  <c r="R16" i="21"/>
  <c r="Z16" i="21"/>
  <c r="Y16" i="23"/>
  <c r="R17" i="21"/>
  <c r="Z17" i="21"/>
  <c r="Y17" i="23"/>
  <c r="R18" i="21"/>
  <c r="Z18" i="21"/>
  <c r="AB18" i="21" s="1"/>
  <c r="Y18" i="23"/>
  <c r="R19" i="21"/>
  <c r="W19" i="21" s="1"/>
  <c r="F47" i="5" s="1"/>
  <c r="Z19" i="21"/>
  <c r="H47" i="5" s="1"/>
  <c r="R20" i="21"/>
  <c r="AA20" i="21"/>
  <c r="AE9" i="27" s="1"/>
  <c r="T20" i="23"/>
  <c r="Z20" i="21"/>
  <c r="AF20" i="21"/>
  <c r="AG20" i="21" s="1"/>
  <c r="I48" i="5" s="1"/>
  <c r="R21" i="21"/>
  <c r="AA21" i="21"/>
  <c r="AE10" i="27" s="1"/>
  <c r="Z21" i="21"/>
  <c r="AJ10" i="27"/>
  <c r="AF21" i="21"/>
  <c r="AG21" i="21" s="1"/>
  <c r="I49" i="5" s="1"/>
  <c r="R22" i="21"/>
  <c r="AA22" i="21"/>
  <c r="AE11" i="27" s="1"/>
  <c r="Z22" i="21"/>
  <c r="AJ11" i="27"/>
  <c r="AF22" i="21"/>
  <c r="AG22" i="21" s="1"/>
  <c r="I50" i="5" s="1"/>
  <c r="R23" i="21"/>
  <c r="AA23" i="21"/>
  <c r="AE12" i="27" s="1"/>
  <c r="Z23" i="21"/>
  <c r="H51" i="5" s="1"/>
  <c r="AF23" i="21"/>
  <c r="AG23" i="21" s="1"/>
  <c r="I51" i="5" s="1"/>
  <c r="R24" i="21"/>
  <c r="AA24" i="21"/>
  <c r="AE13" i="27" s="1"/>
  <c r="Z24" i="21"/>
  <c r="AF24" i="21"/>
  <c r="AG24" i="21" s="1"/>
  <c r="I52" i="5" s="1"/>
  <c r="R25" i="21"/>
  <c r="AA25" i="21"/>
  <c r="AE14" i="27" s="1"/>
  <c r="Z25" i="21"/>
  <c r="AF25" i="21"/>
  <c r="AG25" i="21" s="1"/>
  <c r="I53" i="5" s="1"/>
  <c r="R26" i="21"/>
  <c r="W26" i="21" s="1"/>
  <c r="F54" i="5" s="1"/>
  <c r="AA26" i="21"/>
  <c r="AE15" i="27" s="1"/>
  <c r="Z26" i="21"/>
  <c r="H54" i="5" s="1"/>
  <c r="AF26" i="21"/>
  <c r="AG26" i="21" s="1"/>
  <c r="I54" i="5" s="1"/>
  <c r="R27" i="21"/>
  <c r="W27" i="21" s="1"/>
  <c r="F55" i="5" s="1"/>
  <c r="AA27" i="21"/>
  <c r="AE16" i="27" s="1"/>
  <c r="Z27" i="21"/>
  <c r="H55" i="5" s="1"/>
  <c r="AF27" i="21"/>
  <c r="AG27" i="21" s="1"/>
  <c r="I55" i="5" s="1"/>
  <c r="R28" i="21"/>
  <c r="AA28" i="21"/>
  <c r="AE17" i="27" s="1"/>
  <c r="Z28" i="21"/>
  <c r="H56" i="5" s="1"/>
  <c r="AF28" i="21"/>
  <c r="AG28" i="21" s="1"/>
  <c r="I56" i="5" s="1"/>
  <c r="R29" i="21"/>
  <c r="AA29" i="21"/>
  <c r="AE18" i="27" s="1"/>
  <c r="Z29" i="21"/>
  <c r="AJ18" i="27"/>
  <c r="AF29" i="21"/>
  <c r="AG29" i="21" s="1"/>
  <c r="I57" i="5" s="1"/>
  <c r="R30" i="21"/>
  <c r="AA30" i="21"/>
  <c r="AE19" i="27" s="1"/>
  <c r="Z30" i="21"/>
  <c r="AJ19" i="27"/>
  <c r="AF30" i="21"/>
  <c r="AG30" i="21" s="1"/>
  <c r="R31" i="21"/>
  <c r="AA31" i="21"/>
  <c r="AE20" i="27" s="1"/>
  <c r="Z31" i="21"/>
  <c r="AF31" i="21"/>
  <c r="AG31" i="21" s="1"/>
  <c r="B53" i="13"/>
  <c r="V10" i="13"/>
  <c r="U10" i="13"/>
  <c r="T10" i="13"/>
  <c r="S10" i="13"/>
  <c r="P10" i="13"/>
  <c r="O10" i="13"/>
  <c r="N10" i="13"/>
  <c r="K10" i="13"/>
  <c r="J10" i="13"/>
  <c r="I10" i="13"/>
  <c r="F10" i="13"/>
  <c r="E10" i="13"/>
  <c r="D10" i="13"/>
  <c r="C10" i="13"/>
  <c r="V8" i="13"/>
  <c r="U8" i="13"/>
  <c r="T8" i="13"/>
  <c r="S8" i="13"/>
  <c r="P8" i="13"/>
  <c r="O8" i="13"/>
  <c r="N8" i="13"/>
  <c r="K8" i="13"/>
  <c r="J8" i="13"/>
  <c r="I8" i="13"/>
  <c r="F8" i="13"/>
  <c r="E8" i="13"/>
  <c r="D8" i="13"/>
  <c r="C8" i="13"/>
  <c r="C12" i="11"/>
  <c r="B12" i="11"/>
  <c r="C11" i="11"/>
  <c r="H11" i="11" s="1"/>
  <c r="I11" i="11" s="1"/>
  <c r="K11" i="11" s="1"/>
  <c r="L11" i="11" s="1"/>
  <c r="M11" i="11" s="1"/>
  <c r="N11" i="11" s="1"/>
  <c r="O11" i="11" s="1"/>
  <c r="P11" i="11" s="1"/>
  <c r="U129" i="10"/>
  <c r="AF130" i="21"/>
  <c r="O129" i="10"/>
  <c r="M129" i="10"/>
  <c r="K129" i="10"/>
  <c r="C129" i="10"/>
  <c r="U128" i="10"/>
  <c r="AF129" i="21"/>
  <c r="O128" i="10"/>
  <c r="M128" i="10"/>
  <c r="K128" i="10"/>
  <c r="C128" i="10"/>
  <c r="U127" i="10"/>
  <c r="AF128" i="21"/>
  <c r="O127" i="10"/>
  <c r="M127" i="10"/>
  <c r="K127" i="10"/>
  <c r="C127" i="10"/>
  <c r="U126" i="10"/>
  <c r="AF127" i="21"/>
  <c r="O126" i="10"/>
  <c r="M126" i="10"/>
  <c r="K126" i="10"/>
  <c r="C126" i="10"/>
  <c r="U125" i="10"/>
  <c r="AF126" i="21"/>
  <c r="O125" i="10"/>
  <c r="M125" i="10"/>
  <c r="K125" i="10"/>
  <c r="C125" i="10"/>
  <c r="U124" i="10"/>
  <c r="AF125" i="21"/>
  <c r="O124" i="10"/>
  <c r="M124" i="10"/>
  <c r="K124" i="10"/>
  <c r="C124" i="10"/>
  <c r="U123" i="10"/>
  <c r="AF124" i="21"/>
  <c r="O123" i="10"/>
  <c r="K123" i="10"/>
  <c r="C123" i="10"/>
  <c r="U122" i="10"/>
  <c r="AF123" i="21"/>
  <c r="O122" i="10"/>
  <c r="K122" i="10"/>
  <c r="C122" i="10"/>
  <c r="U121" i="10"/>
  <c r="AF122" i="21"/>
  <c r="O121" i="10"/>
  <c r="K121" i="10"/>
  <c r="U120" i="10"/>
  <c r="AF121" i="21"/>
  <c r="O120" i="10"/>
  <c r="K120" i="10"/>
  <c r="U119" i="10"/>
  <c r="AF120" i="21"/>
  <c r="O119" i="10"/>
  <c r="K119" i="10"/>
  <c r="U118" i="10"/>
  <c r="AF119" i="21"/>
  <c r="O118" i="10"/>
  <c r="AA119" i="7" s="1"/>
  <c r="K118" i="10"/>
  <c r="U117" i="10"/>
  <c r="AF118" i="21"/>
  <c r="O117" i="10"/>
  <c r="K117" i="10"/>
  <c r="U116" i="10"/>
  <c r="AF117" i="21"/>
  <c r="O116" i="10"/>
  <c r="K116" i="10"/>
  <c r="O115" i="10"/>
  <c r="AG115" i="7"/>
  <c r="O114" i="10"/>
  <c r="AA115" i="7" s="1"/>
  <c r="O113" i="10"/>
  <c r="O112" i="10"/>
  <c r="O111" i="10"/>
  <c r="AG111" i="7"/>
  <c r="O110" i="10"/>
  <c r="O109" i="10"/>
  <c r="O108" i="10"/>
  <c r="O107" i="10"/>
  <c r="AG107" i="7"/>
  <c r="O106" i="10"/>
  <c r="O105" i="10"/>
  <c r="AG105" i="7"/>
  <c r="O104" i="10"/>
  <c r="O103" i="10"/>
  <c r="AG103" i="7"/>
  <c r="O102" i="10"/>
  <c r="AA103" i="7" s="1"/>
  <c r="O101" i="10"/>
  <c r="O100" i="10"/>
  <c r="O99" i="10"/>
  <c r="O98" i="10"/>
  <c r="AA99" i="7" s="1"/>
  <c r="AG98" i="7"/>
  <c r="O97" i="10"/>
  <c r="O96" i="10"/>
  <c r="O95" i="10"/>
  <c r="AG95" i="7"/>
  <c r="O94" i="10"/>
  <c r="U93" i="10"/>
  <c r="O93" i="10"/>
  <c r="U92" i="10"/>
  <c r="O92" i="10"/>
  <c r="U91" i="10"/>
  <c r="O91" i="10"/>
  <c r="U90" i="10"/>
  <c r="O90" i="10"/>
  <c r="AA91" i="7" s="1"/>
  <c r="U89" i="10"/>
  <c r="O89" i="10"/>
  <c r="U88" i="10"/>
  <c r="O88" i="10"/>
  <c r="U87" i="10"/>
  <c r="O87" i="10"/>
  <c r="U86" i="10"/>
  <c r="O86" i="10"/>
  <c r="U85" i="10"/>
  <c r="O85" i="10"/>
  <c r="U84" i="10"/>
  <c r="O84" i="10"/>
  <c r="U83" i="10"/>
  <c r="O83" i="10"/>
  <c r="U82" i="10"/>
  <c r="O82" i="10"/>
  <c r="U81" i="10"/>
  <c r="O81" i="10"/>
  <c r="U80" i="10"/>
  <c r="O80" i="10"/>
  <c r="U79" i="10"/>
  <c r="O79" i="10"/>
  <c r="O78" i="10"/>
  <c r="P78" i="10" s="1"/>
  <c r="U78" i="10" s="1"/>
  <c r="O77" i="10"/>
  <c r="P77" i="10" s="1"/>
  <c r="U77" i="10" s="1"/>
  <c r="O76" i="10"/>
  <c r="P76" i="10" s="1"/>
  <c r="U76" i="10" s="1"/>
  <c r="O75" i="10"/>
  <c r="P75" i="10" s="1"/>
  <c r="U75" i="10" s="1"/>
  <c r="O74" i="10"/>
  <c r="P74" i="10" s="1"/>
  <c r="U74" i="10" s="1"/>
  <c r="O73" i="10"/>
  <c r="P73" i="10" s="1"/>
  <c r="U73" i="10" s="1"/>
  <c r="O72" i="10"/>
  <c r="P72" i="10" s="1"/>
  <c r="O71" i="10"/>
  <c r="P71" i="10" s="1"/>
  <c r="O70" i="10"/>
  <c r="P70" i="10" s="1"/>
  <c r="O69" i="10"/>
  <c r="P69" i="10" s="1"/>
  <c r="O19" i="10"/>
  <c r="P19" i="10" s="1"/>
  <c r="AD20" i="7" s="1"/>
  <c r="O18" i="10"/>
  <c r="O17" i="10"/>
  <c r="O16" i="10"/>
  <c r="O15" i="10"/>
  <c r="O14" i="10"/>
  <c r="Z129" i="9"/>
  <c r="O129" i="9"/>
  <c r="M129" i="9"/>
  <c r="X130" i="21" s="1"/>
  <c r="K129" i="9"/>
  <c r="C129" i="9"/>
  <c r="D129" i="9" s="1"/>
  <c r="Z128" i="9"/>
  <c r="O128" i="9"/>
  <c r="M128" i="9"/>
  <c r="X129" i="21" s="1"/>
  <c r="K128" i="9"/>
  <c r="C128" i="9"/>
  <c r="D128" i="9" s="1"/>
  <c r="Z127" i="9"/>
  <c r="O127" i="9"/>
  <c r="M127" i="9"/>
  <c r="X128" i="21" s="1"/>
  <c r="K127" i="9"/>
  <c r="C127" i="9"/>
  <c r="D127" i="9" s="1"/>
  <c r="Z126" i="9"/>
  <c r="O126" i="9"/>
  <c r="M126" i="9"/>
  <c r="X127" i="21" s="1"/>
  <c r="K126" i="9"/>
  <c r="C126" i="9"/>
  <c r="D126" i="9" s="1"/>
  <c r="Z125" i="9"/>
  <c r="O125" i="9"/>
  <c r="M125" i="9"/>
  <c r="X126" i="21" s="1"/>
  <c r="K125" i="9"/>
  <c r="C125" i="9"/>
  <c r="D125" i="9" s="1"/>
  <c r="Z124" i="9"/>
  <c r="O124" i="9"/>
  <c r="M124" i="9"/>
  <c r="X125" i="21" s="1"/>
  <c r="K124" i="9"/>
  <c r="C124" i="9"/>
  <c r="D124" i="9" s="1"/>
  <c r="Z123" i="9"/>
  <c r="O123" i="9"/>
  <c r="M123" i="9"/>
  <c r="X124" i="21" s="1"/>
  <c r="K123" i="9"/>
  <c r="C123" i="9"/>
  <c r="D123" i="9" s="1"/>
  <c r="Z122" i="9"/>
  <c r="O122" i="9"/>
  <c r="M122" i="9"/>
  <c r="X123" i="21" s="1"/>
  <c r="K122" i="9"/>
  <c r="C122" i="9"/>
  <c r="D122" i="9" s="1"/>
  <c r="Z121" i="9"/>
  <c r="O121" i="9"/>
  <c r="M121" i="9"/>
  <c r="X122" i="21" s="1"/>
  <c r="K121" i="9"/>
  <c r="C121" i="9"/>
  <c r="D121" i="9" s="1"/>
  <c r="Z120" i="9"/>
  <c r="O120" i="9"/>
  <c r="M120" i="9"/>
  <c r="X121" i="21" s="1"/>
  <c r="K120" i="9"/>
  <c r="C120" i="9"/>
  <c r="D120" i="9" s="1"/>
  <c r="Z119" i="9"/>
  <c r="O119" i="9"/>
  <c r="M119" i="9"/>
  <c r="X120" i="21" s="1"/>
  <c r="K119" i="9"/>
  <c r="Z118" i="9"/>
  <c r="O118" i="9"/>
  <c r="M118" i="9"/>
  <c r="X119" i="21" s="1"/>
  <c r="K118" i="9"/>
  <c r="Z117" i="9"/>
  <c r="O117" i="9"/>
  <c r="M117" i="9"/>
  <c r="X118" i="21" s="1"/>
  <c r="K117" i="9"/>
  <c r="Z116" i="9"/>
  <c r="O116" i="9"/>
  <c r="M116" i="9"/>
  <c r="X117" i="21" s="1"/>
  <c r="K116" i="9"/>
  <c r="Z115" i="9"/>
  <c r="O115" i="9"/>
  <c r="M115" i="9"/>
  <c r="X116" i="21" s="1"/>
  <c r="K115" i="9"/>
  <c r="Z114" i="9"/>
  <c r="O114" i="9"/>
  <c r="M114" i="9"/>
  <c r="X115" i="21" s="1"/>
  <c r="K114" i="9"/>
  <c r="Z113" i="9"/>
  <c r="O113" i="9"/>
  <c r="M113" i="9"/>
  <c r="X114" i="21" s="1"/>
  <c r="K113" i="9"/>
  <c r="Z112" i="9"/>
  <c r="O112" i="9"/>
  <c r="M112" i="9"/>
  <c r="X113" i="21" s="1"/>
  <c r="K112" i="9"/>
  <c r="Z111" i="9"/>
  <c r="O111" i="9"/>
  <c r="M111" i="9"/>
  <c r="V112" i="7" s="1"/>
  <c r="K111" i="9"/>
  <c r="Z110" i="9"/>
  <c r="O110" i="9"/>
  <c r="M110" i="9"/>
  <c r="X111" i="21" s="1"/>
  <c r="K110" i="9"/>
  <c r="Z109" i="9"/>
  <c r="O109" i="9"/>
  <c r="M109" i="9"/>
  <c r="X110" i="21" s="1"/>
  <c r="K109" i="9"/>
  <c r="Z108" i="9"/>
  <c r="O108" i="9"/>
  <c r="M108" i="9"/>
  <c r="X109" i="21" s="1"/>
  <c r="K108" i="9"/>
  <c r="Z107" i="9"/>
  <c r="O107" i="9"/>
  <c r="M107" i="9"/>
  <c r="X108" i="21" s="1"/>
  <c r="K107" i="9"/>
  <c r="Z106" i="9"/>
  <c r="O106" i="9"/>
  <c r="M106" i="9"/>
  <c r="X107" i="21" s="1"/>
  <c r="K106" i="9"/>
  <c r="Z105" i="9"/>
  <c r="O105" i="9"/>
  <c r="M105" i="9"/>
  <c r="X106" i="21" s="1"/>
  <c r="K105" i="9"/>
  <c r="Z104" i="9"/>
  <c r="O104" i="9"/>
  <c r="M104" i="9"/>
  <c r="X105" i="21" s="1"/>
  <c r="K104" i="9"/>
  <c r="Z103" i="9"/>
  <c r="O103" i="9"/>
  <c r="M103" i="9"/>
  <c r="V104" i="7" s="1"/>
  <c r="K103" i="9"/>
  <c r="Z102" i="9"/>
  <c r="O102" i="9"/>
  <c r="M102" i="9"/>
  <c r="X103" i="21" s="1"/>
  <c r="K102" i="9"/>
  <c r="Z101" i="9"/>
  <c r="O101" i="9"/>
  <c r="M101" i="9"/>
  <c r="X102" i="21" s="1"/>
  <c r="K101" i="9"/>
  <c r="Z100" i="9"/>
  <c r="O100" i="9"/>
  <c r="M100" i="9"/>
  <c r="X101" i="21" s="1"/>
  <c r="K100" i="9"/>
  <c r="Z99" i="9"/>
  <c r="O99" i="9"/>
  <c r="M99" i="9"/>
  <c r="X100" i="21" s="1"/>
  <c r="K99" i="9"/>
  <c r="Z98" i="9"/>
  <c r="O98" i="9"/>
  <c r="M98" i="9"/>
  <c r="X99" i="21" s="1"/>
  <c r="K98" i="9"/>
  <c r="Z97" i="9"/>
  <c r="O97" i="9"/>
  <c r="M97" i="9"/>
  <c r="X98" i="21" s="1"/>
  <c r="K97" i="9"/>
  <c r="Z96" i="9"/>
  <c r="O96" i="9"/>
  <c r="M96" i="9"/>
  <c r="X97" i="21" s="1"/>
  <c r="K96" i="9"/>
  <c r="Z95" i="9"/>
  <c r="O95" i="9"/>
  <c r="M95" i="9"/>
  <c r="X96" i="21" s="1"/>
  <c r="K95" i="9"/>
  <c r="Z94" i="9"/>
  <c r="O94" i="9"/>
  <c r="M94" i="9"/>
  <c r="X95" i="21" s="1"/>
  <c r="K94" i="9"/>
  <c r="Z93" i="9"/>
  <c r="O93" i="9"/>
  <c r="M93" i="9"/>
  <c r="X94" i="21" s="1"/>
  <c r="K93" i="9"/>
  <c r="Z92" i="9"/>
  <c r="O92" i="9"/>
  <c r="M92" i="9"/>
  <c r="X93" i="21" s="1"/>
  <c r="K92" i="9"/>
  <c r="Z91" i="9"/>
  <c r="O91" i="9"/>
  <c r="M91" i="9"/>
  <c r="X92" i="21" s="1"/>
  <c r="K91" i="9"/>
  <c r="Z90" i="9"/>
  <c r="O90" i="9"/>
  <c r="M90" i="9"/>
  <c r="X91" i="21" s="1"/>
  <c r="K90" i="9"/>
  <c r="Z89" i="9"/>
  <c r="O89" i="9"/>
  <c r="M89" i="9"/>
  <c r="X90" i="21" s="1"/>
  <c r="K89" i="9"/>
  <c r="Z88" i="9"/>
  <c r="O88" i="9"/>
  <c r="M88" i="9"/>
  <c r="X89" i="21" s="1"/>
  <c r="K88" i="9"/>
  <c r="Z87" i="9"/>
  <c r="O87" i="9"/>
  <c r="M87" i="9"/>
  <c r="X88" i="21" s="1"/>
  <c r="K87" i="9"/>
  <c r="Z86" i="9"/>
  <c r="O86" i="9"/>
  <c r="M86" i="9"/>
  <c r="X87" i="21" s="1"/>
  <c r="K86" i="9"/>
  <c r="Z85" i="9"/>
  <c r="O85" i="9"/>
  <c r="M85" i="9"/>
  <c r="X86" i="21" s="1"/>
  <c r="K85" i="9"/>
  <c r="Z84" i="9"/>
  <c r="O84" i="9"/>
  <c r="M84" i="9"/>
  <c r="X85" i="21" s="1"/>
  <c r="K84" i="9"/>
  <c r="Z83" i="9"/>
  <c r="O83" i="9"/>
  <c r="M83" i="9"/>
  <c r="X84" i="21" s="1"/>
  <c r="K83" i="9"/>
  <c r="Z82" i="9"/>
  <c r="O82" i="9"/>
  <c r="M82" i="9"/>
  <c r="X83" i="21" s="1"/>
  <c r="K82" i="9"/>
  <c r="Z81" i="9"/>
  <c r="O81" i="9"/>
  <c r="M81" i="9"/>
  <c r="X82" i="21" s="1"/>
  <c r="K81" i="9"/>
  <c r="Z80" i="9"/>
  <c r="O80" i="9"/>
  <c r="M80" i="9"/>
  <c r="X81" i="21" s="1"/>
  <c r="K80" i="9"/>
  <c r="Z79" i="9"/>
  <c r="O79" i="9"/>
  <c r="M79" i="9"/>
  <c r="X80" i="21" s="1"/>
  <c r="K79" i="9"/>
  <c r="Z78" i="9"/>
  <c r="O78" i="9"/>
  <c r="M78" i="9"/>
  <c r="X79" i="21" s="1"/>
  <c r="K78" i="9"/>
  <c r="Z77" i="9"/>
  <c r="O77" i="9"/>
  <c r="M77" i="9"/>
  <c r="X78" i="21" s="1"/>
  <c r="K77" i="9"/>
  <c r="T30" i="23"/>
  <c r="V28" i="7"/>
  <c r="Z129" i="8"/>
  <c r="U129" i="8"/>
  <c r="P129" i="8"/>
  <c r="M129" i="8"/>
  <c r="K129" i="8"/>
  <c r="C129" i="8"/>
  <c r="D129" i="8" s="1"/>
  <c r="Z128" i="8"/>
  <c r="U128" i="8"/>
  <c r="P128" i="8"/>
  <c r="M128" i="8"/>
  <c r="K128" i="8"/>
  <c r="C128" i="8"/>
  <c r="D128" i="8" s="1"/>
  <c r="Z127" i="8"/>
  <c r="U127" i="8"/>
  <c r="P127" i="8"/>
  <c r="M127" i="8"/>
  <c r="K127" i="8"/>
  <c r="C127" i="8"/>
  <c r="D127" i="8" s="1"/>
  <c r="Z126" i="8"/>
  <c r="U126" i="8"/>
  <c r="P126" i="8"/>
  <c r="M126" i="8"/>
  <c r="K126" i="8"/>
  <c r="C126" i="8"/>
  <c r="D126" i="8" s="1"/>
  <c r="Z125" i="8"/>
  <c r="U125" i="8"/>
  <c r="P125" i="8"/>
  <c r="M125" i="8"/>
  <c r="K125" i="8"/>
  <c r="C125" i="8"/>
  <c r="D125" i="8" s="1"/>
  <c r="Z124" i="8"/>
  <c r="U124" i="8"/>
  <c r="P124" i="8"/>
  <c r="M124" i="8"/>
  <c r="K124" i="8"/>
  <c r="C124" i="8"/>
  <c r="D124" i="8" s="1"/>
  <c r="Z123" i="8"/>
  <c r="U123" i="8"/>
  <c r="P123" i="8"/>
  <c r="M123" i="8"/>
  <c r="K123" i="8"/>
  <c r="C123" i="8"/>
  <c r="Z122" i="8"/>
  <c r="U122" i="8"/>
  <c r="P122" i="8"/>
  <c r="M122" i="8"/>
  <c r="K122" i="8"/>
  <c r="C122" i="8"/>
  <c r="Z121" i="8"/>
  <c r="U121" i="8"/>
  <c r="P121" i="8"/>
  <c r="M121" i="8"/>
  <c r="K121" i="8"/>
  <c r="C121" i="8"/>
  <c r="Z120" i="8"/>
  <c r="U120" i="8"/>
  <c r="P120" i="8"/>
  <c r="M120" i="8"/>
  <c r="K120" i="8"/>
  <c r="C120" i="8"/>
  <c r="Z119" i="8"/>
  <c r="U119" i="8"/>
  <c r="P119" i="8"/>
  <c r="M119" i="8"/>
  <c r="K119" i="8"/>
  <c r="C119" i="8"/>
  <c r="Z118" i="8"/>
  <c r="U118" i="8"/>
  <c r="P118" i="8"/>
  <c r="M118" i="8"/>
  <c r="K118" i="8"/>
  <c r="C118" i="8"/>
  <c r="Z117" i="8"/>
  <c r="U117" i="8"/>
  <c r="P117" i="8"/>
  <c r="M117" i="8"/>
  <c r="K117" i="8"/>
  <c r="C117" i="8"/>
  <c r="Z116" i="8"/>
  <c r="U116" i="8"/>
  <c r="P116" i="8"/>
  <c r="M116" i="8"/>
  <c r="K116" i="8"/>
  <c r="C116" i="8"/>
  <c r="Z115" i="8"/>
  <c r="U115" i="8"/>
  <c r="P115" i="8"/>
  <c r="M115" i="8"/>
  <c r="K115" i="8"/>
  <c r="C115" i="8"/>
  <c r="Z114" i="8"/>
  <c r="U114" i="8"/>
  <c r="P114" i="8"/>
  <c r="M114" i="8"/>
  <c r="K114" i="8"/>
  <c r="C114" i="8"/>
  <c r="Z113" i="8"/>
  <c r="U113" i="8"/>
  <c r="P113" i="8"/>
  <c r="M113" i="8"/>
  <c r="K113" i="8"/>
  <c r="C113" i="8"/>
  <c r="Z112" i="8"/>
  <c r="U112" i="8"/>
  <c r="P112" i="8"/>
  <c r="M112" i="8"/>
  <c r="K112" i="8"/>
  <c r="C112" i="8"/>
  <c r="Z111" i="8"/>
  <c r="U111" i="8"/>
  <c r="P111" i="8"/>
  <c r="M111" i="8"/>
  <c r="K111" i="8"/>
  <c r="C111" i="8"/>
  <c r="Z110" i="8"/>
  <c r="U110" i="8"/>
  <c r="P110" i="8"/>
  <c r="M110" i="8"/>
  <c r="K110" i="8"/>
  <c r="C110" i="8"/>
  <c r="Z109" i="8"/>
  <c r="U109" i="8"/>
  <c r="P109" i="8"/>
  <c r="M109" i="8"/>
  <c r="K109" i="8"/>
  <c r="C109" i="8"/>
  <c r="Z108" i="8"/>
  <c r="U108" i="8"/>
  <c r="P108" i="8"/>
  <c r="M108" i="8"/>
  <c r="K108" i="8"/>
  <c r="C108" i="8"/>
  <c r="Z107" i="8"/>
  <c r="U107" i="8"/>
  <c r="P107" i="8"/>
  <c r="M107" i="8"/>
  <c r="K107" i="8"/>
  <c r="C107" i="8"/>
  <c r="Z106" i="8"/>
  <c r="U106" i="8"/>
  <c r="P106" i="8"/>
  <c r="M106" i="8"/>
  <c r="K106" i="8"/>
  <c r="C106" i="8"/>
  <c r="Z105" i="8"/>
  <c r="U105" i="8"/>
  <c r="P105" i="8"/>
  <c r="M105" i="8"/>
  <c r="K105" i="8"/>
  <c r="C105" i="8"/>
  <c r="Z104" i="8"/>
  <c r="U104" i="8"/>
  <c r="P104" i="8"/>
  <c r="M104" i="8"/>
  <c r="K104" i="8"/>
  <c r="C104" i="8"/>
  <c r="Z103" i="8"/>
  <c r="U103" i="8"/>
  <c r="P103" i="8"/>
  <c r="M103" i="8"/>
  <c r="K103" i="8"/>
  <c r="C103" i="8"/>
  <c r="Z102" i="8"/>
  <c r="U102" i="8"/>
  <c r="P102" i="8"/>
  <c r="M102" i="8"/>
  <c r="K102" i="8"/>
  <c r="C102" i="8"/>
  <c r="Z101" i="8"/>
  <c r="U101" i="8"/>
  <c r="P101" i="8"/>
  <c r="M101" i="8"/>
  <c r="K101" i="8"/>
  <c r="C101" i="8"/>
  <c r="Z100" i="8"/>
  <c r="U100" i="8"/>
  <c r="P100" i="8"/>
  <c r="M100" i="8"/>
  <c r="K100" i="8"/>
  <c r="C100" i="8"/>
  <c r="Z99" i="8"/>
  <c r="U99" i="8"/>
  <c r="P99" i="8"/>
  <c r="M99" i="8"/>
  <c r="K99" i="8"/>
  <c r="C99" i="8"/>
  <c r="Z98" i="8"/>
  <c r="U98" i="8"/>
  <c r="P98" i="8"/>
  <c r="M98" i="8"/>
  <c r="K98" i="8"/>
  <c r="C98" i="8"/>
  <c r="Z97" i="8"/>
  <c r="U97" i="8"/>
  <c r="P97" i="8"/>
  <c r="M97" i="8"/>
  <c r="K97" i="8"/>
  <c r="C97" i="8"/>
  <c r="Z96" i="8"/>
  <c r="U96" i="8"/>
  <c r="P96" i="8"/>
  <c r="M96" i="8"/>
  <c r="K96" i="8"/>
  <c r="C96" i="8"/>
  <c r="Z95" i="8"/>
  <c r="U95" i="8"/>
  <c r="P95" i="8"/>
  <c r="M95" i="8"/>
  <c r="K95" i="8"/>
  <c r="C95" i="8"/>
  <c r="Z94" i="8"/>
  <c r="U94" i="8"/>
  <c r="P94" i="8"/>
  <c r="M94" i="8"/>
  <c r="K94" i="8"/>
  <c r="C94" i="8"/>
  <c r="Z93" i="8"/>
  <c r="U93" i="8"/>
  <c r="P93" i="8"/>
  <c r="M93" i="8"/>
  <c r="K93" i="8"/>
  <c r="C93" i="8"/>
  <c r="Z92" i="8"/>
  <c r="U92" i="8"/>
  <c r="P92" i="8"/>
  <c r="M92" i="8"/>
  <c r="K92" i="8"/>
  <c r="C92" i="8"/>
  <c r="Z91" i="8"/>
  <c r="U91" i="8"/>
  <c r="P91" i="8"/>
  <c r="M91" i="8"/>
  <c r="K91" i="8"/>
  <c r="C91" i="8"/>
  <c r="Z90" i="8"/>
  <c r="U90" i="8"/>
  <c r="P90" i="8"/>
  <c r="M90" i="8"/>
  <c r="K90" i="8"/>
  <c r="Z89" i="8"/>
  <c r="U89" i="8"/>
  <c r="P89" i="8"/>
  <c r="M89" i="8"/>
  <c r="K89" i="8"/>
  <c r="Z88" i="8"/>
  <c r="U88" i="8"/>
  <c r="P88" i="8"/>
  <c r="M88" i="8"/>
  <c r="K88" i="8"/>
  <c r="Z87" i="8"/>
  <c r="U87" i="8"/>
  <c r="P87" i="8"/>
  <c r="M87" i="8"/>
  <c r="K87" i="8"/>
  <c r="Z86" i="8"/>
  <c r="U86" i="8"/>
  <c r="P86" i="8"/>
  <c r="M86" i="8"/>
  <c r="K86" i="8"/>
  <c r="Z85" i="8"/>
  <c r="U85" i="8"/>
  <c r="P85" i="8"/>
  <c r="M85" i="8"/>
  <c r="K85" i="8"/>
  <c r="Z84" i="8"/>
  <c r="U84" i="8"/>
  <c r="P84" i="8"/>
  <c r="M84" i="8"/>
  <c r="K84" i="8"/>
  <c r="Z83" i="8"/>
  <c r="U83" i="8"/>
  <c r="P83" i="8"/>
  <c r="M83" i="8"/>
  <c r="K83" i="8"/>
  <c r="Z82" i="8"/>
  <c r="U82" i="8"/>
  <c r="P82" i="8"/>
  <c r="M82" i="8"/>
  <c r="K82" i="8"/>
  <c r="Z81" i="8"/>
  <c r="U81" i="8"/>
  <c r="P81" i="8"/>
  <c r="M81" i="8"/>
  <c r="K81" i="8"/>
  <c r="Z80" i="8"/>
  <c r="U80" i="8"/>
  <c r="P80" i="8"/>
  <c r="M80" i="8"/>
  <c r="K80" i="8"/>
  <c r="Z79" i="8"/>
  <c r="U79" i="8"/>
  <c r="P79" i="8"/>
  <c r="M79" i="8"/>
  <c r="K79" i="8"/>
  <c r="Z78" i="8"/>
  <c r="U78" i="8"/>
  <c r="P78" i="8"/>
  <c r="M78" i="8"/>
  <c r="K78" i="8"/>
  <c r="Z77" i="8"/>
  <c r="U77" i="8"/>
  <c r="P77" i="8"/>
  <c r="M77" i="8"/>
  <c r="K77" i="8"/>
  <c r="Z76" i="8"/>
  <c r="U76" i="8"/>
  <c r="P76" i="8"/>
  <c r="M76" i="8"/>
  <c r="K76" i="8"/>
  <c r="Z75" i="8"/>
  <c r="U75" i="8"/>
  <c r="P75" i="8"/>
  <c r="M75" i="8"/>
  <c r="K75" i="8"/>
  <c r="Z74" i="8"/>
  <c r="U74" i="8"/>
  <c r="P74" i="8"/>
  <c r="M74" i="8"/>
  <c r="K74" i="8"/>
  <c r="Z73" i="8"/>
  <c r="U73" i="8"/>
  <c r="P73" i="8"/>
  <c r="M73" i="8"/>
  <c r="K73" i="8"/>
  <c r="Z72" i="8"/>
  <c r="U72" i="8"/>
  <c r="P72" i="8"/>
  <c r="M72" i="8"/>
  <c r="K72" i="8"/>
  <c r="K30" i="8"/>
  <c r="K29" i="8"/>
  <c r="K28" i="8"/>
  <c r="K27" i="8"/>
  <c r="K26" i="8"/>
  <c r="K25" i="8"/>
  <c r="K24" i="8"/>
  <c r="K23" i="8"/>
  <c r="K22" i="8"/>
  <c r="K21" i="8"/>
  <c r="K20" i="8"/>
  <c r="K15" i="8"/>
  <c r="K14" i="8"/>
  <c r="AF130" i="7"/>
  <c r="AE130" i="7"/>
  <c r="AD130" i="7"/>
  <c r="AA130" i="7"/>
  <c r="Z130" i="7"/>
  <c r="Y130" i="7"/>
  <c r="U130" i="7"/>
  <c r="S130" i="7"/>
  <c r="R130" i="7"/>
  <c r="Q130" i="7"/>
  <c r="P130" i="7"/>
  <c r="J130" i="7"/>
  <c r="AG129" i="7"/>
  <c r="AF129" i="7"/>
  <c r="AE129" i="7"/>
  <c r="AD129" i="7"/>
  <c r="AA129" i="7"/>
  <c r="Z129" i="7"/>
  <c r="Y129" i="7"/>
  <c r="U129" i="7"/>
  <c r="S129" i="7"/>
  <c r="R129" i="7"/>
  <c r="Q129" i="7"/>
  <c r="P129" i="7"/>
  <c r="J129" i="7"/>
  <c r="AF128" i="7"/>
  <c r="AE128" i="7"/>
  <c r="AD128" i="7"/>
  <c r="AA128" i="7"/>
  <c r="Z128" i="7"/>
  <c r="Y128" i="7"/>
  <c r="U128" i="7"/>
  <c r="S128" i="7"/>
  <c r="R128" i="7"/>
  <c r="Q128" i="7"/>
  <c r="P128" i="7"/>
  <c r="J128" i="7"/>
  <c r="AF127" i="7"/>
  <c r="AE127" i="7"/>
  <c r="AD127" i="7"/>
  <c r="AA127" i="7"/>
  <c r="Z127" i="7"/>
  <c r="Y127" i="7"/>
  <c r="V127" i="7"/>
  <c r="U127" i="7"/>
  <c r="S127" i="7"/>
  <c r="R127" i="7"/>
  <c r="Q127" i="7"/>
  <c r="P127" i="7"/>
  <c r="J127" i="7"/>
  <c r="AF126" i="7"/>
  <c r="AE126" i="7"/>
  <c r="AD126" i="7"/>
  <c r="AA126" i="7"/>
  <c r="Z126" i="7"/>
  <c r="Y126" i="7"/>
  <c r="V126" i="7"/>
  <c r="U126" i="7"/>
  <c r="S126" i="7"/>
  <c r="R126" i="7"/>
  <c r="Q126" i="7"/>
  <c r="P126" i="7"/>
  <c r="J126" i="7"/>
  <c r="AF125" i="7"/>
  <c r="AE125" i="7"/>
  <c r="AD125" i="7"/>
  <c r="AA125" i="7"/>
  <c r="Z125" i="7"/>
  <c r="Y125" i="7"/>
  <c r="U125" i="7"/>
  <c r="S125" i="7"/>
  <c r="R125" i="7"/>
  <c r="Q125" i="7"/>
  <c r="P125" i="7"/>
  <c r="J125" i="7"/>
  <c r="AF124" i="7"/>
  <c r="AE124" i="7"/>
  <c r="AD124" i="7"/>
  <c r="AA124" i="7"/>
  <c r="Z124" i="7"/>
  <c r="Y124" i="7"/>
  <c r="U124" i="7"/>
  <c r="S124" i="7"/>
  <c r="R124" i="7"/>
  <c r="Q124" i="7"/>
  <c r="P124" i="7"/>
  <c r="J124" i="7"/>
  <c r="AF123" i="7"/>
  <c r="AE123" i="7"/>
  <c r="AD123" i="7"/>
  <c r="Z123" i="7"/>
  <c r="Y123" i="7"/>
  <c r="V123" i="7"/>
  <c r="U123" i="7"/>
  <c r="S123" i="7"/>
  <c r="R123" i="7"/>
  <c r="Q123" i="7"/>
  <c r="P123" i="7"/>
  <c r="J123" i="7"/>
  <c r="AF122" i="7"/>
  <c r="AE122" i="7"/>
  <c r="AD122" i="7"/>
  <c r="AA122" i="7"/>
  <c r="Z122" i="7"/>
  <c r="Y122" i="7"/>
  <c r="V122" i="7"/>
  <c r="U122" i="7"/>
  <c r="S122" i="7"/>
  <c r="R122" i="7"/>
  <c r="Q122" i="7"/>
  <c r="P122" i="7"/>
  <c r="J122" i="7"/>
  <c r="AF121" i="7"/>
  <c r="AE121" i="7"/>
  <c r="AD121" i="7"/>
  <c r="AA121" i="7"/>
  <c r="Z121" i="7"/>
  <c r="Y121" i="7"/>
  <c r="U121" i="7"/>
  <c r="S121" i="7"/>
  <c r="R121" i="7"/>
  <c r="Q121" i="7"/>
  <c r="P121" i="7"/>
  <c r="J121" i="7"/>
  <c r="AF120" i="7"/>
  <c r="AE120" i="7"/>
  <c r="AD120" i="7"/>
  <c r="AA120" i="7"/>
  <c r="Z120" i="7"/>
  <c r="Y120" i="7"/>
  <c r="U120" i="7"/>
  <c r="S120" i="7"/>
  <c r="R120" i="7"/>
  <c r="Q120" i="7"/>
  <c r="P120" i="7"/>
  <c r="J120" i="7"/>
  <c r="AF119" i="7"/>
  <c r="AE119" i="7"/>
  <c r="AD119" i="7"/>
  <c r="Z119" i="7"/>
  <c r="Y119" i="7"/>
  <c r="V119" i="7"/>
  <c r="U119" i="7"/>
  <c r="S119" i="7"/>
  <c r="R119" i="7"/>
  <c r="Q119" i="7"/>
  <c r="P119" i="7"/>
  <c r="J119" i="7"/>
  <c r="AG118" i="7"/>
  <c r="AF118" i="7"/>
  <c r="AE118" i="7"/>
  <c r="AD118" i="7"/>
  <c r="AA118" i="7"/>
  <c r="Z118" i="7"/>
  <c r="Y118" i="7"/>
  <c r="V118" i="7"/>
  <c r="U118" i="7"/>
  <c r="S118" i="7"/>
  <c r="R118" i="7"/>
  <c r="Q118" i="7"/>
  <c r="P118" i="7"/>
  <c r="J118" i="7"/>
  <c r="AF117" i="7"/>
  <c r="AE117" i="7"/>
  <c r="AD117" i="7"/>
  <c r="AA117" i="7"/>
  <c r="Z117" i="7"/>
  <c r="Y117" i="7"/>
  <c r="U117" i="7"/>
  <c r="S117" i="7"/>
  <c r="R117" i="7"/>
  <c r="Q117" i="7"/>
  <c r="P117" i="7"/>
  <c r="J117" i="7"/>
  <c r="AG116" i="7"/>
  <c r="AF116" i="7"/>
  <c r="AE116" i="7"/>
  <c r="AD116" i="7"/>
  <c r="AA116" i="7"/>
  <c r="Z116" i="7"/>
  <c r="Y116" i="7"/>
  <c r="U116" i="7"/>
  <c r="S116" i="7"/>
  <c r="R116" i="7"/>
  <c r="Q116" i="7"/>
  <c r="P116" i="7"/>
  <c r="J116" i="7"/>
  <c r="AF115" i="7"/>
  <c r="AE115" i="7"/>
  <c r="AD115" i="7"/>
  <c r="Z115" i="7"/>
  <c r="Y115" i="7"/>
  <c r="V115" i="7"/>
  <c r="U115" i="7"/>
  <c r="S115" i="7"/>
  <c r="R115" i="7"/>
  <c r="Q115" i="7"/>
  <c r="P115" i="7"/>
  <c r="J115" i="7"/>
  <c r="AF114" i="7"/>
  <c r="AE114" i="7"/>
  <c r="AD114" i="7"/>
  <c r="AA114" i="7"/>
  <c r="Z114" i="7"/>
  <c r="Y114" i="7"/>
  <c r="V114" i="7"/>
  <c r="U114" i="7"/>
  <c r="S114" i="7"/>
  <c r="R114" i="7"/>
  <c r="Q114" i="7"/>
  <c r="P114" i="7"/>
  <c r="J114" i="7"/>
  <c r="AF113" i="7"/>
  <c r="AE113" i="7"/>
  <c r="AD113" i="7"/>
  <c r="AA113" i="7"/>
  <c r="Z113" i="7"/>
  <c r="Y113" i="7"/>
  <c r="U113" i="7"/>
  <c r="S113" i="7"/>
  <c r="R113" i="7"/>
  <c r="Q113" i="7"/>
  <c r="P113" i="7"/>
  <c r="J113" i="7"/>
  <c r="AF112" i="7"/>
  <c r="AE112" i="7"/>
  <c r="AD112" i="7"/>
  <c r="AA112" i="7"/>
  <c r="Z112" i="7"/>
  <c r="Y112" i="7"/>
  <c r="U112" i="7"/>
  <c r="S112" i="7"/>
  <c r="R112" i="7"/>
  <c r="Q112" i="7"/>
  <c r="P112" i="7"/>
  <c r="J112" i="7"/>
  <c r="AF111" i="7"/>
  <c r="AE111" i="7"/>
  <c r="AD111" i="7"/>
  <c r="AA111" i="7"/>
  <c r="Z111" i="7"/>
  <c r="Y111" i="7"/>
  <c r="V111" i="7"/>
  <c r="U111" i="7"/>
  <c r="S111" i="7"/>
  <c r="R111" i="7"/>
  <c r="Q111" i="7"/>
  <c r="P111" i="7"/>
  <c r="J111" i="7"/>
  <c r="AF110" i="7"/>
  <c r="AE110" i="7"/>
  <c r="AD110" i="7"/>
  <c r="AA110" i="7"/>
  <c r="Z110" i="7"/>
  <c r="Y110" i="7"/>
  <c r="V110" i="7"/>
  <c r="U110" i="7"/>
  <c r="S110" i="7"/>
  <c r="R110" i="7"/>
  <c r="Q110" i="7"/>
  <c r="P110" i="7"/>
  <c r="J110" i="7"/>
  <c r="AF109" i="7"/>
  <c r="AE109" i="7"/>
  <c r="AD109" i="7"/>
  <c r="AA109" i="7"/>
  <c r="Z109" i="7"/>
  <c r="Y109" i="7"/>
  <c r="U109" i="7"/>
  <c r="S109" i="7"/>
  <c r="R109" i="7"/>
  <c r="Q109" i="7"/>
  <c r="P109" i="7"/>
  <c r="J109" i="7"/>
  <c r="AF108" i="7"/>
  <c r="AE108" i="7"/>
  <c r="AD108" i="7"/>
  <c r="AA108" i="7"/>
  <c r="Z108" i="7"/>
  <c r="Y108" i="7"/>
  <c r="U108" i="7"/>
  <c r="S108" i="7"/>
  <c r="R108" i="7"/>
  <c r="Q108" i="7"/>
  <c r="P108" i="7"/>
  <c r="J108" i="7"/>
  <c r="AF107" i="7"/>
  <c r="AE107" i="7"/>
  <c r="AD107" i="7"/>
  <c r="Z107" i="7"/>
  <c r="Y107" i="7"/>
  <c r="V107" i="7"/>
  <c r="U107" i="7"/>
  <c r="S107" i="7"/>
  <c r="R107" i="7"/>
  <c r="Q107" i="7"/>
  <c r="P107" i="7"/>
  <c r="J107" i="7"/>
  <c r="AF106" i="7"/>
  <c r="AE106" i="7"/>
  <c r="AD106" i="7"/>
  <c r="AA106" i="7"/>
  <c r="Z106" i="7"/>
  <c r="Y106" i="7"/>
  <c r="V106" i="7"/>
  <c r="U106" i="7"/>
  <c r="S106" i="7"/>
  <c r="R106" i="7"/>
  <c r="Q106" i="7"/>
  <c r="P106" i="7"/>
  <c r="J106" i="7"/>
  <c r="AF105" i="7"/>
  <c r="AE105" i="7"/>
  <c r="AD105" i="7"/>
  <c r="AA105" i="7"/>
  <c r="Z105" i="7"/>
  <c r="Y105" i="7"/>
  <c r="U105" i="7"/>
  <c r="S105" i="7"/>
  <c r="R105" i="7"/>
  <c r="Q105" i="7"/>
  <c r="P105" i="7"/>
  <c r="J105" i="7"/>
  <c r="AF104" i="7"/>
  <c r="AE104" i="7"/>
  <c r="AD104" i="7"/>
  <c r="AA104" i="7"/>
  <c r="Z104" i="7"/>
  <c r="Y104" i="7"/>
  <c r="U104" i="7"/>
  <c r="S104" i="7"/>
  <c r="R104" i="7"/>
  <c r="Q104" i="7"/>
  <c r="P104" i="7"/>
  <c r="J104" i="7"/>
  <c r="AF103" i="7"/>
  <c r="AE103" i="7"/>
  <c r="AD103" i="7"/>
  <c r="Z103" i="7"/>
  <c r="Y103" i="7"/>
  <c r="V103" i="7"/>
  <c r="U103" i="7"/>
  <c r="S103" i="7"/>
  <c r="R103" i="7"/>
  <c r="Q103" i="7"/>
  <c r="P103" i="7"/>
  <c r="J103" i="7"/>
  <c r="AG102" i="7"/>
  <c r="AF102" i="7"/>
  <c r="AE102" i="7"/>
  <c r="AD102" i="7"/>
  <c r="AA102" i="7"/>
  <c r="Z102" i="7"/>
  <c r="Y102" i="7"/>
  <c r="W102" i="7"/>
  <c r="V102" i="7"/>
  <c r="U102" i="7"/>
  <c r="S102" i="7"/>
  <c r="R102" i="7"/>
  <c r="Q102" i="7"/>
  <c r="P102" i="7"/>
  <c r="J102" i="7"/>
  <c r="AF101" i="7"/>
  <c r="AE101" i="7"/>
  <c r="AD101" i="7"/>
  <c r="AA101" i="7"/>
  <c r="Z101" i="7"/>
  <c r="Y101" i="7"/>
  <c r="W101" i="7"/>
  <c r="U101" i="7"/>
  <c r="S101" i="7"/>
  <c r="R101" i="7"/>
  <c r="Q101" i="7"/>
  <c r="P101" i="7"/>
  <c r="J101" i="7"/>
  <c r="AF100" i="7"/>
  <c r="AE100" i="7"/>
  <c r="AD100" i="7"/>
  <c r="AA100" i="7"/>
  <c r="Z100" i="7"/>
  <c r="Y100" i="7"/>
  <c r="W100" i="7"/>
  <c r="U100" i="7"/>
  <c r="S100" i="7"/>
  <c r="R100" i="7"/>
  <c r="Q100" i="7"/>
  <c r="P100" i="7"/>
  <c r="J100" i="7"/>
  <c r="AG99" i="7"/>
  <c r="AF99" i="7"/>
  <c r="AE99" i="7"/>
  <c r="AD99" i="7"/>
  <c r="Z99" i="7"/>
  <c r="Y99" i="7"/>
  <c r="W99" i="7"/>
  <c r="V99" i="7"/>
  <c r="U99" i="7"/>
  <c r="S99" i="7"/>
  <c r="R99" i="7"/>
  <c r="Q99" i="7"/>
  <c r="P99" i="7"/>
  <c r="J99" i="7"/>
  <c r="AF98" i="7"/>
  <c r="AE98" i="7"/>
  <c r="AD98" i="7"/>
  <c r="AA98" i="7"/>
  <c r="Z98" i="7"/>
  <c r="Y98" i="7"/>
  <c r="W98" i="7"/>
  <c r="V98" i="7"/>
  <c r="U98" i="7"/>
  <c r="S98" i="7"/>
  <c r="R98" i="7"/>
  <c r="Q98" i="7"/>
  <c r="P98" i="7"/>
  <c r="J98" i="7"/>
  <c r="AF97" i="7"/>
  <c r="AE97" i="7"/>
  <c r="AD97" i="7"/>
  <c r="AA97" i="7"/>
  <c r="Z97" i="7"/>
  <c r="Y97" i="7"/>
  <c r="W97" i="7"/>
  <c r="U97" i="7"/>
  <c r="S97" i="7"/>
  <c r="R97" i="7"/>
  <c r="Q97" i="7"/>
  <c r="P97" i="7"/>
  <c r="J97" i="7"/>
  <c r="AF96" i="7"/>
  <c r="AE96" i="7"/>
  <c r="AD96" i="7"/>
  <c r="AA96" i="7"/>
  <c r="Z96" i="7"/>
  <c r="Y96" i="7"/>
  <c r="W96" i="7"/>
  <c r="U96" i="7"/>
  <c r="S96" i="7"/>
  <c r="R96" i="7"/>
  <c r="Q96" i="7"/>
  <c r="P96" i="7"/>
  <c r="J96" i="7"/>
  <c r="AF95" i="7"/>
  <c r="AE95" i="7"/>
  <c r="AD95" i="7"/>
  <c r="Z95" i="7"/>
  <c r="Y95" i="7"/>
  <c r="W95" i="7"/>
  <c r="V95" i="7"/>
  <c r="U95" i="7"/>
  <c r="S95" i="7"/>
  <c r="R95" i="7"/>
  <c r="Q95" i="7"/>
  <c r="P95" i="7"/>
  <c r="J95" i="7"/>
  <c r="AG94" i="7"/>
  <c r="AF94" i="7"/>
  <c r="AE94" i="7"/>
  <c r="AD94" i="7"/>
  <c r="AA94" i="7"/>
  <c r="Z94" i="7"/>
  <c r="Y94" i="7"/>
  <c r="W94" i="7"/>
  <c r="V94" i="7"/>
  <c r="U94" i="7"/>
  <c r="S94" i="7"/>
  <c r="R94" i="7"/>
  <c r="Q94" i="7"/>
  <c r="P94" i="7"/>
  <c r="J94" i="7"/>
  <c r="AG93" i="7"/>
  <c r="AF93" i="7"/>
  <c r="AE93" i="7"/>
  <c r="AD93" i="7"/>
  <c r="AA93" i="7"/>
  <c r="Z93" i="7"/>
  <c r="Y93" i="7"/>
  <c r="W93" i="7"/>
  <c r="V93" i="7"/>
  <c r="U93" i="7"/>
  <c r="S93" i="7"/>
  <c r="R93" i="7"/>
  <c r="Q93" i="7"/>
  <c r="P93" i="7"/>
  <c r="J93" i="7"/>
  <c r="AG92" i="7"/>
  <c r="AF92" i="7"/>
  <c r="AE92" i="7"/>
  <c r="AD92" i="7"/>
  <c r="AA92" i="7"/>
  <c r="Z92" i="7"/>
  <c r="Y92" i="7"/>
  <c r="W92" i="7"/>
  <c r="U92" i="7"/>
  <c r="S92" i="7"/>
  <c r="R92" i="7"/>
  <c r="Q92" i="7"/>
  <c r="P92" i="7"/>
  <c r="J92" i="7"/>
  <c r="AG91" i="7"/>
  <c r="AF91" i="7"/>
  <c r="AE91" i="7"/>
  <c r="AD91" i="7"/>
  <c r="Z91" i="7"/>
  <c r="Y91" i="7"/>
  <c r="W91" i="7"/>
  <c r="V91" i="7"/>
  <c r="U91" i="7"/>
  <c r="S91" i="7"/>
  <c r="R91" i="7"/>
  <c r="Q91" i="7"/>
  <c r="P91" i="7"/>
  <c r="J91" i="7"/>
  <c r="AG90" i="7"/>
  <c r="AF90" i="7"/>
  <c r="AE90" i="7"/>
  <c r="AD90" i="7"/>
  <c r="AA90" i="7"/>
  <c r="Z90" i="7"/>
  <c r="Y90" i="7"/>
  <c r="W90" i="7"/>
  <c r="V90" i="7"/>
  <c r="U90" i="7"/>
  <c r="S90" i="7"/>
  <c r="R90" i="7"/>
  <c r="Q90" i="7"/>
  <c r="P90" i="7"/>
  <c r="J90" i="7"/>
  <c r="AG89" i="7"/>
  <c r="AF89" i="7"/>
  <c r="AE89" i="7"/>
  <c r="AD89" i="7"/>
  <c r="AA89" i="7"/>
  <c r="Z89" i="7"/>
  <c r="Y89" i="7"/>
  <c r="W89" i="7"/>
  <c r="U89" i="7"/>
  <c r="S89" i="7"/>
  <c r="R89" i="7"/>
  <c r="Q89" i="7"/>
  <c r="P89" i="7"/>
  <c r="J89" i="7"/>
  <c r="AG88" i="7"/>
  <c r="AF88" i="7"/>
  <c r="AE88" i="7"/>
  <c r="AD88" i="7"/>
  <c r="AA88" i="7"/>
  <c r="Z88" i="7"/>
  <c r="Y88" i="7"/>
  <c r="W88" i="7"/>
  <c r="U88" i="7"/>
  <c r="S88" i="7"/>
  <c r="R88" i="7"/>
  <c r="Q88" i="7"/>
  <c r="P88" i="7"/>
  <c r="J88" i="7"/>
  <c r="AG87" i="7"/>
  <c r="AF87" i="7"/>
  <c r="AE87" i="7"/>
  <c r="AD87" i="7"/>
  <c r="AA87" i="7"/>
  <c r="Z87" i="7"/>
  <c r="Y87" i="7"/>
  <c r="W87" i="7"/>
  <c r="V87" i="7"/>
  <c r="U87" i="7"/>
  <c r="S87" i="7"/>
  <c r="R87" i="7"/>
  <c r="Q87" i="7"/>
  <c r="P87" i="7"/>
  <c r="J87" i="7"/>
  <c r="AG86" i="7"/>
  <c r="AF86" i="7"/>
  <c r="AE86" i="7"/>
  <c r="AD86" i="7"/>
  <c r="AA86" i="7"/>
  <c r="Z86" i="7"/>
  <c r="Y86" i="7"/>
  <c r="W86" i="7"/>
  <c r="V86" i="7"/>
  <c r="U86" i="7"/>
  <c r="S86" i="7"/>
  <c r="R86" i="7"/>
  <c r="Q86" i="7"/>
  <c r="P86" i="7"/>
  <c r="J86" i="7"/>
  <c r="AG85" i="7"/>
  <c r="AF85" i="7"/>
  <c r="AE85" i="7"/>
  <c r="AD85" i="7"/>
  <c r="AA85" i="7"/>
  <c r="Z85" i="7"/>
  <c r="Y85" i="7"/>
  <c r="W85" i="7"/>
  <c r="U85" i="7"/>
  <c r="S85" i="7"/>
  <c r="R85" i="7"/>
  <c r="Q85" i="7"/>
  <c r="P85" i="7"/>
  <c r="J85" i="7"/>
  <c r="AG84" i="7"/>
  <c r="AF84" i="7"/>
  <c r="AE84" i="7"/>
  <c r="AD84" i="7"/>
  <c r="AA84" i="7"/>
  <c r="Z84" i="7"/>
  <c r="Y84" i="7"/>
  <c r="W84" i="7"/>
  <c r="U84" i="7"/>
  <c r="S84" i="7"/>
  <c r="R84" i="7"/>
  <c r="Q84" i="7"/>
  <c r="P84" i="7"/>
  <c r="J84" i="7"/>
  <c r="AG83" i="7"/>
  <c r="AF83" i="7"/>
  <c r="AE83" i="7"/>
  <c r="AD83" i="7"/>
  <c r="AA83" i="7"/>
  <c r="Z83" i="7"/>
  <c r="Y83" i="7"/>
  <c r="W83" i="7"/>
  <c r="V83" i="7"/>
  <c r="U83" i="7"/>
  <c r="S83" i="7"/>
  <c r="R83" i="7"/>
  <c r="Q83" i="7"/>
  <c r="P83" i="7"/>
  <c r="J83" i="7"/>
  <c r="AG82" i="7"/>
  <c r="AF82" i="7"/>
  <c r="AE82" i="7"/>
  <c r="AD82" i="7"/>
  <c r="AA82" i="7"/>
  <c r="Z82" i="7"/>
  <c r="Y82" i="7"/>
  <c r="W82" i="7"/>
  <c r="V82" i="7"/>
  <c r="U82" i="7"/>
  <c r="S82" i="7"/>
  <c r="R82" i="7"/>
  <c r="Q82" i="7"/>
  <c r="P82" i="7"/>
  <c r="J82" i="7"/>
  <c r="AG81" i="7"/>
  <c r="AF81" i="7"/>
  <c r="AE81" i="7"/>
  <c r="AD81" i="7"/>
  <c r="AA81" i="7"/>
  <c r="Z81" i="7"/>
  <c r="Y81" i="7"/>
  <c r="W81" i="7"/>
  <c r="U81" i="7"/>
  <c r="S81" i="7"/>
  <c r="R81" i="7"/>
  <c r="Q81" i="7"/>
  <c r="P81" i="7"/>
  <c r="J81" i="7"/>
  <c r="AG80" i="7"/>
  <c r="AF80" i="7"/>
  <c r="AE80" i="7"/>
  <c r="AD80" i="7"/>
  <c r="AA80" i="7"/>
  <c r="Z80" i="7"/>
  <c r="Y80" i="7"/>
  <c r="W80" i="7"/>
  <c r="U80" i="7"/>
  <c r="S80" i="7"/>
  <c r="R80" i="7"/>
  <c r="Q80" i="7"/>
  <c r="P80" i="7"/>
  <c r="J80" i="7"/>
  <c r="AG79" i="7"/>
  <c r="AF79" i="7"/>
  <c r="AE79" i="7"/>
  <c r="AD79" i="7"/>
  <c r="AA79" i="7"/>
  <c r="Z79" i="7"/>
  <c r="Y79" i="7"/>
  <c r="W79" i="7"/>
  <c r="V79" i="7"/>
  <c r="U79" i="7"/>
  <c r="S79" i="7"/>
  <c r="R79" i="7"/>
  <c r="Q79" i="7"/>
  <c r="P79" i="7"/>
  <c r="J79" i="7"/>
  <c r="AG78" i="7"/>
  <c r="AF78" i="7"/>
  <c r="AE78" i="7"/>
  <c r="AD78" i="7"/>
  <c r="AA78" i="7"/>
  <c r="Z78" i="7"/>
  <c r="Y78" i="7"/>
  <c r="W78" i="7"/>
  <c r="V78" i="7"/>
  <c r="U78" i="7"/>
  <c r="S78" i="7"/>
  <c r="R78" i="7"/>
  <c r="Q78" i="7"/>
  <c r="P78" i="7"/>
  <c r="J78" i="7"/>
  <c r="AG77" i="7"/>
  <c r="AF77" i="7"/>
  <c r="AE77" i="7"/>
  <c r="AD77" i="7"/>
  <c r="AA77" i="7"/>
  <c r="Z77" i="7"/>
  <c r="Y77" i="7"/>
  <c r="W77" i="7"/>
  <c r="V77" i="7"/>
  <c r="U77" i="7"/>
  <c r="S77" i="7"/>
  <c r="R77" i="7"/>
  <c r="Q77" i="7"/>
  <c r="P77" i="7"/>
  <c r="J77" i="7"/>
  <c r="AG76" i="7"/>
  <c r="AF76" i="7"/>
  <c r="AE76" i="7"/>
  <c r="AD76" i="7"/>
  <c r="AA76" i="7"/>
  <c r="Z76" i="7"/>
  <c r="Y76" i="7"/>
  <c r="W76" i="7"/>
  <c r="V76" i="7"/>
  <c r="U76" i="7"/>
  <c r="S76" i="7"/>
  <c r="R76" i="7"/>
  <c r="Q76" i="7"/>
  <c r="P76" i="7"/>
  <c r="J76" i="7"/>
  <c r="AG75" i="7"/>
  <c r="AF75" i="7"/>
  <c r="AE75" i="7"/>
  <c r="AD75" i="7"/>
  <c r="AA75" i="7"/>
  <c r="Z75" i="7"/>
  <c r="Y75" i="7"/>
  <c r="W75" i="7"/>
  <c r="V75" i="7"/>
  <c r="U75" i="7"/>
  <c r="S75" i="7"/>
  <c r="R75" i="7"/>
  <c r="Q75" i="7"/>
  <c r="P75" i="7"/>
  <c r="J75" i="7"/>
  <c r="AG74" i="7"/>
  <c r="AF74" i="7"/>
  <c r="AE74" i="7"/>
  <c r="AD74" i="7"/>
  <c r="AA74" i="7"/>
  <c r="Z74" i="7"/>
  <c r="Y74" i="7"/>
  <c r="W74" i="7"/>
  <c r="V74" i="7"/>
  <c r="U74" i="7"/>
  <c r="S74" i="7"/>
  <c r="R74" i="7"/>
  <c r="Q74" i="7"/>
  <c r="P74" i="7"/>
  <c r="J74" i="7"/>
  <c r="AG73" i="7"/>
  <c r="AF73" i="7"/>
  <c r="AE73" i="7"/>
  <c r="AD73" i="7"/>
  <c r="AA73" i="7"/>
  <c r="Z73" i="7"/>
  <c r="Y73" i="7"/>
  <c r="W73" i="7"/>
  <c r="V73" i="7"/>
  <c r="U73" i="7"/>
  <c r="S73" i="7"/>
  <c r="R73" i="7"/>
  <c r="Q73" i="7"/>
  <c r="P73" i="7"/>
  <c r="J73" i="7"/>
  <c r="AG31" i="7"/>
  <c r="AF31" i="7"/>
  <c r="AE31" i="7"/>
  <c r="AA31" i="7"/>
  <c r="Z31" i="7"/>
  <c r="Y31" i="7"/>
  <c r="W31" i="7"/>
  <c r="U31" i="7"/>
  <c r="S31" i="7"/>
  <c r="R31" i="7"/>
  <c r="Q31" i="7"/>
  <c r="P31" i="7"/>
  <c r="AG30" i="7"/>
  <c r="AF30" i="7"/>
  <c r="AE30" i="7"/>
  <c r="AA30" i="7"/>
  <c r="Z30" i="7"/>
  <c r="Y30" i="7"/>
  <c r="W30" i="7"/>
  <c r="U30" i="7"/>
  <c r="S30" i="7"/>
  <c r="R30" i="7"/>
  <c r="Q30" i="7"/>
  <c r="P30" i="7"/>
  <c r="AG29" i="7"/>
  <c r="AF29" i="7"/>
  <c r="AE29" i="7"/>
  <c r="AA29" i="7"/>
  <c r="Z29" i="7"/>
  <c r="Y29" i="7"/>
  <c r="W29" i="7"/>
  <c r="U29" i="7"/>
  <c r="S29" i="7"/>
  <c r="R29" i="7"/>
  <c r="Q29" i="7"/>
  <c r="P29" i="7"/>
  <c r="AG28" i="7"/>
  <c r="AF28" i="7"/>
  <c r="AE28" i="7"/>
  <c r="AD28" i="7"/>
  <c r="AA28" i="7"/>
  <c r="Z28" i="7"/>
  <c r="Y28" i="7"/>
  <c r="W28" i="7"/>
  <c r="U28" i="7"/>
  <c r="S28" i="7"/>
  <c r="R28" i="7"/>
  <c r="Q28" i="7"/>
  <c r="P28" i="7"/>
  <c r="AG27" i="7"/>
  <c r="AF27" i="7"/>
  <c r="AE27" i="7"/>
  <c r="AA27" i="7"/>
  <c r="Z27" i="7"/>
  <c r="Y27" i="7"/>
  <c r="W27" i="7"/>
  <c r="U27" i="7"/>
  <c r="S27" i="7"/>
  <c r="R27" i="7"/>
  <c r="Q27" i="7"/>
  <c r="P27" i="7"/>
  <c r="AG26" i="7"/>
  <c r="AF26" i="7"/>
  <c r="AE26" i="7"/>
  <c r="AD26" i="7"/>
  <c r="AA26" i="7"/>
  <c r="Z26" i="7"/>
  <c r="Y26" i="7"/>
  <c r="W26" i="7"/>
  <c r="U26" i="7"/>
  <c r="S26" i="7"/>
  <c r="R26" i="7"/>
  <c r="Q26" i="7"/>
  <c r="P26" i="7"/>
  <c r="AG25" i="7"/>
  <c r="AF25" i="7"/>
  <c r="AE25" i="7"/>
  <c r="AA25" i="7"/>
  <c r="Z25" i="7"/>
  <c r="Y25" i="7"/>
  <c r="W25" i="7"/>
  <c r="U25" i="7"/>
  <c r="S25" i="7"/>
  <c r="R25" i="7"/>
  <c r="Q25" i="7"/>
  <c r="P25" i="7"/>
  <c r="AG24" i="7"/>
  <c r="AF24" i="7"/>
  <c r="AE24" i="7"/>
  <c r="AA24" i="7"/>
  <c r="Z24" i="7"/>
  <c r="Y24" i="7"/>
  <c r="W24" i="7"/>
  <c r="U24" i="7"/>
  <c r="S24" i="7"/>
  <c r="R24" i="7"/>
  <c r="Q24" i="7"/>
  <c r="P24" i="7"/>
  <c r="AG23" i="7"/>
  <c r="AF23" i="7"/>
  <c r="AE23" i="7"/>
  <c r="AA23" i="7"/>
  <c r="Z23" i="7"/>
  <c r="Y23" i="7"/>
  <c r="W23" i="7"/>
  <c r="U23" i="7"/>
  <c r="S23" i="7"/>
  <c r="R23" i="7"/>
  <c r="Q23" i="7"/>
  <c r="P23" i="7"/>
  <c r="AG22" i="7"/>
  <c r="AF22" i="7"/>
  <c r="AE22" i="7"/>
  <c r="AD22" i="7"/>
  <c r="AA22" i="7"/>
  <c r="Z22" i="7"/>
  <c r="Y22" i="7"/>
  <c r="W22" i="7"/>
  <c r="U22" i="7"/>
  <c r="S22" i="7"/>
  <c r="R22" i="7"/>
  <c r="Q22" i="7"/>
  <c r="P22" i="7"/>
  <c r="AG21" i="7"/>
  <c r="AF21" i="7"/>
  <c r="AE21" i="7"/>
  <c r="AA21" i="7"/>
  <c r="Z21" i="7"/>
  <c r="Y21" i="7"/>
  <c r="W21" i="7"/>
  <c r="U21" i="7"/>
  <c r="S21" i="7"/>
  <c r="R21" i="7"/>
  <c r="Q21" i="7"/>
  <c r="P21" i="7"/>
  <c r="AG20" i="7"/>
  <c r="AF20" i="7"/>
  <c r="AE20" i="7"/>
  <c r="AA20" i="7"/>
  <c r="Z20" i="7"/>
  <c r="Y20" i="7"/>
  <c r="W20" i="7"/>
  <c r="V20" i="7"/>
  <c r="U20" i="7"/>
  <c r="S20" i="7"/>
  <c r="R20" i="7"/>
  <c r="Q20" i="7"/>
  <c r="P20" i="7"/>
  <c r="AG19" i="7"/>
  <c r="AF19" i="7"/>
  <c r="AE19" i="7"/>
  <c r="AA19" i="7"/>
  <c r="Z19" i="7"/>
  <c r="Y19" i="7"/>
  <c r="W19" i="7"/>
  <c r="V19" i="7"/>
  <c r="U19" i="7"/>
  <c r="S19" i="7"/>
  <c r="R19" i="7"/>
  <c r="Q19" i="7"/>
  <c r="P19" i="7"/>
  <c r="AG18" i="7"/>
  <c r="AF18" i="7"/>
  <c r="AE18" i="7"/>
  <c r="AA18" i="7"/>
  <c r="Z18" i="7"/>
  <c r="Y18" i="7"/>
  <c r="W18" i="7"/>
  <c r="V18" i="7"/>
  <c r="U18" i="7"/>
  <c r="S18" i="7"/>
  <c r="R18" i="7"/>
  <c r="Q18" i="7"/>
  <c r="P18" i="7"/>
  <c r="AG17" i="7"/>
  <c r="AF17" i="7"/>
  <c r="AE17" i="7"/>
  <c r="AA17" i="7"/>
  <c r="Z17" i="7"/>
  <c r="Y17" i="7"/>
  <c r="W17" i="7"/>
  <c r="V17" i="7"/>
  <c r="U17" i="7"/>
  <c r="S17" i="7"/>
  <c r="R17" i="7"/>
  <c r="Q17" i="7"/>
  <c r="P17" i="7"/>
  <c r="AG16" i="7"/>
  <c r="AF16" i="7"/>
  <c r="AE16" i="7"/>
  <c r="AA16" i="7"/>
  <c r="Z16" i="7"/>
  <c r="Y16" i="7"/>
  <c r="W16" i="7"/>
  <c r="V16" i="7"/>
  <c r="U16" i="7"/>
  <c r="S16" i="7"/>
  <c r="R16" i="7"/>
  <c r="Q16" i="7"/>
  <c r="P16" i="7"/>
  <c r="AG15" i="7"/>
  <c r="AF15" i="7"/>
  <c r="AE15" i="7"/>
  <c r="AA15" i="7"/>
  <c r="Z15" i="7"/>
  <c r="Y15" i="7"/>
  <c r="W15" i="7"/>
  <c r="V15" i="7"/>
  <c r="U15" i="7"/>
  <c r="S15" i="7"/>
  <c r="R15" i="7"/>
  <c r="Q15" i="7"/>
  <c r="P15" i="7"/>
  <c r="AG14" i="7"/>
  <c r="AF14" i="7"/>
  <c r="AE14" i="7"/>
  <c r="AD14" i="7"/>
  <c r="AA14" i="7"/>
  <c r="Z14" i="7"/>
  <c r="Y14" i="7"/>
  <c r="W14" i="7"/>
  <c r="V14" i="7"/>
  <c r="U14" i="7"/>
  <c r="S14" i="7"/>
  <c r="R14" i="7"/>
  <c r="Q14" i="7"/>
  <c r="P14" i="7"/>
  <c r="D6" i="7"/>
  <c r="E6" i="7" s="1"/>
  <c r="F6" i="7" s="1"/>
  <c r="G6" i="7" s="1"/>
  <c r="H6" i="7" s="1"/>
  <c r="I6" i="7" s="1"/>
  <c r="J6" i="7" s="1"/>
  <c r="K6" i="7" s="1"/>
  <c r="L6" i="7" s="1"/>
  <c r="M6" i="7" s="1"/>
  <c r="N6" i="7" s="1"/>
  <c r="O6" i="7" s="1"/>
  <c r="P6" i="7" s="1"/>
  <c r="Q6" i="7" s="1"/>
  <c r="R6" i="7" s="1"/>
  <c r="S6" i="7" s="1"/>
  <c r="T6" i="7" s="1"/>
  <c r="U6" i="7" s="1"/>
  <c r="V6" i="7" s="1"/>
  <c r="X6" i="7" s="1"/>
  <c r="Y6" i="7" s="1"/>
  <c r="Z6" i="7" s="1"/>
  <c r="AA6" i="7" s="1"/>
  <c r="AC6" i="7" s="1"/>
  <c r="AD6" i="7" s="1"/>
  <c r="AE6" i="7" s="1"/>
  <c r="AF6" i="7" s="1"/>
  <c r="AG6" i="7" s="1"/>
  <c r="AH6" i="7" s="1"/>
  <c r="S35" i="6"/>
  <c r="X35" i="6" s="1"/>
  <c r="Y34" i="6"/>
  <c r="I35" i="6"/>
  <c r="K26" i="6"/>
  <c r="H26" i="6"/>
  <c r="K24" i="6"/>
  <c r="H24" i="6"/>
  <c r="K18" i="6"/>
  <c r="E46" i="5"/>
  <c r="E45" i="5"/>
  <c r="E42" i="5"/>
  <c r="AC16" i="23" l="1"/>
  <c r="AA23" i="8"/>
  <c r="AA17" i="8"/>
  <c r="AA16" i="8"/>
  <c r="I42" i="5"/>
  <c r="AG11" i="21"/>
  <c r="AA15" i="8"/>
  <c r="AF11" i="21"/>
  <c r="T10" i="9" s="1"/>
  <c r="AB17" i="21"/>
  <c r="H45" i="5" s="1"/>
  <c r="W16" i="21"/>
  <c r="O16" i="21" s="1"/>
  <c r="W15" i="21"/>
  <c r="O15" i="21" s="1"/>
  <c r="W17" i="21"/>
  <c r="F45" i="5" s="1"/>
  <c r="AB16" i="21"/>
  <c r="H44" i="5" s="1"/>
  <c r="H46" i="5"/>
  <c r="AB15" i="21"/>
  <c r="H43" i="5" s="1"/>
  <c r="W18" i="21"/>
  <c r="F46" i="5" s="1"/>
  <c r="AC4" i="27"/>
  <c r="AC7" i="27"/>
  <c r="AC3" i="27"/>
  <c r="U37" i="25"/>
  <c r="C10" i="26" s="1"/>
  <c r="AC5" i="27"/>
  <c r="V37" i="25"/>
  <c r="C11" i="26" s="1"/>
  <c r="AC6" i="27"/>
  <c r="AL3" i="27"/>
  <c r="V4" i="27"/>
  <c r="AG127" i="7"/>
  <c r="AG117" i="7"/>
  <c r="AH117" i="7" s="1"/>
  <c r="X38" i="28"/>
  <c r="X38" i="25"/>
  <c r="X36" i="6"/>
  <c r="AC19" i="23"/>
  <c r="AC8" i="27"/>
  <c r="AA28" i="8"/>
  <c r="AA22" i="8"/>
  <c r="AA18" i="8"/>
  <c r="AD10" i="27"/>
  <c r="H49" i="5"/>
  <c r="AD18" i="27"/>
  <c r="H57" i="5"/>
  <c r="AD14" i="27"/>
  <c r="H53" i="5"/>
  <c r="AA27" i="8"/>
  <c r="AD19" i="27"/>
  <c r="AF19" i="27"/>
  <c r="AA20" i="8"/>
  <c r="AD13" i="27"/>
  <c r="H52" i="5"/>
  <c r="AD11" i="27"/>
  <c r="H50" i="5"/>
  <c r="AD9" i="27"/>
  <c r="H48" i="5"/>
  <c r="V11" i="27"/>
  <c r="W22" i="21"/>
  <c r="F50" i="5" s="1"/>
  <c r="V20" i="27"/>
  <c r="W31" i="21"/>
  <c r="AA20" i="27" s="1"/>
  <c r="V9" i="27"/>
  <c r="W20" i="21"/>
  <c r="F48" i="5" s="1"/>
  <c r="V18" i="27"/>
  <c r="W29" i="21"/>
  <c r="F57" i="5" s="1"/>
  <c r="V14" i="27"/>
  <c r="W25" i="21"/>
  <c r="F53" i="5" s="1"/>
  <c r="V12" i="27"/>
  <c r="W23" i="21"/>
  <c r="F51" i="5" s="1"/>
  <c r="V17" i="27"/>
  <c r="W28" i="21"/>
  <c r="F56" i="5" s="1"/>
  <c r="V13" i="27"/>
  <c r="W24" i="21"/>
  <c r="F52" i="5" s="1"/>
  <c r="V10" i="27"/>
  <c r="W21" i="21"/>
  <c r="F49" i="5" s="1"/>
  <c r="V19" i="27"/>
  <c r="W30" i="21"/>
  <c r="AL6" i="27"/>
  <c r="I45" i="5"/>
  <c r="AL7" i="27"/>
  <c r="I46" i="5"/>
  <c r="AL8" i="27"/>
  <c r="I47" i="5"/>
  <c r="AL4" i="27"/>
  <c r="I43" i="5"/>
  <c r="AL5" i="27"/>
  <c r="I44" i="5"/>
  <c r="Y27" i="23"/>
  <c r="AK16" i="27"/>
  <c r="AL24" i="23"/>
  <c r="AJ13" i="27"/>
  <c r="V6" i="27"/>
  <c r="X37" i="28"/>
  <c r="AL27" i="23"/>
  <c r="AJ16" i="27"/>
  <c r="AF8" i="27"/>
  <c r="AD8" i="27"/>
  <c r="AF3" i="27"/>
  <c r="W37" i="28"/>
  <c r="AA21" i="8"/>
  <c r="AA29" i="8"/>
  <c r="AF16" i="27"/>
  <c r="AD16" i="27"/>
  <c r="Y25" i="23"/>
  <c r="AK14" i="27"/>
  <c r="AA8" i="27"/>
  <c r="V8" i="27"/>
  <c r="AD5" i="27"/>
  <c r="C13" i="26"/>
  <c r="AA30" i="8"/>
  <c r="Y28" i="23"/>
  <c r="AK17" i="27"/>
  <c r="Y20" i="23"/>
  <c r="AK9" i="27"/>
  <c r="V5" i="27"/>
  <c r="W37" i="25"/>
  <c r="C12" i="26" s="1"/>
  <c r="AA15" i="27"/>
  <c r="V15" i="27"/>
  <c r="AG119" i="7"/>
  <c r="M119" i="7" s="1"/>
  <c r="Y31" i="23"/>
  <c r="AK20" i="27"/>
  <c r="AL28" i="23"/>
  <c r="AJ17" i="27"/>
  <c r="AA16" i="27"/>
  <c r="V16" i="27"/>
  <c r="Y23" i="23"/>
  <c r="AK12" i="27"/>
  <c r="AL20" i="23"/>
  <c r="AJ9" i="27"/>
  <c r="AF7" i="27"/>
  <c r="AD7" i="27"/>
  <c r="Y22" i="23"/>
  <c r="AK11" i="27"/>
  <c r="AG123" i="7"/>
  <c r="AH123" i="7" s="1"/>
  <c r="AA24" i="8"/>
  <c r="AL31" i="23"/>
  <c r="AJ20" i="27"/>
  <c r="AF17" i="27"/>
  <c r="AD17" i="27"/>
  <c r="Y26" i="23"/>
  <c r="AK15" i="27"/>
  <c r="AL23" i="23"/>
  <c r="AJ12" i="27"/>
  <c r="V7" i="27"/>
  <c r="AA25" i="8"/>
  <c r="AF20" i="27"/>
  <c r="AD20" i="27"/>
  <c r="Y29" i="23"/>
  <c r="AK18" i="27"/>
  <c r="AL26" i="23"/>
  <c r="AJ15" i="27"/>
  <c r="AF12" i="27"/>
  <c r="AD12" i="27"/>
  <c r="Y21" i="23"/>
  <c r="AK10" i="27"/>
  <c r="AD4" i="27"/>
  <c r="V37" i="28"/>
  <c r="Y30" i="23"/>
  <c r="AK19" i="27"/>
  <c r="AL25" i="23"/>
  <c r="AJ14" i="27"/>
  <c r="AA26" i="8"/>
  <c r="AF15" i="27"/>
  <c r="AD15" i="27"/>
  <c r="Y24" i="23"/>
  <c r="AK13" i="27"/>
  <c r="AD6" i="27"/>
  <c r="AA19" i="8"/>
  <c r="U37" i="28"/>
  <c r="AG22" i="28"/>
  <c r="AG22" i="25"/>
  <c r="AA3" i="27"/>
  <c r="AF96" i="21"/>
  <c r="AG96" i="21" s="1"/>
  <c r="U95" i="10"/>
  <c r="AF100" i="21"/>
  <c r="AG100" i="21" s="1"/>
  <c r="U99" i="10"/>
  <c r="AF104" i="21"/>
  <c r="AG104" i="21" s="1"/>
  <c r="U103" i="10"/>
  <c r="AF108" i="21"/>
  <c r="AG108" i="21" s="1"/>
  <c r="U107" i="10"/>
  <c r="AF112" i="21"/>
  <c r="AG112" i="21" s="1"/>
  <c r="U111" i="10"/>
  <c r="AF116" i="21"/>
  <c r="AG116" i="21" s="1"/>
  <c r="U115" i="10"/>
  <c r="P30" i="23"/>
  <c r="P22" i="23"/>
  <c r="V11" i="21"/>
  <c r="J10" i="9" s="1"/>
  <c r="AC17" i="23"/>
  <c r="AA15" i="21"/>
  <c r="AG15" i="23" s="1"/>
  <c r="P14" i="10"/>
  <c r="AD15" i="7" s="1"/>
  <c r="P25" i="23"/>
  <c r="AA16" i="21"/>
  <c r="AG16" i="23" s="1"/>
  <c r="P15" i="10"/>
  <c r="AD16" i="7" s="1"/>
  <c r="AF97" i="21"/>
  <c r="AG97" i="21" s="1"/>
  <c r="U96" i="10"/>
  <c r="AF101" i="21"/>
  <c r="AG101" i="21" s="1"/>
  <c r="U100" i="10"/>
  <c r="AF105" i="21"/>
  <c r="AG105" i="21" s="1"/>
  <c r="U104" i="10"/>
  <c r="AF109" i="21"/>
  <c r="AG109" i="21" s="1"/>
  <c r="U108" i="10"/>
  <c r="AF113" i="21"/>
  <c r="AG113" i="21" s="1"/>
  <c r="U112" i="10"/>
  <c r="P28" i="23"/>
  <c r="P15" i="23"/>
  <c r="AA17" i="21"/>
  <c r="P16" i="10"/>
  <c r="AD17" i="7" s="1"/>
  <c r="AH17" i="7" s="1"/>
  <c r="P31" i="23"/>
  <c r="P23" i="23"/>
  <c r="P20" i="23"/>
  <c r="P17" i="10"/>
  <c r="AD18" i="7" s="1"/>
  <c r="M18" i="7" s="1"/>
  <c r="AA18" i="21"/>
  <c r="AE7" i="27" s="1"/>
  <c r="AF98" i="21"/>
  <c r="AG98" i="21" s="1"/>
  <c r="U97" i="10"/>
  <c r="AF102" i="21"/>
  <c r="AG102" i="21" s="1"/>
  <c r="U101" i="10"/>
  <c r="AF106" i="21"/>
  <c r="AG106" i="21" s="1"/>
  <c r="U105" i="10"/>
  <c r="AF110" i="21"/>
  <c r="AG110" i="21" s="1"/>
  <c r="U109" i="10"/>
  <c r="AF114" i="21"/>
  <c r="AG114" i="21" s="1"/>
  <c r="U113" i="10"/>
  <c r="P18" i="10"/>
  <c r="AD19" i="7" s="1"/>
  <c r="AA19" i="21"/>
  <c r="AE8" i="27" s="1"/>
  <c r="P29" i="23"/>
  <c r="P21" i="23"/>
  <c r="AF95" i="21"/>
  <c r="AG95" i="21" s="1"/>
  <c r="U94" i="10"/>
  <c r="AF99" i="21"/>
  <c r="AG99" i="21" s="1"/>
  <c r="U98" i="10"/>
  <c r="AF103" i="21"/>
  <c r="AG103" i="21" s="1"/>
  <c r="U102" i="10"/>
  <c r="AF107" i="21"/>
  <c r="AG107" i="21" s="1"/>
  <c r="U106" i="10"/>
  <c r="AF111" i="21"/>
  <c r="AG111" i="21" s="1"/>
  <c r="U110" i="10"/>
  <c r="AF115" i="21"/>
  <c r="AG115" i="21" s="1"/>
  <c r="U114" i="10"/>
  <c r="P24" i="23"/>
  <c r="AC11" i="27"/>
  <c r="AC13" i="27"/>
  <c r="AC10" i="27"/>
  <c r="AC15" i="27"/>
  <c r="AH30" i="23"/>
  <c r="AK30" i="23"/>
  <c r="AE30" i="23"/>
  <c r="AF30" i="23" s="1"/>
  <c r="AM30" i="23" s="1"/>
  <c r="AO30" i="23"/>
  <c r="AP30" i="23" s="1"/>
  <c r="AH25" i="23"/>
  <c r="AK25" i="23"/>
  <c r="AE25" i="23"/>
  <c r="AF25" i="23" s="1"/>
  <c r="J25" i="23" s="1"/>
  <c r="AO25" i="23"/>
  <c r="AP25" i="23" s="1"/>
  <c r="U22" i="23"/>
  <c r="AG22" i="23"/>
  <c r="AG25" i="23"/>
  <c r="U25" i="23"/>
  <c r="AK20" i="23"/>
  <c r="AO20" i="23"/>
  <c r="AP20" i="23" s="1"/>
  <c r="AE20" i="23"/>
  <c r="AF20" i="23" s="1"/>
  <c r="AM20" i="23" s="1"/>
  <c r="AH20" i="23"/>
  <c r="AO23" i="23"/>
  <c r="AP23" i="23" s="1"/>
  <c r="AE23" i="23"/>
  <c r="AF23" i="23" s="1"/>
  <c r="AM23" i="23" s="1"/>
  <c r="AH23" i="23"/>
  <c r="AK23" i="23"/>
  <c r="U31" i="23"/>
  <c r="AG31" i="23"/>
  <c r="AL29" i="23"/>
  <c r="AK26" i="23"/>
  <c r="AO26" i="23"/>
  <c r="AP26" i="23" s="1"/>
  <c r="AE26" i="23"/>
  <c r="AF26" i="23" s="1"/>
  <c r="AM26" i="23" s="1"/>
  <c r="AH26" i="23"/>
  <c r="U23" i="23"/>
  <c r="AG23" i="23"/>
  <c r="AL21" i="23"/>
  <c r="U20" i="23"/>
  <c r="AG20" i="23"/>
  <c r="AC9" i="27"/>
  <c r="U27" i="23"/>
  <c r="AG27" i="23"/>
  <c r="AH22" i="23"/>
  <c r="AK22" i="23"/>
  <c r="AE22" i="23"/>
  <c r="AF22" i="23" s="1"/>
  <c r="AM22" i="23" s="1"/>
  <c r="AO22" i="23"/>
  <c r="AP22" i="23" s="1"/>
  <c r="U29" i="23"/>
  <c r="AG29" i="23"/>
  <c r="P26" i="23"/>
  <c r="AE24" i="23"/>
  <c r="AF24" i="23" s="1"/>
  <c r="AM24" i="23" s="1"/>
  <c r="AO24" i="23"/>
  <c r="AP24" i="23" s="1"/>
  <c r="AH24" i="23"/>
  <c r="AK24" i="23"/>
  <c r="U21" i="23"/>
  <c r="AG21" i="23"/>
  <c r="AE19" i="23"/>
  <c r="AF19" i="23" s="1"/>
  <c r="AM19" i="23" s="1"/>
  <c r="AH19" i="23"/>
  <c r="AK19" i="23"/>
  <c r="AO19" i="23"/>
  <c r="AP19" i="23" s="1"/>
  <c r="AC19" i="27"/>
  <c r="AC20" i="27"/>
  <c r="AG30" i="23"/>
  <c r="U30" i="23"/>
  <c r="P27" i="23"/>
  <c r="AH28" i="23"/>
  <c r="AK28" i="23"/>
  <c r="AO28" i="23"/>
  <c r="AP28" i="23" s="1"/>
  <c r="AE28" i="23"/>
  <c r="AF28" i="23" s="1"/>
  <c r="J28" i="23" s="1"/>
  <c r="AK31" i="23"/>
  <c r="AH31" i="23"/>
  <c r="AO31" i="23"/>
  <c r="AP31" i="23" s="1"/>
  <c r="AE31" i="23"/>
  <c r="AF31" i="23" s="1"/>
  <c r="AM31" i="23" s="1"/>
  <c r="AG28" i="23"/>
  <c r="U28" i="23"/>
  <c r="AO29" i="23"/>
  <c r="AP29" i="23" s="1"/>
  <c r="AK29" i="23"/>
  <c r="AE29" i="23"/>
  <c r="AF29" i="23" s="1"/>
  <c r="AM29" i="23" s="1"/>
  <c r="AH29" i="23"/>
  <c r="U26" i="23"/>
  <c r="AG26" i="23"/>
  <c r="AE21" i="23"/>
  <c r="AF21" i="23" s="1"/>
  <c r="AM21" i="23" s="1"/>
  <c r="AO21" i="23"/>
  <c r="AP21" i="23" s="1"/>
  <c r="AH21" i="23"/>
  <c r="AK21" i="23"/>
  <c r="AL30" i="23"/>
  <c r="AE27" i="23"/>
  <c r="AF27" i="23" s="1"/>
  <c r="AM27" i="23" s="1"/>
  <c r="AH27" i="23"/>
  <c r="AK27" i="23"/>
  <c r="AO27" i="23"/>
  <c r="AP27" i="23" s="1"/>
  <c r="U24" i="23"/>
  <c r="AG24" i="23"/>
  <c r="AL22" i="23"/>
  <c r="P19" i="23"/>
  <c r="S10" i="9"/>
  <c r="Q10" i="8"/>
  <c r="Q10" i="9"/>
  <c r="U36" i="6"/>
  <c r="W36" i="6" s="1"/>
  <c r="U35" i="6"/>
  <c r="W35" i="6"/>
  <c r="R10" i="8"/>
  <c r="Q11" i="23"/>
  <c r="H10" i="9"/>
  <c r="J19" i="23"/>
  <c r="H10" i="10"/>
  <c r="AA11" i="23"/>
  <c r="AI11" i="23"/>
  <c r="R10" i="9"/>
  <c r="AB11" i="23"/>
  <c r="AD11" i="23"/>
  <c r="R11" i="23"/>
  <c r="I10" i="10"/>
  <c r="X11" i="23"/>
  <c r="J24" i="23"/>
  <c r="J20" i="23"/>
  <c r="AG130" i="7"/>
  <c r="AH130" i="7" s="1"/>
  <c r="AG114" i="7"/>
  <c r="AH114" i="7" s="1"/>
  <c r="AG122" i="7"/>
  <c r="M122" i="7" s="1"/>
  <c r="AG106" i="7"/>
  <c r="AH106" i="7" s="1"/>
  <c r="AG126" i="7"/>
  <c r="M126" i="7" s="1"/>
  <c r="AG110" i="7"/>
  <c r="AH110" i="7" s="1"/>
  <c r="AG124" i="7"/>
  <c r="AH124" i="7" s="1"/>
  <c r="AG104" i="7"/>
  <c r="AH104" i="7" s="1"/>
  <c r="AG96" i="7"/>
  <c r="AH96" i="7" s="1"/>
  <c r="AG100" i="7"/>
  <c r="AH100" i="7" s="1"/>
  <c r="AG112" i="7"/>
  <c r="M112" i="7" s="1"/>
  <c r="AG120" i="7"/>
  <c r="AG128" i="7"/>
  <c r="AH128" i="7" s="1"/>
  <c r="AG108" i="7"/>
  <c r="AH108" i="7" s="1"/>
  <c r="Z14" i="10"/>
  <c r="AG101" i="7"/>
  <c r="AH101" i="7" s="1"/>
  <c r="AG125" i="7"/>
  <c r="AH125" i="7" s="1"/>
  <c r="AG113" i="7"/>
  <c r="AH113" i="7" s="1"/>
  <c r="AG109" i="7"/>
  <c r="AH109" i="7" s="1"/>
  <c r="AG121" i="7"/>
  <c r="AH121" i="7" s="1"/>
  <c r="Z18" i="10"/>
  <c r="AG97" i="7"/>
  <c r="Z16" i="10"/>
  <c r="Z20" i="10"/>
  <c r="Z23" i="10"/>
  <c r="Z47" i="10"/>
  <c r="AA14" i="8"/>
  <c r="P18" i="23"/>
  <c r="AO15" i="23"/>
  <c r="AP15" i="23" s="1"/>
  <c r="AE15" i="23"/>
  <c r="AK15" i="23"/>
  <c r="AH15" i="23"/>
  <c r="AO16" i="23"/>
  <c r="AP16" i="23" s="1"/>
  <c r="AE16" i="23"/>
  <c r="AF16" i="23" s="1"/>
  <c r="AK16" i="23"/>
  <c r="AH16" i="23"/>
  <c r="P16" i="23"/>
  <c r="AK14" i="23"/>
  <c r="AM14" i="23" s="1"/>
  <c r="AH14" i="23"/>
  <c r="AO14" i="23"/>
  <c r="AP14" i="23" s="1"/>
  <c r="AE14" i="23"/>
  <c r="AF14" i="23" s="1"/>
  <c r="T14" i="23"/>
  <c r="P17" i="23"/>
  <c r="AG14" i="23"/>
  <c r="U14" i="23"/>
  <c r="AA16" i="9"/>
  <c r="AL18" i="23"/>
  <c r="AH17" i="23"/>
  <c r="AK17" i="23"/>
  <c r="AE17" i="23"/>
  <c r="AF17" i="23" s="1"/>
  <c r="AO17" i="23"/>
  <c r="AP17" i="23" s="1"/>
  <c r="AH18" i="23"/>
  <c r="AO18" i="23"/>
  <c r="AP18" i="23" s="1"/>
  <c r="AK18" i="23"/>
  <c r="AE18" i="23"/>
  <c r="AL17" i="23"/>
  <c r="AL16" i="23"/>
  <c r="R11" i="21"/>
  <c r="F10" i="10" s="1"/>
  <c r="Z11" i="21"/>
  <c r="C15" i="6"/>
  <c r="E27" i="6"/>
  <c r="Z45" i="10"/>
  <c r="Z66" i="10"/>
  <c r="Z63" i="10"/>
  <c r="Z62" i="10"/>
  <c r="Z37" i="10"/>
  <c r="Z32" i="10"/>
  <c r="AA95" i="7"/>
  <c r="M95" i="7" s="1"/>
  <c r="Z38" i="10"/>
  <c r="Z43" i="10"/>
  <c r="Z51" i="10"/>
  <c r="Z46" i="10"/>
  <c r="Z41" i="10"/>
  <c r="Z53" i="10"/>
  <c r="Z56" i="10"/>
  <c r="Z61" i="10"/>
  <c r="AA107" i="7"/>
  <c r="AC107" i="7" s="1"/>
  <c r="AA123" i="7"/>
  <c r="Z59" i="10"/>
  <c r="Z67" i="10"/>
  <c r="Z40" i="10"/>
  <c r="Z36" i="10"/>
  <c r="Z49" i="10"/>
  <c r="Z33" i="10"/>
  <c r="AB115" i="21"/>
  <c r="AB103" i="21"/>
  <c r="AB99" i="21"/>
  <c r="Z28" i="10"/>
  <c r="Z57" i="10"/>
  <c r="Z35" i="10"/>
  <c r="Z31" i="10"/>
  <c r="Z54" i="10"/>
  <c r="Z24" i="10"/>
  <c r="Z22" i="10"/>
  <c r="AB119" i="21"/>
  <c r="AB91" i="21"/>
  <c r="Z44" i="10"/>
  <c r="Z30" i="10"/>
  <c r="Z52" i="10"/>
  <c r="Z65" i="10"/>
  <c r="Z60" i="10"/>
  <c r="Z15" i="10"/>
  <c r="Z17" i="10"/>
  <c r="Z19" i="10"/>
  <c r="Z21" i="10"/>
  <c r="Z68" i="10"/>
  <c r="Z25" i="10"/>
  <c r="Z48" i="10"/>
  <c r="Z26" i="10"/>
  <c r="Z39" i="10"/>
  <c r="Z27" i="10"/>
  <c r="Z29" i="10"/>
  <c r="Z50" i="10"/>
  <c r="Z58" i="10"/>
  <c r="Z64" i="10"/>
  <c r="Z42" i="10"/>
  <c r="Z55" i="10"/>
  <c r="Z34" i="10"/>
  <c r="AA17" i="9"/>
  <c r="AA22" i="9"/>
  <c r="AA23" i="9"/>
  <c r="AA27" i="9"/>
  <c r="AA21" i="9"/>
  <c r="AA24" i="9"/>
  <c r="AA25" i="9"/>
  <c r="AA26" i="9"/>
  <c r="V97" i="7"/>
  <c r="X97" i="7" s="1"/>
  <c r="AA14" i="9"/>
  <c r="AA18" i="9"/>
  <c r="AA20" i="9"/>
  <c r="AA19" i="9"/>
  <c r="V109" i="7"/>
  <c r="X109" i="7" s="1"/>
  <c r="AA15" i="9"/>
  <c r="AA30" i="9"/>
  <c r="V101" i="7"/>
  <c r="X101" i="7" s="1"/>
  <c r="AA28" i="9"/>
  <c r="AA29" i="9"/>
  <c r="AA13" i="9"/>
  <c r="Z10" i="9"/>
  <c r="V81" i="7"/>
  <c r="X81" i="7" s="1"/>
  <c r="V105" i="7"/>
  <c r="X105" i="7" s="1"/>
  <c r="V130" i="7"/>
  <c r="U10" i="9"/>
  <c r="M10" i="9"/>
  <c r="V129" i="7"/>
  <c r="X129" i="7" s="1"/>
  <c r="V85" i="7"/>
  <c r="X85" i="7" s="1"/>
  <c r="V125" i="7"/>
  <c r="X125" i="7" s="1"/>
  <c r="V121" i="7"/>
  <c r="V117" i="7"/>
  <c r="X117" i="7" s="1"/>
  <c r="P10" i="9"/>
  <c r="K10" i="9"/>
  <c r="V89" i="7"/>
  <c r="X89" i="7" s="1"/>
  <c r="V113" i="7"/>
  <c r="X113" i="7" s="1"/>
  <c r="AD21" i="7"/>
  <c r="M21" i="7" s="1"/>
  <c r="AD23" i="7"/>
  <c r="M23" i="7" s="1"/>
  <c r="AA111" i="9"/>
  <c r="AD31" i="7"/>
  <c r="V26" i="7"/>
  <c r="M26" i="7" s="1"/>
  <c r="V22" i="7"/>
  <c r="X22" i="7" s="1"/>
  <c r="V116" i="7"/>
  <c r="M116" i="7" s="1"/>
  <c r="V92" i="7"/>
  <c r="M92" i="7" s="1"/>
  <c r="V30" i="7"/>
  <c r="X30" i="7" s="1"/>
  <c r="V84" i="7"/>
  <c r="M84" i="7" s="1"/>
  <c r="V108" i="7"/>
  <c r="X108" i="7" s="1"/>
  <c r="AA124" i="9"/>
  <c r="AA95" i="9"/>
  <c r="AA103" i="9"/>
  <c r="AA82" i="9"/>
  <c r="AA90" i="9"/>
  <c r="V100" i="7"/>
  <c r="X100" i="7" s="1"/>
  <c r="V124" i="7"/>
  <c r="AA101" i="9"/>
  <c r="AA105" i="9"/>
  <c r="V120" i="7"/>
  <c r="X120" i="7" s="1"/>
  <c r="V128" i="7"/>
  <c r="V24" i="7"/>
  <c r="M24" i="7" s="1"/>
  <c r="V31" i="7"/>
  <c r="X31" i="7" s="1"/>
  <c r="V80" i="7"/>
  <c r="X80" i="7" s="1"/>
  <c r="V88" i="7"/>
  <c r="M88" i="7" s="1"/>
  <c r="V96" i="7"/>
  <c r="X96" i="7" s="1"/>
  <c r="X112" i="21"/>
  <c r="Y112" i="21" s="1"/>
  <c r="X104" i="21"/>
  <c r="Y104" i="21" s="1"/>
  <c r="AA80" i="9"/>
  <c r="AA118" i="9"/>
  <c r="AA126" i="9"/>
  <c r="Y103" i="21"/>
  <c r="X29" i="7"/>
  <c r="X76" i="7"/>
  <c r="AC87" i="7"/>
  <c r="AH24" i="7"/>
  <c r="T27" i="7"/>
  <c r="AH127" i="7"/>
  <c r="AC75" i="7"/>
  <c r="Y105" i="21"/>
  <c r="AC92" i="7"/>
  <c r="AH95" i="7"/>
  <c r="AC100" i="7"/>
  <c r="X104" i="7"/>
  <c r="AC105" i="7"/>
  <c r="AC117" i="7"/>
  <c r="T118" i="7"/>
  <c r="Y97" i="21"/>
  <c r="AC121" i="7"/>
  <c r="Y90" i="21"/>
  <c r="Y82" i="21"/>
  <c r="X114" i="7"/>
  <c r="T116" i="7"/>
  <c r="X118" i="7"/>
  <c r="X126" i="7"/>
  <c r="Y121" i="21"/>
  <c r="Y129" i="21"/>
  <c r="Y128" i="21"/>
  <c r="Y120" i="21"/>
  <c r="Y96" i="21"/>
  <c r="Y88" i="21"/>
  <c r="Y80" i="21"/>
  <c r="Y130" i="21"/>
  <c r="Y122" i="21"/>
  <c r="Y114" i="21"/>
  <c r="Y89" i="21"/>
  <c r="Y81" i="21"/>
  <c r="Y113" i="21"/>
  <c r="Y127" i="21"/>
  <c r="Y119" i="21"/>
  <c r="Y111" i="21"/>
  <c r="Y73" i="21"/>
  <c r="Y125" i="21"/>
  <c r="Y117" i="21"/>
  <c r="Y109" i="21"/>
  <c r="Y101" i="21"/>
  <c r="Y93" i="21"/>
  <c r="Y85" i="21"/>
  <c r="Y77" i="21"/>
  <c r="Y106" i="21"/>
  <c r="Y98" i="21"/>
  <c r="Y74" i="21"/>
  <c r="Y95" i="21"/>
  <c r="Y92" i="21"/>
  <c r="Y87" i="21"/>
  <c r="Y84" i="21"/>
  <c r="Y79" i="21"/>
  <c r="Y76" i="21"/>
  <c r="Y124" i="21"/>
  <c r="Y116" i="21"/>
  <c r="Y108" i="21"/>
  <c r="Y100" i="21"/>
  <c r="Y126" i="21"/>
  <c r="Y118" i="21"/>
  <c r="Y110" i="21"/>
  <c r="Y102" i="21"/>
  <c r="Y94" i="21"/>
  <c r="Y86" i="21"/>
  <c r="Y78" i="21"/>
  <c r="Y123" i="21"/>
  <c r="Y115" i="21"/>
  <c r="Y107" i="21"/>
  <c r="Y99" i="21"/>
  <c r="Y91" i="21"/>
  <c r="Y83" i="21"/>
  <c r="Y75" i="21"/>
  <c r="AB81" i="21"/>
  <c r="AB84" i="21"/>
  <c r="AB76" i="21"/>
  <c r="AB87" i="21"/>
  <c r="AG80" i="21"/>
  <c r="AB104" i="21"/>
  <c r="AG93" i="21"/>
  <c r="AB98" i="21"/>
  <c r="AG122" i="21"/>
  <c r="AG118" i="21"/>
  <c r="AG83" i="21"/>
  <c r="AB79" i="21"/>
  <c r="AG73" i="21"/>
  <c r="AG130" i="21"/>
  <c r="AB88" i="21"/>
  <c r="AB125" i="21"/>
  <c r="AB105" i="21"/>
  <c r="AB100" i="21"/>
  <c r="AB80" i="21"/>
  <c r="AB106" i="21"/>
  <c r="AB101" i="21"/>
  <c r="AB92" i="21"/>
  <c r="AG86" i="21"/>
  <c r="AB82" i="21"/>
  <c r="AG75" i="21"/>
  <c r="AG91" i="21"/>
  <c r="AB83" i="21"/>
  <c r="AB73" i="21"/>
  <c r="AB127" i="21"/>
  <c r="AG120" i="21"/>
  <c r="AG78" i="21"/>
  <c r="AB74" i="21"/>
  <c r="AG129" i="21"/>
  <c r="AG125" i="21"/>
  <c r="AB123" i="21"/>
  <c r="AB96" i="21"/>
  <c r="AB95" i="21"/>
  <c r="AB128" i="21"/>
  <c r="AG124" i="21"/>
  <c r="AG84" i="21"/>
  <c r="AG81" i="21"/>
  <c r="AG76" i="21"/>
  <c r="AB124" i="21"/>
  <c r="AG121" i="21"/>
  <c r="AG117" i="21"/>
  <c r="AG92" i="21"/>
  <c r="AG90" i="21"/>
  <c r="AG89" i="21"/>
  <c r="AG87" i="21"/>
  <c r="AB129" i="21"/>
  <c r="AG126" i="21"/>
  <c r="AB120" i="21"/>
  <c r="AB111" i="21"/>
  <c r="AB107" i="21"/>
  <c r="AB89" i="21"/>
  <c r="AB85" i="21"/>
  <c r="AB78" i="21"/>
  <c r="AB77" i="21"/>
  <c r="AG127" i="21"/>
  <c r="AB112" i="21"/>
  <c r="AG94" i="21"/>
  <c r="AB75" i="21"/>
  <c r="AG128" i="21"/>
  <c r="AB121" i="21"/>
  <c r="AG119" i="21"/>
  <c r="AB117" i="21"/>
  <c r="AB97" i="21"/>
  <c r="AB94" i="21"/>
  <c r="AB93" i="21"/>
  <c r="AB90" i="21"/>
  <c r="AG85" i="21"/>
  <c r="AB122" i="21"/>
  <c r="AB113" i="21"/>
  <c r="AB109" i="21"/>
  <c r="AG88" i="21"/>
  <c r="AB118" i="21"/>
  <c r="AB102" i="21"/>
  <c r="AB86" i="21"/>
  <c r="AG79" i="21"/>
  <c r="AG74" i="21"/>
  <c r="AB108" i="21"/>
  <c r="AB126" i="21"/>
  <c r="AB114" i="21"/>
  <c r="AB130" i="21"/>
  <c r="AG123" i="21"/>
  <c r="AB110" i="21"/>
  <c r="AB116" i="21"/>
  <c r="AG82" i="21"/>
  <c r="AG77" i="21"/>
  <c r="AH75" i="7"/>
  <c r="X21" i="7"/>
  <c r="T124" i="7"/>
  <c r="AC128" i="7"/>
  <c r="AH111" i="7"/>
  <c r="AC114" i="7"/>
  <c r="AH115" i="7"/>
  <c r="AH83" i="7"/>
  <c r="AC77" i="7"/>
  <c r="AC101" i="7"/>
  <c r="X15" i="7"/>
  <c r="AC17" i="7"/>
  <c r="X28" i="7"/>
  <c r="AC25" i="7"/>
  <c r="AC73" i="7"/>
  <c r="X95" i="7"/>
  <c r="AC99" i="7"/>
  <c r="X103" i="7"/>
  <c r="T126" i="7"/>
  <c r="X86" i="7"/>
  <c r="X87" i="7"/>
  <c r="X123" i="7"/>
  <c r="T19" i="7"/>
  <c r="X20" i="7"/>
  <c r="AC30" i="7"/>
  <c r="T74" i="7"/>
  <c r="X77" i="7"/>
  <c r="T82" i="7"/>
  <c r="AC88" i="7"/>
  <c r="AH91" i="7"/>
  <c r="X112" i="7"/>
  <c r="T114" i="7"/>
  <c r="T17" i="7"/>
  <c r="T22" i="7"/>
  <c r="AC16" i="7"/>
  <c r="X74" i="7"/>
  <c r="AC79" i="7"/>
  <c r="T87" i="7"/>
  <c r="AC94" i="7"/>
  <c r="AC97" i="7"/>
  <c r="T98" i="7"/>
  <c r="X115" i="7"/>
  <c r="T16" i="7"/>
  <c r="AH22" i="7"/>
  <c r="X23" i="7"/>
  <c r="T25" i="7"/>
  <c r="T30" i="7"/>
  <c r="M78" i="7"/>
  <c r="T79" i="7"/>
  <c r="AH80" i="7"/>
  <c r="X106" i="7"/>
  <c r="T108" i="7"/>
  <c r="X110" i="7"/>
  <c r="AC111" i="7"/>
  <c r="AC125" i="7"/>
  <c r="AC126" i="7"/>
  <c r="AG11" i="7"/>
  <c r="X17" i="7"/>
  <c r="AC19" i="7"/>
  <c r="AH26" i="7"/>
  <c r="AC74" i="7"/>
  <c r="T75" i="7"/>
  <c r="AC76" i="7"/>
  <c r="AH89" i="7"/>
  <c r="T92" i="7"/>
  <c r="AH94" i="7"/>
  <c r="AC103" i="7"/>
  <c r="AC31" i="7"/>
  <c r="T73" i="7"/>
  <c r="AC82" i="7"/>
  <c r="AH87" i="7"/>
  <c r="AH93" i="7"/>
  <c r="AH98" i="7"/>
  <c r="AH107" i="7"/>
  <c r="X122" i="7"/>
  <c r="P11" i="7"/>
  <c r="W11" i="7"/>
  <c r="AC26" i="7"/>
  <c r="AC27" i="7"/>
  <c r="X73" i="7"/>
  <c r="X79" i="7"/>
  <c r="AC89" i="7"/>
  <c r="AC90" i="7"/>
  <c r="AC93" i="7"/>
  <c r="T96" i="7"/>
  <c r="M98" i="7"/>
  <c r="M103" i="7"/>
  <c r="T104" i="7"/>
  <c r="AH105" i="7"/>
  <c r="AC108" i="7"/>
  <c r="AC119" i="7"/>
  <c r="AF11" i="7"/>
  <c r="S10" i="10" s="1"/>
  <c r="AH78" i="7"/>
  <c r="M82" i="7"/>
  <c r="AC15" i="7"/>
  <c r="AC23" i="7"/>
  <c r="AH27" i="7"/>
  <c r="M75" i="7"/>
  <c r="X78" i="7"/>
  <c r="AC84" i="7"/>
  <c r="T89" i="7"/>
  <c r="M90" i="7"/>
  <c r="AC96" i="7"/>
  <c r="AC98" i="7"/>
  <c r="M99" i="7"/>
  <c r="AH103" i="7"/>
  <c r="AC106" i="7"/>
  <c r="AC112" i="7"/>
  <c r="AC14" i="7"/>
  <c r="R11" i="7"/>
  <c r="X19" i="7"/>
  <c r="AC24" i="7"/>
  <c r="AC29" i="7"/>
  <c r="T84" i="7"/>
  <c r="AC85" i="7"/>
  <c r="T90" i="7"/>
  <c r="AH99" i="7"/>
  <c r="AC118" i="7"/>
  <c r="AH90" i="7"/>
  <c r="X93" i="7"/>
  <c r="X94" i="7"/>
  <c r="T112" i="7"/>
  <c r="X18" i="7"/>
  <c r="X27" i="7"/>
  <c r="AC28" i="7"/>
  <c r="AH74" i="7"/>
  <c r="AC80" i="7"/>
  <c r="AH84" i="7"/>
  <c r="AH88" i="7"/>
  <c r="X90" i="7"/>
  <c r="X107" i="7"/>
  <c r="T110" i="7"/>
  <c r="AC110" i="7"/>
  <c r="AC115" i="7"/>
  <c r="AH118" i="7"/>
  <c r="X127" i="7"/>
  <c r="AC129" i="7"/>
  <c r="T130" i="7"/>
  <c r="AC130" i="7"/>
  <c r="P10" i="8"/>
  <c r="AC109" i="7"/>
  <c r="AC122" i="7"/>
  <c r="E44" i="5"/>
  <c r="E47" i="5"/>
  <c r="S11" i="7"/>
  <c r="X16" i="7"/>
  <c r="Z11" i="7"/>
  <c r="AC20" i="7"/>
  <c r="AA11" i="7"/>
  <c r="M25" i="7"/>
  <c r="AH30" i="7"/>
  <c r="AH73" i="7"/>
  <c r="X75" i="7"/>
  <c r="AH79" i="7"/>
  <c r="AH81" i="7"/>
  <c r="X82" i="7"/>
  <c r="AH82" i="7"/>
  <c r="AC91" i="7"/>
  <c r="AC113" i="7"/>
  <c r="AC120" i="7"/>
  <c r="AC127" i="7"/>
  <c r="AC116" i="7"/>
  <c r="AH119" i="7"/>
  <c r="T128" i="7"/>
  <c r="AH129" i="7"/>
  <c r="X111" i="7"/>
  <c r="AH116" i="7"/>
  <c r="X119" i="7"/>
  <c r="AC124" i="7"/>
  <c r="AA82" i="8"/>
  <c r="AA110" i="8"/>
  <c r="X14" i="7"/>
  <c r="U11" i="7"/>
  <c r="T18" i="7"/>
  <c r="T21" i="7"/>
  <c r="AC21" i="7"/>
  <c r="AC22" i="7"/>
  <c r="T23" i="7"/>
  <c r="X25" i="7"/>
  <c r="AH25" i="7"/>
  <c r="AC83" i="7"/>
  <c r="AC86" i="7"/>
  <c r="M87" i="7"/>
  <c r="T97" i="7"/>
  <c r="T86" i="7"/>
  <c r="M86" i="7"/>
  <c r="AA78" i="8"/>
  <c r="AA94" i="8"/>
  <c r="AA106" i="8"/>
  <c r="AA126" i="8"/>
  <c r="M76" i="7"/>
  <c r="T76" i="7"/>
  <c r="M77" i="7"/>
  <c r="T77" i="7"/>
  <c r="M83" i="7"/>
  <c r="T83" i="7"/>
  <c r="T100" i="7"/>
  <c r="AA90" i="8"/>
  <c r="AA118" i="8"/>
  <c r="M14" i="7"/>
  <c r="T15" i="7"/>
  <c r="M29" i="7"/>
  <c r="T29" i="7"/>
  <c r="T94" i="7"/>
  <c r="M94" i="7"/>
  <c r="M102" i="7"/>
  <c r="T107" i="7"/>
  <c r="T122" i="7"/>
  <c r="U10" i="8"/>
  <c r="K10" i="8"/>
  <c r="AA102" i="8"/>
  <c r="E43" i="5"/>
  <c r="AH20" i="7"/>
  <c r="T24" i="7"/>
  <c r="M27" i="7"/>
  <c r="M91" i="7"/>
  <c r="T91" i="7"/>
  <c r="T99" i="7"/>
  <c r="T109" i="7"/>
  <c r="T119" i="7"/>
  <c r="T120" i="7"/>
  <c r="T123" i="7"/>
  <c r="AA98" i="8"/>
  <c r="T26" i="7"/>
  <c r="T28" i="7"/>
  <c r="M28" i="7"/>
  <c r="M73" i="7"/>
  <c r="AH76" i="7"/>
  <c r="X83" i="7"/>
  <c r="X102" i="7"/>
  <c r="AA74" i="8"/>
  <c r="AA86" i="8"/>
  <c r="AA122" i="8"/>
  <c r="AH14" i="7"/>
  <c r="AC18" i="7"/>
  <c r="AH29" i="7"/>
  <c r="T31" i="7"/>
  <c r="T106" i="7"/>
  <c r="T20" i="7"/>
  <c r="M20" i="7"/>
  <c r="AA114" i="8"/>
  <c r="AE11" i="7"/>
  <c r="AH28" i="7"/>
  <c r="M79" i="7"/>
  <c r="T80" i="7"/>
  <c r="T81" i="7"/>
  <c r="AC81" i="7"/>
  <c r="Q11" i="7"/>
  <c r="Y11" i="7"/>
  <c r="T14" i="7"/>
  <c r="M74" i="7"/>
  <c r="T85" i="7"/>
  <c r="T88" i="7"/>
  <c r="AH92" i="7"/>
  <c r="T95" i="7"/>
  <c r="X98" i="7"/>
  <c r="AH102" i="7"/>
  <c r="AC104" i="7"/>
  <c r="T105" i="7"/>
  <c r="M118" i="7"/>
  <c r="T121" i="7"/>
  <c r="Z10" i="8"/>
  <c r="T125" i="7"/>
  <c r="T78" i="7"/>
  <c r="AC78" i="7"/>
  <c r="AH85" i="7"/>
  <c r="X99" i="7"/>
  <c r="M111" i="7"/>
  <c r="T111" i="7"/>
  <c r="AH120" i="7"/>
  <c r="M127" i="7"/>
  <c r="T127" i="7"/>
  <c r="AH77" i="7"/>
  <c r="AH86" i="7"/>
  <c r="T101" i="7"/>
  <c r="T113" i="7"/>
  <c r="T129" i="7"/>
  <c r="X91" i="7"/>
  <c r="T102" i="7"/>
  <c r="M115" i="7"/>
  <c r="T115" i="7"/>
  <c r="AA75" i="8"/>
  <c r="AA79" i="8"/>
  <c r="AA83" i="8"/>
  <c r="AA87" i="8"/>
  <c r="AA91" i="8"/>
  <c r="AA95" i="8"/>
  <c r="AA99" i="8"/>
  <c r="AA103" i="8"/>
  <c r="AA107" i="8"/>
  <c r="AA111" i="8"/>
  <c r="AA115" i="8"/>
  <c r="AA119" i="8"/>
  <c r="AA123" i="8"/>
  <c r="AA127" i="8"/>
  <c r="T93" i="7"/>
  <c r="M93" i="7"/>
  <c r="AC102" i="7"/>
  <c r="T103" i="7"/>
  <c r="T117" i="7"/>
  <c r="AA73" i="8"/>
  <c r="AA77" i="8"/>
  <c r="AA81" i="8"/>
  <c r="AA85" i="8"/>
  <c r="AA89" i="8"/>
  <c r="AA93" i="8"/>
  <c r="AA97" i="8"/>
  <c r="AA101" i="8"/>
  <c r="AA105" i="8"/>
  <c r="AA109" i="8"/>
  <c r="AA113" i="8"/>
  <c r="AA117" i="8"/>
  <c r="AA121" i="8"/>
  <c r="AA125" i="8"/>
  <c r="AA129" i="8"/>
  <c r="AA72" i="8"/>
  <c r="AA76" i="8"/>
  <c r="AA80" i="8"/>
  <c r="AA84" i="8"/>
  <c r="AA88" i="8"/>
  <c r="AA92" i="8"/>
  <c r="AA96" i="8"/>
  <c r="AA100" i="8"/>
  <c r="AA104" i="8"/>
  <c r="AA108" i="8"/>
  <c r="AA112" i="8"/>
  <c r="AA116" i="8"/>
  <c r="AA120" i="8"/>
  <c r="AA124" i="8"/>
  <c r="AA128" i="8"/>
  <c r="M106" i="7" l="1"/>
  <c r="M17" i="7"/>
  <c r="AH18" i="7"/>
  <c r="AH126" i="7"/>
  <c r="AC95" i="7"/>
  <c r="AF5" i="27"/>
  <c r="AF6" i="27"/>
  <c r="F43" i="5"/>
  <c r="AA7" i="27"/>
  <c r="AC11" i="23"/>
  <c r="AF4" i="27"/>
  <c r="O18" i="21"/>
  <c r="AA6" i="27"/>
  <c r="O17" i="21"/>
  <c r="AA5" i="27"/>
  <c r="F44" i="5"/>
  <c r="AA13" i="27"/>
  <c r="AF18" i="27"/>
  <c r="Z30" i="23"/>
  <c r="M107" i="7"/>
  <c r="AA18" i="27"/>
  <c r="M114" i="7"/>
  <c r="M123" i="7"/>
  <c r="AA4" i="27"/>
  <c r="AF10" i="27"/>
  <c r="AF13" i="27"/>
  <c r="AA11" i="27"/>
  <c r="AF14" i="27"/>
  <c r="AA9" i="27"/>
  <c r="AA17" i="27"/>
  <c r="AJ26" i="23"/>
  <c r="AA10" i="27"/>
  <c r="AA14" i="27"/>
  <c r="AA19" i="27"/>
  <c r="AA12" i="27"/>
  <c r="Z21" i="23"/>
  <c r="M21" i="23" s="1"/>
  <c r="AF9" i="27"/>
  <c r="AF11" i="27"/>
  <c r="AJ24" i="23"/>
  <c r="Z20" i="23"/>
  <c r="M20" i="23" s="1"/>
  <c r="AL11" i="27"/>
  <c r="AL19" i="27"/>
  <c r="AL12" i="27"/>
  <c r="AL14" i="27"/>
  <c r="AL20" i="27"/>
  <c r="AL15" i="27"/>
  <c r="AL9" i="27"/>
  <c r="AL10" i="27"/>
  <c r="AL18" i="27"/>
  <c r="AL16" i="27"/>
  <c r="AL17" i="27"/>
  <c r="AL13" i="27"/>
  <c r="V35" i="6"/>
  <c r="U15" i="23"/>
  <c r="Z15" i="23" s="1"/>
  <c r="AE4" i="27"/>
  <c r="M128" i="7"/>
  <c r="AA11" i="21"/>
  <c r="O10" i="9" s="1"/>
  <c r="AG18" i="23"/>
  <c r="AJ18" i="23" s="1"/>
  <c r="M130" i="7"/>
  <c r="U18" i="23"/>
  <c r="Z18" i="23" s="1"/>
  <c r="Z24" i="23"/>
  <c r="M24" i="23" s="1"/>
  <c r="AG17" i="23"/>
  <c r="AJ17" i="23" s="1"/>
  <c r="AE6" i="27"/>
  <c r="U16" i="23"/>
  <c r="Z16" i="23" s="1"/>
  <c r="J16" i="23" s="1"/>
  <c r="AE5" i="27"/>
  <c r="J10" i="10"/>
  <c r="M110" i="7"/>
  <c r="AC123" i="7"/>
  <c r="Z22" i="23"/>
  <c r="M22" i="23" s="1"/>
  <c r="E11" i="26"/>
  <c r="F11" i="26" s="1" a="1"/>
  <c r="F11" i="26" s="1"/>
  <c r="E10" i="26"/>
  <c r="F10" i="26" s="1" a="1"/>
  <c r="F10" i="26" s="1"/>
  <c r="S11" i="23"/>
  <c r="AH16" i="7"/>
  <c r="J16" i="7" s="1"/>
  <c r="M16" i="7"/>
  <c r="M19" i="7"/>
  <c r="AH19" i="7"/>
  <c r="J19" i="7" s="1"/>
  <c r="M15" i="7"/>
  <c r="Y35" i="6" s="1"/>
  <c r="AH15" i="7"/>
  <c r="J15" i="7" s="1"/>
  <c r="U17" i="23"/>
  <c r="Z17" i="23" s="1"/>
  <c r="J17" i="23" s="1"/>
  <c r="M121" i="7"/>
  <c r="U19" i="23"/>
  <c r="Z19" i="23" s="1"/>
  <c r="AG19" i="23"/>
  <c r="AJ19" i="23" s="1"/>
  <c r="AJ23" i="23"/>
  <c r="AM25" i="23"/>
  <c r="AJ21" i="23"/>
  <c r="AJ29" i="23"/>
  <c r="AJ25" i="23"/>
  <c r="AM28" i="23"/>
  <c r="AJ22" i="23"/>
  <c r="J30" i="23"/>
  <c r="M30" i="23"/>
  <c r="AJ31" i="23"/>
  <c r="Z31" i="23"/>
  <c r="J31" i="23" s="1"/>
  <c r="T23" i="23"/>
  <c r="AC12" i="27"/>
  <c r="AC16" i="27"/>
  <c r="T27" i="23"/>
  <c r="Z27" i="23" s="1"/>
  <c r="J27" i="23" s="1"/>
  <c r="T28" i="23"/>
  <c r="Z28" i="23" s="1"/>
  <c r="M28" i="23" s="1"/>
  <c r="AC17" i="27"/>
  <c r="T29" i="23"/>
  <c r="Z29" i="23" s="1"/>
  <c r="M29" i="23" s="1"/>
  <c r="AC18" i="27"/>
  <c r="AJ30" i="23"/>
  <c r="AJ20" i="23"/>
  <c r="AJ28" i="23"/>
  <c r="T25" i="23"/>
  <c r="Z25" i="23" s="1"/>
  <c r="M25" i="23" s="1"/>
  <c r="AC14" i="27"/>
  <c r="Z26" i="23"/>
  <c r="AJ27" i="23"/>
  <c r="AH122" i="7"/>
  <c r="AH112" i="7"/>
  <c r="N10" i="9"/>
  <c r="N10" i="10"/>
  <c r="W11" i="21"/>
  <c r="K10" i="10" s="1"/>
  <c r="Z14" i="23"/>
  <c r="M104" i="7"/>
  <c r="M101" i="7"/>
  <c r="M109" i="7"/>
  <c r="M124" i="7"/>
  <c r="Y103" i="10"/>
  <c r="Y115" i="10"/>
  <c r="Y129" i="10"/>
  <c r="M97" i="7"/>
  <c r="Y96" i="10"/>
  <c r="Y74" i="10"/>
  <c r="Y84" i="10"/>
  <c r="Y97" i="10"/>
  <c r="M113" i="7"/>
  <c r="Y82" i="10"/>
  <c r="Y117" i="10"/>
  <c r="Y112" i="10"/>
  <c r="AH97" i="7"/>
  <c r="Y100" i="10"/>
  <c r="Y72" i="10"/>
  <c r="Y108" i="10"/>
  <c r="Y126" i="10"/>
  <c r="Y93" i="10"/>
  <c r="Y91" i="10"/>
  <c r="Y128" i="10"/>
  <c r="Y86" i="10"/>
  <c r="Y111" i="10"/>
  <c r="Y119" i="10"/>
  <c r="Y121" i="10"/>
  <c r="Y95" i="10"/>
  <c r="Y110" i="10"/>
  <c r="Y109" i="10"/>
  <c r="Y102" i="10"/>
  <c r="Y78" i="10"/>
  <c r="Y83" i="10"/>
  <c r="Y113" i="10"/>
  <c r="Y123" i="10"/>
  <c r="Y125" i="10"/>
  <c r="Y124" i="10"/>
  <c r="Y120" i="10"/>
  <c r="Y107" i="10"/>
  <c r="Y85" i="10"/>
  <c r="Y106" i="10"/>
  <c r="Y88" i="10"/>
  <c r="Y80" i="10"/>
  <c r="Y79" i="10"/>
  <c r="Y104" i="10"/>
  <c r="Y75" i="10"/>
  <c r="Y76" i="10"/>
  <c r="Y89" i="10"/>
  <c r="M117" i="7"/>
  <c r="Y118" i="10"/>
  <c r="Y94" i="10"/>
  <c r="Y127" i="10"/>
  <c r="Y116" i="10"/>
  <c r="Y114" i="10"/>
  <c r="Y99" i="10"/>
  <c r="Y90" i="10"/>
  <c r="Y70" i="10"/>
  <c r="Y101" i="10"/>
  <c r="Y105" i="10"/>
  <c r="AA64" i="10"/>
  <c r="Y98" i="10"/>
  <c r="AJ14" i="23"/>
  <c r="AM17" i="23"/>
  <c r="AJ16" i="23"/>
  <c r="AM16" i="23"/>
  <c r="AJ15" i="23"/>
  <c r="P11" i="23"/>
  <c r="F10" i="8"/>
  <c r="F10" i="9"/>
  <c r="J14" i="23"/>
  <c r="AF15" i="23"/>
  <c r="J15" i="23" s="1"/>
  <c r="AP11" i="23"/>
  <c r="AF18" i="23"/>
  <c r="N10" i="8"/>
  <c r="AE11" i="23"/>
  <c r="AO11" i="23"/>
  <c r="AH11" i="23"/>
  <c r="AK11" i="23"/>
  <c r="T10" i="8"/>
  <c r="Y11" i="23"/>
  <c r="AL11" i="23"/>
  <c r="M105" i="7"/>
  <c r="AB11" i="21"/>
  <c r="P10" i="10" s="1"/>
  <c r="X11" i="21"/>
  <c r="L10" i="10" s="1"/>
  <c r="AA25" i="10"/>
  <c r="AA15" i="10"/>
  <c r="AA13" i="10"/>
  <c r="AA20" i="10"/>
  <c r="AA67" i="10"/>
  <c r="AA53" i="10"/>
  <c r="AA37" i="10"/>
  <c r="Y92" i="10"/>
  <c r="Y122" i="10"/>
  <c r="AA47" i="10"/>
  <c r="Y81" i="10"/>
  <c r="AA41" i="10"/>
  <c r="AA38" i="10"/>
  <c r="AA62" i="10"/>
  <c r="AA58" i="10"/>
  <c r="AA68" i="10"/>
  <c r="AA60" i="10"/>
  <c r="AA22" i="10"/>
  <c r="Y77" i="10"/>
  <c r="AA59" i="10"/>
  <c r="AA46" i="10"/>
  <c r="AA18" i="10"/>
  <c r="AA63" i="10"/>
  <c r="AA65" i="10"/>
  <c r="Y73" i="10"/>
  <c r="AA16" i="10"/>
  <c r="AA66" i="10"/>
  <c r="AA50" i="10"/>
  <c r="AA27" i="10"/>
  <c r="AA21" i="10"/>
  <c r="AA52" i="10"/>
  <c r="AA24" i="10"/>
  <c r="AA57" i="10"/>
  <c r="AA33" i="10"/>
  <c r="AA51" i="10"/>
  <c r="AA14" i="10"/>
  <c r="AA34" i="10"/>
  <c r="AA39" i="10"/>
  <c r="Y87" i="10"/>
  <c r="AA30" i="10"/>
  <c r="AA54" i="10"/>
  <c r="AA49" i="10"/>
  <c r="AA45" i="10"/>
  <c r="AA55" i="10"/>
  <c r="AA29" i="10"/>
  <c r="AA26" i="10"/>
  <c r="AA19" i="10"/>
  <c r="AA31" i="10"/>
  <c r="AA28" i="10"/>
  <c r="AA36" i="10"/>
  <c r="AA61" i="10"/>
  <c r="AA23" i="10"/>
  <c r="AA42" i="10"/>
  <c r="AA48" i="10"/>
  <c r="AA17" i="10"/>
  <c r="AA44" i="10"/>
  <c r="AA35" i="10"/>
  <c r="AA40" i="10"/>
  <c r="AA56" i="10"/>
  <c r="AA43" i="10"/>
  <c r="AA32" i="10"/>
  <c r="Z10" i="10"/>
  <c r="X121" i="7"/>
  <c r="X92" i="7"/>
  <c r="R10" i="10"/>
  <c r="X116" i="7"/>
  <c r="X128" i="7"/>
  <c r="AH23" i="7"/>
  <c r="AH21" i="7"/>
  <c r="X26" i="7"/>
  <c r="AD11" i="7"/>
  <c r="V11" i="7"/>
  <c r="M22" i="7"/>
  <c r="X24" i="7"/>
  <c r="M81" i="7"/>
  <c r="M85" i="7"/>
  <c r="X130" i="7"/>
  <c r="M80" i="7"/>
  <c r="M100" i="7"/>
  <c r="X84" i="7"/>
  <c r="M129" i="7"/>
  <c r="M89" i="7"/>
  <c r="X124" i="7"/>
  <c r="M125" i="7"/>
  <c r="AA107" i="9"/>
  <c r="AA110" i="9"/>
  <c r="AA128" i="9"/>
  <c r="AA129" i="9"/>
  <c r="AA97" i="9"/>
  <c r="AA87" i="9"/>
  <c r="AA116" i="9"/>
  <c r="AH31" i="7"/>
  <c r="AA99" i="9"/>
  <c r="AA102" i="9"/>
  <c r="AA120" i="9"/>
  <c r="AA123" i="9"/>
  <c r="AA125" i="9"/>
  <c r="AA93" i="9"/>
  <c r="AA79" i="9"/>
  <c r="AA108" i="9"/>
  <c r="M31" i="7"/>
  <c r="AA94" i="9"/>
  <c r="AA112" i="9"/>
  <c r="AA115" i="9"/>
  <c r="AA121" i="9"/>
  <c r="AA89" i="9"/>
  <c r="AA122" i="9"/>
  <c r="AA100" i="9"/>
  <c r="M30" i="7"/>
  <c r="AA86" i="9"/>
  <c r="AA104" i="9"/>
  <c r="AA91" i="9"/>
  <c r="AA117" i="9"/>
  <c r="AA85" i="9"/>
  <c r="AA114" i="9"/>
  <c r="AA127" i="9"/>
  <c r="AA92" i="9"/>
  <c r="AA78" i="9"/>
  <c r="AA96" i="9"/>
  <c r="AA83" i="9"/>
  <c r="AA113" i="9"/>
  <c r="AA81" i="9"/>
  <c r="AA106" i="9"/>
  <c r="AA119" i="9"/>
  <c r="AA84" i="9"/>
  <c r="AA88" i="9"/>
  <c r="AA109" i="9"/>
  <c r="AA77" i="9"/>
  <c r="AA98" i="9"/>
  <c r="M108" i="7"/>
  <c r="M120" i="7"/>
  <c r="J17" i="7"/>
  <c r="M96" i="7"/>
  <c r="X88" i="7"/>
  <c r="I10" i="8"/>
  <c r="J25" i="7"/>
  <c r="J10" i="8"/>
  <c r="J30" i="7"/>
  <c r="J22" i="7"/>
  <c r="J27" i="7"/>
  <c r="J28" i="7"/>
  <c r="AC11" i="7"/>
  <c r="J29" i="7"/>
  <c r="T11" i="7"/>
  <c r="J14" i="7"/>
  <c r="J18" i="7"/>
  <c r="J24" i="7"/>
  <c r="H10" i="8"/>
  <c r="J20" i="7"/>
  <c r="M18" i="23" l="1"/>
  <c r="AG11" i="23"/>
  <c r="O10" i="10"/>
  <c r="O10" i="8"/>
  <c r="J11" i="26"/>
  <c r="I11" i="26"/>
  <c r="J10" i="26"/>
  <c r="I10" i="26"/>
  <c r="H10" i="26"/>
  <c r="H11" i="26"/>
  <c r="G11" i="26" a="1"/>
  <c r="G11" i="26" s="1"/>
  <c r="G10" i="26" a="1"/>
  <c r="G10" i="26" s="1"/>
  <c r="M19" i="23"/>
  <c r="Y11" i="21"/>
  <c r="M10" i="8" s="1"/>
  <c r="M27" i="23"/>
  <c r="M31" i="23"/>
  <c r="J26" i="23"/>
  <c r="M26" i="23"/>
  <c r="Z23" i="23"/>
  <c r="J23" i="23" s="1"/>
  <c r="T11" i="23"/>
  <c r="J23" i="7"/>
  <c r="AM15" i="23"/>
  <c r="L10" i="9"/>
  <c r="U11" i="23"/>
  <c r="L10" i="8"/>
  <c r="AJ11" i="23"/>
  <c r="AF11" i="23"/>
  <c r="AM18" i="23"/>
  <c r="J18" i="23"/>
  <c r="J21" i="7"/>
  <c r="M15" i="23"/>
  <c r="M16" i="23"/>
  <c r="M17" i="23"/>
  <c r="X11" i="7"/>
  <c r="J26" i="7"/>
  <c r="Q10" i="10"/>
  <c r="J31" i="7"/>
  <c r="N80" i="7"/>
  <c r="N94" i="7"/>
  <c r="N82" i="7"/>
  <c r="N29" i="7"/>
  <c r="N105" i="7"/>
  <c r="N120" i="7"/>
  <c r="AH11" i="7"/>
  <c r="U10" i="10" s="1"/>
  <c r="N97" i="7"/>
  <c r="N122" i="7"/>
  <c r="N14" i="7"/>
  <c r="N19" i="7"/>
  <c r="N113" i="7"/>
  <c r="N116" i="7"/>
  <c r="N130" i="7"/>
  <c r="N127" i="7"/>
  <c r="N104" i="7"/>
  <c r="N76" i="7"/>
  <c r="N27" i="7"/>
  <c r="N74" i="7"/>
  <c r="N112" i="7"/>
  <c r="N93" i="7"/>
  <c r="N118" i="7"/>
  <c r="N24" i="7"/>
  <c r="N87" i="7"/>
  <c r="N81" i="7"/>
  <c r="N90" i="7"/>
  <c r="N102" i="7"/>
  <c r="N28" i="7"/>
  <c r="N125" i="7"/>
  <c r="N30" i="7"/>
  <c r="N77" i="7"/>
  <c r="N79" i="7"/>
  <c r="N21" i="7"/>
  <c r="N115" i="7"/>
  <c r="N15" i="7"/>
  <c r="N128" i="7"/>
  <c r="N18" i="7"/>
  <c r="N129" i="7"/>
  <c r="N114" i="7"/>
  <c r="N78" i="7"/>
  <c r="N23" i="7"/>
  <c r="N107" i="7"/>
  <c r="N126" i="7"/>
  <c r="N119" i="7"/>
  <c r="M11" i="7"/>
  <c r="N92" i="7"/>
  <c r="N86" i="7"/>
  <c r="N106" i="7"/>
  <c r="N96" i="7"/>
  <c r="N95" i="7"/>
  <c r="N109" i="7"/>
  <c r="N117" i="7"/>
  <c r="N103" i="7"/>
  <c r="N101" i="7"/>
  <c r="N17" i="7"/>
  <c r="N84" i="7"/>
  <c r="N123" i="7"/>
  <c r="N88" i="7"/>
  <c r="N89" i="7"/>
  <c r="N75" i="7"/>
  <c r="N91" i="7"/>
  <c r="N85" i="7"/>
  <c r="N83" i="7"/>
  <c r="N121" i="7"/>
  <c r="N31" i="7"/>
  <c r="N99" i="7"/>
  <c r="N124" i="7"/>
  <c r="N73" i="7"/>
  <c r="N25" i="7"/>
  <c r="N98" i="7"/>
  <c r="N20" i="7"/>
  <c r="N100" i="7"/>
  <c r="N26" i="7"/>
  <c r="N110" i="7"/>
  <c r="N16" i="7"/>
  <c r="N108" i="7"/>
  <c r="N22" i="7"/>
  <c r="N111" i="7"/>
  <c r="O89" i="21"/>
  <c r="O20" i="21"/>
  <c r="J48" i="5" s="1"/>
  <c r="O98" i="21"/>
  <c r="O107" i="21"/>
  <c r="O93" i="21"/>
  <c r="O101" i="21"/>
  <c r="J45" i="5"/>
  <c r="O23" i="21"/>
  <c r="J51" i="5" s="1"/>
  <c r="O21" i="21"/>
  <c r="J49" i="5" s="1"/>
  <c r="O76" i="21"/>
  <c r="O80" i="21"/>
  <c r="O30" i="21"/>
  <c r="O118" i="21"/>
  <c r="J46" i="5"/>
  <c r="O75" i="21"/>
  <c r="O125" i="21"/>
  <c r="O74" i="21"/>
  <c r="O114" i="21"/>
  <c r="O102" i="21"/>
  <c r="O113" i="21"/>
  <c r="O79" i="21"/>
  <c r="O123" i="21"/>
  <c r="O90" i="21"/>
  <c r="O86" i="21"/>
  <c r="O130" i="21"/>
  <c r="O115" i="21"/>
  <c r="O31" i="21"/>
  <c r="O95" i="21"/>
  <c r="O124" i="21"/>
  <c r="O29" i="21"/>
  <c r="J57" i="5" s="1"/>
  <c r="O26" i="21"/>
  <c r="J54" i="5" s="1"/>
  <c r="O126" i="21"/>
  <c r="O97" i="21"/>
  <c r="J43" i="5"/>
  <c r="O121" i="21"/>
  <c r="O27" i="21"/>
  <c r="J55" i="5" s="1"/>
  <c r="J44" i="5"/>
  <c r="O84" i="21"/>
  <c r="O108" i="21"/>
  <c r="O87" i="21"/>
  <c r="O85" i="21"/>
  <c r="O116" i="21"/>
  <c r="O117" i="21"/>
  <c r="O127" i="21"/>
  <c r="O24" i="21"/>
  <c r="J52" i="5" s="1"/>
  <c r="O25" i="21"/>
  <c r="J53" i="5" s="1"/>
  <c r="O73" i="21"/>
  <c r="O99" i="21"/>
  <c r="O82" i="21"/>
  <c r="O28" i="21"/>
  <c r="J56" i="5" s="1"/>
  <c r="O100" i="21"/>
  <c r="O103" i="21"/>
  <c r="O19" i="21"/>
  <c r="J47" i="5" s="1"/>
  <c r="O91" i="21"/>
  <c r="O78" i="21"/>
  <c r="O120" i="21"/>
  <c r="O92" i="21"/>
  <c r="O106" i="21"/>
  <c r="O94" i="21"/>
  <c r="O122" i="21"/>
  <c r="O129" i="21"/>
  <c r="O81" i="21"/>
  <c r="O128" i="21"/>
  <c r="O119" i="21"/>
  <c r="O104" i="21"/>
  <c r="O112" i="21"/>
  <c r="O109" i="21"/>
  <c r="O22" i="21"/>
  <c r="J50" i="5" s="1"/>
  <c r="O14" i="21"/>
  <c r="J42" i="5" s="1"/>
  <c r="O96" i="21"/>
  <c r="O88" i="21"/>
  <c r="O77" i="21"/>
  <c r="O110" i="21"/>
  <c r="O111" i="21"/>
  <c r="O105" i="21"/>
  <c r="O83" i="21"/>
  <c r="Z37" i="28" l="1"/>
  <c r="C29" i="28" s="1"/>
  <c r="C32" i="28" s="1" a="1"/>
  <c r="C32" i="28" s="1"/>
  <c r="N12" i="28" s="1" a="1"/>
  <c r="N12" i="28" s="1"/>
  <c r="N19" i="28" s="1" a="1"/>
  <c r="N19" i="28" s="1"/>
  <c r="Z37" i="25"/>
  <c r="C23" i="25" s="1"/>
  <c r="C26" i="25" s="1" a="1"/>
  <c r="C26" i="25" s="1"/>
  <c r="I15" i="26"/>
  <c r="J15" i="26" s="1" a="1"/>
  <c r="J15" i="26" s="1"/>
  <c r="I16" i="26"/>
  <c r="J16" i="26" s="1" a="1"/>
  <c r="J16" i="26" s="1"/>
  <c r="M10" i="10"/>
  <c r="M23" i="23"/>
  <c r="AM11" i="23"/>
  <c r="Z11" i="23"/>
  <c r="M14" i="23"/>
  <c r="P77" i="21"/>
  <c r="P79" i="21"/>
  <c r="P109" i="21"/>
  <c r="P87" i="21"/>
  <c r="P107" i="21"/>
  <c r="P78" i="21"/>
  <c r="P73" i="21"/>
  <c r="P80" i="21"/>
  <c r="P105" i="21"/>
  <c r="P104" i="21"/>
  <c r="P106" i="21"/>
  <c r="P19" i="21"/>
  <c r="K47" i="5" s="1"/>
  <c r="P24" i="21"/>
  <c r="K52" i="5" s="1"/>
  <c r="P114" i="21"/>
  <c r="P76" i="21"/>
  <c r="P20" i="21"/>
  <c r="K48" i="5" s="1"/>
  <c r="P93" i="21"/>
  <c r="P91" i="21"/>
  <c r="P30" i="21"/>
  <c r="P84" i="21"/>
  <c r="P103" i="21"/>
  <c r="P29" i="21"/>
  <c r="K57" i="5" s="1"/>
  <c r="P74" i="21"/>
  <c r="P21" i="21"/>
  <c r="K49" i="5" s="1"/>
  <c r="P89" i="21"/>
  <c r="P99" i="21"/>
  <c r="P83" i="21"/>
  <c r="P115" i="21"/>
  <c r="P94" i="21"/>
  <c r="P130" i="21"/>
  <c r="P100" i="21"/>
  <c r="P90" i="21"/>
  <c r="P125" i="21"/>
  <c r="P23" i="21"/>
  <c r="K51" i="5" s="1"/>
  <c r="P97" i="21"/>
  <c r="P108" i="21"/>
  <c r="P112" i="21"/>
  <c r="P126" i="21"/>
  <c r="P128" i="21"/>
  <c r="P120" i="21"/>
  <c r="P28" i="21"/>
  <c r="K56" i="5" s="1"/>
  <c r="P116" i="21"/>
  <c r="P121" i="21"/>
  <c r="P124" i="21"/>
  <c r="P123" i="21"/>
  <c r="P31" i="21"/>
  <c r="P82" i="21"/>
  <c r="P85" i="21"/>
  <c r="P15" i="21"/>
  <c r="K43" i="5" s="1"/>
  <c r="P95" i="21"/>
  <c r="P25" i="21"/>
  <c r="K53" i="5" s="1"/>
  <c r="P101" i="21"/>
  <c r="P27" i="21"/>
  <c r="K55" i="5" s="1"/>
  <c r="P98" i="21"/>
  <c r="P119" i="21"/>
  <c r="P122" i="21"/>
  <c r="P127" i="21"/>
  <c r="P81" i="21"/>
  <c r="P22" i="21"/>
  <c r="K50" i="5" s="1"/>
  <c r="P18" i="21"/>
  <c r="K46" i="5" s="1"/>
  <c r="P17" i="21"/>
  <c r="K45" i="5" s="1"/>
  <c r="P88" i="21"/>
  <c r="P86" i="21"/>
  <c r="P14" i="21"/>
  <c r="K42" i="5" s="1"/>
  <c r="P102" i="21"/>
  <c r="P75" i="21"/>
  <c r="P111" i="21"/>
  <c r="P117" i="21"/>
  <c r="P110" i="21"/>
  <c r="P96" i="21"/>
  <c r="P129" i="21"/>
  <c r="P92" i="21"/>
  <c r="P118" i="21"/>
  <c r="P113" i="21"/>
  <c r="P26" i="21"/>
  <c r="K54" i="5" s="1"/>
  <c r="O11" i="21"/>
  <c r="P16" i="21"/>
  <c r="K44" i="5" s="1"/>
  <c r="P12" i="28" l="1" a="1"/>
  <c r="P12" i="28" s="1"/>
  <c r="P19" i="28" s="1" a="1"/>
  <c r="P19" i="28" s="1"/>
  <c r="E23" i="25"/>
  <c r="E29" i="28"/>
  <c r="N25" i="23"/>
  <c r="N31" i="23"/>
  <c r="N28" i="23"/>
  <c r="N23" i="23"/>
  <c r="N24" i="23"/>
  <c r="N26" i="23"/>
  <c r="N22" i="23"/>
  <c r="N19" i="23"/>
  <c r="N30" i="23"/>
  <c r="N21" i="23"/>
  <c r="N29" i="23"/>
  <c r="N27" i="23"/>
  <c r="N20" i="23"/>
  <c r="N15" i="23"/>
  <c r="N73" i="23"/>
  <c r="N112" i="23"/>
  <c r="N88" i="23"/>
  <c r="N18" i="23"/>
  <c r="N105" i="23"/>
  <c r="N129" i="23"/>
  <c r="N110" i="23"/>
  <c r="N118" i="23"/>
  <c r="N94" i="23"/>
  <c r="N102" i="23"/>
  <c r="N92" i="23"/>
  <c r="N99" i="23"/>
  <c r="N123" i="23"/>
  <c r="N79" i="23"/>
  <c r="N97" i="23"/>
  <c r="N127" i="23"/>
  <c r="N93" i="23"/>
  <c r="N108" i="23"/>
  <c r="N87" i="23"/>
  <c r="N78" i="23"/>
  <c r="N128" i="23"/>
  <c r="N101" i="23"/>
  <c r="N115" i="23"/>
  <c r="N89" i="23"/>
  <c r="M11" i="23"/>
  <c r="N84" i="23"/>
  <c r="N121" i="23"/>
  <c r="N82" i="23"/>
  <c r="N81" i="23"/>
  <c r="N103" i="23"/>
  <c r="N74" i="23"/>
  <c r="N77" i="23"/>
  <c r="N95" i="23"/>
  <c r="N100" i="23"/>
  <c r="N76" i="23"/>
  <c r="N130" i="23"/>
  <c r="N83" i="23"/>
  <c r="N106" i="23"/>
  <c r="N104" i="23"/>
  <c r="N80" i="23"/>
  <c r="N85" i="23"/>
  <c r="N107" i="23"/>
  <c r="N114" i="23"/>
  <c r="N96" i="23"/>
  <c r="N98" i="23"/>
  <c r="N124" i="23"/>
  <c r="N14" i="23"/>
  <c r="N75" i="23"/>
  <c r="N91" i="23"/>
  <c r="N111" i="23"/>
  <c r="N90" i="23"/>
  <c r="N113" i="23"/>
  <c r="N109" i="23"/>
  <c r="N117" i="23"/>
  <c r="N119" i="23"/>
  <c r="N122" i="23"/>
  <c r="N116" i="23"/>
  <c r="N125" i="23"/>
  <c r="N120" i="23"/>
  <c r="N86" i="23"/>
  <c r="N126" i="23"/>
  <c r="N16" i="23"/>
  <c r="N17" i="23"/>
  <c r="P12" i="25" l="1" a="1"/>
  <c r="P12" i="25" s="1"/>
  <c r="P19" i="25" s="1" a="1"/>
  <c r="P19" i="25" s="1"/>
  <c r="N12" i="25" a="1"/>
  <c r="N12" i="25" s="1"/>
  <c r="N19" i="25" s="1" a="1"/>
  <c r="N19" i="2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<sst xmlns="http://schemas.openxmlformats.org/spreadsheetml/2006/main" count="1803" uniqueCount="625">
  <si>
    <t xml:space="preserve">🔍  View the pipeline (outputs) </t>
  </si>
  <si>
    <t xml:space="preserve"> </t>
  </si>
  <si>
    <t>VALUE TREE</t>
  </si>
  <si>
    <r>
      <rPr>
        <b/>
        <sz val="14"/>
        <color theme="5" tint="-0.249977111117893"/>
        <rFont val="Arial (Corpo)"/>
      </rPr>
      <t>00</t>
    </r>
    <r>
      <rPr>
        <b/>
        <sz val="14"/>
        <color theme="1" tint="0.34998626667073579"/>
        <rFont val="Arial"/>
        <family val="2"/>
        <scheme val="minor"/>
      </rPr>
      <t xml:space="preserve">  VAS comparison</t>
    </r>
  </si>
  <si>
    <r>
      <rPr>
        <b/>
        <sz val="14"/>
        <color theme="5" tint="-0.249977111117893"/>
        <rFont val="Arial (Corpo)"/>
      </rPr>
      <t>02</t>
    </r>
    <r>
      <rPr>
        <b/>
        <sz val="14"/>
        <color theme="1" tint="0.34998626667073579"/>
        <rFont val="Arial"/>
        <family val="2"/>
        <scheme val="minor"/>
      </rPr>
      <t xml:space="preserve">  VAS deep dive</t>
    </r>
  </si>
  <si>
    <r>
      <rPr>
        <b/>
        <sz val="14"/>
        <color theme="5" tint="-0.249977111117893"/>
        <rFont val="Arial (Corpo)"/>
      </rPr>
      <t>03</t>
    </r>
    <r>
      <rPr>
        <b/>
        <sz val="14"/>
        <color theme="1" tint="0.34998626667073579"/>
        <rFont val="Arial"/>
        <family val="2"/>
        <scheme val="minor"/>
      </rPr>
      <t xml:space="preserve"> Master Scoring</t>
    </r>
  </si>
  <si>
    <t>Compare VAS lists between themselves</t>
  </si>
  <si>
    <t xml:space="preserve">Sumup of VAS data and next step suggestions   </t>
  </si>
  <si>
    <t xml:space="preserve">Compare VAS against key criteria </t>
  </si>
  <si>
    <t>GENERALI VAS</t>
  </si>
  <si>
    <t>Explore   &gt;</t>
  </si>
  <si>
    <t>WHY IT EXISTS</t>
  </si>
  <si>
    <t xml:space="preserve">To create total clarity, consistency 
and visibility over the methodology we are using. </t>
  </si>
  <si>
    <r>
      <rPr>
        <sz val="18"/>
        <color theme="1" tint="0.499984740745262"/>
        <rFont val="Arial (Corpo)"/>
      </rPr>
      <t xml:space="preserve"> 📊  Score the pipeline (inputs) </t>
    </r>
  </si>
  <si>
    <r>
      <rPr>
        <b/>
        <sz val="14"/>
        <color theme="5" tint="-0.249977111117893"/>
        <rFont val="Arial"/>
        <family val="2"/>
      </rPr>
      <t>04</t>
    </r>
    <r>
      <rPr>
        <b/>
        <sz val="14"/>
        <color theme="1" tint="0.34998626667073579"/>
        <rFont val="Arial"/>
        <family val="2"/>
      </rPr>
      <t xml:space="preserve">  VAS list</t>
    </r>
  </si>
  <si>
    <r>
      <rPr>
        <b/>
        <sz val="14"/>
        <color theme="5" tint="-0.249977111117893"/>
        <rFont val="Arial"/>
        <family val="2"/>
      </rPr>
      <t>04</t>
    </r>
    <r>
      <rPr>
        <b/>
        <sz val="14"/>
        <color theme="1" tint="0.34998626667073579"/>
        <rFont val="Arial"/>
        <family val="2"/>
      </rPr>
      <t xml:space="preserve">  Scoring sheets</t>
    </r>
  </si>
  <si>
    <r>
      <t>05</t>
    </r>
    <r>
      <rPr>
        <b/>
        <sz val="14"/>
        <color rgb="FF595959"/>
        <rFont val="Arial"/>
        <family val="2"/>
        <scheme val="minor"/>
      </rPr>
      <t xml:space="preserve">  Input GTM Strategy</t>
    </r>
  </si>
  <si>
    <t xml:space="preserve">Add VAS that will be involved into analysis	
	</t>
  </si>
  <si>
    <t>Score VAS individually, so that an average can be taken</t>
  </si>
  <si>
    <t>Add currently strategy of VAS</t>
  </si>
  <si>
    <t>🧑‍🎓  Scoring guide (instructions)</t>
  </si>
  <si>
    <r>
      <rPr>
        <b/>
        <sz val="14"/>
        <color theme="5" tint="-0.249977111117893"/>
        <rFont val="Arial"/>
        <family val="2"/>
      </rPr>
      <t>06</t>
    </r>
    <r>
      <rPr>
        <b/>
        <sz val="14"/>
        <color theme="1" tint="0.34998626667073579"/>
        <rFont val="Arial"/>
        <family val="2"/>
      </rPr>
      <t xml:space="preserve"> Tool manual </t>
    </r>
  </si>
  <si>
    <t>07  Scoring criteria</t>
  </si>
  <si>
    <t xml:space="preserve">Step by step instructions on how to use this VAS prioritisation tool </t>
  </si>
  <si>
    <t>Find a breakdown of all the scoring criteria and weighting used to assess VAS</t>
  </si>
  <si>
    <t>VasNAme</t>
  </si>
  <si>
    <t>Description</t>
  </si>
  <si>
    <t>LOB</t>
  </si>
  <si>
    <t>Category</t>
  </si>
  <si>
    <t>Priority1</t>
  </si>
  <si>
    <t>Priority2</t>
  </si>
  <si>
    <t>Priority3</t>
  </si>
  <si>
    <t>Priorirty4</t>
  </si>
  <si>
    <t>Bundle/Unbundle</t>
  </si>
  <si>
    <t>PriceVisibility</t>
  </si>
  <si>
    <t>Direct/Tiered</t>
  </si>
  <si>
    <t>Digital/Physiscal</t>
  </si>
  <si>
    <t>Paid_Media</t>
  </si>
  <si>
    <t>Paid _Channel</t>
  </si>
  <si>
    <t>Organic Media</t>
  </si>
  <si>
    <t>Organic_Channel?</t>
  </si>
  <si>
    <t>Owned_Media</t>
  </si>
  <si>
    <t>Owned_Channel</t>
  </si>
  <si>
    <t>Importance_ competitive</t>
  </si>
  <si>
    <t>Competitor_differentiation</t>
  </si>
  <si>
    <t>Profiled_Target</t>
  </si>
  <si>
    <t>Core_Business_Sales</t>
  </si>
  <si>
    <t>%Multiproduct</t>
  </si>
  <si>
    <t>Customer_base</t>
  </si>
  <si>
    <t>Customer_acquisition_costs</t>
  </si>
  <si>
    <t>Claim_costs</t>
  </si>
  <si>
    <t>TOTAL_GrowCoreBusiness</t>
  </si>
  <si>
    <t>Business_Risk</t>
  </si>
  <si>
    <t>TOTAL_Business_Risk</t>
  </si>
  <si>
    <t xml:space="preserve">Perceived_Value </t>
  </si>
  <si>
    <t>Potential_Reach</t>
  </si>
  <si>
    <t>TOTAL_Percived_Value</t>
  </si>
  <si>
    <t>Improve_NPS</t>
  </si>
  <si>
    <t>Retention</t>
  </si>
  <si>
    <t>Customer_interactions</t>
  </si>
  <si>
    <t>Differentiation</t>
  </si>
  <si>
    <t>Regulation</t>
  </si>
  <si>
    <t>TOTAL_Execution</t>
  </si>
  <si>
    <t>Master scoring</t>
  </si>
  <si>
    <t xml:space="preserve">Detailed visualization of all added VAS </t>
  </si>
  <si>
    <t>MANUAL INPUT</t>
  </si>
  <si>
    <t>MANUAL/AUTOMATED INPUT.</t>
  </si>
  <si>
    <t>AUTOMATED.</t>
  </si>
  <si>
    <t>OVERVIEW</t>
  </si>
  <si>
    <t>Priority</t>
  </si>
  <si>
    <t>Score</t>
  </si>
  <si>
    <t>Scoring criteria (av.)</t>
  </si>
  <si>
    <t>Scoring</t>
  </si>
  <si>
    <t>Grow core Business Margin</t>
  </si>
  <si>
    <t>Commercial Viability</t>
  </si>
  <si>
    <t>Customer Desirability</t>
  </si>
  <si>
    <t>Execution</t>
  </si>
  <si>
    <t>Price VS Costs</t>
  </si>
  <si>
    <t xml:space="preserve">EXTRA INFORMATION </t>
  </si>
  <si>
    <t>Resources</t>
  </si>
  <si>
    <t>VAS</t>
  </si>
  <si>
    <t>Core Business</t>
  </si>
  <si>
    <t>Overall Score</t>
  </si>
  <si>
    <t>Rank</t>
  </si>
  <si>
    <t>Core Business Sales</t>
  </si>
  <si>
    <t>% Multiproduct</t>
  </si>
  <si>
    <t>Customer base</t>
  </si>
  <si>
    <t>Customer acquisition costs</t>
  </si>
  <si>
    <t>Claim costs</t>
  </si>
  <si>
    <t>TOTAL</t>
  </si>
  <si>
    <t>Business Risk</t>
  </si>
  <si>
    <t xml:space="preserve">Perceived Value </t>
  </si>
  <si>
    <t>Potential Reach</t>
  </si>
  <si>
    <t>Improve NPS</t>
  </si>
  <si>
    <t>Increase customers' interactions (TP)</t>
  </si>
  <si>
    <t>Insurance Price</t>
  </si>
  <si>
    <t>Insurance Cost</t>
  </si>
  <si>
    <t xml:space="preserve">Additional notes </t>
  </si>
  <si>
    <t xml:space="preserve">Are there relevant research materials? </t>
  </si>
  <si>
    <t>-</t>
  </si>
  <si>
    <t>What is the name of the VAS?</t>
  </si>
  <si>
    <t>Brief description of VAS</t>
  </si>
  <si>
    <t>Which strategic pillar does this VAS fall under?</t>
  </si>
  <si>
    <t>If 'Net new', can the feature be grouped into a broader area or pain point?</t>
  </si>
  <si>
    <t>Does this feature meet the requirements for its opportunity type? See 'Scoring criteria' for minimum requirement details</t>
  </si>
  <si>
    <t>Overall score.</t>
  </si>
  <si>
    <t>How are VAS' revenues contributing to the company performance?</t>
  </si>
  <si>
    <t>How much this VAS improve sales of other products/services?</t>
  </si>
  <si>
    <t>How many customers are acquired thanks to this VAS?</t>
  </si>
  <si>
    <t>How much the VAS contribute to reduce the cost of acquisition of a single customer?</t>
  </si>
  <si>
    <t>How much the VAS contribute to reduce the cost of single claim?</t>
  </si>
  <si>
    <t>Overall Business Margin score</t>
  </si>
  <si>
    <t>How expose are we to this VAS considering: reputation, financial and customer relation?</t>
  </si>
  <si>
    <t>Overall Commercial Viability score</t>
  </si>
  <si>
    <t xml:space="preserve">How much value would this feature deliver to customers? </t>
  </si>
  <si>
    <t>What is the total number of customers (i.e. market size) we could realistically offer this feature to?</t>
  </si>
  <si>
    <t>Overall Customer Desirability score</t>
  </si>
  <si>
    <t>What is the customers' satisfaction (NPS) related to the service?</t>
  </si>
  <si>
    <t>Percentage of customer that are actively using the service.</t>
  </si>
  <si>
    <t>How often the customer interact with the VAS?</t>
  </si>
  <si>
    <t xml:space="preserve">How complex or restrictive is the regulatory environment for this VAS? </t>
  </si>
  <si>
    <t>Overall Execution Feasibility score</t>
  </si>
  <si>
    <t xml:space="preserve">Price of the insurance for the customer </t>
  </si>
  <si>
    <t>Cost of the insurance for the company</t>
  </si>
  <si>
    <t xml:space="preserve">What was the outcome of review? Are there agreed next steps to be aware of? </t>
  </si>
  <si>
    <t>Materials #1</t>
  </si>
  <si>
    <t>Materials #2</t>
  </si>
  <si>
    <t>Materials #3</t>
  </si>
  <si>
    <t>Automated.</t>
  </si>
  <si>
    <t xml:space="preserve">5: Very high impact
4: High impact
3: Some impact
2: Low impact
1: No impact </t>
  </si>
  <si>
    <t>5: Large Amount 
4: A lot
3: Some  
2: Few 
1: No client</t>
  </si>
  <si>
    <t>5: High Contribution 
4: Moderate contribution
3: Medium contribution
2: Low contribution
1: Very low contribution</t>
  </si>
  <si>
    <t>5: Very Low Risk
4: Low Risk 
3: Medium Risk
2: Moderate Risk
1: High Risk</t>
  </si>
  <si>
    <t xml:space="preserve">5: Very high value
4: High value
3: Some value
2: Low value
1: No value </t>
  </si>
  <si>
    <t>5: Mass market
4: Large reach 
3: Solid reach 
2: Niche segment 
1: Very niche segment</t>
  </si>
  <si>
    <t>5: from 9 to 10
4: from 7 to 8
3: from 6 to 5
2: from 3 to 4
1: from 1 to 2</t>
  </si>
  <si>
    <t>5: More than X%
4: Between X% and X%
3 Between X% and X%
2: Between X% and X%
1: Less than X%</t>
  </si>
  <si>
    <t>5: more than six times a year
4: six times a year
3: four a year
2: twice a year
1: once a year</t>
  </si>
  <si>
    <t>5: No red tape
4: Low regulation 
3: Some regulation 
2: Highly regulated
1: Very highly regulated</t>
  </si>
  <si>
    <t>Value</t>
  </si>
  <si>
    <t xml:space="preserve">Manual </t>
  </si>
  <si>
    <t xml:space="preserve">Deprioritised based on lack of clear customer need/potential partners </t>
  </si>
  <si>
    <t xml:space="preserve">Progressed for business casing </t>
  </si>
  <si>
    <t xml:space="preserve">Previously assessed; depriortised based on financial risk/lack of clear upside </t>
  </si>
  <si>
    <t>VAS Comparison</t>
  </si>
  <si>
    <t xml:space="preserve">VAS comparison against key criteria </t>
  </si>
  <si>
    <t>COMPARISON OVERVIEW</t>
  </si>
  <si>
    <t xml:space="preserve">FILTERS </t>
  </si>
  <si>
    <t>SCORE BREAKDOWN</t>
  </si>
  <si>
    <t xml:space="preserve">Category </t>
  </si>
  <si>
    <t>Sub category</t>
  </si>
  <si>
    <t>Total score</t>
  </si>
  <si>
    <t>VAS deep-dive</t>
  </si>
  <si>
    <t>View business cases for the highest value VAS</t>
  </si>
  <si>
    <t>]</t>
  </si>
  <si>
    <t xml:space="preserve">VAS ANALYSIS </t>
  </si>
  <si>
    <t>SCORING</t>
  </si>
  <si>
    <t>SELLING APPROACH</t>
  </si>
  <si>
    <t xml:space="preserve">AREAS OF IMPROVEMENT </t>
  </si>
  <si>
    <t>Telemedicine</t>
  </si>
  <si>
    <t>SALES CHANNELS</t>
  </si>
  <si>
    <t xml:space="preserve">GTM SUGGESTIONS </t>
  </si>
  <si>
    <t>Evaluate these actions</t>
  </si>
  <si>
    <t>Multiproduct Percentage</t>
  </si>
  <si>
    <t>CATEGORY</t>
  </si>
  <si>
    <t>COMMUNICATION CHANNEL</t>
  </si>
  <si>
    <t>PAID</t>
  </si>
  <si>
    <t>ORGANIC</t>
  </si>
  <si>
    <t>OVERALL SCORE</t>
  </si>
  <si>
    <t xml:space="preserve">OVERALL RANK </t>
  </si>
  <si>
    <t>OWNED</t>
  </si>
  <si>
    <t>OUR RECOMMENDATION</t>
  </si>
  <si>
    <t>CUSTOMER RATIONALE</t>
  </si>
  <si>
    <t xml:space="preserve">Target profiled </t>
  </si>
  <si>
    <t>Competitive Advantage</t>
  </si>
  <si>
    <t>BREAKDOWN</t>
  </si>
  <si>
    <t>Grow Core Business Margin</t>
  </si>
  <si>
    <t>Commercial viability</t>
  </si>
  <si>
    <t>Customer desirability</t>
  </si>
  <si>
    <t>PRICE VS COSTS</t>
  </si>
  <si>
    <t>C</t>
  </si>
  <si>
    <t>ID Theft</t>
  </si>
  <si>
    <t>Boundle</t>
  </si>
  <si>
    <t>Hide</t>
  </si>
  <si>
    <t>VALUE PROPOSITION</t>
  </si>
  <si>
    <t>Third parties</t>
  </si>
  <si>
    <t>Phygital</t>
  </si>
  <si>
    <t>Provide education and resources: By providing customers with education and resources, you can help them better understand the value of your value added services, and how they can benefit from them. This can be done by creating educational materials, such as guides, webinars, or video tutorials, that explain the benefits of the services.</t>
  </si>
  <si>
    <t>Create a niche market: By creating a niche market for your value added service, you can differentiate it from competitors and create a stronger position in the market. This can be done by identifying a specific customer segment or problem that your service addresses better than others, and positioning your service as the best solution in that niche</t>
  </si>
  <si>
    <t>Pet Care</t>
  </si>
  <si>
    <t>TV</t>
  </si>
  <si>
    <t>Home Improvement</t>
  </si>
  <si>
    <t>Social Media</t>
  </si>
  <si>
    <t>eMailing</t>
  </si>
  <si>
    <t>3 or more</t>
  </si>
  <si>
    <t>Validate</t>
  </si>
  <si>
    <t xml:space="preserve"> High</t>
  </si>
  <si>
    <t>Importance to stay competitive</t>
  </si>
  <si>
    <t>Low</t>
  </si>
  <si>
    <t xml:space="preserve">Execution </t>
  </si>
  <si>
    <t>GTM</t>
  </si>
  <si>
    <t xml:space="preserve">Log list of VAS w/description </t>
  </si>
  <si>
    <t>\</t>
  </si>
  <si>
    <t>KPIs</t>
  </si>
  <si>
    <t>Business Objectives</t>
  </si>
  <si>
    <t>GTM Elements</t>
  </si>
  <si>
    <t>SALES CHANNEL</t>
  </si>
  <si>
    <t>COMMUNICATION CHANNELS</t>
  </si>
  <si>
    <t>MARKET POSITIONING</t>
  </si>
  <si>
    <t>TARGET</t>
  </si>
  <si>
    <t xml:space="preserve">Evaluate these actions:
- Improve the service quality: By improving the quality of the service, you can increase its perceived value to the customer, making it more attractive and compelling. This can be done by investing in employee training, enhancing the service delivery process, and gathering customer feedback to continuously improve the service.
- Provide education and resources: By providing customers with education and resources, you can help them better understand the value of your value added services, and how they can benefit from them. This can be done by creating educational materials, such as guides, webinars, or video tutorials, that explain the benefits of the services.
- Customize the service: By customizing the service to meet the specific needs of the customer, you can increase its perceived value. This can be done by offering personalized recommendations, tailored solutions or by creating a personalized service plan to meet the unique needs of the customer.
</t>
  </si>
  <si>
    <t xml:space="preserve">Evaluate these actions:
- Offer flexible pricing options: By offering flexible pricing options, such as usage-based pricing, pay-as-you-go pricing, or tiered pricing, you can make your products and services more accessible to a wider range of customers;
- Offer guarantees: By offering guarantees on your value added services, you can increase the perceived value and build trust with customers. This can be done by offering a money-back guarantee, a satisfaction guarantee, or by providing a warranty on the service;
- Review boundling approach: Bundling value added services with core insurance products can be an effective way to sell them as it allows you to offer a more comprehensive package to customers, making it more convenient for them to purchase additional services they might need. Standalone approach can be used when the value added service is not related to the core insurance product or is a service that can be used independently from the core insurance product. Additionally, you can also offer the value added services as an option to the customers, giving them the choice to purchase them separately or as a bundle. This approach can help you cater to different customer needs and preferences.
</t>
  </si>
  <si>
    <t xml:space="preserve">Evaluate these actions:
- Develop a strong distribution network: By building a strong distribution network, you can reach more potential customers and increase the visibility of your value added services. This can be done by partnering with other companies, such as insurance brokers or financial advisors, who can help promote and sell your services.
- Offer flexible pricing and packaging options: By offering flexible pricing and packaging options, you can make your value added services more accessible to a wider range of customers, which can help increase sales.
- Implement a digital sales channel: By implementing a digital sales channel, such as an online platform or mobile app, you can make it easier for customers to access and purchase your value added services, which can help increase sales. Additionally, this will enable you to reach more customers and make the sales process more efficient.
</t>
  </si>
  <si>
    <t>Evaluate these actions:
ATL: Use a mix of traditional and digital channels, such as television and social media advertising, to reach a wider audience and create a consistent message across different touchpoints. This can help increase the visibility of the value added service and create a positive image for the insurance company. Or use more targeted and relevant advertising campaigns, such as social media advertising and native advertising, to reach specific customer segments more effectively. This can help increase the relevance of the message and the chances of it being seen by the target audience.
TTL: Leverage influencer marketing and customer testimonials to create more authentic and credible messages. This can help increase the perceived value of the service and create a deeper connection with the target audience.
BTL: Use more sophisticated segmentation and personalization techniques to target specific customer segments and deliver more relevant messages. This can help increase the chances of converting leads into sales.
Additionally, you could also measure the effectiveness of each channel and make adjustments accordingly. A/B testing can be used to measure the effectiveness of different approaches and to make data-driven decisions</t>
  </si>
  <si>
    <t>Evaluate these actions:
- Conduct a competitive analysis: By conducting a competitive analysis, you can gain a deeper understanding of the strengths and weaknesses of your competitors and identify areas where your value added service can differentiate itself. This can help inform your positioning strategy and ensure that your service is well-positioned in the market.
- Leverage your unique assets: By leveraging your unique assets, such as proprietary technology, a strong brand, or a wide distribution network, you can differentiate your value added service from competitors and create a stronger position in the market.
- Create a niche market: By creating a niche market for your value added service, you can differentiate it from competitors and create a stronger position in the market. This can be done by identifying a specific customer segment or problem that your service addresses better than others, and positioning your service as the best solution in that niche</t>
  </si>
  <si>
    <t>Evaluate these actions:
- Identify and segment your target market: By identifying and segmenting your target market, you can create a more targeted and effective value proposition, and tailor your sales and marketing efforts to specific customer segments. This can help increase the chances of success for your value added service.
- Align your value added service with the customer's needs: By aligning your value added service with the customer's needs, you can increase the perceived value of the service and make it more attractive to potential customers. This can be done by identifying the problems that the customer is facing and positioning your service as the best solution.
- Measure and continuously improve: By measuring and continuously improving your value added service, you can ensure that it stays relevant and continues to meet the needs of your target market. This can be done by gathering customer feedback, analyzing usage data, and using that information to make improvements and adjustments to the service.</t>
  </si>
  <si>
    <t>x</t>
  </si>
  <si>
    <t>A</t>
  </si>
  <si>
    <t>- Improve the service quality: By improving the quality of the service, you can increase its perceived value to the customer, making it more attractive and compelling. This can be done by investing in employee training, enhancing the service delivery process, and gathering customer feedback to continuously improve the service.</t>
  </si>
  <si>
    <t xml:space="preserve"> - Offer flexible pricing options: By offering flexible pricing options, such as usage-based pricing, pay-as-you-go pricing, or tiered pricing, you can make your products and services more accessible to a wider range of customers;</t>
  </si>
  <si>
    <t xml:space="preserve"> - Develop a strong distribution network: By building a strong distribution network, you can reach more potential customers and increase the visibility of your value added services. This can be done by partnering with other companies, such as insurance brokers or financial advisors, who can help promote and sell your services.</t>
  </si>
  <si>
    <t>Use a mix of traditional and digital channels, such as television and social media advertising, to reach a wider audience and create a consistent message across different touchpoints. This can help increase the visibility of the value added service and create a positive image for the insurance company. Or use more targeted and relevant advertising campaigns, such as social media advertising and native advertising, to reach specific customer segments more effectively. This can help increase the relevance of the message and the chances of it being seen by the target audience.</t>
  </si>
  <si>
    <t xml:space="preserve"> - Conduct a competitive analysis: By conducting a competitive analysis, you can gain a deeper understanding of the strengths and weaknesses of your competitors and identify areas where your value added service can differentiate itself. This can help inform your positioning strategy and ensure that your service is well-positioned in the market.</t>
  </si>
  <si>
    <t xml:space="preserve"> - Identify and segment your target market: By identifying and segmenting your target market, you can create a more targeted and effective value proposition, and tailor your sales and marketing efforts to specific customer segments. This can help increase the chances of success for your value added service.</t>
  </si>
  <si>
    <t>B</t>
  </si>
  <si>
    <t>- Provide education and resources: By providing customers with education and resources, you can help them better understand the value of your value added services, and how they can benefit from them. This can be done by creating educational materials, such as guides, webinars, or video tutorials, that explain the benefits of the services.</t>
  </si>
  <si>
    <t xml:space="preserve"> - Offer guarantees: By offering guarantees on your value added services, you can increase the perceived value and build trust with customers. This can be done by offering a money-back guarantee, a satisfaction guarantee, or by providing a warranty on the service;</t>
  </si>
  <si>
    <t xml:space="preserve"> - Offer flexible pricing and packaging options: By offering flexible pricing and packaging options, you can make your value added services more accessible to a wider range of customers, which can help increase sales.</t>
  </si>
  <si>
    <t>Leverage influencer marketing and customer testimonials to create more authentic and credible messages. This can help increase the perceived value of the service and create a deeper connection with the target audience.</t>
  </si>
  <si>
    <t xml:space="preserve"> - Leverage your unique assets: By leveraging your unique assets, such as proprietary technology, a strong brand, or a wide distribution network, you can differentiate your value added service from competitors and create a stronger position in the market.</t>
  </si>
  <si>
    <t xml:space="preserve"> - Align your value added service with the customer's needs: By aligning your value added service with the customer's needs, you can increase the perceived value of the service and make it more attractive to potential customers. This can be done by identifying the problems that the customer is facing and positioning your service as the best solution.</t>
  </si>
  <si>
    <t>- Customize the service: By customizing the service to meet the specific needs of the customer, you can increase its perceived value. This can be done by offering personalized recommendations, tailored solutions or by creating a personalized service plan to meet the unique needs of the customer.</t>
  </si>
  <si>
    <t xml:space="preserve"> - Review boundling approach: Bundling value added services with core insurance products can be an effective way to sell them as it allows you to offer a more comprehensive package to customers, making it more convenient for them to purchase additional services they might need. Standalone approach can be used when the value added service is not related to the core insurance product or is a service that can be used independently from the core insurance product. Additionally, you can also offer the value added services as an option to the customers, giving them the choice to purchase them separately or as a bundle. This approach can help you cater to different customer needs and preferences.</t>
  </si>
  <si>
    <t xml:space="preserve"> - Implement a digital sales channel: By implementing a digital sales channel, such as an online platform or mobile app, you can make it easier for customers to access and purchase your value added services, which can help increase sales. Additionally, this will enable you to reach more customers and make the sales process more efficient.</t>
  </si>
  <si>
    <t xml:space="preserve"> Use more sophisticated segmentation and personalization techniques to target specific customer segments and deliver more relevant messages. This can help increase the chances of converting leads into sales.</t>
  </si>
  <si>
    <t xml:space="preserve"> - Create a niche market: By creating a niche market for your value added service, you can differentiate it from competitors and create a stronger position in the market. This can be done by identifying a specific customer segment or problem that your service addresses better than others, and positioning your service as the best solution in that niche</t>
  </si>
  <si>
    <t xml:space="preserve"> - Measure and continuously improve: By measuring and continuously improving your value added service, you can ensure that it stays relevant and continues to meet the needs of your target market. This can be done by gathering customer feedback, analyzing usage data, and using that information to make improvements and adjustments to the service.</t>
  </si>
  <si>
    <t>Add and evaluate new VAS</t>
  </si>
  <si>
    <t>AUTOMATED - DO NOT TOUCH.</t>
  </si>
  <si>
    <t>Status</t>
  </si>
  <si>
    <t>Grow Revenues</t>
  </si>
  <si>
    <t>Commercial Viability: is it financially significant?</t>
  </si>
  <si>
    <t>Customer Desirability: will customers value it?</t>
  </si>
  <si>
    <t>Execution Feasibility: how able are we to deliver it?</t>
  </si>
  <si>
    <t>Subcategory</t>
  </si>
  <si>
    <t>Type</t>
  </si>
  <si>
    <t>Scored</t>
  </si>
  <si>
    <t>Meets requirements?</t>
  </si>
  <si>
    <t>Improve Sales</t>
  </si>
  <si>
    <t>Profit margin</t>
  </si>
  <si>
    <t>LOB Revenues VS Target</t>
  </si>
  <si>
    <t>Financial risk</t>
  </si>
  <si>
    <t>Reach</t>
  </si>
  <si>
    <t>Revenue</t>
  </si>
  <si>
    <t>Acquisition</t>
  </si>
  <si>
    <t xml:space="preserve">Clarity </t>
  </si>
  <si>
    <t xml:space="preserve">Value </t>
  </si>
  <si>
    <t>Pain point</t>
  </si>
  <si>
    <t>Usage</t>
  </si>
  <si>
    <t>Capability gap</t>
  </si>
  <si>
    <t xml:space="preserve">Partnership Availability </t>
  </si>
  <si>
    <t>Speed to market</t>
  </si>
  <si>
    <t>How ambitious is it for us to deliver this VAS?</t>
  </si>
  <si>
    <t>Has this feature been assessed by all scorers?</t>
  </si>
  <si>
    <t>What is the final status?</t>
  </si>
  <si>
    <t>How are these revenues contributing to the company performance</t>
  </si>
  <si>
    <t>How much profit we make on revenues before expenses</t>
  </si>
  <si>
    <t>How much is this VAS contributing to the department performance</t>
  </si>
  <si>
    <t>How exposed are we financially when delivering this VAS?</t>
  </si>
  <si>
    <t>How much would we make on each customer through this VAS, each year?</t>
  </si>
  <si>
    <t>How valuable is this VAS in attracting new customers to our?</t>
  </si>
  <si>
    <t>Commercial viability overall score.</t>
  </si>
  <si>
    <t>How clear is the need for this feature from customers?</t>
  </si>
  <si>
    <t xml:space="preserve">How well is the customer need currently being served by competitors? </t>
  </si>
  <si>
    <t>Overall customer desirability score.</t>
  </si>
  <si>
    <t>What capabilities do we have to deliver this feature? (across TPW and LG)</t>
  </si>
  <si>
    <t>If the initiative would benefit from partnership, how strong are the options for possible partners?</t>
  </si>
  <si>
    <t>How quickly could we launch this feature in market (either through building or partnering)</t>
  </si>
  <si>
    <t>Overall execution feasibility score.</t>
  </si>
  <si>
    <t xml:space="preserve">- Quick win
- Big bet
- Long shot </t>
  </si>
  <si>
    <t>Manual.</t>
  </si>
  <si>
    <t xml:space="preserve">- Very high value
- High value
- Some value
- Low value
- No value </t>
  </si>
  <si>
    <t xml:space="preserve">- 5: Market leader
- 4: Highly differentiated
- 3: Differentiated
- 2: Some differentiation
- 1: Hygiene </t>
  </si>
  <si>
    <t>- 5: No risk 
- 4: Litte risk
- 3: Some risk 
- 2: Risky 
- 1: Very risky</t>
  </si>
  <si>
    <t xml:space="preserve">- 5: No exposure
- 4: Minimal exposure
- 3: Some exposure 
- 2: High exposure
- 1: Very high exposure </t>
  </si>
  <si>
    <t>- 5: Mass market
- 4: Large reach 
- 3: Solid reach 
- 2: Niche segment 
- 1: Very niche segment</t>
  </si>
  <si>
    <t>-5: &gt;£100
-4: &lt;£100
-3: &lt;£50
-2:&lt;£25
-1: &lt;£10</t>
  </si>
  <si>
    <t xml:space="preserve">- Very large hook 
- Large hook 
- Solid hook 
- Small hook
- No hook  </t>
  </si>
  <si>
    <t xml:space="preserve">- 5: Very clear
- 4: Clear
- 3: Some clarity 
- 2: Low clarity 
- 1: No clarity </t>
  </si>
  <si>
    <t>- 5: Very large pain point
- 4: Large pain point 
- 3: Some pain 
- 2: Low pain point 
- 1: No pain point</t>
  </si>
  <si>
    <t xml:space="preserve">- 5: No gap  
- 4: Small gap  
- 3: Acceptable gap  
- 2: Large gap  
- 1: Very large gap  </t>
  </si>
  <si>
    <t>- 5: Extremely Strong / not required at all
- 4: Strong
- 3: Acceptable
- 2: Weak
- 1: Extremely Weak</t>
  </si>
  <si>
    <t xml:space="preserve">- 5: Very fast
- 4: Fast
- 3: Quite fast
- 2: Slow
- 1: Very slow </t>
  </si>
  <si>
    <t>- No red tape
- Low regulation 
- Some regulation 
- Highly regulated
- Very highly regulated</t>
  </si>
  <si>
    <t>Medical assistance</t>
  </si>
  <si>
    <t>Cover the costs of private healthcare, from diagnosis to treatment</t>
  </si>
  <si>
    <t>Damage Limitation</t>
  </si>
  <si>
    <t>Health</t>
  </si>
  <si>
    <t>Quick win</t>
  </si>
  <si>
    <t>Live</t>
  </si>
  <si>
    <t>Cover the costs you might incur from being defrauded</t>
  </si>
  <si>
    <t>Repair &amp; Support</t>
  </si>
  <si>
    <t>Digital Access &amp; Protection</t>
  </si>
  <si>
    <t>Long shot</t>
  </si>
  <si>
    <t>Vehicle Geolocation</t>
  </si>
  <si>
    <t>Install an approved GPS tracking device and reduce vehicle insurance premium</t>
  </si>
  <si>
    <t>Information</t>
  </si>
  <si>
    <t>Mobility</t>
  </si>
  <si>
    <t>Approved for implementation</t>
  </si>
  <si>
    <t>Cover the cost of veterinary fees for illnesses or injuries</t>
  </si>
  <si>
    <t>Prevention/Wellness</t>
  </si>
  <si>
    <t>Home &amp; Family</t>
  </si>
  <si>
    <t>Big bet</t>
  </si>
  <si>
    <t xml:space="preserve">Fixed rate roaming </t>
  </si>
  <si>
    <t xml:space="preserve">Pay a flat fee to get a set number of miles at all/some public charge points (requires multiple CPO partnerships or a fin-tech partnership) </t>
  </si>
  <si>
    <t>Net new</t>
  </si>
  <si>
    <t>Paused</t>
  </si>
  <si>
    <t>48 hour repair and replace</t>
  </si>
  <si>
    <t>On site support within two days of finding an issue with your charger</t>
  </si>
  <si>
    <t>Support</t>
  </si>
  <si>
    <t>Roaming charge card</t>
  </si>
  <si>
    <t xml:space="preserve">Access 1000s of charge points on the go through our charge pass, pay as you go </t>
  </si>
  <si>
    <t>Public charging</t>
  </si>
  <si>
    <t>Awaiting leadership review</t>
  </si>
  <si>
    <t>Discounted roaming</t>
  </si>
  <si>
    <t>Get access to cheaper rates on public charge points when joining our service</t>
  </si>
  <si>
    <t>Customise your charger</t>
  </si>
  <si>
    <t>Control over the form of your charger (size, colour, shape, personalised details)</t>
  </si>
  <si>
    <t>Hardware</t>
  </si>
  <si>
    <t>Two box charger</t>
  </si>
  <si>
    <t xml:space="preserve">Allow customers to charge and receive information about their energy usage in home </t>
  </si>
  <si>
    <t>Energy credit</t>
  </si>
  <si>
    <t xml:space="preserve">Sign up to our subscription and get £50 credit on your energy tariff (i.e. OVO) </t>
  </si>
  <si>
    <t>Home energy</t>
  </si>
  <si>
    <t>Awaiting business case review</t>
  </si>
  <si>
    <t>Public charging incentives</t>
  </si>
  <si>
    <t>Receive a set amount (i.e. £30) of public charging credit when you sign up to our service (i.e. for ESB energy pre-pay service)</t>
  </si>
  <si>
    <t>De-prioritised</t>
  </si>
  <si>
    <t>Exclusive energy tariff(s)</t>
  </si>
  <si>
    <t xml:space="preserve">Get access to exclusive energy tariff deals if you switch to one of our affiliated providers (i.e. OVO) </t>
  </si>
  <si>
    <t>100% uptime guarantee</t>
  </si>
  <si>
    <t>Money back if your charger is down for more than 24 hours</t>
  </si>
  <si>
    <t xml:space="preserve">Roaming charge map </t>
  </si>
  <si>
    <t xml:space="preserve">In-app service to locate and pay for the nearest public chargers, using 3rd party plug in (i.e. Zapmap) </t>
  </si>
  <si>
    <t>Solar upsell</t>
  </si>
  <si>
    <t>Get a solar panel bundled in with your charge point, meaning you can charge your car for free</t>
  </si>
  <si>
    <t>New verticals</t>
  </si>
  <si>
    <t>Gamified rewards</t>
  </si>
  <si>
    <t xml:space="preserve">The more you charge with us, the more points or credits you earn to get discounts/prizes. </t>
  </si>
  <si>
    <t>Software</t>
  </si>
  <si>
    <t>Emissions offsetting</t>
  </si>
  <si>
    <t>Offset customers' emissions based on how much they charge</t>
  </si>
  <si>
    <t>EV add-ons</t>
  </si>
  <si>
    <t>Value Proposition</t>
  </si>
  <si>
    <t>Selling Approach</t>
  </si>
  <si>
    <t>Sales Channel</t>
  </si>
  <si>
    <t>Comunication Channel</t>
  </si>
  <si>
    <t>Market</t>
  </si>
  <si>
    <t>Target</t>
  </si>
  <si>
    <t xml:space="preserve">VAS list </t>
  </si>
  <si>
    <t>Name</t>
  </si>
  <si>
    <t>VAS Category</t>
  </si>
  <si>
    <t>VAS Subcategory</t>
  </si>
  <si>
    <t>Insert VAS name</t>
  </si>
  <si>
    <t>Insert VAS brief description</t>
  </si>
  <si>
    <t>Select the VAS Category</t>
  </si>
  <si>
    <t>Select The VAS subcategory</t>
  </si>
  <si>
    <t>Select the most important goal for VAS</t>
  </si>
  <si>
    <t>Select the second important goal for VAS</t>
  </si>
  <si>
    <t>Select the third important goal for VAS</t>
  </si>
  <si>
    <t>Select the least important goal for VAS</t>
  </si>
  <si>
    <t>Priorization LIst</t>
  </si>
  <si>
    <t>Health​</t>
  </si>
  <si>
    <t>Protection​</t>
  </si>
  <si>
    <t>Financial​</t>
  </si>
  <si>
    <t>Mobility​</t>
  </si>
  <si>
    <t>HomeAndFamily​</t>
  </si>
  <si>
    <t>DigitalAccessAndProtection​</t>
  </si>
  <si>
    <t>Business​</t>
  </si>
  <si>
    <t>Practical guides / Prevention information​</t>
  </si>
  <si>
    <t>Medical &amp; health specialist services​</t>
  </si>
  <si>
    <t>Senior Care Services​</t>
  </si>
  <si>
    <t>Financial advice &amp; wealth managament​</t>
  </si>
  <si>
    <t>Vehicle breakdown​</t>
  </si>
  <si>
    <t>Repair &amp; professional network services​</t>
  </si>
  <si>
    <t>Digital access platform​</t>
  </si>
  <si>
    <t>Risk Management​</t>
  </si>
  <si>
    <t>Telemedicine​</t>
  </si>
  <si>
    <t>Funeral Assistance Services​</t>
  </si>
  <si>
    <t>Financial app and self service​</t>
  </si>
  <si>
    <t>Concierge services (incl. affluent)​</t>
  </si>
  <si>
    <t>Digital tools &amp; simulators​</t>
  </si>
  <si>
    <t>Legal Support​</t>
  </si>
  <si>
    <t>Travel Health Assistance​</t>
  </si>
  <si>
    <t>Mobility assistance (bikes, fines help)​</t>
  </si>
  <si>
    <t>Assistance &amp; Care Services​</t>
  </si>
  <si>
    <t>Financial education​</t>
  </si>
  <si>
    <t>Emergency response​</t>
  </si>
  <si>
    <t>Cyber assistance​</t>
  </si>
  <si>
    <t>Telematic services​</t>
  </si>
  <si>
    <t>Pet care​</t>
  </si>
  <si>
    <r>
      <t>Mobility</t>
    </r>
    <r>
      <rPr>
        <sz val="9"/>
        <color theme="3" tint="0.499984740745262"/>
        <rFont val="Arial"/>
        <family val="2"/>
        <scheme val="minor"/>
      </rPr>
      <t>​</t>
    </r>
  </si>
  <si>
    <t>Prevention Info and Wearable Devices​</t>
  </si>
  <si>
    <t>Liability Services​</t>
  </si>
  <si>
    <t>Health guide telephone 24/7​</t>
  </si>
  <si>
    <t>Road Assistance</t>
  </si>
  <si>
    <t>Lorem ipsum</t>
  </si>
  <si>
    <r>
      <t>HomeAndFamily</t>
    </r>
    <r>
      <rPr>
        <sz val="9"/>
        <color theme="3" tint="0.499984740745262"/>
        <rFont val="Arial"/>
        <family val="2"/>
        <scheme val="minor"/>
      </rPr>
      <t>​</t>
    </r>
  </si>
  <si>
    <t>Other Health Services​</t>
  </si>
  <si>
    <t>Bodyshop network​</t>
  </si>
  <si>
    <t>Other services​</t>
  </si>
  <si>
    <t>ID Theft​</t>
  </si>
  <si>
    <r>
      <t>DigitalAccessAndProtection</t>
    </r>
    <r>
      <rPr>
        <sz val="9"/>
        <color theme="3" tint="0.499984740745262"/>
        <rFont val="Arial"/>
        <family val="2"/>
        <scheme val="minor"/>
      </rPr>
      <t>​</t>
    </r>
  </si>
  <si>
    <t>Hospital Bookings &amp; Organization​</t>
  </si>
  <si>
    <t>Digital security &amp; identity risk analysis​</t>
  </si>
  <si>
    <r>
      <t>Business</t>
    </r>
    <r>
      <rPr>
        <sz val="9"/>
        <color theme="3" tint="0.499984740745262"/>
        <rFont val="Arial"/>
        <family val="2"/>
        <scheme val="minor"/>
      </rPr>
      <t>​</t>
    </r>
  </si>
  <si>
    <t>Medicine &amp; Pharmacy Services​</t>
  </si>
  <si>
    <t>Real time coaching &amp; driver score​</t>
  </si>
  <si>
    <t>Connected home &amp; home sensor services​</t>
  </si>
  <si>
    <t>Professional Services ​</t>
  </si>
  <si>
    <t>Medical assistance in case of accident​</t>
  </si>
  <si>
    <t>ARTE​</t>
  </si>
  <si>
    <t>Return Home after Hospitalization​</t>
  </si>
  <si>
    <t>Medical App​</t>
  </si>
  <si>
    <t>Assistance &amp; Care Services​ Health</t>
  </si>
  <si>
    <t>Professional psychological support​</t>
  </si>
  <si>
    <t>Rehab Management​</t>
  </si>
  <si>
    <t>Concierge services Health (incl. affluent)​</t>
  </si>
  <si>
    <t>Assistance &amp; Care Services​ Protection</t>
  </si>
  <si>
    <t>Financial</t>
  </si>
  <si>
    <t>Concierge services Mobility (incl. affluent)​</t>
  </si>
  <si>
    <t>Telematic services​ Mobility</t>
  </si>
  <si>
    <t>Legal Support​ Mobility</t>
  </si>
  <si>
    <t>Nautical Assistance​</t>
  </si>
  <si>
    <t>Vehicle geolocation​</t>
  </si>
  <si>
    <t>Home&amp;Family</t>
  </si>
  <si>
    <t>Concierge services Home &amp; Family (incl. affluent)​</t>
  </si>
  <si>
    <t>Repair &amp; professional network services​ Home &amp; Family</t>
  </si>
  <si>
    <t>Assistance &amp; Care Services​ Home &amp; Family</t>
  </si>
  <si>
    <t>Legal Support​ Home&amp;Family</t>
  </si>
  <si>
    <t>Other Home &amp; Family services​</t>
  </si>
  <si>
    <t>Arte</t>
  </si>
  <si>
    <t>DigitalAccess&amp;Protection</t>
  </si>
  <si>
    <t>Assistance &amp; Care Services​ Digital Access &amp; Protection</t>
  </si>
  <si>
    <t>Business</t>
  </si>
  <si>
    <t>Business Legal Support​ </t>
  </si>
  <si>
    <t>Repair &amp; professional network services​ Business</t>
  </si>
  <si>
    <t>Telematic services​ Business</t>
  </si>
  <si>
    <t>Scorer 1</t>
  </si>
  <si>
    <t xml:space="preserve">Scoring criteria </t>
  </si>
  <si>
    <t>Brief description of the VAS</t>
  </si>
  <si>
    <t>Automated</t>
  </si>
  <si>
    <t>Scorer 2</t>
  </si>
  <si>
    <t>Score features individually, so that an average can be taken</t>
  </si>
  <si>
    <t>Feature</t>
  </si>
  <si>
    <t>What is the name of the feature?</t>
  </si>
  <si>
    <t>Brief description of feature</t>
  </si>
  <si>
    <t>Scorer 3</t>
  </si>
  <si>
    <t>HOW WE ARE DELIVERING VAS</t>
  </si>
  <si>
    <t>Conduct additional in-depth research on highest scoring VAS</t>
  </si>
  <si>
    <t>MANUAL.</t>
  </si>
  <si>
    <t>Bundle or 
Unbundle</t>
  </si>
  <si>
    <t>Price Visibility</t>
  </si>
  <si>
    <t>Direct or Tiered Network</t>
  </si>
  <si>
    <t>Digital or Physical</t>
  </si>
  <si>
    <r>
      <t xml:space="preserve">Paid Media : 
</t>
    </r>
    <r>
      <rPr>
        <sz val="10"/>
        <color theme="1"/>
        <rFont val="Arial"/>
        <family val="2"/>
      </rPr>
      <t>Radio, TV, Print Media, Display Advertising, Search</t>
    </r>
    <r>
      <rPr>
        <b/>
        <sz val="10"/>
        <color theme="1"/>
        <rFont val="Arial"/>
        <family val="2"/>
      </rPr>
      <t xml:space="preserve">, </t>
    </r>
    <r>
      <rPr>
        <sz val="10"/>
        <color theme="1"/>
        <rFont val="Arial"/>
        <family val="2"/>
      </rPr>
      <t>Social Adv</t>
    </r>
  </si>
  <si>
    <t>Main Paid  Channel?</t>
  </si>
  <si>
    <r>
      <t xml:space="preserve">Organic Media: 
</t>
    </r>
    <r>
      <rPr>
        <sz val="10"/>
        <color theme="1"/>
        <rFont val="Arial"/>
        <family val="2"/>
      </rPr>
      <t>SEO, Web Marketing, Social Media, Events</t>
    </r>
  </si>
  <si>
    <t>Main Organic Channel?</t>
  </si>
  <si>
    <r>
      <t xml:space="preserve">Owned Media: </t>
    </r>
    <r>
      <rPr>
        <sz val="10"/>
        <color theme="1"/>
        <rFont val="Arial"/>
        <family val="2"/>
      </rPr>
      <t>Direct Marketing, Emailing, Couponing, CRM</t>
    </r>
  </si>
  <si>
    <t>Main Owned Channel?</t>
  </si>
  <si>
    <t>Competitor differentiation</t>
  </si>
  <si>
    <t>Profiled Target</t>
  </si>
  <si>
    <t>Is the VAS sold in a bundle with other products or standalone?</t>
  </si>
  <si>
    <t>Is the price clearly visible in the VAS offering or hidden inside a bundle?</t>
  </si>
  <si>
    <t>Is the VAS sold through a sales channel owned by Generali (direct) or through tired network?</t>
  </si>
  <si>
    <t>Is the VAS sold through a digital or physical channels?</t>
  </si>
  <si>
    <t>Paid media refers to any form of advertising that involves paying for space or airtime in order to promote a product, service, or message. This includes traditional media channels such as radio, television, and print media, as well as digital channels like display advertising, search advertising, and social media advertising. Paid media campaigns can be targeted to specific audiences, and the cost of the advertising is typically determined by factors such as the size of the audience and the duration of the campaign. Paid media can be a powerful tool for reaching a large audience and driving conversions, but it can also be expensive and may not always be the most effective way to engage with potential customers.</t>
  </si>
  <si>
    <t>Which is the main  Paid channel used to communicate this VAS?</t>
  </si>
  <si>
    <t>"TTL" stands for "Through The Line", meaning that the communication is going to channel owned by the company, but visible to wide range of potential consumer and client.</t>
  </si>
  <si>
    <t>Which is the main  Organic channel used to communicate this VAS?</t>
  </si>
  <si>
    <t>"BTL", or "Below The Line", suggests that the massage is going to target a specific group of  consumers.</t>
  </si>
  <si>
    <t>Which is the main Owned  channel used to communicate this VAS?</t>
  </si>
  <si>
    <t>What is the VAS importance to maintin competitivenes in the market?</t>
  </si>
  <si>
    <t xml:space="preserve">Stat tagline </t>
  </si>
  <si>
    <t>Is the target profiled?</t>
  </si>
  <si>
    <t>Bundle</t>
  </si>
  <si>
    <t>Hidden</t>
  </si>
  <si>
    <t>Physical</t>
  </si>
  <si>
    <t>Radio</t>
  </si>
  <si>
    <t>Direct Marketing</t>
  </si>
  <si>
    <t>Medium Importance</t>
  </si>
  <si>
    <t>High profilation</t>
  </si>
  <si>
    <t>Standalone</t>
  </si>
  <si>
    <t>Visible</t>
  </si>
  <si>
    <t>Web marketing</t>
  </si>
  <si>
    <t>Emailing</t>
  </si>
  <si>
    <t>High Importance</t>
  </si>
  <si>
    <t>Medium Profilation</t>
  </si>
  <si>
    <t>Tiered Network</t>
  </si>
  <si>
    <t>Print media</t>
  </si>
  <si>
    <t>Couponing</t>
  </si>
  <si>
    <t>Digital</t>
  </si>
  <si>
    <t>Display</t>
  </si>
  <si>
    <t>Events</t>
  </si>
  <si>
    <t>CRM</t>
  </si>
  <si>
    <t>Low Importance</t>
  </si>
  <si>
    <t>Low Profilation</t>
  </si>
  <si>
    <t>Pack</t>
  </si>
  <si>
    <t>Both</t>
  </si>
  <si>
    <t>Mass Market</t>
  </si>
  <si>
    <t>OUTPUT</t>
  </si>
  <si>
    <t>First and Second Priority</t>
  </si>
  <si>
    <t xml:space="preserve">First and second Subcategory </t>
  </si>
  <si>
    <t xml:space="preserve"> - Develop a strong distribution network, if the channel  is tiered:  Identifing the proper intermediaries, you can reach more potential customers and increase the visibility of your value added services. This can be done by partnering with other companies, such as insurance brokers or financial advisors, who can help promote and sell your services. Explore non traditional sales channel eg GDO, telecom companies.</t>
  </si>
  <si>
    <t>- On the insurance product and not on the VAS: Scenario 1 Increase the price of the insurance product while maintaining the VAS, Scenario 2 Lower the price of the insurance product and unbundle the VAS, Scenario 3 Reduce the price of the insurance product while maintaining the VAS.</t>
  </si>
  <si>
    <t xml:space="preserve"> - Review bundling approach: Bundling value added services with core insurance products can be an effective way to sell them as it allows you to offer a more comprehensive package to customers, making it more convenient for them to purchase additional services they might need. Standalone approach can be used when the value added service is not related to the core insurance product or is a service that can be used independently from the core insurance product. Additionally, you can also offer the value added services as an option to the customers, giving them the choice to purchase them separately or as a bundle. This approach can help you cater to different customer needs and preferences.</t>
  </si>
  <si>
    <t>SUGGESTION</t>
  </si>
  <si>
    <t>Develop bundled with core insurance rewarding/incentive s 
Vendere un VAS ha un rewarding marginale basso quindi effort non remunerato se confrontato con un altro prodotto -&gt; eg minumun sales of vas as gate for achiving incentive on core business.</t>
  </si>
  <si>
    <t>SUGGESTIONS CATEGORY</t>
  </si>
  <si>
    <t xml:space="preserve">Tool manual </t>
  </si>
  <si>
    <t>Step by step instructions on how to use this Value Tree</t>
  </si>
  <si>
    <t xml:space="preserve">     HOW TO ADD A VAS</t>
  </si>
  <si>
    <r>
      <rPr>
        <b/>
        <sz val="15"/>
        <color rgb="FFEE742F"/>
        <rFont val="Calibri, Arial"/>
      </rPr>
      <t xml:space="preserve">01. </t>
    </r>
    <r>
      <rPr>
        <b/>
        <sz val="15"/>
        <color rgb="FF000000"/>
        <rFont val="Calibri, Arial"/>
      </rPr>
      <t xml:space="preserve">Collect VAS from approved sources </t>
    </r>
  </si>
  <si>
    <t>VAS can be added by approved member of the team. VAS Value Tree was generated thorugh a global mapping projects within Generali.</t>
  </si>
  <si>
    <t>02.  Submit VAS information into the VAS list tab, the Scorer tabs and the Input Go to Market Strategy tab</t>
  </si>
  <si>
    <r>
      <t xml:space="preserve">VAS information should be submitted only into the "manual" section of this document. In the VAS list tab </t>
    </r>
    <r>
      <rPr>
        <i/>
        <sz val="11"/>
        <color theme="1"/>
        <rFont val="Calibri"/>
        <family val="2"/>
      </rPr>
      <t>name, description and priority</t>
    </r>
    <r>
      <rPr>
        <sz val="11"/>
        <color theme="1"/>
        <rFont val="Calibri"/>
        <family val="2"/>
      </rPr>
      <t xml:space="preserve"> foir each single VAS should be submitted. In the three Scorer tabs, the user should insert the different KPI requested and, at last, in the Input Go to Market Strategy tab, the </t>
    </r>
    <r>
      <rPr>
        <i/>
        <sz val="11"/>
        <color theme="1"/>
        <rFont val="Calibri"/>
        <family val="2"/>
      </rPr>
      <t>actual go to market strategy.</t>
    </r>
  </si>
  <si>
    <t xml:space="preserve">     HOW TO SCORE A VAS</t>
  </si>
  <si>
    <r>
      <rPr>
        <b/>
        <sz val="15"/>
        <color rgb="FFEE742F"/>
        <rFont val="Calibri, Arial"/>
      </rPr>
      <t>01.</t>
    </r>
    <r>
      <rPr>
        <b/>
        <sz val="15"/>
        <color rgb="FF000000"/>
        <rFont val="Calibri, Arial"/>
      </rPr>
      <t xml:space="preserve"> Score each feature using individual scoring sheets</t>
    </r>
  </si>
  <si>
    <r>
      <t xml:space="preserve">Three team members will each assess all submitted features, without knowing how others have scored them. A decision maker will be in charge to </t>
    </r>
    <r>
      <rPr>
        <i/>
        <sz val="11"/>
        <color theme="1"/>
        <rFont val="Calibri"/>
        <family val="2"/>
      </rPr>
      <t>choose the VAS prioritization</t>
    </r>
    <r>
      <rPr>
        <sz val="11"/>
        <color theme="1"/>
        <rFont val="Calibri"/>
        <family val="2"/>
      </rPr>
      <t xml:space="preserve"> in the VAS list tab. Once completed, the scoring information will automatically pull through into the ‘Master scoring’ tab, where an average of all scores will be taken.
</t>
    </r>
  </si>
  <si>
    <r>
      <rPr>
        <b/>
        <sz val="15"/>
        <color rgb="FFEE742F"/>
        <rFont val="Calibri, Arial"/>
      </rPr>
      <t xml:space="preserve">02. </t>
    </r>
    <r>
      <rPr>
        <b/>
        <sz val="15"/>
        <color rgb="FF000000"/>
        <rFont val="Calibri, Arial"/>
      </rPr>
      <t xml:space="preserve">Assess feature against scoring criteria </t>
    </r>
  </si>
  <si>
    <t>When scoring features,team members should refer to the description of each KPI and evaluation method present under each KPI name in the three scoring sheets.</t>
  </si>
  <si>
    <t xml:space="preserve">     HOW TO ANALYSE AND REVIEW A VAS</t>
  </si>
  <si>
    <r>
      <rPr>
        <b/>
        <sz val="15"/>
        <color rgb="FFEE742F"/>
        <rFont val="Calibri, Arial"/>
      </rPr>
      <t xml:space="preserve">01. </t>
    </r>
    <r>
      <rPr>
        <b/>
        <sz val="15"/>
        <color rgb="FF000000"/>
        <rFont val="Calibri, Arial"/>
      </rPr>
      <t xml:space="preserve">Review high priority VAS with the broader leadership team </t>
    </r>
  </si>
  <si>
    <r>
      <t xml:space="preserve">Once all features have been scored, the ‘VAS comparison’ tab will </t>
    </r>
    <r>
      <rPr>
        <i/>
        <sz val="11"/>
        <color theme="1"/>
        <rFont val="Calibri"/>
        <family val="2"/>
      </rPr>
      <t>generate a clear ranking</t>
    </r>
    <r>
      <rPr>
        <sz val="11"/>
        <color theme="1"/>
        <rFont val="Calibri"/>
        <family val="2"/>
      </rPr>
      <t xml:space="preserve"> of all features and a barchart visualisation of the biggest opportunities.</t>
    </r>
  </si>
  <si>
    <r>
      <rPr>
        <b/>
        <sz val="15"/>
        <color rgb="FFEE742F"/>
        <rFont val="Calibri, Arial"/>
      </rPr>
      <t xml:space="preserve">02. </t>
    </r>
    <r>
      <rPr>
        <b/>
        <sz val="15"/>
        <color rgb="FF000000"/>
        <rFont val="Calibri, Arial"/>
      </rPr>
      <t xml:space="preserve">Conduct in-depth business casing on select VAS </t>
    </r>
  </si>
  <si>
    <r>
      <t xml:space="preserve">For features that pass review, in the VAS deep dive tab the user will be able to </t>
    </r>
    <r>
      <rPr>
        <i/>
        <sz val="11"/>
        <color theme="1"/>
        <rFont val="Calibri"/>
        <family val="2"/>
      </rPr>
      <t>select each VAS and obtain a brief summary of each feature</t>
    </r>
    <r>
      <rPr>
        <sz val="11"/>
        <color theme="1"/>
        <rFont val="Calibri"/>
        <family val="2"/>
      </rPr>
      <t xml:space="preserve">, an overall score of the VAS and suggestion aimed to improve the categories that obtain the lowest score in the analysis.
</t>
    </r>
  </si>
  <si>
    <t>Find a breakdown of all the scoring criteria and weighting used to assess features</t>
  </si>
  <si>
    <t>D2C Scoring</t>
  </si>
  <si>
    <t>STRATEGIC SUITABILITY</t>
  </si>
  <si>
    <t>High</t>
  </si>
  <si>
    <t>COMMERCIAL VIABILITY</t>
  </si>
  <si>
    <t>CUSTOMER DESIRABILITY</t>
  </si>
  <si>
    <t>EXECUTION FEASIBILITY</t>
  </si>
  <si>
    <t>SCORE:</t>
  </si>
  <si>
    <t xml:space="preserve">Very aligned - feature strongly contributes to two or more consideration factors </t>
  </si>
  <si>
    <t>Market leader - no one in the market offers this feature. Delivering it will make TPW a market leader</t>
  </si>
  <si>
    <t>No risk - feature fully aligns with image and brand values. No chance of reputational damage</t>
  </si>
  <si>
    <t xml:space="preserve">No exposure - No negative impact on cash flow and/or no delay between expenditure and income  </t>
  </si>
  <si>
    <t>Mass market - feature relevant to entire EV market and beyond</t>
  </si>
  <si>
    <t>Very high ARPU - feature generates est &gt;£100 per customer per annum</t>
  </si>
  <si>
    <t>Very large hook - feature will increase conversion rate by est. &gt;10%</t>
  </si>
  <si>
    <t>Very clear - we have proof from multiple, reputable sources that there is a genuine customer need</t>
  </si>
  <si>
    <t>Very high value - customers see this as a must have feature</t>
  </si>
  <si>
    <t xml:space="preserve">Very large pain point - feature is not served at all or poorly delivered by all competitors </t>
  </si>
  <si>
    <t>No gap - we can deliver this feature easily with existing TPW or LG capabilities</t>
  </si>
  <si>
    <t>Extremely Strong / No Partnership Required: there is an extremely long list of possible partners and / or above three extremely well suited possible partners.</t>
  </si>
  <si>
    <t xml:space="preserve">Very fast - we can deliver this feature in less than 3 months </t>
  </si>
  <si>
    <t xml:space="preserve">No regulation - zero red tape to deliver this feature </t>
  </si>
  <si>
    <t xml:space="preserve">Well aligned - feature strongly contributes to one consideration factor, or contributes to two or more consideration factors </t>
  </si>
  <si>
    <t xml:space="preserve">Highly differentiated - One or two competitors are offering it. Delivering it would give TPW serious competitive advantage </t>
  </si>
  <si>
    <t>Little risk - feature aligns with image and brand values. Very low chance of reputational damage</t>
  </si>
  <si>
    <t>Minimal exposure - Potential for slight impact on cash flow and/or a small, fixed delay between expenditure and income</t>
  </si>
  <si>
    <t xml:space="preserve">Large reach - feature relevant to at least ~50% of EV market </t>
  </si>
  <si>
    <t>High ARPU - feature generates est &gt;50 per customer per annum</t>
  </si>
  <si>
    <t>Large hook - feature will increase conversion rate by est. &gt;5%</t>
  </si>
  <si>
    <t>Clear -  we have proof from multiple sources that there is a genuine customer need</t>
  </si>
  <si>
    <t>High value - customers see this as a very important feature</t>
  </si>
  <si>
    <t xml:space="preserve">Large pain point - feature is only provided well by one or two providers </t>
  </si>
  <si>
    <t xml:space="preserve">Small gap - we can deliver this feature easily with minor additions to TPW or LG capabilities </t>
  </si>
  <si>
    <t>Strong: there is a long list of possible partners and / or up to three extremely well suited possible partners.</t>
  </si>
  <si>
    <t xml:space="preserve">Fast - we can deliver this feature in less than 6 months </t>
  </si>
  <si>
    <t xml:space="preserve">Low regulation - a small number of easily surpassable regulatory hurdles </t>
  </si>
  <si>
    <t xml:space="preserve">Satisfactorily aligned - feature contributes to one onsideration factor </t>
  </si>
  <si>
    <t>Differentiated - Several competitors are delivering it. Adding it to our proposition would give some competitive advantage</t>
  </si>
  <si>
    <t xml:space="preserve">Some risk - feature is adjacent to brand image and values. Potential for reputational confusion  </t>
  </si>
  <si>
    <t xml:space="preserve">Some exposure - some impact on cash flow and/or a large, fixed delay between expenditure and income  </t>
  </si>
  <si>
    <t xml:space="preserve">Solid reach - feature relevant to ~25% of EV market </t>
  </si>
  <si>
    <t>Satisfactory ARPU - feature generates est &gt;£10 per customer per annum</t>
  </si>
  <si>
    <t>Solid hook - feature will increase conversion rate by est. &lt;5%</t>
  </si>
  <si>
    <t>Some clarity - we have a strong hypothesis that there is a genuine customer need</t>
  </si>
  <si>
    <t xml:space="preserve">Some value - customers see this as a non core feature, with some additional benefits </t>
  </si>
  <si>
    <t>Some pain - feature is provided well by a small number of competitors (&gt;5)</t>
  </si>
  <si>
    <t xml:space="preserve">Acceptable gap - we can deliver this feature with some significant additions to existing capabilities, or through a simple partnership  </t>
  </si>
  <si>
    <t>Acceptable: there is an acceptable list of possible partners and / or one or two extremely well suited possible partners.</t>
  </si>
  <si>
    <t>Reasonable - we can deliver this feature in less than 1 year</t>
  </si>
  <si>
    <t xml:space="preserve">Some regulation - several regulatory hurdles, that we can surpass with a moderate amount of effort </t>
  </si>
  <si>
    <t xml:space="preserve">Little alignment - the feature partially contributes to one consideration factor </t>
  </si>
  <si>
    <t xml:space="preserve">Some differentiation - many competitors offer it. Adding it to our propoistion will provide minimum differentiation </t>
  </si>
  <si>
    <t>Risky - feature misaligns with brand image and values. Potential for reputational damage</t>
  </si>
  <si>
    <t xml:space="preserve">High exposure - sizeable impact on cash flow and/or a large, uncertain delay between expenditure and income, somewhat uncertain ROI </t>
  </si>
  <si>
    <t>Niche segment - feature only relevant to a small segment of the EV market (~10%)</t>
  </si>
  <si>
    <t>Low ARPU - feature generates est &lt;£10 per customer per annum</t>
  </si>
  <si>
    <t>Small hook - feature will increase conversion rate by &lt;3%</t>
  </si>
  <si>
    <t>Low clarity  - we have little proof to suggest there is a genuine customer need</t>
  </si>
  <si>
    <t xml:space="preserve">Low value - customers see this as a non core feature, with limited additional benefits  </t>
  </si>
  <si>
    <t>Low pain point - feature is provided well by a sollid nunber of competitors (5-10)</t>
  </si>
  <si>
    <t xml:space="preserve">Large gap - we can only deliver this feature with significant additions to our current capabilities or through a complex partnership </t>
  </si>
  <si>
    <t>Weak: there is a short list of possible partners and / or one extremely well suited possible partner.</t>
  </si>
  <si>
    <t xml:space="preserve">Slow - we can only deliver this feature in est. 2-3 years </t>
  </si>
  <si>
    <t xml:space="preserve">Highly regulated - large regulatory hurdles, that we can only overcome with concerted effort </t>
  </si>
  <si>
    <t xml:space="preserve">Misaligned - the feature is isolated, and doesn't contribute to any of the consideration factors </t>
  </si>
  <si>
    <t>Hygiene - Every comptetitor already offers this. No competitive advantage to be gained</t>
  </si>
  <si>
    <t>Very risky - feature strongly misaligns with brand image and values. High potential for reputational damage</t>
  </si>
  <si>
    <t xml:space="preserve">Very high exposure -  very large impact on cash flow and/or a very large, uncertain delay between expenditure and income, with no guarantee of any ROI  </t>
  </si>
  <si>
    <t xml:space="preserve">Very niche segment - feature only relevant to a small segment of thh EV market (&lt;5%) </t>
  </si>
  <si>
    <t>No revenue - feature generates no revenue per customer per annum</t>
  </si>
  <si>
    <t xml:space="preserve">No hook - feature will not affect aquisition </t>
  </si>
  <si>
    <t>No clarity - we have zero proof to suggest there is a genuine customer need</t>
  </si>
  <si>
    <t>No value - customers see no value in using this feature</t>
  </si>
  <si>
    <t xml:space="preserve">No pain point - feature is provided well by a large number/all competitors </t>
  </si>
  <si>
    <t>Very large gap - we can only deliver this feature with very significant additions to our current capabilities or a very complex partnership</t>
  </si>
  <si>
    <t>Extremely Weak: there is an extremely short list of possible partners and no extremely well suited possible partner.</t>
  </si>
  <si>
    <t>Very slow - it will take more than 3 years to deliver this feature</t>
  </si>
  <si>
    <t xml:space="preserve">Very highly regulated - large and complex regulatory hurdles, that we will struggle to overcome </t>
  </si>
  <si>
    <t>Factoring</t>
  </si>
  <si>
    <t xml:space="preserve">Medium </t>
  </si>
  <si>
    <t xml:space="preserve">Minimum requirements </t>
  </si>
  <si>
    <t xml:space="preserve">Strategic suitability </t>
  </si>
  <si>
    <t xml:space="preserve">Commercial viability </t>
  </si>
  <si>
    <t xml:space="preserve">Customer desirability </t>
  </si>
  <si>
    <t xml:space="preserve">Execution feasibility </t>
  </si>
  <si>
    <t xml:space="preserve">Quick win </t>
  </si>
  <si>
    <t xml:space="preserve">Big bet </t>
  </si>
  <si>
    <t xml:space="preserve">Long shot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</si>
</sst>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
    <numFmt numFmtId="167" formatCode="#,##0.00\ &quot;€&quot;"/>
  </numFmts>
  <fonts count="152">
    <font>
      <sz val="10"/>
      <color rgb="FF000000"/>
      <name val="Arial"/>
      <scheme val="minor"/>
    </font>
    <font>
      <sz val="11"/>
      <color theme="1"/>
      <name val="Arial"/>
      <family val="2"/>
      <scheme val="minor"/>
    </font>
    <font>
      <sz val="10"/>
      <color theme="1"/>
      <name val="Arial"/>
      <family val="2"/>
      <scheme val="minor"/>
    </font>
    <font>
      <sz val="40"/>
      <color theme="1"/>
      <name val="Arial"/>
      <family val="2"/>
      <scheme val="minor"/>
    </font>
    <font>
      <sz val="10"/>
      <name val="Arial"/>
      <family val="2"/>
    </font>
    <font>
      <b/>
      <sz val="65"/>
      <color rgb="FFFFFFFF"/>
      <name val="Archivo"/>
    </font>
    <font>
      <sz val="16"/>
      <color rgb="FFFFFFFF"/>
      <name val="Arial"/>
      <family val="2"/>
      <scheme val="minor"/>
    </font>
    <font>
      <sz val="10"/>
      <color rgb="FFFFFFFF"/>
      <name val="Arial"/>
      <family val="2"/>
      <scheme val="minor"/>
    </font>
    <font>
      <b/>
      <sz val="10"/>
      <color rgb="FFFFFFFF"/>
      <name val="Arial"/>
      <family val="2"/>
    </font>
    <font>
      <b/>
      <sz val="10"/>
      <color rgb="FFFFFFFF"/>
      <name val="Arial"/>
      <family val="2"/>
      <scheme val="minor"/>
    </font>
    <font>
      <sz val="20"/>
      <color rgb="FFFFFFFF"/>
      <name val="Arial"/>
      <family val="2"/>
    </font>
    <font>
      <sz val="10"/>
      <color rgb="FFFFFFFF"/>
      <name val="Arial"/>
      <family val="2"/>
    </font>
    <font>
      <b/>
      <sz val="10"/>
      <color theme="1"/>
      <name val="Arial"/>
      <family val="2"/>
    </font>
    <font>
      <b/>
      <sz val="10"/>
      <color theme="1"/>
      <name val="Arial"/>
      <family val="2"/>
      <scheme val="minor"/>
    </font>
    <font>
      <b/>
      <sz val="9"/>
      <color rgb="FFFFFFFF"/>
      <name val="Arial"/>
      <family val="2"/>
    </font>
    <font>
      <sz val="8"/>
      <color rgb="FF000000"/>
      <name val="Arial"/>
      <family val="2"/>
    </font>
    <font>
      <sz val="8"/>
      <color theme="1"/>
      <name val="Arial"/>
      <family val="2"/>
    </font>
    <font>
      <sz val="8"/>
      <color rgb="FFFFFFFF"/>
      <name val="Arial"/>
      <family val="2"/>
    </font>
    <font>
      <sz val="9"/>
      <color theme="1"/>
      <name val="Arial"/>
      <family val="2"/>
    </font>
    <font>
      <b/>
      <sz val="10"/>
      <color rgb="FF000000"/>
      <name val="Arial"/>
      <family val="2"/>
      <scheme val="minor"/>
    </font>
    <font>
      <sz val="9"/>
      <color rgb="FF000000"/>
      <name val="Arial"/>
      <family val="2"/>
    </font>
    <font>
      <sz val="12"/>
      <color theme="1"/>
      <name val="Calibri"/>
      <family val="2"/>
    </font>
    <font>
      <sz val="9"/>
      <color theme="1"/>
      <name val="Arial"/>
      <family val="2"/>
      <scheme val="minor"/>
    </font>
    <font>
      <sz val="9"/>
      <color rgb="FF999999"/>
      <name val="Arial"/>
      <family val="2"/>
    </font>
    <font>
      <b/>
      <sz val="9"/>
      <color rgb="FF239A98"/>
      <name val="Arial"/>
      <family val="2"/>
    </font>
    <font>
      <sz val="7"/>
      <color rgb="FF239A98"/>
      <name val="Arial"/>
      <family val="2"/>
    </font>
    <font>
      <b/>
      <sz val="8"/>
      <color rgb="FF239A98"/>
      <name val="Arial"/>
      <family val="2"/>
    </font>
    <font>
      <b/>
      <sz val="15"/>
      <color rgb="FF09172B"/>
      <name val="Arial"/>
      <family val="2"/>
    </font>
    <font>
      <sz val="10"/>
      <color rgb="FF136F6D"/>
      <name val="Arial"/>
      <family val="2"/>
    </font>
    <font>
      <sz val="10"/>
      <color rgb="FF09172B"/>
      <name val="Arial"/>
      <family val="2"/>
    </font>
    <font>
      <b/>
      <sz val="14"/>
      <color rgb="FF136F6D"/>
      <name val="Arial"/>
      <family val="2"/>
    </font>
    <font>
      <i/>
      <sz val="10"/>
      <color rgb="FF999999"/>
      <name val="Arial"/>
      <family val="2"/>
      <scheme val="minor"/>
    </font>
    <font>
      <sz val="24"/>
      <color theme="1"/>
      <name val="Arial"/>
      <family val="2"/>
      <scheme val="minor"/>
    </font>
    <font>
      <i/>
      <sz val="10"/>
      <color rgb="FF09172B"/>
      <name val="Arial"/>
      <family val="2"/>
    </font>
    <font>
      <sz val="7"/>
      <color rgb="FF136F6D"/>
      <name val="Arial"/>
      <family val="2"/>
    </font>
    <font>
      <b/>
      <sz val="7"/>
      <color rgb="FF136F6D"/>
      <name val="Arial"/>
      <family val="2"/>
    </font>
    <font>
      <sz val="14"/>
      <color rgb="FF239A98"/>
      <name val="Arial"/>
      <family val="2"/>
    </font>
    <font>
      <sz val="10"/>
      <color theme="1"/>
      <name val="Arial"/>
      <family val="2"/>
    </font>
    <font>
      <sz val="8"/>
      <color theme="1"/>
      <name val="Arial"/>
      <family val="2"/>
      <scheme val="minor"/>
    </font>
    <font>
      <b/>
      <sz val="9"/>
      <color theme="1"/>
      <name val="Arial"/>
      <family val="2"/>
    </font>
    <font>
      <sz val="10"/>
      <color rgb="FFB7B7B7"/>
      <name val="Arial"/>
      <family val="2"/>
      <scheme val="minor"/>
    </font>
    <font>
      <b/>
      <sz val="12"/>
      <color theme="1"/>
      <name val="Arial"/>
      <family val="2"/>
    </font>
    <font>
      <sz val="12"/>
      <color theme="1"/>
      <name val="Arial"/>
      <family val="2"/>
    </font>
    <font>
      <b/>
      <sz val="12"/>
      <color rgb="FF239A98"/>
      <name val="Arial"/>
      <family val="2"/>
    </font>
    <font>
      <sz val="6"/>
      <color rgb="FFFFFFFF"/>
      <name val="Arial"/>
      <family val="2"/>
    </font>
    <font>
      <b/>
      <sz val="6"/>
      <color theme="1"/>
      <name val="Arial"/>
      <family val="2"/>
    </font>
    <font>
      <sz val="6"/>
      <color theme="1"/>
      <name val="Arial"/>
      <family val="2"/>
    </font>
    <font>
      <b/>
      <sz val="9"/>
      <color rgb="FFCBE7DA"/>
      <name val="Arial"/>
      <family val="2"/>
    </font>
    <font>
      <b/>
      <sz val="9"/>
      <color rgb="FFACC2E9"/>
      <name val="Arial"/>
      <family val="2"/>
    </font>
    <font>
      <b/>
      <sz val="16"/>
      <color rgb="FF09172B"/>
      <name val="Arial"/>
      <family val="2"/>
    </font>
    <font>
      <b/>
      <sz val="16"/>
      <color theme="1"/>
      <name val="Arial"/>
      <family val="2"/>
    </font>
    <font>
      <sz val="16"/>
      <color theme="1"/>
      <name val="Arial"/>
      <family val="2"/>
    </font>
    <font>
      <b/>
      <sz val="16"/>
      <color rgb="FFFF9900"/>
      <name val="Arial"/>
      <family val="2"/>
    </font>
    <font>
      <b/>
      <sz val="16"/>
      <color rgb="FF000000"/>
      <name val="Arial"/>
      <family val="2"/>
    </font>
    <font>
      <b/>
      <sz val="18"/>
      <color theme="1"/>
      <name val="Arial"/>
      <family val="2"/>
    </font>
    <font>
      <b/>
      <sz val="18"/>
      <color rgb="FF09172B"/>
      <name val="Arial"/>
      <family val="2"/>
    </font>
    <font>
      <b/>
      <sz val="18"/>
      <color rgb="FFFF9900"/>
      <name val="Arial"/>
      <family val="2"/>
    </font>
    <font>
      <b/>
      <sz val="8"/>
      <color theme="1"/>
      <name val="Arial"/>
      <family val="2"/>
    </font>
    <font>
      <b/>
      <sz val="8"/>
      <color rgb="FFFFFFFF"/>
      <name val="Arial"/>
      <family val="2"/>
    </font>
    <font>
      <sz val="10"/>
      <color rgb="FFFF9900"/>
      <name val="Arial"/>
      <family val="2"/>
    </font>
    <font>
      <b/>
      <sz val="8"/>
      <color rgb="FFFF9900"/>
      <name val="Arial"/>
      <family val="2"/>
    </font>
    <font>
      <sz val="11"/>
      <color rgb="FF000000"/>
      <name val="Inconsolata"/>
    </font>
    <font>
      <b/>
      <sz val="12"/>
      <color rgb="FFFFFFFF"/>
      <name val="Calibri"/>
      <family val="2"/>
    </font>
    <font>
      <sz val="27"/>
      <color theme="1"/>
      <name val="Calibri"/>
      <family val="2"/>
    </font>
    <font>
      <b/>
      <sz val="15"/>
      <color rgb="FFEE742F"/>
      <name val="Calibri"/>
      <family val="2"/>
    </font>
    <font>
      <sz val="11"/>
      <color theme="1"/>
      <name val="Calibri"/>
      <family val="2"/>
    </font>
    <font>
      <b/>
      <sz val="18"/>
      <color rgb="FFFFFFFF"/>
      <name val="Calibri"/>
      <family val="2"/>
    </font>
    <font>
      <b/>
      <sz val="12"/>
      <color theme="1"/>
      <name val="Calibri"/>
      <family val="2"/>
    </font>
    <font>
      <sz val="9"/>
      <color theme="1"/>
      <name val="Calibri"/>
      <family val="2"/>
    </font>
    <font>
      <b/>
      <sz val="8"/>
      <color theme="1"/>
      <name val="Calibri"/>
      <family val="2"/>
    </font>
    <font>
      <sz val="7"/>
      <color theme="1"/>
      <name val="Calibri"/>
      <family val="2"/>
    </font>
    <font>
      <sz val="15"/>
      <color theme="1"/>
      <name val="Calibri"/>
      <family val="2"/>
    </font>
    <font>
      <sz val="12"/>
      <color rgb="FFFFFFFF"/>
      <name val="Calibri"/>
      <family val="2"/>
    </font>
    <font>
      <sz val="12"/>
      <color rgb="FFF7F7F7"/>
      <name val="Calibri"/>
      <family val="2"/>
    </font>
    <font>
      <sz val="10"/>
      <color rgb="FFF7F7F7"/>
      <name val="Arial"/>
      <family val="2"/>
      <scheme val="minor"/>
    </font>
    <font>
      <sz val="7"/>
      <color rgb="FFF7F7F7"/>
      <name val="Arial"/>
      <family val="2"/>
      <scheme val="minor"/>
    </font>
    <font>
      <b/>
      <sz val="15"/>
      <color rgb="FFEE742F"/>
      <name val="Calibri, Arial"/>
    </font>
    <font>
      <b/>
      <sz val="15"/>
      <color rgb="FF000000"/>
      <name val="Calibri, Arial"/>
    </font>
    <font>
      <b/>
      <sz val="11"/>
      <color theme="0"/>
      <name val="Arial"/>
      <family val="2"/>
    </font>
    <font>
      <sz val="10"/>
      <color rgb="FFFF0000"/>
      <name val="Arial"/>
      <family val="2"/>
      <scheme val="minor"/>
    </font>
    <font>
      <sz val="10"/>
      <color theme="2"/>
      <name val="Arial"/>
      <family val="2"/>
      <scheme val="minor"/>
    </font>
    <font>
      <sz val="24"/>
      <color theme="2"/>
      <name val="Arial"/>
      <family val="2"/>
      <scheme val="minor"/>
    </font>
    <font>
      <sz val="33"/>
      <color theme="2"/>
      <name val="Arial"/>
      <family val="2"/>
      <scheme val="minor"/>
    </font>
    <font>
      <sz val="10"/>
      <color theme="2"/>
      <name val="Arial"/>
      <family val="2"/>
    </font>
    <font>
      <b/>
      <sz val="8"/>
      <name val="Arial"/>
      <family val="2"/>
    </font>
    <font>
      <sz val="8"/>
      <color rgb="FFFF9900"/>
      <name val="Arial"/>
      <family val="2"/>
    </font>
    <font>
      <sz val="8"/>
      <color theme="8"/>
      <name val="Arial"/>
      <family val="2"/>
    </font>
    <font>
      <b/>
      <sz val="9"/>
      <color theme="0" tint="-0.14999847407452621"/>
      <name val="Arial (Corpo)"/>
    </font>
    <font>
      <sz val="10"/>
      <color theme="0" tint="-0.14999847407452621"/>
      <name val="Arial (Corpo)"/>
    </font>
    <font>
      <sz val="8"/>
      <color rgb="FF000000"/>
      <name val="Arial"/>
      <family val="2"/>
      <scheme val="minor"/>
    </font>
    <font>
      <sz val="9"/>
      <color rgb="FF000000"/>
      <name val="Arial"/>
      <family val="2"/>
      <scheme val="minor"/>
    </font>
    <font>
      <sz val="10"/>
      <color rgb="FF000000"/>
      <name val="Arial"/>
      <family val="2"/>
      <scheme val="minor"/>
    </font>
    <font>
      <b/>
      <sz val="9"/>
      <name val="Arial"/>
      <family val="2"/>
    </font>
    <font>
      <b/>
      <sz val="10"/>
      <color theme="3" tint="0.499984740745262"/>
      <name val="Arial"/>
      <family val="2"/>
      <scheme val="minor"/>
    </font>
    <font>
      <b/>
      <sz val="9"/>
      <color theme="3" tint="0.499984740745262"/>
      <name val="Arial"/>
      <family val="2"/>
      <scheme val="minor"/>
    </font>
    <font>
      <sz val="9"/>
      <color theme="3" tint="0.499984740745262"/>
      <name val="Arial"/>
      <family val="2"/>
      <scheme val="minor"/>
    </font>
    <font>
      <sz val="10"/>
      <color theme="3" tint="0.499984740745262"/>
      <name val="Arial"/>
      <family val="2"/>
      <scheme val="minor"/>
    </font>
    <font>
      <sz val="14"/>
      <color theme="1" tint="0.34998626667073579"/>
      <name val="Arial"/>
      <family val="2"/>
      <scheme val="minor"/>
    </font>
    <font>
      <sz val="10"/>
      <color theme="1" tint="0.34998626667073579"/>
      <name val="Arial"/>
      <family val="2"/>
      <scheme val="minor"/>
    </font>
    <font>
      <b/>
      <sz val="14"/>
      <color theme="1" tint="0.34998626667073579"/>
      <name val="Arial"/>
      <family val="2"/>
      <scheme val="minor"/>
    </font>
    <font>
      <b/>
      <sz val="10"/>
      <color theme="1" tint="0.34998626667073579"/>
      <name val="Arial"/>
      <family val="2"/>
      <scheme val="minor"/>
    </font>
    <font>
      <sz val="18"/>
      <color theme="1" tint="0.34998626667073579"/>
      <name val="Arial"/>
      <family val="2"/>
      <scheme val="minor"/>
    </font>
    <font>
      <sz val="16"/>
      <color theme="1" tint="0.34998626667073579"/>
      <name val="Arial"/>
      <family val="2"/>
      <scheme val="minor"/>
    </font>
    <font>
      <sz val="11"/>
      <color theme="1" tint="0.34998626667073579"/>
      <name val="Arial (Corpo)"/>
    </font>
    <font>
      <sz val="10"/>
      <color theme="1" tint="0.34998626667073579"/>
      <name val="Arial (Corpo)"/>
    </font>
    <font>
      <sz val="11"/>
      <color theme="1" tint="0.34998626667073579"/>
      <name val="Arial"/>
      <family val="2"/>
      <scheme val="minor"/>
    </font>
    <font>
      <sz val="10"/>
      <color theme="1" tint="0.34998626667073579"/>
      <name val="Arial"/>
      <family val="2"/>
    </font>
    <font>
      <sz val="9"/>
      <color rgb="FF808080"/>
      <name val="Arial"/>
      <family val="2"/>
      <scheme val="minor"/>
    </font>
    <font>
      <b/>
      <sz val="8"/>
      <color rgb="FF333333"/>
      <name val="Georgia"/>
      <family val="1"/>
    </font>
    <font>
      <b/>
      <sz val="11"/>
      <color theme="3"/>
      <name val="Arial"/>
      <family val="2"/>
      <scheme val="minor"/>
    </font>
    <font>
      <b/>
      <sz val="12"/>
      <color theme="0"/>
      <name val="Arial"/>
      <family val="2"/>
      <scheme val="minor"/>
    </font>
    <font>
      <sz val="8"/>
      <color rgb="FFFF9900"/>
      <name val="Arial (Corpo)"/>
    </font>
    <font>
      <sz val="8"/>
      <color theme="1"/>
      <name val="Arial (Corpo)"/>
    </font>
    <font>
      <sz val="8"/>
      <color rgb="FF000000"/>
      <name val="Arial (Corpo)"/>
    </font>
    <font>
      <sz val="8"/>
      <color rgb="FFFFFFFF"/>
      <name val="Arial (Corpo)"/>
    </font>
    <font>
      <sz val="10"/>
      <name val="Arial"/>
      <family val="2"/>
      <scheme val="minor"/>
    </font>
    <font>
      <b/>
      <sz val="14"/>
      <color theme="1" tint="0.34998626667073579"/>
      <name val="Arial"/>
      <family val="2"/>
    </font>
    <font>
      <b/>
      <sz val="14"/>
      <color theme="5" tint="-0.249977111117893"/>
      <name val="Arial (Corpo)"/>
    </font>
    <font>
      <b/>
      <sz val="14"/>
      <color theme="5" tint="-0.249977111117893"/>
      <name val="Arial"/>
      <family val="2"/>
    </font>
    <font>
      <sz val="10"/>
      <color theme="1" tint="0.499984740745262"/>
      <name val="Arial (Corpo)"/>
    </font>
    <font>
      <sz val="18"/>
      <color theme="1" tint="0.499984740745262"/>
      <name val="Arial (Corpo)"/>
    </font>
    <font>
      <sz val="10"/>
      <color theme="0"/>
      <name val="Arial"/>
      <family val="2"/>
      <scheme val="minor"/>
    </font>
    <font>
      <sz val="11"/>
      <color theme="0"/>
      <name val="Arial"/>
      <family val="2"/>
      <scheme val="minor"/>
    </font>
    <font>
      <b/>
      <sz val="11"/>
      <color theme="0"/>
      <name val="Arial"/>
      <family val="2"/>
      <scheme val="minor"/>
    </font>
    <font>
      <sz val="10"/>
      <color rgb="FF999999"/>
      <name val="Arial"/>
      <family val="2"/>
    </font>
    <font>
      <sz val="10"/>
      <color rgb="FF808080"/>
      <name val="Arial"/>
      <family val="2"/>
      <scheme val="minor"/>
    </font>
    <font>
      <sz val="10"/>
      <color rgb="FF333333"/>
      <name val="Georgia"/>
      <family val="1"/>
    </font>
    <font>
      <b/>
      <sz val="10"/>
      <color theme="0"/>
      <name val="Arial"/>
      <family val="2"/>
      <scheme val="minor"/>
    </font>
    <font>
      <sz val="10"/>
      <color theme="1" tint="0.499984740745262"/>
      <name val="Arial"/>
      <family val="2"/>
      <scheme val="minor"/>
    </font>
    <font>
      <b/>
      <sz val="10"/>
      <color rgb="FF239A98"/>
      <name val="Arial"/>
      <family val="2"/>
      <scheme val="minor"/>
    </font>
    <font>
      <b/>
      <sz val="11"/>
      <color theme="1"/>
      <name val="Arial"/>
      <family val="2"/>
      <scheme val="minor"/>
    </font>
    <font>
      <b/>
      <sz val="14"/>
      <color rgb="FF595959"/>
      <name val="Arial"/>
      <family val="2"/>
      <scheme val="minor"/>
    </font>
    <font>
      <b/>
      <sz val="14"/>
      <color rgb="FFC22114"/>
      <name val="Arial"/>
      <family val="2"/>
      <scheme val="minor"/>
    </font>
    <font>
      <sz val="16"/>
      <color rgb="FF09172B"/>
      <name val="Arial"/>
      <family val="2"/>
      <scheme val="minor"/>
    </font>
    <font>
      <sz val="16"/>
      <color rgb="FF000000"/>
      <name val="Arial"/>
      <family val="2"/>
      <scheme val="minor"/>
    </font>
    <font>
      <sz val="12"/>
      <color theme="1"/>
      <name val="Arial"/>
      <family val="2"/>
      <scheme val="minor"/>
    </font>
    <font>
      <b/>
      <sz val="18"/>
      <color rgb="FF09172B"/>
      <name val="Arial"/>
      <family val="2"/>
      <scheme val="minor"/>
    </font>
    <font>
      <sz val="18"/>
      <color rgb="FF000000"/>
      <name val="Arial"/>
      <family val="2"/>
      <scheme val="minor"/>
    </font>
    <font>
      <b/>
      <sz val="10"/>
      <color theme="0"/>
      <name val="Arial"/>
      <family val="2"/>
    </font>
    <font>
      <sz val="9"/>
      <name val="Arial"/>
      <family val="2"/>
    </font>
    <font>
      <sz val="10"/>
      <color theme="0"/>
      <name val="Arial (Corpo)"/>
    </font>
    <font>
      <sz val="9"/>
      <color theme="0"/>
      <name val="Arial (Corpo)"/>
    </font>
    <font>
      <b/>
      <sz val="14"/>
      <color rgb="FF239A98"/>
      <name val="Arial"/>
      <family val="2"/>
      <scheme val="minor"/>
    </font>
    <font>
      <b/>
      <sz val="14"/>
      <color theme="3"/>
      <name val="Arial"/>
      <family val="2"/>
      <scheme val="minor"/>
    </font>
    <font>
      <sz val="10"/>
      <name val="Arial (Corpo)"/>
    </font>
    <font>
      <sz val="9"/>
      <name val="Arial (Corpo)"/>
    </font>
    <font>
      <u/>
      <sz val="10"/>
      <color theme="10"/>
      <name val="Arial"/>
      <family val="2"/>
      <scheme val="minor"/>
    </font>
    <font>
      <i/>
      <sz val="11"/>
      <color theme="1"/>
      <name val="Calibri"/>
      <family val="2"/>
    </font>
    <font>
      <sz val="10"/>
      <color theme="0"/>
      <name val="Arial"/>
      <family val="2"/>
    </font>
    <font>
      <b/>
      <sz val="14"/>
      <color theme="0"/>
      <name val="Arial"/>
      <family val="2"/>
    </font>
    <font>
      <sz val="8"/>
      <name val="Arial"/>
      <family val="2"/>
      <scheme val="minor"/>
    </font>
    <font>
      <u/>
      <sz val="10"/>
      <color theme="0"/>
      <name val="Arial"/>
      <family val="2"/>
      <scheme val="minor"/>
    </font>
  </fonts>
  <fills count="63">
    <fill>
      <patternFill patternType="none"/>
    </fill>
    <fill>
      <patternFill patternType="gray125"/>
    </fill>
    <fill>
      <patternFill patternType="solid">
        <fgColor rgb="FF09172B"/>
        <bgColor rgb="FF09172B"/>
      </patternFill>
    </fill>
    <fill>
      <patternFill patternType="solid">
        <fgColor rgb="FF1F2D41"/>
        <bgColor rgb="FF1F2D41"/>
      </patternFill>
    </fill>
    <fill>
      <patternFill patternType="solid">
        <fgColor rgb="FF136F6D"/>
        <bgColor rgb="FF136F6D"/>
      </patternFill>
    </fill>
    <fill>
      <patternFill patternType="solid">
        <fgColor rgb="FFF7F7F7"/>
        <bgColor rgb="FFF7F7F7"/>
      </patternFill>
    </fill>
    <fill>
      <patternFill patternType="solid">
        <fgColor rgb="FFFFFFFF"/>
        <bgColor rgb="FFFFFFFF"/>
      </patternFill>
    </fill>
    <fill>
      <patternFill patternType="solid">
        <fgColor rgb="FFA2D8BE"/>
        <bgColor rgb="FFA2D8BE"/>
      </patternFill>
    </fill>
    <fill>
      <patternFill patternType="solid">
        <fgColor theme="0"/>
        <bgColor theme="0"/>
      </patternFill>
    </fill>
    <fill>
      <patternFill patternType="solid">
        <fgColor rgb="FFF3F3F3"/>
        <bgColor rgb="FFF3F3F3"/>
      </patternFill>
    </fill>
    <fill>
      <patternFill patternType="solid">
        <fgColor rgb="FF395074"/>
        <bgColor rgb="FF395074"/>
      </patternFill>
    </fill>
    <fill>
      <patternFill patternType="solid">
        <fgColor rgb="FFA64D79"/>
        <bgColor rgb="FFA64D79"/>
      </patternFill>
    </fill>
    <fill>
      <patternFill patternType="solid">
        <fgColor rgb="FF5883CF"/>
        <bgColor rgb="FF5883CF"/>
      </patternFill>
    </fill>
    <fill>
      <patternFill patternType="solid">
        <fgColor rgb="FFC27BA0"/>
        <bgColor rgb="FFC27BA0"/>
      </patternFill>
    </fill>
    <fill>
      <patternFill patternType="solid">
        <fgColor rgb="FFF1F5FD"/>
        <bgColor rgb="FFF1F5FD"/>
      </patternFill>
    </fill>
    <fill>
      <patternFill patternType="solid">
        <fgColor rgb="FF351C75"/>
        <bgColor rgb="FF351C75"/>
      </patternFill>
    </fill>
    <fill>
      <patternFill patternType="solid">
        <fgColor rgb="FF990000"/>
        <bgColor rgb="FF990000"/>
      </patternFill>
    </fill>
    <fill>
      <patternFill patternType="solid">
        <fgColor rgb="FFE69138"/>
        <bgColor rgb="FFE69138"/>
      </patternFill>
    </fill>
    <fill>
      <patternFill patternType="solid">
        <fgColor rgb="FF8E7CC3"/>
        <bgColor rgb="FF8E7CC3"/>
      </patternFill>
    </fill>
    <fill>
      <patternFill patternType="solid">
        <fgColor rgb="FFE06666"/>
        <bgColor rgb="FFE06666"/>
      </patternFill>
    </fill>
    <fill>
      <patternFill patternType="solid">
        <fgColor rgb="FFF6B26B"/>
        <bgColor rgb="FFF6B26B"/>
      </patternFill>
    </fill>
    <fill>
      <patternFill patternType="solid">
        <fgColor rgb="FFB6D7A8"/>
        <bgColor rgb="FFB6D7A8"/>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C00000"/>
        <bgColor indexed="64"/>
      </patternFill>
    </fill>
    <fill>
      <patternFill patternType="solid">
        <fgColor rgb="FFC00000"/>
        <bgColor rgb="FF09172B"/>
      </patternFill>
    </fill>
    <fill>
      <patternFill patternType="solid">
        <fgColor rgb="FFFFFF00"/>
        <bgColor rgb="FFFFFFFF"/>
      </patternFill>
    </fill>
    <fill>
      <patternFill patternType="solid">
        <fgColor rgb="FFFFFF00"/>
        <bgColor rgb="FFF1F5FD"/>
      </patternFill>
    </fill>
    <fill>
      <patternFill patternType="solid">
        <fgColor theme="8"/>
        <bgColor rgb="FFFFFFFF"/>
      </patternFill>
    </fill>
    <fill>
      <patternFill patternType="solid">
        <fgColor theme="0"/>
        <bgColor rgb="FFF1F5FD"/>
      </patternFill>
    </fill>
    <fill>
      <patternFill patternType="solid">
        <fgColor theme="0"/>
        <bgColor indexed="64"/>
      </patternFill>
    </fill>
    <fill>
      <patternFill patternType="solid">
        <fgColor theme="0"/>
        <bgColor rgb="FFFFFFFF"/>
      </patternFill>
    </fill>
    <fill>
      <patternFill patternType="solid">
        <fgColor theme="6"/>
        <bgColor rgb="FFF6B26B"/>
      </patternFill>
    </fill>
    <fill>
      <patternFill patternType="solid">
        <fgColor theme="6" tint="-0.249977111117893"/>
        <bgColor rgb="FFE69138"/>
      </patternFill>
    </fill>
    <fill>
      <patternFill patternType="solid">
        <fgColor theme="9" tint="-0.499984740745262"/>
        <bgColor rgb="FFE69138"/>
      </patternFill>
    </fill>
    <fill>
      <patternFill patternType="solid">
        <fgColor theme="9"/>
        <bgColor rgb="FFF6B26B"/>
      </patternFill>
    </fill>
    <fill>
      <patternFill patternType="solid">
        <fgColor theme="0"/>
        <bgColor rgb="FF1F2D41"/>
      </patternFill>
    </fill>
    <fill>
      <patternFill patternType="solid">
        <fgColor theme="0" tint="-0.14999847407452621"/>
        <bgColor rgb="FFCBE7DA"/>
      </patternFill>
    </fill>
    <fill>
      <patternFill patternType="solid">
        <fgColor theme="0" tint="-0.14999847407452621"/>
        <bgColor indexed="64"/>
      </patternFill>
    </fill>
    <fill>
      <patternFill patternType="solid">
        <fgColor theme="0" tint="-0.14999847407452621"/>
        <bgColor rgb="FFABDDC5"/>
      </patternFill>
    </fill>
    <fill>
      <patternFill patternType="solid">
        <fgColor theme="2" tint="-0.14999847407452621"/>
        <bgColor indexed="64"/>
      </patternFill>
    </fill>
    <fill>
      <patternFill patternType="solid">
        <fgColor theme="5" tint="-0.249977111117893"/>
        <bgColor indexed="64"/>
      </patternFill>
    </fill>
    <fill>
      <patternFill patternType="solid">
        <fgColor theme="0" tint="-0.14999847407452621"/>
        <bgColor rgb="FFFFFFFF"/>
      </patternFill>
    </fill>
    <fill>
      <patternFill patternType="solid">
        <fgColor rgb="FF0070C0"/>
        <bgColor rgb="FF8E7CC3"/>
      </patternFill>
    </fill>
    <fill>
      <patternFill patternType="solid">
        <fgColor theme="2" tint="-0.14999847407452621"/>
        <bgColor rgb="FFFFFFFF"/>
      </patternFill>
    </fill>
    <fill>
      <patternFill patternType="solid">
        <fgColor theme="7"/>
        <bgColor rgb="FFE06666"/>
      </patternFill>
    </fill>
    <fill>
      <patternFill patternType="solid">
        <fgColor theme="8"/>
        <bgColor rgb="FFF6B26B"/>
      </patternFill>
    </fill>
    <fill>
      <patternFill patternType="solid">
        <fgColor rgb="FFFFFFFF"/>
        <bgColor rgb="FF000000"/>
      </patternFill>
    </fill>
    <fill>
      <patternFill patternType="solid">
        <fgColor theme="0" tint="-4.9989318521683403E-2"/>
        <bgColor rgb="FFCBE7DA"/>
      </patternFill>
    </fill>
    <fill>
      <patternFill patternType="solid">
        <fgColor theme="0" tint="-4.9989318521683403E-2"/>
        <bgColor indexed="64"/>
      </patternFill>
    </fill>
    <fill>
      <patternFill patternType="solid">
        <fgColor theme="0" tint="-4.9989318521683403E-2"/>
        <bgColor theme="0"/>
      </patternFill>
    </fill>
    <fill>
      <patternFill patternType="solid">
        <fgColor theme="2" tint="-0.34998626667073579"/>
        <bgColor indexed="64"/>
      </patternFill>
    </fill>
    <fill>
      <patternFill patternType="solid">
        <fgColor theme="2" tint="-0.34998626667073579"/>
        <bgColor rgb="FFFFFFFF"/>
      </patternFill>
    </fill>
    <fill>
      <patternFill patternType="solid">
        <fgColor theme="2" tint="-0.34998626667073579"/>
        <bgColor rgb="FFF1F5FD"/>
      </patternFill>
    </fill>
    <fill>
      <patternFill patternType="solid">
        <fgColor theme="0"/>
        <bgColor rgb="FF8E7CC3"/>
      </patternFill>
    </fill>
    <fill>
      <patternFill patternType="solid">
        <fgColor theme="0"/>
        <bgColor rgb="FFE06666"/>
      </patternFill>
    </fill>
    <fill>
      <patternFill patternType="solid">
        <fgColor theme="0"/>
        <bgColor rgb="FFF6B26B"/>
      </patternFill>
    </fill>
    <fill>
      <patternFill patternType="solid">
        <fgColor rgb="FFC00000"/>
        <bgColor rgb="FFFFFFFF"/>
      </patternFill>
    </fill>
    <fill>
      <patternFill patternType="solid">
        <fgColor theme="5" tint="0.59999389629810485"/>
        <bgColor rgb="FFFFFFFF"/>
      </patternFill>
    </fill>
    <fill>
      <patternFill patternType="solid">
        <fgColor theme="0" tint="-0.14999847407452621"/>
        <bgColor theme="0"/>
      </patternFill>
    </fill>
    <fill>
      <patternFill patternType="solid">
        <fgColor theme="4" tint="0.39997558519241921"/>
        <bgColor rgb="FFFFFFFF"/>
      </patternFill>
    </fill>
  </fills>
  <borders count="120">
    <border>
      <left/>
      <right/>
      <top/>
      <bottom/>
      <diagonal/>
    </border>
    <border>
      <left style="thin">
        <color rgb="FF09172B"/>
      </left>
      <right/>
      <top style="thin">
        <color rgb="FF09172B"/>
      </top>
      <bottom/>
      <diagonal/>
    </border>
    <border>
      <left/>
      <right/>
      <top/>
      <bottom style="thin">
        <color rgb="FFFFFFFF"/>
      </bottom>
      <diagonal/>
    </border>
    <border>
      <left/>
      <right style="thin">
        <color rgb="FFFFFFFF"/>
      </right>
      <top/>
      <bottom/>
      <diagonal/>
    </border>
    <border>
      <left style="thin">
        <color rgb="FFF7F7F7"/>
      </left>
      <right/>
      <top style="thin">
        <color rgb="FFF7F7F7"/>
      </top>
      <bottom style="thin">
        <color rgb="FFF7F7F7"/>
      </bottom>
      <diagonal/>
    </border>
    <border>
      <left/>
      <right/>
      <top style="thin">
        <color rgb="FFF7F7F7"/>
      </top>
      <bottom style="thin">
        <color rgb="FFF7F7F7"/>
      </bottom>
      <diagonal/>
    </border>
    <border>
      <left/>
      <right style="thin">
        <color rgb="FFF7F7F7"/>
      </right>
      <top style="thin">
        <color rgb="FFF7F7F7"/>
      </top>
      <bottom style="thin">
        <color rgb="FFF7F7F7"/>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right/>
      <top/>
      <bottom style="medium">
        <color rgb="FFB7B7B7"/>
      </bottom>
      <diagonal/>
    </border>
    <border>
      <left/>
      <right/>
      <top/>
      <bottom style="thin">
        <color rgb="FF999999"/>
      </bottom>
      <diagonal/>
    </border>
    <border>
      <left style="thin">
        <color rgb="FF999999"/>
      </left>
      <right/>
      <top style="medium">
        <color rgb="FF239A98"/>
      </top>
      <bottom/>
      <diagonal/>
    </border>
    <border>
      <left/>
      <right/>
      <top style="medium">
        <color rgb="FF239A98"/>
      </top>
      <bottom/>
      <diagonal/>
    </border>
    <border>
      <left/>
      <right style="thin">
        <color rgb="FF999999"/>
      </right>
      <top style="medium">
        <color rgb="FF239A98"/>
      </top>
      <bottom/>
      <diagonal/>
    </border>
    <border>
      <left style="thin">
        <color rgb="FF999999"/>
      </left>
      <right/>
      <top/>
      <bottom style="thin">
        <color rgb="FF999999"/>
      </bottom>
      <diagonal/>
    </border>
    <border>
      <left/>
      <right style="thin">
        <color rgb="FF999999"/>
      </right>
      <top/>
      <bottom style="thin">
        <color rgb="FF999999"/>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top style="thin">
        <color rgb="FF09172B"/>
      </top>
      <bottom/>
      <diagonal/>
    </border>
    <border>
      <left/>
      <right style="thin">
        <color rgb="FF09172B"/>
      </right>
      <top style="thin">
        <color rgb="FF09172B"/>
      </top>
      <bottom/>
      <diagonal/>
    </border>
    <border>
      <left style="thin">
        <color rgb="FF09172B"/>
      </left>
      <right/>
      <top/>
      <bottom style="thin">
        <color rgb="FF09172B"/>
      </bottom>
      <diagonal/>
    </border>
    <border>
      <left/>
      <right/>
      <top/>
      <bottom style="thin">
        <color rgb="FF09172B"/>
      </bottom>
      <diagonal/>
    </border>
    <border>
      <left/>
      <right style="thin">
        <color rgb="FF09172B"/>
      </right>
      <top/>
      <bottom style="thin">
        <color rgb="FF09172B"/>
      </bottom>
      <diagonal/>
    </border>
    <border>
      <left/>
      <right/>
      <top/>
      <bottom/>
      <diagonal/>
    </border>
    <border>
      <left/>
      <right style="thin">
        <color rgb="FFFFFFFF"/>
      </right>
      <top style="thin">
        <color rgb="FFFFFFFF"/>
      </top>
      <bottom/>
      <diagonal/>
    </border>
    <border>
      <left style="thin">
        <color rgb="FFFFFFFF"/>
      </left>
      <right style="thin">
        <color rgb="FFFFFFFF"/>
      </right>
      <top style="thin">
        <color rgb="FFFFFFFF"/>
      </top>
      <bottom style="thin">
        <color rgb="FFFFFFFF"/>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theme="2" tint="-0.14999847407452621"/>
      </right>
      <top/>
      <bottom/>
      <diagonal/>
    </border>
    <border>
      <left style="thin">
        <color theme="2" tint="-0.14999847407452621"/>
      </left>
      <right/>
      <top/>
      <bottom/>
      <diagonal/>
    </border>
    <border>
      <left style="thin">
        <color theme="2" tint="-0.14999847407452621"/>
      </left>
      <right/>
      <top/>
      <bottom style="thin">
        <color theme="2" tint="-0.14999847407452621"/>
      </bottom>
      <diagonal/>
    </border>
    <border>
      <left/>
      <right style="thin">
        <color theme="2" tint="-0.14999847407452621"/>
      </right>
      <top/>
      <bottom style="thin">
        <color theme="2" tint="-0.14999847407452621"/>
      </bottom>
      <diagonal/>
    </border>
    <border>
      <left style="thin">
        <color theme="2" tint="-0.14999847407452621"/>
      </left>
      <right style="thin">
        <color theme="2" tint="-0.14999847407452621"/>
      </right>
      <top/>
      <bottom/>
      <diagonal/>
    </border>
    <border>
      <left style="thin">
        <color theme="2" tint="-0.14999847407452621"/>
      </left>
      <right style="thin">
        <color theme="2" tint="-0.14999847407452621"/>
      </right>
      <top/>
      <bottom style="thin">
        <color theme="2" tint="-0.149998474074526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style="thin">
        <color rgb="FF000000"/>
      </top>
      <bottom/>
      <diagonal/>
    </border>
    <border>
      <left style="thin">
        <color theme="2" tint="-0.14999847407452621"/>
      </left>
      <right style="thin">
        <color indexed="64"/>
      </right>
      <top/>
      <bottom/>
      <diagonal/>
    </border>
    <border>
      <left/>
      <right style="thin">
        <color theme="1" tint="0.499984740745262"/>
      </right>
      <top style="thin">
        <color rgb="FF999999"/>
      </top>
      <bottom/>
      <diagonal/>
    </border>
    <border>
      <left/>
      <right style="thin">
        <color theme="1" tint="0.499984740745262"/>
      </right>
      <top/>
      <bottom/>
      <diagonal/>
    </border>
    <border>
      <left/>
      <right/>
      <top style="thick">
        <color theme="0"/>
      </top>
      <bottom/>
      <diagonal/>
    </border>
    <border>
      <left/>
      <right style="thick">
        <color theme="0"/>
      </right>
      <top style="thick">
        <color theme="0"/>
      </top>
      <bottom/>
      <diagonal/>
    </border>
    <border>
      <left/>
      <right/>
      <top/>
      <bottom style="thick">
        <color theme="0"/>
      </bottom>
      <diagonal/>
    </border>
    <border>
      <left/>
      <right style="thick">
        <color theme="0"/>
      </right>
      <top/>
      <bottom style="thick">
        <color theme="0"/>
      </bottom>
      <diagonal/>
    </border>
    <border>
      <left style="thin">
        <color rgb="FF999999"/>
      </left>
      <right style="thick">
        <color theme="0"/>
      </right>
      <top/>
      <bottom/>
      <diagonal/>
    </border>
    <border>
      <left/>
      <right style="thick">
        <color theme="0" tint="-0.34998626667073579"/>
      </right>
      <top/>
      <bottom/>
      <diagonal/>
    </border>
    <border>
      <left/>
      <right style="thick">
        <color theme="0" tint="-0.34998626667073579"/>
      </right>
      <top/>
      <bottom style="thick">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indexed="64"/>
      </right>
      <top style="thin">
        <color rgb="FF000000"/>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top/>
      <bottom style="thin">
        <color indexed="64"/>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rgb="FF999999"/>
      </bottom>
      <diagonal/>
    </border>
    <border>
      <left/>
      <right style="thin">
        <color theme="0" tint="-0.499984740745262"/>
      </right>
      <top style="thin">
        <color rgb="FF999999"/>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right/>
      <top style="medium">
        <color rgb="FFB7B7B7"/>
      </top>
      <bottom/>
      <diagonal/>
    </border>
    <border>
      <left style="thin">
        <color theme="0" tint="-0.499984740745262"/>
      </left>
      <right/>
      <top style="thin">
        <color indexed="64"/>
      </top>
      <bottom/>
      <diagonal/>
    </border>
    <border>
      <left/>
      <right style="thin">
        <color theme="0" tint="-0.499984740745262"/>
      </right>
      <top style="thin">
        <color indexed="64"/>
      </top>
      <bottom/>
      <diagonal/>
    </border>
  </borders>
  <cellStyleXfs count="2">
    <xf numFmtId="0" fontId="0" fillId="0" borderId="0"/>
    <xf numFmtId="0" fontId="146" fillId="0" borderId="0" applyNumberFormat="0" applyFill="0" applyBorder="0" applyAlignment="0" applyProtection="0"/>
  </cellStyleXfs>
  <cellXfs count="948">
    <xf numFmtId="0" fontId="0" fillId="0" borderId="0" xfId="0"/>
    <xf numFmtId="0" fontId="2" fillId="2" borderId="0" xfId="0" applyFont="1" applyFill="1"/>
    <xf numFmtId="0" fontId="7" fillId="2" borderId="0" xfId="0" applyFont="1" applyFill="1"/>
    <xf numFmtId="0" fontId="8" fillId="2" borderId="0" xfId="0" applyFont="1" applyFill="1"/>
    <xf numFmtId="0" fontId="9" fillId="2" borderId="0" xfId="0" applyFont="1" applyFill="1"/>
    <xf numFmtId="0" fontId="9" fillId="2" borderId="0" xfId="0" applyFont="1" applyFill="1" applyAlignment="1">
      <alignment horizontal="center"/>
    </xf>
    <xf numFmtId="0" fontId="9" fillId="2" borderId="0" xfId="0" applyFont="1" applyFill="1" applyAlignment="1">
      <alignment wrapText="1"/>
    </xf>
    <xf numFmtId="0" fontId="10" fillId="2" borderId="0" xfId="0" applyFont="1" applyFill="1"/>
    <xf numFmtId="0" fontId="11" fillId="2" borderId="0" xfId="0" applyFont="1" applyFill="1"/>
    <xf numFmtId="0" fontId="12" fillId="2" borderId="0" xfId="0" applyFont="1" applyFill="1"/>
    <xf numFmtId="0" fontId="13" fillId="2" borderId="0" xfId="0" applyFont="1" applyFill="1"/>
    <xf numFmtId="0" fontId="13" fillId="2" borderId="0" xfId="0" applyFont="1" applyFill="1" applyAlignment="1">
      <alignment horizontal="center"/>
    </xf>
    <xf numFmtId="0" fontId="13" fillId="2" borderId="0" xfId="0" applyFont="1" applyFill="1" applyAlignment="1">
      <alignment wrapText="1"/>
    </xf>
    <xf numFmtId="0" fontId="2" fillId="0" borderId="0" xfId="0" applyFont="1"/>
    <xf numFmtId="0" fontId="14" fillId="4" borderId="0" xfId="0" applyFont="1" applyFill="1" applyAlignment="1">
      <alignment wrapText="1"/>
    </xf>
    <xf numFmtId="0" fontId="2" fillId="0" borderId="0" xfId="0" applyFont="1" applyAlignment="1">
      <alignment vertical="top" wrapText="1"/>
    </xf>
    <xf numFmtId="0" fontId="22" fillId="9" borderId="4" xfId="0" applyFont="1" applyFill="1" applyBorder="1" applyAlignment="1">
      <alignment vertical="top" wrapText="1"/>
    </xf>
    <xf numFmtId="0" fontId="22" fillId="9" borderId="5" xfId="0" applyFont="1" applyFill="1" applyBorder="1" applyAlignment="1">
      <alignment vertical="top" wrapText="1"/>
    </xf>
    <xf numFmtId="0" fontId="22" fillId="9" borderId="6" xfId="0" applyFont="1" applyFill="1" applyBorder="1" applyAlignment="1">
      <alignment vertical="top" wrapText="1"/>
    </xf>
    <xf numFmtId="0" fontId="23" fillId="6" borderId="0" xfId="0" applyFont="1" applyFill="1" applyAlignment="1">
      <alignment vertical="center"/>
    </xf>
    <xf numFmtId="164" fontId="2" fillId="0" borderId="0" xfId="0" applyNumberFormat="1" applyFont="1"/>
    <xf numFmtId="165" fontId="2" fillId="0" borderId="0" xfId="0" applyNumberFormat="1" applyFont="1"/>
    <xf numFmtId="0" fontId="21" fillId="0" borderId="0" xfId="0" applyFont="1"/>
    <xf numFmtId="0" fontId="2" fillId="0" borderId="0" xfId="0" applyFont="1" applyAlignment="1">
      <alignment vertical="center"/>
    </xf>
    <xf numFmtId="0" fontId="14" fillId="4" borderId="0" xfId="0" applyFont="1" applyFill="1" applyAlignment="1">
      <alignment vertical="center" wrapText="1"/>
    </xf>
    <xf numFmtId="0" fontId="14" fillId="0" borderId="0" xfId="0" applyFont="1" applyAlignment="1">
      <alignment vertical="center" wrapText="1"/>
    </xf>
    <xf numFmtId="0" fontId="2" fillId="0" borderId="8" xfId="0" applyFont="1" applyBorder="1"/>
    <xf numFmtId="0" fontId="25" fillId="6" borderId="8" xfId="0" applyFont="1" applyFill="1" applyBorder="1" applyAlignment="1">
      <alignment vertical="top"/>
    </xf>
    <xf numFmtId="9" fontId="2" fillId="0" borderId="8" xfId="0" applyNumberFormat="1" applyFont="1" applyBorder="1"/>
    <xf numFmtId="0" fontId="2" fillId="0" borderId="8" xfId="0" applyFont="1" applyBorder="1" applyAlignment="1">
      <alignment vertical="center"/>
    </xf>
    <xf numFmtId="0" fontId="25" fillId="6" borderId="7" xfId="0" applyFont="1" applyFill="1" applyBorder="1" applyAlignment="1">
      <alignment vertical="top"/>
    </xf>
    <xf numFmtId="0" fontId="2" fillId="0" borderId="9" xfId="0" applyFont="1" applyBorder="1"/>
    <xf numFmtId="0" fontId="2" fillId="0" borderId="7" xfId="0" applyFont="1" applyBorder="1"/>
    <xf numFmtId="9" fontId="2" fillId="0" borderId="0" xfId="0" applyNumberFormat="1" applyFont="1"/>
    <xf numFmtId="0" fontId="25" fillId="6" borderId="10" xfId="0" applyFont="1" applyFill="1" applyBorder="1" applyAlignment="1">
      <alignment vertical="top"/>
    </xf>
    <xf numFmtId="0" fontId="2" fillId="0" borderId="0" xfId="0" applyFont="1" applyAlignment="1">
      <alignment vertical="top"/>
    </xf>
    <xf numFmtId="0" fontId="2" fillId="0" borderId="11" xfId="0" applyFont="1" applyBorder="1" applyAlignment="1">
      <alignment vertical="top"/>
    </xf>
    <xf numFmtId="0" fontId="2" fillId="0" borderId="10" xfId="0" applyFont="1" applyBorder="1"/>
    <xf numFmtId="0" fontId="2" fillId="0" borderId="11" xfId="0" applyFont="1" applyBorder="1"/>
    <xf numFmtId="0" fontId="13" fillId="8" borderId="0" xfId="0" applyFont="1" applyFill="1"/>
    <xf numFmtId="0" fontId="2" fillId="8" borderId="0" xfId="0" applyFont="1" applyFill="1"/>
    <xf numFmtId="0" fontId="2" fillId="8" borderId="0" xfId="0" applyFont="1" applyFill="1" applyAlignment="1">
      <alignment vertical="top"/>
    </xf>
    <xf numFmtId="0" fontId="13" fillId="0" borderId="0" xfId="0" applyFont="1"/>
    <xf numFmtId="0" fontId="2" fillId="0" borderId="13" xfId="0" applyFont="1" applyBorder="1"/>
    <xf numFmtId="0" fontId="2" fillId="0" borderId="13" xfId="0" applyFont="1" applyBorder="1" applyAlignment="1">
      <alignment vertical="top"/>
    </xf>
    <xf numFmtId="0" fontId="25" fillId="6" borderId="0" xfId="0" applyFont="1" applyFill="1" applyAlignment="1">
      <alignment vertical="top"/>
    </xf>
    <xf numFmtId="0" fontId="25" fillId="8" borderId="0" xfId="0" applyFont="1" applyFill="1" applyAlignment="1">
      <alignment vertical="top"/>
    </xf>
    <xf numFmtId="3" fontId="32" fillId="0" borderId="11" xfId="0" applyNumberFormat="1" applyFont="1" applyBorder="1" applyAlignment="1">
      <alignment vertical="top"/>
    </xf>
    <xf numFmtId="0" fontId="13" fillId="0" borderId="0" xfId="0" applyFont="1" applyAlignment="1">
      <alignment vertical="top"/>
    </xf>
    <xf numFmtId="0" fontId="18" fillId="6" borderId="0" xfId="0" applyFont="1" applyFill="1" applyAlignment="1">
      <alignment vertical="top"/>
    </xf>
    <xf numFmtId="0" fontId="37" fillId="6" borderId="15" xfId="0" applyFont="1" applyFill="1" applyBorder="1"/>
    <xf numFmtId="0" fontId="37" fillId="6" borderId="16" xfId="0" applyFont="1" applyFill="1" applyBorder="1"/>
    <xf numFmtId="0" fontId="38" fillId="8" borderId="0" xfId="0" applyFont="1" applyFill="1"/>
    <xf numFmtId="0" fontId="18" fillId="6" borderId="0" xfId="0" applyFont="1" applyFill="1" applyAlignment="1">
      <alignment horizontal="center" vertical="center" wrapText="1"/>
    </xf>
    <xf numFmtId="0" fontId="39" fillId="5" borderId="11" xfId="0" applyFont="1" applyFill="1" applyBorder="1" applyAlignment="1">
      <alignment horizontal="center" vertical="center" wrapText="1"/>
    </xf>
    <xf numFmtId="3" fontId="40" fillId="0" borderId="0" xfId="0" applyNumberFormat="1" applyFont="1" applyAlignment="1">
      <alignment vertical="top"/>
    </xf>
    <xf numFmtId="164" fontId="42" fillId="6" borderId="0" xfId="0" applyNumberFormat="1" applyFont="1" applyFill="1" applyAlignment="1">
      <alignment horizontal="center" vertical="center"/>
    </xf>
    <xf numFmtId="4" fontId="43" fillId="5" borderId="11" xfId="0" applyNumberFormat="1" applyFont="1" applyFill="1" applyBorder="1" applyAlignment="1">
      <alignment horizontal="center" vertical="center"/>
    </xf>
    <xf numFmtId="3" fontId="2" fillId="0" borderId="13" xfId="0" applyNumberFormat="1" applyFont="1" applyBorder="1" applyAlignment="1">
      <alignment vertical="top"/>
    </xf>
    <xf numFmtId="0" fontId="2" fillId="0" borderId="17" xfId="0" applyFont="1" applyBorder="1"/>
    <xf numFmtId="0" fontId="31" fillId="0" borderId="18" xfId="0" applyFont="1" applyBorder="1" applyAlignment="1">
      <alignment horizontal="right" vertical="top"/>
    </xf>
    <xf numFmtId="0" fontId="2" fillId="0" borderId="18" xfId="0" applyFont="1" applyBorder="1"/>
    <xf numFmtId="164" fontId="7" fillId="2" borderId="0" xfId="0" applyNumberFormat="1" applyFont="1" applyFill="1"/>
    <xf numFmtId="164" fontId="8" fillId="2" borderId="0" xfId="0" applyNumberFormat="1" applyFont="1" applyFill="1"/>
    <xf numFmtId="164" fontId="9" fillId="2" borderId="0" xfId="0" applyNumberFormat="1" applyFont="1" applyFill="1"/>
    <xf numFmtId="164" fontId="9" fillId="2" borderId="0" xfId="0" applyNumberFormat="1" applyFont="1" applyFill="1" applyAlignment="1">
      <alignment horizontal="center"/>
    </xf>
    <xf numFmtId="164" fontId="9" fillId="2" borderId="0" xfId="0" applyNumberFormat="1" applyFont="1" applyFill="1" applyAlignment="1">
      <alignment wrapText="1"/>
    </xf>
    <xf numFmtId="164" fontId="11" fillId="2" borderId="0" xfId="0" applyNumberFormat="1" applyFont="1" applyFill="1"/>
    <xf numFmtId="164" fontId="2" fillId="2" borderId="0" xfId="0" applyNumberFormat="1" applyFont="1" applyFill="1"/>
    <xf numFmtId="164" fontId="12" fillId="2" borderId="0" xfId="0" applyNumberFormat="1" applyFont="1" applyFill="1"/>
    <xf numFmtId="164" fontId="13" fillId="2" borderId="0" xfId="0" applyNumberFormat="1" applyFont="1" applyFill="1"/>
    <xf numFmtId="164" fontId="13" fillId="2" borderId="0" xfId="0" applyNumberFormat="1" applyFont="1" applyFill="1" applyAlignment="1">
      <alignment horizontal="center"/>
    </xf>
    <xf numFmtId="164" fontId="13" fillId="2" borderId="0" xfId="0" applyNumberFormat="1" applyFont="1" applyFill="1" applyAlignment="1">
      <alignment wrapText="1"/>
    </xf>
    <xf numFmtId="0" fontId="44" fillId="5" borderId="0" xfId="0" applyFont="1" applyFill="1"/>
    <xf numFmtId="0" fontId="45" fillId="6" borderId="0" xfId="0" applyFont="1" applyFill="1" applyAlignment="1">
      <alignment horizontal="center" vertical="center"/>
    </xf>
    <xf numFmtId="164" fontId="45" fillId="6" borderId="0" xfId="0" applyNumberFormat="1" applyFont="1" applyFill="1" applyAlignment="1">
      <alignment horizontal="center" vertical="center"/>
    </xf>
    <xf numFmtId="0" fontId="46" fillId="5" borderId="0" xfId="0" applyFont="1" applyFill="1"/>
    <xf numFmtId="0" fontId="17" fillId="6" borderId="0" xfId="0" applyFont="1" applyFill="1" applyAlignment="1">
      <alignment vertical="center"/>
    </xf>
    <xf numFmtId="0" fontId="47" fillId="4" borderId="0" xfId="0" applyFont="1" applyFill="1" applyAlignment="1">
      <alignment horizontal="left" vertical="center"/>
    </xf>
    <xf numFmtId="0" fontId="48" fillId="10" borderId="0" xfId="0" applyFont="1" applyFill="1" applyAlignment="1">
      <alignment horizontal="left" vertical="center"/>
    </xf>
    <xf numFmtId="164" fontId="48" fillId="10" borderId="0" xfId="0" applyNumberFormat="1" applyFont="1" applyFill="1" applyAlignment="1">
      <alignment horizontal="left" vertical="center"/>
    </xf>
    <xf numFmtId="0" fontId="48" fillId="11" borderId="0" xfId="0" applyFont="1" applyFill="1" applyAlignment="1">
      <alignment horizontal="left" vertical="center"/>
    </xf>
    <xf numFmtId="0" fontId="49" fillId="7" borderId="0" xfId="0" applyFont="1" applyFill="1" applyAlignment="1">
      <alignment horizontal="left" vertical="center"/>
    </xf>
    <xf numFmtId="0" fontId="50" fillId="7" borderId="0" xfId="0" applyFont="1" applyFill="1" applyAlignment="1">
      <alignment horizontal="center" vertical="center"/>
    </xf>
    <xf numFmtId="0" fontId="51" fillId="5" borderId="0" xfId="0" applyFont="1" applyFill="1"/>
    <xf numFmtId="0" fontId="52" fillId="7" borderId="0" xfId="0" applyFont="1" applyFill="1" applyAlignment="1">
      <alignment horizontal="left" vertical="center"/>
    </xf>
    <xf numFmtId="0" fontId="53" fillId="12" borderId="0" xfId="0" applyFont="1" applyFill="1" applyAlignment="1">
      <alignment horizontal="left" vertical="center"/>
    </xf>
    <xf numFmtId="164" fontId="53" fillId="12" borderId="0" xfId="0" applyNumberFormat="1" applyFont="1" applyFill="1" applyAlignment="1">
      <alignment horizontal="left" vertical="center"/>
    </xf>
    <xf numFmtId="164" fontId="50" fillId="12" borderId="0" xfId="0" applyNumberFormat="1" applyFont="1" applyFill="1" applyAlignment="1">
      <alignment horizontal="center"/>
    </xf>
    <xf numFmtId="0" fontId="50" fillId="13" borderId="0" xfId="0" applyFont="1" applyFill="1" applyAlignment="1">
      <alignment horizontal="center"/>
    </xf>
    <xf numFmtId="0" fontId="50" fillId="12" borderId="0" xfId="0" applyFont="1" applyFill="1" applyAlignment="1">
      <alignment horizontal="center"/>
    </xf>
    <xf numFmtId="0" fontId="54" fillId="6" borderId="0" xfId="0" applyFont="1" applyFill="1" applyAlignment="1">
      <alignment horizontal="center" vertical="center"/>
    </xf>
    <xf numFmtId="0" fontId="55" fillId="6" borderId="0" xfId="0" applyFont="1" applyFill="1" applyAlignment="1">
      <alignment horizontal="left" vertical="center"/>
    </xf>
    <xf numFmtId="0" fontId="56" fillId="6" borderId="0" xfId="0" applyFont="1" applyFill="1" applyAlignment="1">
      <alignment horizontal="left" vertical="center"/>
    </xf>
    <xf numFmtId="164" fontId="39" fillId="14" borderId="20" xfId="0" applyNumberFormat="1" applyFont="1" applyFill="1" applyBorder="1" applyAlignment="1">
      <alignment horizontal="center" vertical="center"/>
    </xf>
    <xf numFmtId="0" fontId="57" fillId="6" borderId="25" xfId="0" applyFont="1" applyFill="1" applyBorder="1" applyAlignment="1">
      <alignment horizontal="center" vertical="center" wrapText="1"/>
    </xf>
    <xf numFmtId="0" fontId="37" fillId="5" borderId="0" xfId="0" applyFont="1" applyFill="1" applyAlignment="1">
      <alignment vertical="center"/>
    </xf>
    <xf numFmtId="0" fontId="58" fillId="6" borderId="0" xfId="0" applyFont="1" applyFill="1" applyAlignment="1">
      <alignment wrapText="1"/>
    </xf>
    <xf numFmtId="0" fontId="57" fillId="6" borderId="0" xfId="0" applyFont="1" applyFill="1" applyAlignment="1">
      <alignment wrapText="1"/>
    </xf>
    <xf numFmtId="0" fontId="57" fillId="6" borderId="0" xfId="0" applyFont="1" applyFill="1"/>
    <xf numFmtId="0" fontId="59" fillId="5" borderId="0" xfId="0" applyFont="1" applyFill="1" applyAlignment="1">
      <alignment wrapText="1"/>
    </xf>
    <xf numFmtId="4" fontId="60" fillId="6" borderId="26" xfId="0" applyNumberFormat="1" applyFont="1" applyFill="1" applyBorder="1" applyAlignment="1">
      <alignment wrapText="1"/>
    </xf>
    <xf numFmtId="4" fontId="60" fillId="6" borderId="27" xfId="0" applyNumberFormat="1" applyFont="1" applyFill="1" applyBorder="1" applyAlignment="1">
      <alignment wrapText="1"/>
    </xf>
    <xf numFmtId="164" fontId="60" fillId="14" borderId="0" xfId="0" applyNumberFormat="1" applyFont="1" applyFill="1" applyAlignment="1">
      <alignment wrapText="1"/>
    </xf>
    <xf numFmtId="0" fontId="60" fillId="6" borderId="28" xfId="0" applyFont="1" applyFill="1" applyBorder="1" applyAlignment="1">
      <alignment wrapText="1"/>
    </xf>
    <xf numFmtId="0" fontId="60" fillId="6" borderId="26" xfId="0" applyFont="1" applyFill="1" applyBorder="1" applyAlignment="1">
      <alignment wrapText="1"/>
    </xf>
    <xf numFmtId="10" fontId="60" fillId="6" borderId="0" xfId="0" applyNumberFormat="1" applyFont="1" applyFill="1" applyAlignment="1">
      <alignment wrapText="1"/>
    </xf>
    <xf numFmtId="10" fontId="60" fillId="6" borderId="27" xfId="0" applyNumberFormat="1" applyFont="1" applyFill="1" applyBorder="1" applyAlignment="1">
      <alignment wrapText="1"/>
    </xf>
    <xf numFmtId="0" fontId="17" fillId="6" borderId="0" xfId="0" applyFont="1" applyFill="1" applyAlignment="1">
      <alignment vertical="top" wrapText="1"/>
    </xf>
    <xf numFmtId="0" fontId="16" fillId="6" borderId="0" xfId="0" applyFont="1" applyFill="1" applyAlignment="1">
      <alignment vertical="top" wrapText="1"/>
    </xf>
    <xf numFmtId="0" fontId="16" fillId="6" borderId="0" xfId="0" applyFont="1" applyFill="1" applyAlignment="1">
      <alignment vertical="top"/>
    </xf>
    <xf numFmtId="0" fontId="15" fillId="6" borderId="0" xfId="0" applyFont="1" applyFill="1" applyAlignment="1">
      <alignment vertical="top" wrapText="1"/>
    </xf>
    <xf numFmtId="0" fontId="16" fillId="5" borderId="0" xfId="0" applyFont="1" applyFill="1" applyAlignment="1">
      <alignment vertical="top"/>
    </xf>
    <xf numFmtId="0" fontId="16" fillId="6" borderId="29" xfId="0" applyFont="1" applyFill="1" applyBorder="1" applyAlignment="1">
      <alignment horizontal="center" vertical="top" wrapText="1"/>
    </xf>
    <xf numFmtId="0" fontId="16" fillId="6" borderId="30" xfId="0" applyFont="1" applyFill="1" applyBorder="1" applyAlignment="1">
      <alignment vertical="top" wrapText="1"/>
    </xf>
    <xf numFmtId="164" fontId="16" fillId="6" borderId="29" xfId="0" applyNumberFormat="1" applyFont="1" applyFill="1" applyBorder="1" applyAlignment="1">
      <alignment vertical="top" wrapText="1"/>
    </xf>
    <xf numFmtId="164" fontId="57" fillId="14" borderId="31" xfId="0" applyNumberFormat="1" applyFont="1" applyFill="1" applyBorder="1" applyAlignment="1">
      <alignment vertical="top" wrapText="1"/>
    </xf>
    <xf numFmtId="164" fontId="57" fillId="14" borderId="30" xfId="0" applyNumberFormat="1" applyFont="1" applyFill="1" applyBorder="1" applyAlignment="1">
      <alignment vertical="top" wrapText="1"/>
    </xf>
    <xf numFmtId="0" fontId="16" fillId="6" borderId="32" xfId="0" applyFont="1" applyFill="1" applyBorder="1" applyAlignment="1">
      <alignment vertical="top" wrapText="1"/>
    </xf>
    <xf numFmtId="0" fontId="16" fillId="6" borderId="29" xfId="0" applyFont="1" applyFill="1" applyBorder="1" applyAlignment="1">
      <alignment vertical="top" wrapText="1"/>
    </xf>
    <xf numFmtId="0" fontId="16" fillId="6" borderId="31" xfId="0" applyFont="1" applyFill="1" applyBorder="1" applyAlignment="1">
      <alignment vertical="top" wrapText="1"/>
    </xf>
    <xf numFmtId="0" fontId="17" fillId="6" borderId="0" xfId="0" applyFont="1" applyFill="1" applyAlignment="1">
      <alignment wrapText="1"/>
    </xf>
    <xf numFmtId="0" fontId="16" fillId="6" borderId="0" xfId="0" applyFont="1" applyFill="1" applyAlignment="1">
      <alignment wrapText="1"/>
    </xf>
    <xf numFmtId="0" fontId="16" fillId="6" borderId="0" xfId="0" applyFont="1" applyFill="1"/>
    <xf numFmtId="0" fontId="16" fillId="5" borderId="0" xfId="0" applyFont="1" applyFill="1"/>
    <xf numFmtId="0" fontId="16" fillId="5" borderId="0" xfId="0" applyFont="1" applyFill="1" applyAlignment="1">
      <alignment wrapText="1"/>
    </xf>
    <xf numFmtId="0" fontId="17" fillId="6" borderId="0" xfId="0" applyFont="1" applyFill="1"/>
    <xf numFmtId="0" fontId="18" fillId="6" borderId="0" xfId="0" applyFont="1" applyFill="1" applyAlignment="1">
      <alignment vertical="center"/>
    </xf>
    <xf numFmtId="0" fontId="18" fillId="5" borderId="0" xfId="0" applyFont="1" applyFill="1" applyAlignment="1">
      <alignment vertical="center"/>
    </xf>
    <xf numFmtId="0" fontId="20" fillId="6" borderId="0" xfId="0" applyFont="1" applyFill="1" applyAlignment="1">
      <alignment vertical="center"/>
    </xf>
    <xf numFmtId="4" fontId="18" fillId="6" borderId="0" xfId="0" applyNumberFormat="1" applyFont="1" applyFill="1" applyAlignment="1">
      <alignment horizontal="center" vertical="center"/>
    </xf>
    <xf numFmtId="3" fontId="18" fillId="6" borderId="0" xfId="0" applyNumberFormat="1" applyFont="1" applyFill="1" applyAlignment="1">
      <alignment vertical="center"/>
    </xf>
    <xf numFmtId="164" fontId="18" fillId="6" borderId="0" xfId="0" applyNumberFormat="1" applyFont="1" applyFill="1" applyAlignment="1">
      <alignment vertical="center"/>
    </xf>
    <xf numFmtId="164" fontId="18" fillId="14" borderId="0" xfId="0" applyNumberFormat="1" applyFont="1" applyFill="1" applyAlignment="1">
      <alignment vertical="center"/>
    </xf>
    <xf numFmtId="0" fontId="23" fillId="0" borderId="0" xfId="0" applyFont="1" applyAlignment="1">
      <alignment vertical="center"/>
    </xf>
    <xf numFmtId="2" fontId="18" fillId="14" borderId="0" xfId="0" applyNumberFormat="1" applyFont="1" applyFill="1" applyAlignment="1">
      <alignment vertical="center"/>
    </xf>
    <xf numFmtId="0" fontId="17" fillId="0" borderId="0" xfId="0" applyFont="1"/>
    <xf numFmtId="0" fontId="17" fillId="5" borderId="0" xfId="0" applyFont="1" applyFill="1"/>
    <xf numFmtId="0" fontId="12" fillId="6" borderId="26" xfId="0" applyFont="1" applyFill="1" applyBorder="1" applyAlignment="1">
      <alignment vertical="center" wrapText="1"/>
    </xf>
    <xf numFmtId="0" fontId="12" fillId="6" borderId="0" xfId="0" applyFont="1" applyFill="1" applyAlignment="1">
      <alignment vertical="center" wrapText="1"/>
    </xf>
    <xf numFmtId="164" fontId="12" fillId="14" borderId="27" xfId="0" applyNumberFormat="1" applyFont="1" applyFill="1" applyBorder="1" applyAlignment="1">
      <alignment vertical="center" wrapText="1"/>
    </xf>
    <xf numFmtId="0" fontId="57" fillId="14" borderId="30" xfId="0" applyFont="1" applyFill="1" applyBorder="1" applyAlignment="1">
      <alignment vertical="top" wrapText="1"/>
    </xf>
    <xf numFmtId="0" fontId="16" fillId="14" borderId="0" xfId="0" applyFont="1" applyFill="1" applyAlignment="1">
      <alignment vertical="top" wrapText="1"/>
    </xf>
    <xf numFmtId="164" fontId="16" fillId="14" borderId="0" xfId="0" applyNumberFormat="1" applyFont="1" applyFill="1" applyAlignment="1">
      <alignment vertical="top" wrapText="1"/>
    </xf>
    <xf numFmtId="0" fontId="16" fillId="6" borderId="0" xfId="0" applyFont="1" applyFill="1" applyAlignment="1">
      <alignment horizontal="center" vertical="top" wrapText="1"/>
    </xf>
    <xf numFmtId="0" fontId="16" fillId="5" borderId="0" xfId="0" applyFont="1" applyFill="1" applyAlignment="1">
      <alignment vertical="top" wrapText="1"/>
    </xf>
    <xf numFmtId="1" fontId="18" fillId="14" borderId="0" xfId="0" applyNumberFormat="1" applyFont="1" applyFill="1" applyAlignment="1">
      <alignment vertical="center"/>
    </xf>
    <xf numFmtId="0" fontId="18" fillId="14" borderId="0" xfId="0" applyFont="1" applyFill="1" applyAlignment="1">
      <alignment vertical="center"/>
    </xf>
    <xf numFmtId="0" fontId="61" fillId="6" borderId="0" xfId="0" applyFont="1" applyFill="1" applyAlignment="1">
      <alignment horizontal="left"/>
    </xf>
    <xf numFmtId="0" fontId="2" fillId="9" borderId="0" xfId="0" applyFont="1" applyFill="1"/>
    <xf numFmtId="0" fontId="21" fillId="6" borderId="0" xfId="0" applyFont="1" applyFill="1"/>
    <xf numFmtId="0" fontId="63" fillId="6" borderId="0" xfId="0" applyFont="1" applyFill="1" applyAlignment="1">
      <alignment horizontal="center"/>
    </xf>
    <xf numFmtId="0" fontId="64" fillId="6" borderId="38" xfId="0" applyFont="1" applyFill="1" applyBorder="1"/>
    <xf numFmtId="0" fontId="21" fillId="6" borderId="38" xfId="0" applyFont="1" applyFill="1" applyBorder="1"/>
    <xf numFmtId="0" fontId="65" fillId="6" borderId="0" xfId="0" applyFont="1" applyFill="1" applyAlignment="1">
      <alignment wrapText="1"/>
    </xf>
    <xf numFmtId="0" fontId="21" fillId="5" borderId="0" xfId="0" applyFont="1" applyFill="1"/>
    <xf numFmtId="0" fontId="37" fillId="6" borderId="0" xfId="0" applyFont="1" applyFill="1"/>
    <xf numFmtId="0" fontId="65" fillId="6" borderId="0" xfId="0" applyFont="1" applyFill="1" applyAlignment="1">
      <alignment vertical="top" wrapText="1"/>
    </xf>
    <xf numFmtId="0" fontId="2" fillId="9" borderId="0" xfId="0" applyFont="1" applyFill="1" applyAlignment="1">
      <alignment vertical="top"/>
    </xf>
    <xf numFmtId="0" fontId="67" fillId="6" borderId="0" xfId="0" applyFont="1" applyFill="1" applyAlignment="1">
      <alignment vertical="top"/>
    </xf>
    <xf numFmtId="0" fontId="68" fillId="0" borderId="0" xfId="0" applyFont="1" applyAlignment="1">
      <alignment horizontal="center" vertical="top"/>
    </xf>
    <xf numFmtId="0" fontId="68" fillId="0" borderId="0" xfId="0" applyFont="1" applyAlignment="1">
      <alignment horizontal="right" vertical="top"/>
    </xf>
    <xf numFmtId="0" fontId="21" fillId="6" borderId="0" xfId="0" applyFont="1" applyFill="1" applyAlignment="1">
      <alignment vertical="top"/>
    </xf>
    <xf numFmtId="0" fontId="21" fillId="0" borderId="0" xfId="0" applyFont="1" applyAlignment="1">
      <alignment vertical="top"/>
    </xf>
    <xf numFmtId="0" fontId="2" fillId="9" borderId="0" xfId="0" applyFont="1" applyFill="1" applyAlignment="1">
      <alignment vertical="center"/>
    </xf>
    <xf numFmtId="0" fontId="21" fillId="6" borderId="0" xfId="0" applyFont="1" applyFill="1" applyAlignment="1">
      <alignment vertical="center"/>
    </xf>
    <xf numFmtId="0" fontId="62" fillId="3" borderId="0" xfId="0" applyFont="1" applyFill="1"/>
    <xf numFmtId="0" fontId="72" fillId="3" borderId="2" xfId="0" applyFont="1" applyFill="1" applyBorder="1"/>
    <xf numFmtId="0" fontId="72" fillId="3" borderId="39" xfId="0" applyFont="1" applyFill="1" applyBorder="1"/>
    <xf numFmtId="0" fontId="72" fillId="3" borderId="0" xfId="0" applyFont="1" applyFill="1"/>
    <xf numFmtId="0" fontId="62" fillId="0" borderId="0" xfId="0" applyFont="1"/>
    <xf numFmtId="0" fontId="63" fillId="0" borderId="0" xfId="0" applyFont="1" applyAlignment="1">
      <alignment horizontal="center"/>
    </xf>
    <xf numFmtId="0" fontId="72" fillId="3" borderId="3" xfId="0" applyFont="1" applyFill="1" applyBorder="1"/>
    <xf numFmtId="0" fontId="64" fillId="0" borderId="0" xfId="0" applyFont="1"/>
    <xf numFmtId="0" fontId="64" fillId="0" borderId="38" xfId="0" applyFont="1" applyBorder="1"/>
    <xf numFmtId="0" fontId="65" fillId="0" borderId="0" xfId="0" applyFont="1" applyAlignment="1">
      <alignment vertical="top" wrapText="1"/>
    </xf>
    <xf numFmtId="0" fontId="73" fillId="3" borderId="0" xfId="0" applyFont="1" applyFill="1"/>
    <xf numFmtId="0" fontId="74" fillId="3" borderId="0" xfId="0" applyFont="1" applyFill="1"/>
    <xf numFmtId="0" fontId="74" fillId="0" borderId="0" xfId="0" applyFont="1"/>
    <xf numFmtId="0" fontId="73" fillId="3" borderId="40" xfId="0" applyFont="1" applyFill="1" applyBorder="1"/>
    <xf numFmtId="0" fontId="75" fillId="3" borderId="40" xfId="0" applyFont="1" applyFill="1" applyBorder="1"/>
    <xf numFmtId="0" fontId="74" fillId="0" borderId="40" xfId="0" applyFont="1" applyBorder="1"/>
    <xf numFmtId="0" fontId="74" fillId="3" borderId="40" xfId="0" applyFont="1" applyFill="1" applyBorder="1"/>
    <xf numFmtId="0" fontId="74" fillId="3" borderId="40" xfId="0" applyFont="1" applyFill="1" applyBorder="1" applyAlignment="1">
      <alignment horizontal="right"/>
    </xf>
    <xf numFmtId="0" fontId="78" fillId="26" borderId="41" xfId="0" applyFont="1" applyFill="1" applyBorder="1" applyAlignment="1">
      <alignment horizontal="center" vertical="center" wrapText="1"/>
    </xf>
    <xf numFmtId="0" fontId="78" fillId="26" borderId="0" xfId="0" applyFont="1" applyFill="1" applyAlignment="1">
      <alignment horizontal="center" vertical="center" wrapText="1"/>
    </xf>
    <xf numFmtId="0" fontId="2" fillId="27" borderId="38" xfId="0" applyFont="1" applyFill="1" applyBorder="1"/>
    <xf numFmtId="0" fontId="6" fillId="27" borderId="38" xfId="0" applyFont="1" applyFill="1" applyBorder="1" applyAlignment="1">
      <alignment wrapText="1"/>
    </xf>
    <xf numFmtId="0" fontId="79" fillId="27" borderId="38" xfId="0" applyFont="1" applyFill="1" applyBorder="1"/>
    <xf numFmtId="0" fontId="80" fillId="27" borderId="38" xfId="0" applyFont="1" applyFill="1" applyBorder="1"/>
    <xf numFmtId="0" fontId="81" fillId="27" borderId="38" xfId="0" applyFont="1" applyFill="1" applyBorder="1"/>
    <xf numFmtId="0" fontId="82" fillId="27" borderId="38" xfId="0" applyFont="1" applyFill="1" applyBorder="1"/>
    <xf numFmtId="0" fontId="37" fillId="5" borderId="0" xfId="0" applyFont="1" applyFill="1"/>
    <xf numFmtId="0" fontId="8" fillId="6" borderId="0" xfId="0" applyFont="1" applyFill="1" applyAlignment="1">
      <alignment vertical="center" wrapText="1"/>
    </xf>
    <xf numFmtId="0" fontId="12" fillId="6" borderId="0" xfId="0" applyFont="1" applyFill="1" applyAlignment="1">
      <alignment vertical="center"/>
    </xf>
    <xf numFmtId="0" fontId="37" fillId="5" borderId="0" xfId="0" applyFont="1" applyFill="1" applyAlignment="1">
      <alignment vertical="center" wrapText="1"/>
    </xf>
    <xf numFmtId="0" fontId="12" fillId="6" borderId="26" xfId="0" applyFont="1" applyFill="1" applyBorder="1" applyAlignment="1">
      <alignment horizontal="left" vertical="center" wrapText="1"/>
    </xf>
    <xf numFmtId="0" fontId="12" fillId="6" borderId="27" xfId="0" applyFont="1" applyFill="1" applyBorder="1" applyAlignment="1">
      <alignment horizontal="left" vertical="center" wrapText="1"/>
    </xf>
    <xf numFmtId="0" fontId="12" fillId="6" borderId="22" xfId="0" applyFont="1" applyFill="1" applyBorder="1" applyAlignment="1">
      <alignment vertical="center" wrapText="1"/>
    </xf>
    <xf numFmtId="164" fontId="12" fillId="14" borderId="0" xfId="0" applyNumberFormat="1" applyFont="1" applyFill="1" applyAlignment="1">
      <alignment vertical="center" wrapText="1"/>
    </xf>
    <xf numFmtId="164" fontId="12" fillId="6" borderId="26" xfId="0" applyNumberFormat="1" applyFont="1" applyFill="1" applyBorder="1" applyAlignment="1">
      <alignment vertical="center" wrapText="1"/>
    </xf>
    <xf numFmtId="0" fontId="12" fillId="6" borderId="28" xfId="0" applyFont="1" applyFill="1" applyBorder="1" applyAlignment="1">
      <alignment vertical="center" wrapText="1"/>
    </xf>
    <xf numFmtId="0" fontId="59" fillId="5" borderId="0" xfId="0" applyFont="1" applyFill="1"/>
    <xf numFmtId="0" fontId="37" fillId="5" borderId="0" xfId="0" applyFont="1" applyFill="1" applyAlignment="1">
      <alignment horizontal="center"/>
    </xf>
    <xf numFmtId="164" fontId="12" fillId="6" borderId="25" xfId="0" applyNumberFormat="1" applyFont="1" applyFill="1" applyBorder="1" applyAlignment="1">
      <alignment vertical="center" wrapText="1"/>
    </xf>
    <xf numFmtId="0" fontId="12" fillId="28" borderId="22" xfId="0" applyFont="1" applyFill="1" applyBorder="1" applyAlignment="1">
      <alignment vertical="center" wrapText="1"/>
    </xf>
    <xf numFmtId="0" fontId="12" fillId="28" borderId="23" xfId="0" applyFont="1" applyFill="1" applyBorder="1" applyAlignment="1">
      <alignment vertical="center" wrapText="1"/>
    </xf>
    <xf numFmtId="164" fontId="12" fillId="28" borderId="0" xfId="0" applyNumberFormat="1" applyFont="1" applyFill="1" applyAlignment="1">
      <alignment vertical="center" wrapText="1"/>
    </xf>
    <xf numFmtId="164" fontId="60" fillId="28" borderId="26" xfId="0" applyNumberFormat="1" applyFont="1" applyFill="1" applyBorder="1" applyAlignment="1">
      <alignment wrapText="1"/>
    </xf>
    <xf numFmtId="164" fontId="60" fillId="28" borderId="0" xfId="0" applyNumberFormat="1" applyFont="1" applyFill="1" applyAlignment="1">
      <alignment wrapText="1"/>
    </xf>
    <xf numFmtId="164" fontId="16" fillId="28" borderId="29" xfId="0" applyNumberFormat="1" applyFont="1" applyFill="1" applyBorder="1" applyAlignment="1">
      <alignment vertical="top" wrapText="1"/>
    </xf>
    <xf numFmtId="164" fontId="16" fillId="28" borderId="31" xfId="0" applyNumberFormat="1" applyFont="1" applyFill="1" applyBorder="1" applyAlignment="1">
      <alignment vertical="top" wrapText="1"/>
    </xf>
    <xf numFmtId="164" fontId="12" fillId="28" borderId="22" xfId="0" applyNumberFormat="1" applyFont="1" applyFill="1" applyBorder="1" applyAlignment="1">
      <alignment vertical="center" wrapText="1"/>
    </xf>
    <xf numFmtId="164" fontId="12" fillId="28" borderId="23" xfId="0" applyNumberFormat="1" applyFont="1" applyFill="1" applyBorder="1" applyAlignment="1">
      <alignment vertical="center" wrapText="1"/>
    </xf>
    <xf numFmtId="164" fontId="12" fillId="28" borderId="24" xfId="0" applyNumberFormat="1" applyFont="1" applyFill="1" applyBorder="1" applyAlignment="1">
      <alignment vertical="center" wrapText="1"/>
    </xf>
    <xf numFmtId="164" fontId="60" fillId="28" borderId="27" xfId="0" applyNumberFormat="1" applyFont="1" applyFill="1" applyBorder="1" applyAlignment="1">
      <alignment wrapText="1"/>
    </xf>
    <xf numFmtId="164" fontId="15" fillId="28" borderId="29" xfId="0" applyNumberFormat="1" applyFont="1" applyFill="1" applyBorder="1" applyAlignment="1">
      <alignment vertical="top" wrapText="1"/>
    </xf>
    <xf numFmtId="164" fontId="15" fillId="28" borderId="30" xfId="0" applyNumberFormat="1" applyFont="1" applyFill="1" applyBorder="1" applyAlignment="1">
      <alignment vertical="top" wrapText="1"/>
    </xf>
    <xf numFmtId="164" fontId="12" fillId="28" borderId="26" xfId="0" applyNumberFormat="1" applyFont="1" applyFill="1" applyBorder="1" applyAlignment="1">
      <alignment vertical="center" wrapText="1"/>
    </xf>
    <xf numFmtId="164" fontId="12" fillId="28" borderId="23" xfId="0" applyNumberFormat="1" applyFont="1" applyFill="1" applyBorder="1" applyAlignment="1">
      <alignment wrapText="1"/>
    </xf>
    <xf numFmtId="164" fontId="60" fillId="28" borderId="0" xfId="0" applyNumberFormat="1" applyFont="1" applyFill="1" applyAlignment="1">
      <alignment horizontal="right" wrapText="1"/>
    </xf>
    <xf numFmtId="164" fontId="15" fillId="28" borderId="31" xfId="0" applyNumberFormat="1" applyFont="1" applyFill="1" applyBorder="1" applyAlignment="1">
      <alignment vertical="top" wrapText="1"/>
    </xf>
    <xf numFmtId="164" fontId="12" fillId="29" borderId="24" xfId="0" applyNumberFormat="1" applyFont="1" applyFill="1" applyBorder="1" applyAlignment="1">
      <alignment vertical="center" wrapText="1"/>
    </xf>
    <xf numFmtId="164" fontId="60" fillId="29" borderId="27" xfId="0" applyNumberFormat="1" applyFont="1" applyFill="1" applyBorder="1" applyAlignment="1">
      <alignment wrapText="1"/>
    </xf>
    <xf numFmtId="164" fontId="57" fillId="29" borderId="30" xfId="0" applyNumberFormat="1" applyFont="1" applyFill="1" applyBorder="1" applyAlignment="1">
      <alignment vertical="top" wrapText="1"/>
    </xf>
    <xf numFmtId="164" fontId="10" fillId="2" borderId="0" xfId="0" applyNumberFormat="1" applyFont="1" applyFill="1"/>
    <xf numFmtId="0" fontId="17" fillId="6" borderId="0" xfId="0" applyFont="1" applyFill="1" applyAlignment="1">
      <alignment vertical="center" wrapText="1"/>
    </xf>
    <xf numFmtId="0" fontId="16" fillId="6" borderId="0" xfId="0" applyFont="1" applyFill="1" applyAlignment="1">
      <alignment vertical="center" wrapText="1"/>
    </xf>
    <xf numFmtId="0" fontId="16" fillId="6" borderId="0" xfId="0" applyFont="1" applyFill="1" applyAlignment="1">
      <alignment vertical="center"/>
    </xf>
    <xf numFmtId="0" fontId="16" fillId="5" borderId="0" xfId="0" applyFont="1" applyFill="1" applyAlignment="1">
      <alignment vertical="center"/>
    </xf>
    <xf numFmtId="0" fontId="16" fillId="6" borderId="0" xfId="0" applyFont="1" applyFill="1" applyAlignment="1">
      <alignment horizontal="center" vertical="center" wrapText="1"/>
    </xf>
    <xf numFmtId="164" fontId="16" fillId="6" borderId="0" xfId="0" applyNumberFormat="1" applyFont="1" applyFill="1" applyAlignment="1">
      <alignment vertical="center" wrapText="1"/>
    </xf>
    <xf numFmtId="164" fontId="16" fillId="14" borderId="0" xfId="0" applyNumberFormat="1" applyFont="1" applyFill="1" applyAlignment="1">
      <alignment vertical="center" wrapText="1"/>
    </xf>
    <xf numFmtId="164" fontId="15" fillId="6" borderId="0" xfId="0" applyNumberFormat="1" applyFont="1" applyFill="1" applyAlignment="1">
      <alignment vertical="center" wrapText="1"/>
    </xf>
    <xf numFmtId="164" fontId="16" fillId="30" borderId="0" xfId="0" applyNumberFormat="1" applyFont="1" applyFill="1" applyAlignment="1">
      <alignment vertical="center" wrapText="1"/>
    </xf>
    <xf numFmtId="0" fontId="16" fillId="5" borderId="0" xfId="0" applyFont="1" applyFill="1" applyAlignment="1">
      <alignment vertical="center" wrapText="1"/>
    </xf>
    <xf numFmtId="0" fontId="0" fillId="0" borderId="0" xfId="0" applyAlignment="1">
      <alignment vertical="center"/>
    </xf>
    <xf numFmtId="164" fontId="12" fillId="14" borderId="44" xfId="0" applyNumberFormat="1" applyFont="1" applyFill="1" applyBorder="1" applyAlignment="1">
      <alignment vertical="center" wrapText="1"/>
    </xf>
    <xf numFmtId="164" fontId="57" fillId="14" borderId="48" xfId="0" applyNumberFormat="1" applyFont="1" applyFill="1" applyBorder="1" applyAlignment="1">
      <alignment vertical="top" wrapText="1"/>
    </xf>
    <xf numFmtId="164" fontId="12" fillId="31" borderId="24" xfId="0" applyNumberFormat="1" applyFont="1" applyFill="1" applyBorder="1" applyAlignment="1">
      <alignment vertical="center" wrapText="1"/>
    </xf>
    <xf numFmtId="10" fontId="84" fillId="6" borderId="26" xfId="0" applyNumberFormat="1" applyFont="1" applyFill="1" applyBorder="1" applyAlignment="1">
      <alignment wrapText="1"/>
    </xf>
    <xf numFmtId="164" fontId="4" fillId="6" borderId="26" xfId="0" applyNumberFormat="1" applyFont="1" applyFill="1" applyBorder="1" applyAlignment="1">
      <alignment vertical="center" wrapText="1"/>
    </xf>
    <xf numFmtId="164" fontId="4" fillId="6" borderId="0" xfId="0" applyNumberFormat="1" applyFont="1" applyFill="1" applyAlignment="1">
      <alignment vertical="center" wrapText="1"/>
    </xf>
    <xf numFmtId="4" fontId="4" fillId="14" borderId="27" xfId="0" applyNumberFormat="1" applyFont="1" applyFill="1" applyBorder="1" applyAlignment="1">
      <alignment wrapText="1"/>
    </xf>
    <xf numFmtId="4" fontId="4" fillId="14" borderId="27" xfId="0" applyNumberFormat="1" applyFont="1" applyFill="1" applyBorder="1" applyAlignment="1">
      <alignment horizontal="right" wrapText="1"/>
    </xf>
    <xf numFmtId="164" fontId="4" fillId="14" borderId="27" xfId="0" applyNumberFormat="1" applyFont="1" applyFill="1" applyBorder="1" applyAlignment="1">
      <alignment horizontal="right" wrapText="1"/>
    </xf>
    <xf numFmtId="4" fontId="85" fillId="6" borderId="26" xfId="0" applyNumberFormat="1" applyFont="1" applyFill="1" applyBorder="1" applyAlignment="1">
      <alignment wrapText="1"/>
    </xf>
    <xf numFmtId="4" fontId="85" fillId="6" borderId="27" xfId="0" applyNumberFormat="1" applyFont="1" applyFill="1" applyBorder="1" applyAlignment="1">
      <alignment wrapText="1"/>
    </xf>
    <xf numFmtId="0" fontId="85" fillId="6" borderId="28" xfId="0" applyFont="1" applyFill="1" applyBorder="1" applyAlignment="1">
      <alignment wrapText="1"/>
    </xf>
    <xf numFmtId="164" fontId="12" fillId="31" borderId="23" xfId="0" applyNumberFormat="1" applyFont="1" applyFill="1" applyBorder="1" applyAlignment="1">
      <alignment vertical="center" wrapText="1"/>
    </xf>
    <xf numFmtId="164" fontId="85" fillId="14" borderId="45" xfId="0" applyNumberFormat="1" applyFont="1" applyFill="1" applyBorder="1" applyAlignment="1">
      <alignment wrapText="1"/>
    </xf>
    <xf numFmtId="164" fontId="12" fillId="31" borderId="45" xfId="0" applyNumberFormat="1" applyFont="1" applyFill="1" applyBorder="1" applyAlignment="1">
      <alignment vertical="center" wrapText="1"/>
    </xf>
    <xf numFmtId="164" fontId="57" fillId="31" borderId="48" xfId="0" applyNumberFormat="1" applyFont="1" applyFill="1" applyBorder="1" applyAlignment="1">
      <alignment vertical="top" wrapText="1"/>
    </xf>
    <xf numFmtId="0" fontId="12" fillId="33" borderId="23" xfId="0" applyFont="1" applyFill="1" applyBorder="1" applyAlignment="1">
      <alignment vertical="center" wrapText="1"/>
    </xf>
    <xf numFmtId="49" fontId="16" fillId="6" borderId="0" xfId="0" applyNumberFormat="1" applyFont="1" applyFill="1" applyAlignment="1">
      <alignment vertical="center" wrapText="1"/>
    </xf>
    <xf numFmtId="0" fontId="59" fillId="5" borderId="38" xfId="0" applyFont="1" applyFill="1" applyBorder="1" applyAlignment="1">
      <alignment wrapText="1"/>
    </xf>
    <xf numFmtId="0" fontId="16" fillId="5" borderId="38" xfId="0" applyFont="1" applyFill="1" applyBorder="1" applyAlignment="1">
      <alignment vertical="top"/>
    </xf>
    <xf numFmtId="164" fontId="85" fillId="32" borderId="54" xfId="0" applyNumberFormat="1" applyFont="1" applyFill="1" applyBorder="1" applyAlignment="1">
      <alignment wrapText="1"/>
    </xf>
    <xf numFmtId="164" fontId="16" fillId="32" borderId="55" xfId="0" applyNumberFormat="1" applyFont="1" applyFill="1" applyBorder="1" applyAlignment="1">
      <alignment vertical="top" wrapText="1"/>
    </xf>
    <xf numFmtId="164" fontId="16" fillId="33" borderId="55" xfId="0" applyNumberFormat="1" applyFont="1" applyFill="1" applyBorder="1" applyAlignment="1">
      <alignment vertical="top" wrapText="1"/>
    </xf>
    <xf numFmtId="164" fontId="12" fillId="33" borderId="42" xfId="0" applyNumberFormat="1" applyFont="1" applyFill="1" applyBorder="1" applyAlignment="1">
      <alignment vertical="center" wrapText="1"/>
    </xf>
    <xf numFmtId="164" fontId="12" fillId="33" borderId="43" xfId="0" applyNumberFormat="1" applyFont="1" applyFill="1" applyBorder="1" applyAlignment="1">
      <alignment vertical="center" wrapText="1"/>
    </xf>
    <xf numFmtId="0" fontId="12" fillId="33" borderId="42" xfId="0" applyFont="1" applyFill="1" applyBorder="1" applyAlignment="1">
      <alignment vertical="center" wrapText="1"/>
    </xf>
    <xf numFmtId="164" fontId="12" fillId="33" borderId="41" xfId="0" applyNumberFormat="1" applyFont="1" applyFill="1" applyBorder="1" applyAlignment="1">
      <alignment vertical="center" wrapText="1"/>
    </xf>
    <xf numFmtId="164" fontId="16" fillId="33" borderId="48" xfId="0" applyNumberFormat="1" applyFont="1" applyFill="1" applyBorder="1" applyAlignment="1">
      <alignment vertical="top" wrapText="1"/>
    </xf>
    <xf numFmtId="164" fontId="85" fillId="33" borderId="54" xfId="0" applyNumberFormat="1" applyFont="1" applyFill="1" applyBorder="1" applyAlignment="1">
      <alignment wrapText="1"/>
    </xf>
    <xf numFmtId="164" fontId="15" fillId="33" borderId="55" xfId="0" applyNumberFormat="1" applyFont="1" applyFill="1" applyBorder="1" applyAlignment="1">
      <alignment vertical="top" wrapText="1"/>
    </xf>
    <xf numFmtId="49" fontId="15" fillId="33" borderId="38" xfId="0" applyNumberFormat="1" applyFont="1" applyFill="1" applyBorder="1" applyAlignment="1">
      <alignment vertical="center" wrapText="1"/>
    </xf>
    <xf numFmtId="164" fontId="86" fillId="33" borderId="54" xfId="0" applyNumberFormat="1" applyFont="1" applyFill="1" applyBorder="1" applyAlignment="1">
      <alignment wrapText="1"/>
    </xf>
    <xf numFmtId="49" fontId="16" fillId="6" borderId="38" xfId="0" applyNumberFormat="1" applyFont="1" applyFill="1" applyBorder="1" applyAlignment="1">
      <alignment vertical="center" wrapText="1"/>
    </xf>
    <xf numFmtId="49" fontId="16" fillId="14" borderId="0" xfId="0" applyNumberFormat="1" applyFont="1" applyFill="1" applyAlignment="1">
      <alignment vertical="center" wrapText="1"/>
    </xf>
    <xf numFmtId="49" fontId="15" fillId="6" borderId="38" xfId="0" applyNumberFormat="1" applyFont="1" applyFill="1" applyBorder="1" applyAlignment="1">
      <alignment vertical="center" wrapText="1"/>
    </xf>
    <xf numFmtId="49" fontId="16" fillId="33" borderId="38" xfId="0" applyNumberFormat="1" applyFont="1" applyFill="1" applyBorder="1" applyAlignment="1">
      <alignment vertical="center" wrapText="1"/>
    </xf>
    <xf numFmtId="49" fontId="16" fillId="5" borderId="0" xfId="0" applyNumberFormat="1" applyFont="1" applyFill="1" applyAlignment="1">
      <alignment vertical="center"/>
    </xf>
    <xf numFmtId="164" fontId="12" fillId="33" borderId="0" xfId="0" applyNumberFormat="1" applyFont="1" applyFill="1" applyAlignment="1">
      <alignment vertical="center" wrapText="1"/>
    </xf>
    <xf numFmtId="0" fontId="12" fillId="0" borderId="22" xfId="0" applyFont="1" applyBorder="1" applyAlignment="1">
      <alignment vertical="center" wrapText="1"/>
    </xf>
    <xf numFmtId="0" fontId="0" fillId="32" borderId="0" xfId="0" applyFill="1"/>
    <xf numFmtId="0" fontId="2" fillId="33" borderId="0" xfId="0" applyFont="1" applyFill="1"/>
    <xf numFmtId="0" fontId="12" fillId="6" borderId="38" xfId="0" applyFont="1" applyFill="1" applyBorder="1" applyAlignment="1">
      <alignment vertical="top" wrapText="1"/>
    </xf>
    <xf numFmtId="0" fontId="57" fillId="6" borderId="38" xfId="0" applyFont="1" applyFill="1" applyBorder="1" applyAlignment="1">
      <alignment wrapText="1"/>
    </xf>
    <xf numFmtId="0" fontId="16" fillId="6" borderId="38" xfId="0" applyFont="1" applyFill="1" applyBorder="1" applyAlignment="1">
      <alignment vertical="top" wrapText="1"/>
    </xf>
    <xf numFmtId="0" fontId="12" fillId="32" borderId="38" xfId="0" applyFont="1" applyFill="1" applyBorder="1" applyAlignment="1">
      <alignment vertical="center"/>
    </xf>
    <xf numFmtId="0" fontId="0" fillId="32" borderId="38" xfId="0" applyFill="1" applyBorder="1"/>
    <xf numFmtId="0" fontId="0" fillId="32" borderId="56" xfId="0" applyFill="1" applyBorder="1"/>
    <xf numFmtId="0" fontId="2" fillId="33" borderId="38" xfId="0" applyFont="1" applyFill="1" applyBorder="1"/>
    <xf numFmtId="0" fontId="37" fillId="6" borderId="38" xfId="0" applyFont="1" applyFill="1" applyBorder="1"/>
    <xf numFmtId="0" fontId="51" fillId="6" borderId="38" xfId="0" applyFont="1" applyFill="1" applyBorder="1"/>
    <xf numFmtId="0" fontId="37" fillId="6" borderId="38" xfId="0" applyFont="1" applyFill="1" applyBorder="1" applyAlignment="1">
      <alignment vertical="center"/>
    </xf>
    <xf numFmtId="0" fontId="16" fillId="6" borderId="38" xfId="0" applyFont="1" applyFill="1" applyBorder="1" applyAlignment="1">
      <alignment vertical="top"/>
    </xf>
    <xf numFmtId="0" fontId="16" fillId="6" borderId="56" xfId="0" applyFont="1" applyFill="1" applyBorder="1" applyAlignment="1">
      <alignment vertical="top" wrapText="1"/>
    </xf>
    <xf numFmtId="0" fontId="2" fillId="32" borderId="56" xfId="0" applyFont="1" applyFill="1" applyBorder="1"/>
    <xf numFmtId="0" fontId="13" fillId="32" borderId="38" xfId="0" applyFont="1" applyFill="1" applyBorder="1" applyAlignment="1">
      <alignment vertical="top"/>
    </xf>
    <xf numFmtId="0" fontId="16" fillId="6" borderId="57" xfId="0" applyFont="1" applyFill="1" applyBorder="1" applyAlignment="1">
      <alignment vertical="top" wrapText="1"/>
    </xf>
    <xf numFmtId="0" fontId="2" fillId="32" borderId="57" xfId="0" applyFont="1" applyFill="1" applyBorder="1"/>
    <xf numFmtId="0" fontId="0" fillId="32" borderId="57" xfId="0" applyFill="1" applyBorder="1"/>
    <xf numFmtId="0" fontId="0" fillId="32" borderId="58" xfId="0" applyFill="1" applyBorder="1"/>
    <xf numFmtId="0" fontId="0" fillId="32" borderId="59" xfId="0" applyFill="1" applyBorder="1"/>
    <xf numFmtId="0" fontId="88" fillId="32" borderId="38" xfId="0" applyFont="1" applyFill="1" applyBorder="1"/>
    <xf numFmtId="0" fontId="0" fillId="0" borderId="38" xfId="0" applyBorder="1"/>
    <xf numFmtId="0" fontId="53" fillId="18" borderId="57" xfId="0" applyFont="1" applyFill="1" applyBorder="1" applyAlignment="1">
      <alignment horizontal="left" vertical="center"/>
    </xf>
    <xf numFmtId="166" fontId="2" fillId="32" borderId="56" xfId="0" applyNumberFormat="1" applyFont="1" applyFill="1" applyBorder="1"/>
    <xf numFmtId="0" fontId="50" fillId="20" borderId="38" xfId="0" applyFont="1" applyFill="1" applyBorder="1" applyAlignment="1">
      <alignment horizontal="center"/>
    </xf>
    <xf numFmtId="0" fontId="39" fillId="14" borderId="38" xfId="0" applyFont="1" applyFill="1" applyBorder="1" applyAlignment="1">
      <alignment horizontal="center" vertical="center"/>
    </xf>
    <xf numFmtId="0" fontId="50" fillId="20" borderId="38" xfId="0" applyFont="1" applyFill="1" applyBorder="1" applyAlignment="1">
      <alignment horizontal="left"/>
    </xf>
    <xf numFmtId="0" fontId="57" fillId="33" borderId="38" xfId="0" applyFont="1" applyFill="1" applyBorder="1" applyAlignment="1">
      <alignment wrapText="1"/>
    </xf>
    <xf numFmtId="0" fontId="0" fillId="32" borderId="60" xfId="0" applyFill="1" applyBorder="1"/>
    <xf numFmtId="0" fontId="0" fillId="32" borderId="61" xfId="0" applyFill="1" applyBorder="1"/>
    <xf numFmtId="0" fontId="13" fillId="32" borderId="38" xfId="0" applyFont="1" applyFill="1" applyBorder="1"/>
    <xf numFmtId="166" fontId="2" fillId="32" borderId="59" xfId="0" applyNumberFormat="1" applyFont="1" applyFill="1" applyBorder="1"/>
    <xf numFmtId="0" fontId="2" fillId="32" borderId="59" xfId="0" applyFont="1" applyFill="1" applyBorder="1"/>
    <xf numFmtId="9" fontId="16" fillId="33" borderId="38" xfId="0" applyNumberFormat="1" applyFont="1" applyFill="1" applyBorder="1" applyAlignment="1">
      <alignment horizontal="left" vertical="top"/>
    </xf>
    <xf numFmtId="0" fontId="16" fillId="33" borderId="38" xfId="0" applyFont="1" applyFill="1" applyBorder="1" applyAlignment="1">
      <alignment horizontal="left" vertical="top"/>
    </xf>
    <xf numFmtId="0" fontId="90" fillId="0" borderId="0" xfId="0" applyFont="1"/>
    <xf numFmtId="0" fontId="2" fillId="27" borderId="0" xfId="0" applyFont="1" applyFill="1"/>
    <xf numFmtId="0" fontId="3" fillId="27" borderId="38" xfId="0" applyFont="1" applyFill="1" applyBorder="1" applyAlignment="1">
      <alignment vertical="center"/>
    </xf>
    <xf numFmtId="164" fontId="39" fillId="31" borderId="52" xfId="0" applyNumberFormat="1" applyFont="1" applyFill="1" applyBorder="1" applyAlignment="1">
      <alignment horizontal="center" vertical="center"/>
    </xf>
    <xf numFmtId="164" fontId="39" fillId="31" borderId="53" xfId="0" applyNumberFormat="1" applyFont="1" applyFill="1" applyBorder="1" applyAlignment="1">
      <alignment horizontal="center" vertical="center"/>
    </xf>
    <xf numFmtId="164" fontId="92" fillId="31" borderId="38" xfId="0" applyNumberFormat="1" applyFont="1" applyFill="1" applyBorder="1" applyAlignment="1">
      <alignment horizontal="center" vertical="center"/>
    </xf>
    <xf numFmtId="0" fontId="19" fillId="0" borderId="0" xfId="0" applyFont="1" applyAlignment="1">
      <alignment horizontal="center"/>
    </xf>
    <xf numFmtId="0" fontId="93" fillId="32" borderId="0" xfId="0" applyFont="1" applyFill="1"/>
    <xf numFmtId="0" fontId="94" fillId="32" borderId="0" xfId="0" applyFont="1" applyFill="1"/>
    <xf numFmtId="0" fontId="95" fillId="32" borderId="0" xfId="0" applyFont="1" applyFill="1"/>
    <xf numFmtId="0" fontId="96" fillId="32" borderId="0" xfId="0" applyFont="1" applyFill="1"/>
    <xf numFmtId="49" fontId="99" fillId="32" borderId="38" xfId="0" applyNumberFormat="1" applyFont="1" applyFill="1" applyBorder="1" applyAlignment="1">
      <alignment horizontal="left" vertical="center"/>
    </xf>
    <xf numFmtId="0" fontId="99" fillId="32" borderId="38" xfId="0" applyFont="1" applyFill="1" applyBorder="1"/>
    <xf numFmtId="0" fontId="98" fillId="38" borderId="38" xfId="0" applyFont="1" applyFill="1" applyBorder="1"/>
    <xf numFmtId="0" fontId="101" fillId="38" borderId="38" xfId="0" applyFont="1" applyFill="1" applyBorder="1"/>
    <xf numFmtId="0" fontId="102" fillId="38" borderId="38" xfId="0" applyFont="1" applyFill="1" applyBorder="1" applyAlignment="1">
      <alignment wrapText="1"/>
    </xf>
    <xf numFmtId="49" fontId="102" fillId="38" borderId="38" xfId="0" applyNumberFormat="1" applyFont="1" applyFill="1" applyBorder="1" applyAlignment="1">
      <alignment horizontal="left" vertical="center"/>
    </xf>
    <xf numFmtId="0" fontId="102" fillId="38" borderId="38" xfId="0" applyFont="1" applyFill="1" applyBorder="1" applyAlignment="1">
      <alignment vertical="center"/>
    </xf>
    <xf numFmtId="0" fontId="103" fillId="32" borderId="38" xfId="0" applyFont="1" applyFill="1" applyBorder="1"/>
    <xf numFmtId="49" fontId="97" fillId="38" borderId="38" xfId="0" applyNumberFormat="1" applyFont="1" applyFill="1" applyBorder="1" applyAlignment="1">
      <alignment horizontal="left" vertical="center"/>
    </xf>
    <xf numFmtId="0" fontId="97" fillId="38" borderId="38" xfId="0" applyFont="1" applyFill="1" applyBorder="1"/>
    <xf numFmtId="0" fontId="105" fillId="38" borderId="38" xfId="0" applyFont="1" applyFill="1" applyBorder="1"/>
    <xf numFmtId="0" fontId="19" fillId="0" borderId="0" xfId="0" applyFont="1"/>
    <xf numFmtId="0" fontId="107" fillId="0" borderId="0" xfId="0" applyFont="1"/>
    <xf numFmtId="164" fontId="39" fillId="14" borderId="53" xfId="0" applyNumberFormat="1" applyFont="1" applyFill="1" applyBorder="1" applyAlignment="1">
      <alignment horizontal="center" vertical="center"/>
    </xf>
    <xf numFmtId="0" fontId="91" fillId="0" borderId="0" xfId="0" applyFont="1" applyAlignment="1">
      <alignment horizontal="left" vertical="top"/>
    </xf>
    <xf numFmtId="0" fontId="108" fillId="0" borderId="0" xfId="0" applyFont="1"/>
    <xf numFmtId="0" fontId="41" fillId="6" borderId="10" xfId="0" applyFont="1" applyFill="1" applyBorder="1" applyAlignment="1">
      <alignment vertical="center"/>
    </xf>
    <xf numFmtId="0" fontId="26" fillId="8" borderId="12" xfId="0" applyFont="1" applyFill="1" applyBorder="1" applyAlignment="1">
      <alignment wrapText="1"/>
    </xf>
    <xf numFmtId="0" fontId="36" fillId="6" borderId="14" xfId="0" applyFont="1" applyFill="1" applyBorder="1"/>
    <xf numFmtId="0" fontId="4" fillId="0" borderId="15" xfId="0" applyFont="1" applyBorder="1"/>
    <xf numFmtId="0" fontId="18" fillId="6" borderId="10" xfId="0" applyFont="1" applyFill="1" applyBorder="1" applyAlignment="1">
      <alignment vertical="center"/>
    </xf>
    <xf numFmtId="164" fontId="12" fillId="33" borderId="62" xfId="0" applyNumberFormat="1" applyFont="1" applyFill="1" applyBorder="1" applyAlignment="1">
      <alignment vertical="center" wrapText="1"/>
    </xf>
    <xf numFmtId="0" fontId="12" fillId="6" borderId="38" xfId="0" applyFont="1" applyFill="1" applyBorder="1" applyAlignment="1">
      <alignment vertical="center" wrapText="1"/>
    </xf>
    <xf numFmtId="0" fontId="37" fillId="5" borderId="38" xfId="0" applyFont="1" applyFill="1" applyBorder="1" applyAlignment="1">
      <alignment vertical="center" wrapText="1"/>
    </xf>
    <xf numFmtId="0" fontId="55" fillId="6" borderId="38" xfId="0" applyFont="1" applyFill="1" applyBorder="1" applyAlignment="1">
      <alignment horizontal="left" vertical="center"/>
    </xf>
    <xf numFmtId="0" fontId="19" fillId="0" borderId="38" xfId="0" applyFont="1" applyBorder="1" applyAlignment="1">
      <alignment horizontal="center" vertical="center" wrapText="1"/>
    </xf>
    <xf numFmtId="0" fontId="24" fillId="39" borderId="7" xfId="0" applyFont="1" applyFill="1" applyBorder="1" applyAlignment="1">
      <alignment wrapText="1"/>
    </xf>
    <xf numFmtId="0" fontId="24" fillId="39" borderId="8" xfId="0" applyFont="1" applyFill="1" applyBorder="1" applyAlignment="1">
      <alignment wrapText="1"/>
    </xf>
    <xf numFmtId="0" fontId="21" fillId="39" borderId="8" xfId="0" applyFont="1" applyFill="1" applyBorder="1"/>
    <xf numFmtId="0" fontId="21" fillId="39" borderId="9" xfId="0" applyFont="1" applyFill="1" applyBorder="1"/>
    <xf numFmtId="0" fontId="24" fillId="39" borderId="10" xfId="0" applyFont="1" applyFill="1" applyBorder="1" applyAlignment="1">
      <alignment wrapText="1"/>
    </xf>
    <xf numFmtId="0" fontId="24" fillId="39" borderId="0" xfId="0" applyFont="1" applyFill="1" applyAlignment="1">
      <alignment wrapText="1"/>
    </xf>
    <xf numFmtId="0" fontId="21" fillId="39" borderId="0" xfId="0" applyFont="1" applyFill="1"/>
    <xf numFmtId="0" fontId="21" fillId="39" borderId="11" xfId="0" applyFont="1" applyFill="1" applyBorder="1"/>
    <xf numFmtId="0" fontId="27" fillId="39" borderId="10" xfId="0" applyFont="1" applyFill="1" applyBorder="1"/>
    <xf numFmtId="0" fontId="27" fillId="39" borderId="11" xfId="0" applyFont="1" applyFill="1" applyBorder="1"/>
    <xf numFmtId="0" fontId="28" fillId="39" borderId="10" xfId="0" applyFont="1" applyFill="1" applyBorder="1" applyAlignment="1">
      <alignment vertical="top" wrapText="1"/>
    </xf>
    <xf numFmtId="0" fontId="28" fillId="39" borderId="11" xfId="0" applyFont="1" applyFill="1" applyBorder="1" applyAlignment="1">
      <alignment vertical="top" wrapText="1"/>
    </xf>
    <xf numFmtId="0" fontId="28" fillId="39" borderId="0" xfId="0" applyFont="1" applyFill="1" applyAlignment="1">
      <alignment vertical="top" wrapText="1"/>
    </xf>
    <xf numFmtId="0" fontId="26" fillId="39" borderId="0" xfId="0" applyFont="1" applyFill="1" applyAlignment="1">
      <alignment vertical="top"/>
    </xf>
    <xf numFmtId="0" fontId="29" fillId="39" borderId="0" xfId="0" applyFont="1" applyFill="1" applyAlignment="1">
      <alignment vertical="top"/>
    </xf>
    <xf numFmtId="9" fontId="29" fillId="39" borderId="0" xfId="0" applyNumberFormat="1" applyFont="1" applyFill="1" applyAlignment="1">
      <alignment vertical="top"/>
    </xf>
    <xf numFmtId="0" fontId="25" fillId="39" borderId="10" xfId="0" applyFont="1" applyFill="1" applyBorder="1" applyAlignment="1">
      <alignment vertical="top"/>
    </xf>
    <xf numFmtId="0" fontId="26" fillId="41" borderId="0" xfId="0" applyFont="1" applyFill="1" applyAlignment="1">
      <alignment horizontal="center" vertical="top"/>
    </xf>
    <xf numFmtId="0" fontId="29" fillId="39" borderId="11" xfId="0" applyFont="1" applyFill="1" applyBorder="1" applyAlignment="1">
      <alignment vertical="top"/>
    </xf>
    <xf numFmtId="9" fontId="29" fillId="39" borderId="11" xfId="0" applyNumberFormat="1" applyFont="1" applyFill="1" applyBorder="1" applyAlignment="1">
      <alignment vertical="top"/>
    </xf>
    <xf numFmtId="0" fontId="21" fillId="39" borderId="11" xfId="0" applyFont="1" applyFill="1" applyBorder="1" applyAlignment="1">
      <alignment vertical="top"/>
    </xf>
    <xf numFmtId="0" fontId="34" fillId="39" borderId="10" xfId="0" applyFont="1" applyFill="1" applyBorder="1"/>
    <xf numFmtId="0" fontId="34" fillId="39" borderId="11" xfId="0" applyFont="1" applyFill="1" applyBorder="1"/>
    <xf numFmtId="0" fontId="35" fillId="39" borderId="10" xfId="0" applyFont="1" applyFill="1" applyBorder="1"/>
    <xf numFmtId="0" fontId="35" fillId="39" borderId="11" xfId="0" applyFont="1" applyFill="1" applyBorder="1"/>
    <xf numFmtId="0" fontId="25" fillId="39" borderId="0" xfId="0" applyFont="1" applyFill="1" applyAlignment="1">
      <alignment vertical="top"/>
    </xf>
    <xf numFmtId="164" fontId="30" fillId="39" borderId="0" xfId="0" applyNumberFormat="1" applyFont="1" applyFill="1" applyAlignment="1">
      <alignment horizontal="center"/>
    </xf>
    <xf numFmtId="0" fontId="35" fillId="39" borderId="0" xfId="0" applyFont="1" applyFill="1"/>
    <xf numFmtId="0" fontId="21" fillId="39" borderId="17" xfId="0" applyFont="1" applyFill="1" applyBorder="1"/>
    <xf numFmtId="0" fontId="21" fillId="39" borderId="13" xfId="0" applyFont="1" applyFill="1" applyBorder="1"/>
    <xf numFmtId="0" fontId="21" fillId="39" borderId="18" xfId="0" applyFont="1" applyFill="1" applyBorder="1"/>
    <xf numFmtId="164" fontId="39" fillId="14" borderId="53" xfId="0" applyNumberFormat="1" applyFont="1" applyFill="1" applyBorder="1" applyAlignment="1">
      <alignment vertical="center"/>
    </xf>
    <xf numFmtId="164" fontId="12" fillId="0" borderId="22" xfId="0" applyNumberFormat="1" applyFont="1" applyBorder="1" applyAlignment="1">
      <alignment vertical="center" wrapText="1"/>
    </xf>
    <xf numFmtId="164" fontId="12" fillId="33" borderId="23" xfId="0" applyNumberFormat="1" applyFont="1" applyFill="1" applyBorder="1" applyAlignment="1">
      <alignment vertical="center" wrapText="1"/>
    </xf>
    <xf numFmtId="164" fontId="114" fillId="6" borderId="0" xfId="0" applyNumberFormat="1" applyFont="1" applyFill="1" applyAlignment="1">
      <alignment horizontal="center" vertical="center" wrapText="1"/>
    </xf>
    <xf numFmtId="164" fontId="112" fillId="6" borderId="0" xfId="0" applyNumberFormat="1" applyFont="1" applyFill="1" applyAlignment="1">
      <alignment horizontal="center" vertical="center" wrapText="1"/>
    </xf>
    <xf numFmtId="164" fontId="112" fillId="6" borderId="0" xfId="0" applyNumberFormat="1" applyFont="1" applyFill="1" applyAlignment="1">
      <alignment horizontal="center" vertical="center"/>
    </xf>
    <xf numFmtId="164" fontId="111" fillId="5" borderId="0" xfId="0" applyNumberFormat="1" applyFont="1" applyFill="1" applyAlignment="1">
      <alignment horizontal="center" vertical="center" wrapText="1"/>
    </xf>
    <xf numFmtId="164" fontId="111" fillId="6" borderId="26" xfId="0" applyNumberFormat="1" applyFont="1" applyFill="1" applyBorder="1" applyAlignment="1">
      <alignment horizontal="center" vertical="center" wrapText="1"/>
    </xf>
    <xf numFmtId="164" fontId="111" fillId="6" borderId="27" xfId="0" applyNumberFormat="1" applyFont="1" applyFill="1" applyBorder="1" applyAlignment="1">
      <alignment horizontal="center" vertical="center" wrapText="1"/>
    </xf>
    <xf numFmtId="164" fontId="111" fillId="5" borderId="38" xfId="0" applyNumberFormat="1" applyFont="1" applyFill="1" applyBorder="1" applyAlignment="1">
      <alignment horizontal="center" vertical="center" wrapText="1"/>
    </xf>
    <xf numFmtId="164" fontId="112" fillId="33" borderId="42" xfId="0" applyNumberFormat="1" applyFont="1" applyFill="1" applyBorder="1" applyAlignment="1">
      <alignment horizontal="center" vertical="center" wrapText="1"/>
    </xf>
    <xf numFmtId="164" fontId="112" fillId="33" borderId="43" xfId="0" applyNumberFormat="1" applyFont="1" applyFill="1" applyBorder="1" applyAlignment="1">
      <alignment horizontal="center" vertical="center" wrapText="1"/>
    </xf>
    <xf numFmtId="164" fontId="111" fillId="6" borderId="28" xfId="0" applyNumberFormat="1" applyFont="1" applyFill="1" applyBorder="1" applyAlignment="1">
      <alignment horizontal="center" vertical="center" wrapText="1"/>
    </xf>
    <xf numFmtId="164" fontId="111" fillId="5" borderId="0" xfId="0" applyNumberFormat="1" applyFont="1" applyFill="1" applyAlignment="1">
      <alignment horizontal="center" vertical="center"/>
    </xf>
    <xf numFmtId="164" fontId="111" fillId="6" borderId="0" xfId="0" applyNumberFormat="1" applyFont="1" applyFill="1" applyAlignment="1">
      <alignment horizontal="center" vertical="center" wrapText="1"/>
    </xf>
    <xf numFmtId="164" fontId="112" fillId="5" borderId="0" xfId="0" applyNumberFormat="1" applyFont="1" applyFill="1" applyAlignment="1">
      <alignment horizontal="center" vertical="center"/>
    </xf>
    <xf numFmtId="164" fontId="113" fillId="0" borderId="0" xfId="0" applyNumberFormat="1" applyFont="1" applyAlignment="1">
      <alignment horizontal="center" vertical="center"/>
    </xf>
    <xf numFmtId="49" fontId="16" fillId="14" borderId="0" xfId="0" applyNumberFormat="1" applyFont="1" applyFill="1" applyAlignment="1">
      <alignment vertical="top" wrapText="1"/>
    </xf>
    <xf numFmtId="49" fontId="16" fillId="5" borderId="0" xfId="0" applyNumberFormat="1" applyFont="1" applyFill="1" applyAlignment="1">
      <alignment vertical="top"/>
    </xf>
    <xf numFmtId="49" fontId="16" fillId="6" borderId="0" xfId="0" applyNumberFormat="1" applyFont="1" applyFill="1" applyAlignment="1">
      <alignment vertical="top" wrapText="1"/>
    </xf>
    <xf numFmtId="0" fontId="0" fillId="0" borderId="0" xfId="0" applyAlignment="1">
      <alignment vertical="top"/>
    </xf>
    <xf numFmtId="164" fontId="37" fillId="33" borderId="41" xfId="0" applyNumberFormat="1" applyFont="1" applyFill="1" applyBorder="1" applyAlignment="1">
      <alignment vertical="top" wrapText="1"/>
    </xf>
    <xf numFmtId="164" fontId="37" fillId="33" borderId="0" xfId="0" applyNumberFormat="1" applyFont="1" applyFill="1" applyAlignment="1">
      <alignment vertical="top" wrapText="1"/>
    </xf>
    <xf numFmtId="0" fontId="37" fillId="5" borderId="0" xfId="0" applyFont="1" applyFill="1" applyAlignment="1">
      <alignment vertical="top"/>
    </xf>
    <xf numFmtId="164" fontId="112" fillId="33" borderId="44" xfId="0" applyNumberFormat="1" applyFont="1" applyFill="1" applyBorder="1" applyAlignment="1">
      <alignment horizontal="center" vertical="center" wrapText="1"/>
    </xf>
    <xf numFmtId="164" fontId="37" fillId="33" borderId="46" xfId="0" applyNumberFormat="1" applyFont="1" applyFill="1" applyBorder="1" applyAlignment="1">
      <alignment vertical="top" wrapText="1"/>
    </xf>
    <xf numFmtId="164" fontId="37" fillId="33" borderId="47" xfId="0" applyNumberFormat="1" applyFont="1" applyFill="1" applyBorder="1" applyAlignment="1">
      <alignment vertical="top" wrapText="1"/>
    </xf>
    <xf numFmtId="164" fontId="37" fillId="33" borderId="38" xfId="0" applyNumberFormat="1" applyFont="1" applyFill="1" applyBorder="1" applyAlignment="1">
      <alignment vertical="top" wrapText="1"/>
    </xf>
    <xf numFmtId="49" fontId="16" fillId="14" borderId="38" xfId="0" applyNumberFormat="1" applyFont="1" applyFill="1" applyBorder="1" applyAlignment="1">
      <alignment vertical="top" wrapText="1"/>
    </xf>
    <xf numFmtId="0" fontId="37" fillId="33" borderId="41" xfId="0" applyFont="1" applyFill="1" applyBorder="1" applyAlignment="1">
      <alignment vertical="top" wrapText="1"/>
    </xf>
    <xf numFmtId="0" fontId="37" fillId="33" borderId="38" xfId="0" applyFont="1" applyFill="1" applyBorder="1" applyAlignment="1">
      <alignment vertical="top" wrapText="1"/>
    </xf>
    <xf numFmtId="0" fontId="37" fillId="33" borderId="47" xfId="0" applyFont="1" applyFill="1" applyBorder="1" applyAlignment="1">
      <alignment vertical="top" wrapText="1"/>
    </xf>
    <xf numFmtId="0" fontId="37" fillId="0" borderId="26" xfId="0" applyFont="1" applyBorder="1" applyAlignment="1">
      <alignment vertical="top" wrapText="1"/>
    </xf>
    <xf numFmtId="0" fontId="37" fillId="0" borderId="46" xfId="0" applyFont="1" applyBorder="1" applyAlignment="1">
      <alignment vertical="top" wrapText="1"/>
    </xf>
    <xf numFmtId="49" fontId="15" fillId="32" borderId="0" xfId="0" applyNumberFormat="1" applyFont="1" applyFill="1" applyAlignment="1">
      <alignment vertical="center" wrapText="1"/>
    </xf>
    <xf numFmtId="49" fontId="16" fillId="33" borderId="0" xfId="0" applyNumberFormat="1" applyFont="1" applyFill="1" applyAlignment="1">
      <alignment vertical="center" wrapText="1"/>
    </xf>
    <xf numFmtId="164" fontId="86" fillId="33" borderId="42" xfId="0" applyNumberFormat="1" applyFont="1" applyFill="1" applyBorder="1" applyAlignment="1">
      <alignment wrapText="1"/>
    </xf>
    <xf numFmtId="164" fontId="86" fillId="33" borderId="38" xfId="0" applyNumberFormat="1" applyFont="1" applyFill="1" applyBorder="1" applyAlignment="1">
      <alignment wrapText="1"/>
    </xf>
    <xf numFmtId="0" fontId="12" fillId="0" borderId="62" xfId="0" applyFont="1" applyBorder="1" applyAlignment="1">
      <alignment vertical="center" wrapText="1"/>
    </xf>
    <xf numFmtId="0" fontId="12" fillId="33" borderId="62" xfId="0" applyFont="1" applyFill="1" applyBorder="1" applyAlignment="1">
      <alignment vertical="center" wrapText="1"/>
    </xf>
    <xf numFmtId="4" fontId="18" fillId="6" borderId="38" xfId="0" applyNumberFormat="1" applyFont="1" applyFill="1" applyBorder="1" applyAlignment="1">
      <alignment horizontal="center" vertical="center"/>
    </xf>
    <xf numFmtId="164" fontId="16" fillId="33" borderId="38" xfId="0" applyNumberFormat="1" applyFont="1" applyFill="1" applyBorder="1" applyAlignment="1">
      <alignment vertical="top" wrapText="1"/>
    </xf>
    <xf numFmtId="3" fontId="18" fillId="6" borderId="38" xfId="0" applyNumberFormat="1" applyFont="1" applyFill="1" applyBorder="1" applyAlignment="1">
      <alignment vertical="center"/>
    </xf>
    <xf numFmtId="0" fontId="18" fillId="6" borderId="38" xfId="0" applyFont="1" applyFill="1" applyBorder="1" applyAlignment="1">
      <alignment vertical="center"/>
    </xf>
    <xf numFmtId="2" fontId="18" fillId="14" borderId="38" xfId="0" applyNumberFormat="1" applyFont="1" applyFill="1" applyBorder="1" applyAlignment="1">
      <alignment vertical="center"/>
    </xf>
    <xf numFmtId="1" fontId="18" fillId="14" borderId="38" xfId="0" applyNumberFormat="1" applyFont="1" applyFill="1" applyBorder="1" applyAlignment="1">
      <alignment vertical="center"/>
    </xf>
    <xf numFmtId="164" fontId="85" fillId="32" borderId="38" xfId="0" applyNumberFormat="1" applyFont="1" applyFill="1" applyBorder="1" applyAlignment="1">
      <alignment wrapText="1"/>
    </xf>
    <xf numFmtId="164" fontId="16" fillId="32" borderId="38" xfId="0" applyNumberFormat="1" applyFont="1" applyFill="1" applyBorder="1" applyAlignment="1">
      <alignment vertical="top" wrapText="1"/>
    </xf>
    <xf numFmtId="49" fontId="15" fillId="32" borderId="38" xfId="0" applyNumberFormat="1" applyFont="1" applyFill="1" applyBorder="1" applyAlignment="1">
      <alignment vertical="center" wrapText="1"/>
    </xf>
    <xf numFmtId="164" fontId="39" fillId="14" borderId="38" xfId="0" applyNumberFormat="1" applyFont="1" applyFill="1" applyBorder="1" applyAlignment="1">
      <alignment horizontal="center" vertical="center"/>
    </xf>
    <xf numFmtId="0" fontId="12" fillId="0" borderId="38" xfId="0" applyFont="1" applyBorder="1" applyAlignment="1">
      <alignment vertical="center" wrapText="1"/>
    </xf>
    <xf numFmtId="164" fontId="12" fillId="33" borderId="38" xfId="0" applyNumberFormat="1" applyFont="1" applyFill="1" applyBorder="1" applyAlignment="1">
      <alignment vertical="center" wrapText="1"/>
    </xf>
    <xf numFmtId="0" fontId="115" fillId="0" borderId="0" xfId="0" applyFont="1" applyAlignment="1">
      <alignment vertical="center" wrapText="1"/>
    </xf>
    <xf numFmtId="0" fontId="50" fillId="12" borderId="38" xfId="0" applyFont="1" applyFill="1" applyBorder="1" applyAlignment="1">
      <alignment horizontal="center"/>
    </xf>
    <xf numFmtId="0" fontId="51" fillId="5" borderId="38" xfId="0" applyFont="1" applyFill="1" applyBorder="1"/>
    <xf numFmtId="164" fontId="85" fillId="14" borderId="63" xfId="0" applyNumberFormat="1" applyFont="1" applyFill="1" applyBorder="1" applyAlignment="1">
      <alignment wrapText="1"/>
    </xf>
    <xf numFmtId="164" fontId="57" fillId="14" borderId="55" xfId="0" applyNumberFormat="1" applyFont="1" applyFill="1" applyBorder="1" applyAlignment="1">
      <alignment vertical="top" wrapText="1"/>
    </xf>
    <xf numFmtId="0" fontId="12" fillId="6" borderId="41" xfId="0" applyFont="1" applyFill="1" applyBorder="1" applyAlignment="1">
      <alignment horizontal="left" vertical="center" wrapText="1"/>
    </xf>
    <xf numFmtId="0" fontId="12" fillId="6" borderId="45" xfId="0" applyFont="1" applyFill="1" applyBorder="1" applyAlignment="1">
      <alignment horizontal="left" vertical="center" wrapText="1"/>
    </xf>
    <xf numFmtId="10" fontId="84" fillId="6" borderId="41" xfId="0" applyNumberFormat="1" applyFont="1" applyFill="1" applyBorder="1" applyAlignment="1">
      <alignment wrapText="1"/>
    </xf>
    <xf numFmtId="4" fontId="60" fillId="6" borderId="45" xfId="0" applyNumberFormat="1" applyFont="1" applyFill="1" applyBorder="1" applyAlignment="1">
      <alignment wrapText="1"/>
    </xf>
    <xf numFmtId="49" fontId="116" fillId="32" borderId="38" xfId="0" applyNumberFormat="1" applyFont="1" applyFill="1" applyBorder="1" applyAlignment="1">
      <alignment horizontal="left" vertical="center"/>
    </xf>
    <xf numFmtId="49" fontId="116" fillId="38" borderId="38" xfId="0" applyNumberFormat="1" applyFont="1" applyFill="1" applyBorder="1" applyAlignment="1">
      <alignment horizontal="left" vertical="center"/>
    </xf>
    <xf numFmtId="0" fontId="119" fillId="38" borderId="38" xfId="0" applyFont="1" applyFill="1" applyBorder="1"/>
    <xf numFmtId="0" fontId="120" fillId="38" borderId="38" xfId="0" applyFont="1" applyFill="1" applyBorder="1"/>
    <xf numFmtId="0" fontId="121" fillId="38" borderId="38" xfId="0" applyFont="1" applyFill="1" applyBorder="1"/>
    <xf numFmtId="0" fontId="19" fillId="0" borderId="43" xfId="0" applyFont="1" applyBorder="1" applyAlignment="1">
      <alignment horizontal="center"/>
    </xf>
    <xf numFmtId="0" fontId="19" fillId="0" borderId="44" xfId="0" applyFont="1" applyBorder="1" applyAlignment="1">
      <alignment horizontal="center"/>
    </xf>
    <xf numFmtId="0" fontId="23" fillId="6" borderId="41" xfId="0" applyFont="1" applyFill="1" applyBorder="1" applyAlignment="1">
      <alignment vertical="center"/>
    </xf>
    <xf numFmtId="0" fontId="19" fillId="0" borderId="54" xfId="0" applyFont="1" applyBorder="1" applyAlignment="1">
      <alignment horizontal="center"/>
    </xf>
    <xf numFmtId="0" fontId="12" fillId="6" borderId="63" xfId="0" applyFont="1" applyFill="1" applyBorder="1" applyAlignment="1">
      <alignment vertical="center"/>
    </xf>
    <xf numFmtId="0" fontId="12" fillId="6" borderId="55" xfId="0" applyFont="1" applyFill="1" applyBorder="1" applyAlignment="1">
      <alignment vertical="center"/>
    </xf>
    <xf numFmtId="0" fontId="23" fillId="33" borderId="41" xfId="0" applyFont="1" applyFill="1" applyBorder="1" applyAlignment="1">
      <alignment vertical="center"/>
    </xf>
    <xf numFmtId="0" fontId="23" fillId="32" borderId="41" xfId="0" applyFont="1" applyFill="1" applyBorder="1" applyAlignment="1">
      <alignment vertical="center"/>
    </xf>
    <xf numFmtId="0" fontId="23" fillId="33" borderId="46" xfId="0" applyFont="1" applyFill="1" applyBorder="1" applyAlignment="1">
      <alignment vertical="center"/>
    </xf>
    <xf numFmtId="0" fontId="0" fillId="32" borderId="47" xfId="0" applyFill="1" applyBorder="1"/>
    <xf numFmtId="0" fontId="91" fillId="32" borderId="38" xfId="0" applyFont="1" applyFill="1" applyBorder="1"/>
    <xf numFmtId="0" fontId="91" fillId="32" borderId="45" xfId="0" applyFont="1" applyFill="1" applyBorder="1"/>
    <xf numFmtId="0" fontId="91" fillId="32" borderId="47" xfId="0" applyFont="1" applyFill="1" applyBorder="1"/>
    <xf numFmtId="0" fontId="91" fillId="32" borderId="48" xfId="0" applyFont="1" applyFill="1" applyBorder="1"/>
    <xf numFmtId="0" fontId="91" fillId="32" borderId="63" xfId="0" applyFont="1" applyFill="1" applyBorder="1"/>
    <xf numFmtId="0" fontId="91" fillId="32" borderId="55" xfId="0" applyFont="1" applyFill="1" applyBorder="1"/>
    <xf numFmtId="0" fontId="122" fillId="32" borderId="0" xfId="0" applyFont="1" applyFill="1"/>
    <xf numFmtId="0" fontId="122" fillId="0" borderId="38" xfId="0" applyFont="1" applyBorder="1"/>
    <xf numFmtId="0" fontId="122" fillId="0" borderId="0" xfId="0" applyFont="1"/>
    <xf numFmtId="0" fontId="123" fillId="0" borderId="0" xfId="0" applyFont="1" applyAlignment="1">
      <alignment horizontal="left" vertical="center"/>
    </xf>
    <xf numFmtId="0" fontId="123" fillId="0" borderId="0" xfId="0" applyFont="1" applyAlignment="1">
      <alignment vertical="center"/>
    </xf>
    <xf numFmtId="0" fontId="123" fillId="32" borderId="0" xfId="0" applyFont="1" applyFill="1" applyAlignment="1">
      <alignment vertical="center"/>
    </xf>
    <xf numFmtId="0" fontId="12" fillId="33" borderId="0" xfId="0" applyFont="1" applyFill="1" applyAlignment="1">
      <alignment vertical="center"/>
    </xf>
    <xf numFmtId="0" fontId="23" fillId="33" borderId="0" xfId="0" applyFont="1" applyFill="1" applyAlignment="1">
      <alignment vertical="center"/>
    </xf>
    <xf numFmtId="0" fontId="90" fillId="32" borderId="0" xfId="0" applyFont="1" applyFill="1"/>
    <xf numFmtId="0" fontId="122" fillId="32" borderId="38" xfId="0" applyFont="1" applyFill="1" applyBorder="1"/>
    <xf numFmtId="0" fontId="23" fillId="33" borderId="63" xfId="0" applyFont="1" applyFill="1" applyBorder="1" applyAlignment="1">
      <alignment vertical="center"/>
    </xf>
    <xf numFmtId="0" fontId="23" fillId="33" borderId="55" xfId="0" applyFont="1" applyFill="1" applyBorder="1" applyAlignment="1">
      <alignment vertical="center"/>
    </xf>
    <xf numFmtId="0" fontId="37" fillId="0" borderId="62" xfId="0" applyFont="1" applyBorder="1" applyAlignment="1">
      <alignment vertical="center" wrapText="1"/>
    </xf>
    <xf numFmtId="0" fontId="37" fillId="33" borderId="62" xfId="0" applyFont="1" applyFill="1" applyBorder="1" applyAlignment="1">
      <alignment vertical="center" wrapText="1"/>
    </xf>
    <xf numFmtId="164" fontId="37" fillId="33" borderId="62" xfId="0" applyNumberFormat="1" applyFont="1" applyFill="1" applyBorder="1" applyAlignment="1">
      <alignment vertical="center" wrapText="1"/>
    </xf>
    <xf numFmtId="0" fontId="109" fillId="44" borderId="63" xfId="0" applyFont="1" applyFill="1" applyBorder="1" applyAlignment="1">
      <alignment vertical="center" wrapText="1"/>
    </xf>
    <xf numFmtId="0" fontId="109" fillId="44" borderId="63" xfId="0" applyFont="1" applyFill="1" applyBorder="1" applyAlignment="1">
      <alignment vertical="center"/>
    </xf>
    <xf numFmtId="164" fontId="18" fillId="31" borderId="54" xfId="0" applyNumberFormat="1" applyFont="1" applyFill="1" applyBorder="1" applyAlignment="1">
      <alignment vertical="center"/>
    </xf>
    <xf numFmtId="164" fontId="18" fillId="31" borderId="66" xfId="0" applyNumberFormat="1" applyFont="1" applyFill="1" applyBorder="1" applyAlignment="1">
      <alignment vertical="center"/>
    </xf>
    <xf numFmtId="164" fontId="18" fillId="31" borderId="62" xfId="0" applyNumberFormat="1" applyFont="1" applyFill="1" applyBorder="1" applyAlignment="1">
      <alignment vertical="center"/>
    </xf>
    <xf numFmtId="0" fontId="23" fillId="33" borderId="38" xfId="0" applyFont="1" applyFill="1" applyBorder="1" applyAlignment="1">
      <alignment vertical="center"/>
    </xf>
    <xf numFmtId="0" fontId="23" fillId="33" borderId="47" xfId="0" applyFont="1" applyFill="1" applyBorder="1" applyAlignment="1">
      <alignment vertical="center"/>
    </xf>
    <xf numFmtId="0" fontId="91" fillId="32" borderId="0" xfId="0" applyFont="1" applyFill="1" applyAlignment="1">
      <alignment horizontal="left" vertical="top"/>
    </xf>
    <xf numFmtId="0" fontId="37" fillId="6" borderId="63" xfId="0" applyFont="1" applyFill="1" applyBorder="1" applyAlignment="1">
      <alignment horizontal="left" vertical="top"/>
    </xf>
    <xf numFmtId="0" fontId="124" fillId="33" borderId="63" xfId="0" applyFont="1" applyFill="1" applyBorder="1" applyAlignment="1">
      <alignment horizontal="left" vertical="top"/>
    </xf>
    <xf numFmtId="0" fontId="96" fillId="32" borderId="0" xfId="0" applyFont="1" applyFill="1" applyAlignment="1">
      <alignment horizontal="left" vertical="top"/>
    </xf>
    <xf numFmtId="0" fontId="125" fillId="0" borderId="0" xfId="0" applyFont="1" applyAlignment="1">
      <alignment horizontal="left" vertical="top"/>
    </xf>
    <xf numFmtId="0" fontId="19" fillId="32" borderId="38" xfId="0" applyFont="1" applyFill="1" applyBorder="1" applyAlignment="1">
      <alignment horizontal="center"/>
    </xf>
    <xf numFmtId="164" fontId="39" fillId="31" borderId="38" xfId="0" applyNumberFormat="1" applyFont="1" applyFill="1" applyBorder="1" applyAlignment="1">
      <alignment horizontal="center" vertical="center"/>
    </xf>
    <xf numFmtId="0" fontId="53" fillId="45" borderId="38" xfId="0" applyFont="1" applyFill="1" applyBorder="1" applyAlignment="1">
      <alignment horizontal="left" vertical="center"/>
    </xf>
    <xf numFmtId="0" fontId="124" fillId="33" borderId="38" xfId="0" applyFont="1" applyFill="1" applyBorder="1" applyAlignment="1">
      <alignment horizontal="left" vertical="top" wrapText="1"/>
    </xf>
    <xf numFmtId="0" fontId="19" fillId="32" borderId="38" xfId="0" applyFont="1" applyFill="1" applyBorder="1"/>
    <xf numFmtId="0" fontId="122" fillId="32" borderId="0" xfId="0" applyFont="1" applyFill="1" applyAlignment="1">
      <alignment vertical="center"/>
    </xf>
    <xf numFmtId="0" fontId="50" fillId="34" borderId="57" xfId="0" applyFont="1" applyFill="1" applyBorder="1" applyAlignment="1">
      <alignment horizontal="left" vertical="center"/>
    </xf>
    <xf numFmtId="0" fontId="122" fillId="32" borderId="38" xfId="0" applyFont="1" applyFill="1" applyBorder="1" applyAlignment="1">
      <alignment vertical="center"/>
    </xf>
    <xf numFmtId="0" fontId="122" fillId="0" borderId="0" xfId="0" applyFont="1" applyAlignment="1">
      <alignment vertical="center"/>
    </xf>
    <xf numFmtId="0" fontId="109" fillId="44" borderId="54" xfId="0" applyFont="1" applyFill="1" applyBorder="1" applyAlignment="1">
      <alignment vertical="center" wrapText="1"/>
    </xf>
    <xf numFmtId="0" fontId="109" fillId="44" borderId="54" xfId="0" applyFont="1" applyFill="1" applyBorder="1" applyAlignment="1">
      <alignment vertical="center"/>
    </xf>
    <xf numFmtId="0" fontId="109" fillId="44" borderId="43" xfId="0" applyFont="1" applyFill="1" applyBorder="1" applyAlignment="1">
      <alignment vertical="center"/>
    </xf>
    <xf numFmtId="0" fontId="122" fillId="42" borderId="43" xfId="0" applyFont="1" applyFill="1" applyBorder="1"/>
    <xf numFmtId="0" fontId="122" fillId="46" borderId="43" xfId="0" applyFont="1" applyFill="1" applyBorder="1" applyAlignment="1">
      <alignment vertical="center" wrapText="1"/>
    </xf>
    <xf numFmtId="0" fontId="122" fillId="42" borderId="44" xfId="0" applyFont="1" applyFill="1" applyBorder="1"/>
    <xf numFmtId="0" fontId="50" fillId="37" borderId="67" xfId="0" applyFont="1" applyFill="1" applyBorder="1" applyAlignment="1">
      <alignment horizontal="left" vertical="center"/>
    </xf>
    <xf numFmtId="0" fontId="0" fillId="32" borderId="45" xfId="0" applyFill="1" applyBorder="1"/>
    <xf numFmtId="0" fontId="0" fillId="32" borderId="48" xfId="0" applyFill="1" applyBorder="1"/>
    <xf numFmtId="0" fontId="123" fillId="32" borderId="38" xfId="0" applyFont="1" applyFill="1" applyBorder="1" applyAlignment="1">
      <alignment horizontal="left" vertical="center"/>
    </xf>
    <xf numFmtId="0" fontId="123" fillId="32" borderId="38" xfId="0" applyFont="1" applyFill="1" applyBorder="1" applyAlignment="1">
      <alignment vertical="center"/>
    </xf>
    <xf numFmtId="0" fontId="91" fillId="32" borderId="38" xfId="0" applyFont="1" applyFill="1" applyBorder="1" applyAlignment="1">
      <alignment horizontal="left" vertical="top"/>
    </xf>
    <xf numFmtId="0" fontId="126" fillId="32" borderId="38" xfId="0" applyFont="1" applyFill="1" applyBorder="1" applyAlignment="1">
      <alignment horizontal="left" vertical="top"/>
    </xf>
    <xf numFmtId="0" fontId="125" fillId="32" borderId="38" xfId="0" applyFont="1" applyFill="1" applyBorder="1" applyAlignment="1">
      <alignment horizontal="left" vertical="top"/>
    </xf>
    <xf numFmtId="0" fontId="96" fillId="32" borderId="38" xfId="0" applyFont="1" applyFill="1" applyBorder="1" applyAlignment="1">
      <alignment horizontal="left" vertical="top"/>
    </xf>
    <xf numFmtId="0" fontId="108" fillId="32" borderId="38" xfId="0" applyFont="1" applyFill="1" applyBorder="1"/>
    <xf numFmtId="0" fontId="95" fillId="32" borderId="38" xfId="0" applyFont="1" applyFill="1" applyBorder="1"/>
    <xf numFmtId="0" fontId="94" fillId="32" borderId="38" xfId="0" applyFont="1" applyFill="1" applyBorder="1"/>
    <xf numFmtId="0" fontId="96" fillId="32" borderId="38" xfId="0" applyFont="1" applyFill="1" applyBorder="1"/>
    <xf numFmtId="0" fontId="124" fillId="33" borderId="45" xfId="0" applyFont="1" applyFill="1" applyBorder="1" applyAlignment="1">
      <alignment horizontal="left" vertical="top" wrapText="1"/>
    </xf>
    <xf numFmtId="0" fontId="0" fillId="32" borderId="62" xfId="0" applyFill="1" applyBorder="1"/>
    <xf numFmtId="0" fontId="91" fillId="32" borderId="62" xfId="0" applyFont="1" applyFill="1" applyBorder="1"/>
    <xf numFmtId="0" fontId="53" fillId="47" borderId="57" xfId="0" applyFont="1" applyFill="1" applyBorder="1" applyAlignment="1">
      <alignment horizontal="left" vertical="center"/>
    </xf>
    <xf numFmtId="0" fontId="50" fillId="48" borderId="57" xfId="0" applyFont="1" applyFill="1" applyBorder="1" applyAlignment="1">
      <alignment horizontal="left" vertical="center"/>
    </xf>
    <xf numFmtId="0" fontId="12" fillId="6" borderId="0" xfId="0" applyFont="1" applyFill="1" applyAlignment="1">
      <alignment horizontal="left" vertical="center"/>
    </xf>
    <xf numFmtId="0" fontId="23" fillId="6" borderId="0" xfId="0" applyFont="1" applyFill="1" applyAlignment="1">
      <alignment horizontal="left" vertical="center"/>
    </xf>
    <xf numFmtId="0" fontId="57" fillId="6" borderId="38" xfId="0" applyFont="1" applyFill="1" applyBorder="1"/>
    <xf numFmtId="0" fontId="16" fillId="33" borderId="57" xfId="0" applyFont="1" applyFill="1" applyBorder="1" applyAlignment="1">
      <alignment vertical="top" wrapText="1"/>
    </xf>
    <xf numFmtId="0" fontId="16" fillId="33" borderId="56" xfId="0" applyFont="1" applyFill="1" applyBorder="1" applyAlignment="1">
      <alignment vertical="top" wrapText="1"/>
    </xf>
    <xf numFmtId="0" fontId="2" fillId="8" borderId="0" xfId="0" applyFont="1" applyFill="1" applyAlignment="1">
      <alignment horizontal="left" vertical="top"/>
    </xf>
    <xf numFmtId="0" fontId="129" fillId="0" borderId="10" xfId="0" applyFont="1" applyBorder="1"/>
    <xf numFmtId="164" fontId="30" fillId="41" borderId="0" xfId="0" applyNumberFormat="1" applyFont="1" applyFill="1" applyAlignment="1">
      <alignment horizontal="center" vertical="center"/>
    </xf>
    <xf numFmtId="49" fontId="128" fillId="32" borderId="0" xfId="0" applyNumberFormat="1" applyFont="1" applyFill="1" applyAlignment="1">
      <alignment horizontal="left" vertical="top" wrapText="1"/>
    </xf>
    <xf numFmtId="0" fontId="23" fillId="33" borderId="38" xfId="0" applyFont="1" applyFill="1" applyBorder="1" applyAlignment="1">
      <alignment vertical="center" wrapText="1"/>
    </xf>
    <xf numFmtId="0" fontId="2" fillId="8" borderId="0" xfId="0" applyFont="1" applyFill="1" applyAlignment="1">
      <alignment vertical="top" wrapText="1"/>
    </xf>
    <xf numFmtId="49" fontId="116" fillId="38" borderId="0" xfId="0" applyNumberFormat="1" applyFont="1" applyFill="1" applyAlignment="1">
      <alignment horizontal="left" vertical="center"/>
    </xf>
    <xf numFmtId="49" fontId="132" fillId="49" borderId="0" xfId="0" applyNumberFormat="1" applyFont="1" applyFill="1" applyAlignment="1">
      <alignment horizontal="left" vertical="center"/>
    </xf>
    <xf numFmtId="0" fontId="99" fillId="0" borderId="38" xfId="0" applyFont="1" applyBorder="1" applyAlignment="1">
      <alignment vertical="center"/>
    </xf>
    <xf numFmtId="0" fontId="100" fillId="0" borderId="38" xfId="0" applyFont="1" applyBorder="1"/>
    <xf numFmtId="0" fontId="99" fillId="0" borderId="38" xfId="0" applyFont="1" applyBorder="1"/>
    <xf numFmtId="0" fontId="103" fillId="0" borderId="38" xfId="0" applyFont="1" applyBorder="1" applyAlignment="1">
      <alignment vertical="top" wrapText="1"/>
    </xf>
    <xf numFmtId="0" fontId="104" fillId="0" borderId="38" xfId="0" applyFont="1" applyBorder="1"/>
    <xf numFmtId="0" fontId="103" fillId="0" borderId="38" xfId="0" applyFont="1" applyBorder="1"/>
    <xf numFmtId="0" fontId="110" fillId="0" borderId="38" xfId="0" applyFont="1" applyBorder="1" applyAlignment="1">
      <alignment horizontal="center" vertical="center"/>
    </xf>
    <xf numFmtId="0" fontId="110" fillId="0" borderId="38" xfId="0" applyFont="1" applyBorder="1"/>
    <xf numFmtId="0" fontId="121" fillId="0" borderId="38" xfId="0" applyFont="1" applyBorder="1"/>
    <xf numFmtId="0" fontId="98" fillId="0" borderId="38" xfId="0" applyFont="1" applyBorder="1"/>
    <xf numFmtId="0" fontId="119" fillId="0" borderId="38" xfId="0" applyFont="1" applyBorder="1"/>
    <xf numFmtId="49" fontId="99" fillId="0" borderId="38" xfId="0" applyNumberFormat="1" applyFont="1" applyBorder="1" applyAlignment="1">
      <alignment horizontal="left" vertical="center"/>
    </xf>
    <xf numFmtId="49" fontId="116" fillId="0" borderId="38" xfId="0" applyNumberFormat="1" applyFont="1" applyBorder="1" applyAlignment="1">
      <alignment horizontal="left" vertical="center"/>
    </xf>
    <xf numFmtId="49" fontId="102" fillId="0" borderId="38" xfId="0" applyNumberFormat="1" applyFont="1" applyBorder="1" applyAlignment="1">
      <alignment horizontal="left" vertical="center"/>
    </xf>
    <xf numFmtId="49" fontId="97" fillId="0" borderId="38" xfId="0" applyNumberFormat="1" applyFont="1" applyBorder="1" applyAlignment="1">
      <alignment horizontal="left" vertical="center"/>
    </xf>
    <xf numFmtId="0" fontId="97" fillId="0" borderId="38" xfId="0" applyFont="1" applyBorder="1"/>
    <xf numFmtId="0" fontId="105" fillId="0" borderId="38" xfId="0" applyFont="1" applyBorder="1" applyAlignment="1">
      <alignment vertical="top" wrapText="1"/>
    </xf>
    <xf numFmtId="0" fontId="106" fillId="0" borderId="38" xfId="0" applyFont="1" applyBorder="1"/>
    <xf numFmtId="0" fontId="105" fillId="0" borderId="38" xfId="0" applyFont="1" applyBorder="1"/>
    <xf numFmtId="0" fontId="89" fillId="0" borderId="60" xfId="0" applyFont="1" applyBorder="1" applyAlignment="1">
      <alignment horizontal="left" vertical="top" wrapText="1"/>
    </xf>
    <xf numFmtId="0" fontId="23" fillId="33" borderId="0" xfId="0" applyFont="1" applyFill="1" applyAlignment="1">
      <alignment vertical="center" wrapText="1"/>
    </xf>
    <xf numFmtId="0" fontId="37" fillId="32" borderId="38" xfId="0" applyFont="1" applyFill="1" applyBorder="1" applyAlignment="1">
      <alignment vertical="center"/>
    </xf>
    <xf numFmtId="0" fontId="130" fillId="8" borderId="0" xfId="0" applyFont="1" applyFill="1" applyAlignment="1">
      <alignment horizontal="left"/>
    </xf>
    <xf numFmtId="0" fontId="1" fillId="8" borderId="0" xfId="0" applyFont="1" applyFill="1" applyAlignment="1">
      <alignment vertical="top"/>
    </xf>
    <xf numFmtId="0" fontId="130" fillId="8" borderId="0" xfId="0" applyFont="1" applyFill="1" applyAlignment="1">
      <alignment horizontal="left" vertical="top" wrapText="1"/>
    </xf>
    <xf numFmtId="0" fontId="130" fillId="8" borderId="0" xfId="0" applyFont="1" applyFill="1" applyAlignment="1">
      <alignment vertical="top"/>
    </xf>
    <xf numFmtId="0" fontId="130" fillId="0" borderId="0" xfId="0" applyFont="1"/>
    <xf numFmtId="0" fontId="130" fillId="52" borderId="0" xfId="0" applyFont="1" applyFill="1" applyAlignment="1">
      <alignment vertical="top"/>
    </xf>
    <xf numFmtId="0" fontId="91" fillId="0" borderId="0" xfId="0" applyFont="1"/>
    <xf numFmtId="0" fontId="19" fillId="0" borderId="0" xfId="0" applyFont="1" applyAlignment="1">
      <alignment wrapText="1"/>
    </xf>
    <xf numFmtId="0" fontId="28" fillId="39" borderId="38" xfId="0" applyFont="1" applyFill="1" applyBorder="1" applyAlignment="1">
      <alignment vertical="top" wrapText="1"/>
    </xf>
    <xf numFmtId="0" fontId="2" fillId="0" borderId="38" xfId="0" applyFont="1" applyBorder="1"/>
    <xf numFmtId="0" fontId="25" fillId="6" borderId="38" xfId="0" applyFont="1" applyFill="1" applyBorder="1" applyAlignment="1">
      <alignment vertical="top"/>
    </xf>
    <xf numFmtId="0" fontId="0" fillId="0" borderId="38" xfId="0" applyBorder="1" applyAlignment="1">
      <alignment vertical="top"/>
    </xf>
    <xf numFmtId="0" fontId="2" fillId="8" borderId="38" xfId="0" applyFont="1" applyFill="1" applyBorder="1" applyAlignment="1">
      <alignment horizontal="left" vertical="top"/>
    </xf>
    <xf numFmtId="0" fontId="2" fillId="0" borderId="38" xfId="0" applyFont="1" applyBorder="1" applyAlignment="1">
      <alignment vertical="center"/>
    </xf>
    <xf numFmtId="0" fontId="26" fillId="8" borderId="38" xfId="0" applyFont="1" applyFill="1" applyBorder="1" applyAlignment="1">
      <alignment wrapText="1"/>
    </xf>
    <xf numFmtId="0" fontId="0" fillId="0" borderId="38" xfId="0" applyBorder="1" applyAlignment="1">
      <alignment horizontal="left" vertical="top"/>
    </xf>
    <xf numFmtId="0" fontId="2" fillId="0" borderId="68" xfId="0" applyFont="1" applyBorder="1"/>
    <xf numFmtId="0" fontId="0" fillId="0" borderId="69" xfId="0" applyBorder="1"/>
    <xf numFmtId="0" fontId="26" fillId="39" borderId="38" xfId="0" applyFont="1" applyFill="1" applyBorder="1" applyAlignment="1">
      <alignment vertical="top"/>
    </xf>
    <xf numFmtId="0" fontId="25" fillId="39" borderId="74" xfId="0" applyFont="1" applyFill="1" applyBorder="1" applyAlignment="1">
      <alignment vertical="top"/>
    </xf>
    <xf numFmtId="0" fontId="138" fillId="2" borderId="0" xfId="0" applyFont="1" applyFill="1"/>
    <xf numFmtId="0" fontId="13" fillId="51" borderId="38" xfId="0" applyFont="1" applyFill="1" applyBorder="1" applyAlignment="1">
      <alignment horizontal="center" vertical="center"/>
    </xf>
    <xf numFmtId="0" fontId="13" fillId="51" borderId="0" xfId="0" applyFont="1" applyFill="1" applyAlignment="1">
      <alignment horizontal="center" vertical="center"/>
    </xf>
    <xf numFmtId="0" fontId="16" fillId="33" borderId="75" xfId="0" applyFont="1" applyFill="1" applyBorder="1" applyAlignment="1">
      <alignment horizontal="left" vertical="top"/>
    </xf>
    <xf numFmtId="0" fontId="16" fillId="33" borderId="76" xfId="0" applyFont="1" applyFill="1" applyBorder="1" applyAlignment="1">
      <alignment horizontal="left" vertical="top"/>
    </xf>
    <xf numFmtId="9" fontId="16" fillId="33" borderId="80" xfId="0" applyNumberFormat="1" applyFont="1" applyFill="1" applyBorder="1" applyAlignment="1">
      <alignment horizontal="left" vertical="top"/>
    </xf>
    <xf numFmtId="9" fontId="16" fillId="33" borderId="82" xfId="0" applyNumberFormat="1" applyFont="1" applyFill="1" applyBorder="1" applyAlignment="1">
      <alignment horizontal="left" vertical="top"/>
    </xf>
    <xf numFmtId="9" fontId="16" fillId="33" borderId="83" xfId="0" applyNumberFormat="1" applyFont="1" applyFill="1" applyBorder="1" applyAlignment="1">
      <alignment horizontal="left" vertical="top"/>
    </xf>
    <xf numFmtId="0" fontId="16" fillId="33" borderId="83" xfId="0" applyFont="1" applyFill="1" applyBorder="1" applyAlignment="1">
      <alignment horizontal="left" vertical="top"/>
    </xf>
    <xf numFmtId="9" fontId="16" fillId="33" borderId="84" xfId="0" applyNumberFormat="1" applyFont="1" applyFill="1" applyBorder="1" applyAlignment="1">
      <alignment horizontal="left" vertical="top"/>
    </xf>
    <xf numFmtId="0" fontId="16" fillId="6" borderId="80" xfId="0" applyFont="1" applyFill="1" applyBorder="1" applyAlignment="1">
      <alignment vertical="top" wrapText="1"/>
    </xf>
    <xf numFmtId="0" fontId="87" fillId="17" borderId="77" xfId="0" applyFont="1" applyFill="1" applyBorder="1" applyAlignment="1">
      <alignment horizontal="left" vertical="center"/>
    </xf>
    <xf numFmtId="0" fontId="87" fillId="17" borderId="78" xfId="0" applyFont="1" applyFill="1" applyBorder="1" applyAlignment="1">
      <alignment horizontal="left" vertical="center"/>
    </xf>
    <xf numFmtId="0" fontId="87" fillId="17" borderId="79" xfId="0" applyFont="1" applyFill="1" applyBorder="1" applyAlignment="1">
      <alignment horizontal="left" vertical="center"/>
    </xf>
    <xf numFmtId="0" fontId="50" fillId="20" borderId="80" xfId="0" applyFont="1" applyFill="1" applyBorder="1" applyAlignment="1">
      <alignment horizontal="left"/>
    </xf>
    <xf numFmtId="0" fontId="50" fillId="20" borderId="81" xfId="0" applyFont="1" applyFill="1" applyBorder="1" applyAlignment="1">
      <alignment horizontal="center"/>
    </xf>
    <xf numFmtId="0" fontId="39" fillId="14" borderId="80" xfId="0" applyFont="1" applyFill="1" applyBorder="1" applyAlignment="1">
      <alignment horizontal="center" vertical="center"/>
    </xf>
    <xf numFmtId="0" fontId="39" fillId="14" borderId="81" xfId="0" applyFont="1" applyFill="1" applyBorder="1" applyAlignment="1">
      <alignment horizontal="center" vertical="center"/>
    </xf>
    <xf numFmtId="0" fontId="12" fillId="6" borderId="80" xfId="0" applyFont="1" applyFill="1" applyBorder="1" applyAlignment="1">
      <alignment vertical="top" wrapText="1"/>
    </xf>
    <xf numFmtId="0" fontId="12" fillId="6" borderId="81" xfId="0" applyFont="1" applyFill="1" applyBorder="1" applyAlignment="1">
      <alignment vertical="top" wrapText="1"/>
    </xf>
    <xf numFmtId="0" fontId="57" fillId="6" borderId="82" xfId="0" applyFont="1" applyFill="1" applyBorder="1" applyAlignment="1">
      <alignment wrapText="1"/>
    </xf>
    <xf numFmtId="0" fontId="57" fillId="6" borderId="83" xfId="0" applyFont="1" applyFill="1" applyBorder="1" applyAlignment="1">
      <alignment wrapText="1"/>
    </xf>
    <xf numFmtId="0" fontId="57" fillId="6" borderId="84" xfId="0" applyFont="1" applyFill="1" applyBorder="1" applyAlignment="1">
      <alignment wrapText="1"/>
    </xf>
    <xf numFmtId="0" fontId="87" fillId="16" borderId="77" xfId="0" applyFont="1" applyFill="1" applyBorder="1" applyAlignment="1">
      <alignment horizontal="left" vertical="center"/>
    </xf>
    <xf numFmtId="0" fontId="87" fillId="16" borderId="79" xfId="0" applyFont="1" applyFill="1" applyBorder="1" applyAlignment="1">
      <alignment horizontal="left" vertical="center"/>
    </xf>
    <xf numFmtId="0" fontId="53" fillId="19" borderId="80" xfId="0" applyFont="1" applyFill="1" applyBorder="1" applyAlignment="1">
      <alignment horizontal="left" vertical="center"/>
    </xf>
    <xf numFmtId="0" fontId="50" fillId="19" borderId="81" xfId="0" applyFont="1" applyFill="1" applyBorder="1" applyAlignment="1">
      <alignment horizontal="center"/>
    </xf>
    <xf numFmtId="0" fontId="12" fillId="33" borderId="80" xfId="0" applyFont="1" applyFill="1" applyBorder="1" applyAlignment="1">
      <alignment vertical="top" wrapText="1"/>
    </xf>
    <xf numFmtId="0" fontId="87" fillId="15" borderId="77" xfId="0" applyFont="1" applyFill="1" applyBorder="1" applyAlignment="1">
      <alignment horizontal="left" vertical="center"/>
    </xf>
    <xf numFmtId="0" fontId="87" fillId="15" borderId="79" xfId="0" applyFont="1" applyFill="1" applyBorder="1" applyAlignment="1">
      <alignment horizontal="left" vertical="center"/>
    </xf>
    <xf numFmtId="0" fontId="53" fillId="18" borderId="80" xfId="0" applyFont="1" applyFill="1" applyBorder="1" applyAlignment="1">
      <alignment horizontal="left" vertical="center"/>
    </xf>
    <xf numFmtId="0" fontId="50" fillId="18" borderId="81" xfId="0" applyFont="1" applyFill="1" applyBorder="1" applyAlignment="1">
      <alignment horizontal="center"/>
    </xf>
    <xf numFmtId="0" fontId="47" fillId="4" borderId="77" xfId="0" applyFont="1" applyFill="1" applyBorder="1" applyAlignment="1">
      <alignment horizontal="left" vertical="center"/>
    </xf>
    <xf numFmtId="0" fontId="47" fillId="4" borderId="79" xfId="0" applyFont="1" applyFill="1" applyBorder="1" applyAlignment="1">
      <alignment horizontal="left" vertical="center"/>
    </xf>
    <xf numFmtId="0" fontId="49" fillId="7" borderId="80" xfId="0" applyFont="1" applyFill="1" applyBorder="1" applyAlignment="1">
      <alignment horizontal="left" vertical="center"/>
    </xf>
    <xf numFmtId="0" fontId="50" fillId="7" borderId="81" xfId="0" applyFont="1" applyFill="1" applyBorder="1" applyAlignment="1">
      <alignment horizontal="center" vertical="center"/>
    </xf>
    <xf numFmtId="0" fontId="54" fillId="6" borderId="80" xfId="0" applyFont="1" applyFill="1" applyBorder="1" applyAlignment="1">
      <alignment horizontal="center" vertical="center"/>
    </xf>
    <xf numFmtId="0" fontId="12" fillId="6" borderId="82" xfId="0" applyFont="1" applyFill="1" applyBorder="1" applyAlignment="1">
      <alignment vertical="top" wrapText="1"/>
    </xf>
    <xf numFmtId="0" fontId="12" fillId="6" borderId="84" xfId="0" applyFont="1" applyFill="1" applyBorder="1" applyAlignment="1">
      <alignment vertical="top"/>
    </xf>
    <xf numFmtId="0" fontId="87" fillId="35" borderId="77" xfId="0" applyFont="1" applyFill="1" applyBorder="1" applyAlignment="1">
      <alignment horizontal="left" vertical="center"/>
    </xf>
    <xf numFmtId="0" fontId="87" fillId="35" borderId="79" xfId="0" applyFont="1" applyFill="1" applyBorder="1" applyAlignment="1">
      <alignment horizontal="left" vertical="center"/>
    </xf>
    <xf numFmtId="0" fontId="50" fillId="34" borderId="80" xfId="0" applyFont="1" applyFill="1" applyBorder="1" applyAlignment="1">
      <alignment horizontal="left"/>
    </xf>
    <xf numFmtId="0" fontId="50" fillId="34" borderId="81" xfId="0" applyFont="1" applyFill="1" applyBorder="1" applyAlignment="1">
      <alignment horizontal="center"/>
    </xf>
    <xf numFmtId="0" fontId="12" fillId="33" borderId="81" xfId="0" applyFont="1" applyFill="1" applyBorder="1" applyAlignment="1">
      <alignment vertical="top" wrapText="1"/>
    </xf>
    <xf numFmtId="0" fontId="57" fillId="33" borderId="82" xfId="0" applyFont="1" applyFill="1" applyBorder="1" applyAlignment="1">
      <alignment wrapText="1"/>
    </xf>
    <xf numFmtId="0" fontId="57" fillId="33" borderId="84" xfId="0" applyFont="1" applyFill="1" applyBorder="1" applyAlignment="1">
      <alignment wrapText="1"/>
    </xf>
    <xf numFmtId="0" fontId="87" fillId="36" borderId="85" xfId="0" applyFont="1" applyFill="1" applyBorder="1" applyAlignment="1">
      <alignment horizontal="left" vertical="center"/>
    </xf>
    <xf numFmtId="0" fontId="50" fillId="37" borderId="86" xfId="0" applyFont="1" applyFill="1" applyBorder="1" applyAlignment="1">
      <alignment horizontal="left"/>
    </xf>
    <xf numFmtId="0" fontId="39" fillId="14" borderId="86" xfId="0" applyFont="1" applyFill="1" applyBorder="1" applyAlignment="1">
      <alignment horizontal="center" vertical="center"/>
    </xf>
    <xf numFmtId="0" fontId="12" fillId="6" borderId="86" xfId="0" applyFont="1" applyFill="1" applyBorder="1" applyAlignment="1">
      <alignment vertical="top" wrapText="1"/>
    </xf>
    <xf numFmtId="0" fontId="57" fillId="6" borderId="87" xfId="0" applyFont="1" applyFill="1" applyBorder="1" applyAlignment="1">
      <alignment wrapText="1"/>
    </xf>
    <xf numFmtId="0" fontId="57" fillId="6" borderId="88" xfId="0" applyFont="1" applyFill="1" applyBorder="1" applyAlignment="1">
      <alignment wrapText="1"/>
    </xf>
    <xf numFmtId="0" fontId="89" fillId="6" borderId="81" xfId="0" applyFont="1" applyFill="1" applyBorder="1" applyAlignment="1">
      <alignment vertical="top" wrapText="1"/>
    </xf>
    <xf numFmtId="0" fontId="16" fillId="33" borderId="81" xfId="0" applyFont="1" applyFill="1" applyBorder="1" applyAlignment="1">
      <alignment horizontal="left" vertical="top"/>
    </xf>
    <xf numFmtId="0" fontId="16" fillId="33" borderId="84" xfId="0" applyFont="1" applyFill="1" applyBorder="1" applyAlignment="1">
      <alignment horizontal="left" vertical="top"/>
    </xf>
    <xf numFmtId="164" fontId="18" fillId="32" borderId="38" xfId="0" applyNumberFormat="1" applyFont="1" applyFill="1" applyBorder="1" applyAlignment="1">
      <alignment vertical="center"/>
    </xf>
    <xf numFmtId="0" fontId="109" fillId="44" borderId="38" xfId="0" applyFont="1" applyFill="1" applyBorder="1" applyAlignment="1">
      <alignment vertical="center"/>
    </xf>
    <xf numFmtId="0" fontId="124" fillId="33" borderId="38" xfId="0" applyFont="1" applyFill="1" applyBorder="1" applyAlignment="1">
      <alignment horizontal="left" vertical="top"/>
    </xf>
    <xf numFmtId="0" fontId="2" fillId="8" borderId="0" xfId="0" applyFont="1" applyFill="1" applyAlignment="1">
      <alignment horizontal="right"/>
    </xf>
    <xf numFmtId="0" fontId="2" fillId="8" borderId="0" xfId="0" applyFont="1" applyFill="1" applyAlignment="1">
      <alignment horizontal="right" vertical="top"/>
    </xf>
    <xf numFmtId="0" fontId="25" fillId="8" borderId="0" xfId="0" applyFont="1" applyFill="1" applyAlignment="1">
      <alignment horizontal="right" vertical="top"/>
    </xf>
    <xf numFmtId="0" fontId="0" fillId="0" borderId="0" xfId="0" applyAlignment="1">
      <alignment horizontal="right"/>
    </xf>
    <xf numFmtId="0" fontId="109" fillId="44" borderId="38" xfId="0" applyFont="1" applyFill="1" applyBorder="1" applyAlignment="1">
      <alignment vertical="center" wrapText="1"/>
    </xf>
    <xf numFmtId="0" fontId="122" fillId="0" borderId="38" xfId="0" applyFont="1" applyBorder="1" applyAlignment="1">
      <alignment vertical="center"/>
    </xf>
    <xf numFmtId="0" fontId="91" fillId="0" borderId="38" xfId="0" applyFont="1" applyBorder="1" applyAlignment="1">
      <alignment horizontal="left" vertical="top"/>
    </xf>
    <xf numFmtId="164" fontId="18" fillId="31" borderId="38" xfId="0" applyNumberFormat="1" applyFont="1" applyFill="1" applyBorder="1" applyAlignment="1">
      <alignment vertical="center"/>
    </xf>
    <xf numFmtId="164" fontId="18" fillId="31" borderId="38" xfId="0" applyNumberFormat="1" applyFont="1" applyFill="1" applyBorder="1" applyAlignment="1">
      <alignment vertical="center" wrapText="1"/>
    </xf>
    <xf numFmtId="9" fontId="0" fillId="0" borderId="0" xfId="0" applyNumberFormat="1"/>
    <xf numFmtId="0" fontId="19" fillId="53" borderId="0" xfId="0" applyFont="1" applyFill="1" applyAlignment="1">
      <alignment horizontal="center" vertical="center"/>
    </xf>
    <xf numFmtId="0" fontId="12" fillId="54" borderId="80" xfId="0" applyFont="1" applyFill="1" applyBorder="1" applyAlignment="1">
      <alignment horizontal="center" vertical="center" wrapText="1"/>
    </xf>
    <xf numFmtId="0" fontId="12" fillId="54" borderId="0" xfId="0" applyFont="1" applyFill="1" applyAlignment="1">
      <alignment horizontal="center" vertical="center" wrapText="1"/>
    </xf>
    <xf numFmtId="0" fontId="12" fillId="54" borderId="81" xfId="0" applyFont="1" applyFill="1" applyBorder="1" applyAlignment="1">
      <alignment horizontal="center" vertical="center" wrapText="1"/>
    </xf>
    <xf numFmtId="0" fontId="12" fillId="54" borderId="38" xfId="0" applyFont="1" applyFill="1" applyBorder="1" applyAlignment="1">
      <alignment horizontal="center" vertical="center" wrapText="1"/>
    </xf>
    <xf numFmtId="0" fontId="12" fillId="53" borderId="62" xfId="0" applyFont="1" applyFill="1" applyBorder="1" applyAlignment="1">
      <alignment horizontal="center" vertical="center" wrapText="1"/>
    </xf>
    <xf numFmtId="0" fontId="12" fillId="54" borderId="62" xfId="0" applyFont="1" applyFill="1" applyBorder="1" applyAlignment="1">
      <alignment horizontal="center" vertical="center" wrapText="1"/>
    </xf>
    <xf numFmtId="164" fontId="12" fillId="55" borderId="44" xfId="0" applyNumberFormat="1" applyFont="1" applyFill="1" applyBorder="1" applyAlignment="1">
      <alignment horizontal="center" vertical="center" wrapText="1"/>
    </xf>
    <xf numFmtId="164" fontId="12" fillId="54" borderId="62" xfId="0" applyNumberFormat="1" applyFont="1" applyFill="1" applyBorder="1" applyAlignment="1">
      <alignment horizontal="center" vertical="center" wrapText="1"/>
    </xf>
    <xf numFmtId="0" fontId="53" fillId="56" borderId="38" xfId="0" applyFont="1" applyFill="1" applyBorder="1" applyAlignment="1">
      <alignment horizontal="left" vertical="center"/>
    </xf>
    <xf numFmtId="0" fontId="53" fillId="57" borderId="38" xfId="0" applyFont="1" applyFill="1" applyBorder="1" applyAlignment="1">
      <alignment horizontal="left" vertical="center"/>
    </xf>
    <xf numFmtId="0" fontId="50" fillId="58" borderId="38" xfId="0" applyFont="1" applyFill="1" applyBorder="1" applyAlignment="1">
      <alignment horizontal="left" vertical="center"/>
    </xf>
    <xf numFmtId="0" fontId="140" fillId="0" borderId="38" xfId="0" applyFont="1" applyBorder="1"/>
    <xf numFmtId="164" fontId="141" fillId="31" borderId="38" xfId="0" applyNumberFormat="1" applyFont="1" applyFill="1" applyBorder="1" applyAlignment="1">
      <alignment vertical="center"/>
    </xf>
    <xf numFmtId="49" fontId="140" fillId="0" borderId="38" xfId="0" applyNumberFormat="1" applyFont="1" applyBorder="1" applyAlignment="1">
      <alignment vertical="center" wrapText="1"/>
    </xf>
    <xf numFmtId="2" fontId="140" fillId="0" borderId="38" xfId="0" applyNumberFormat="1" applyFont="1" applyBorder="1"/>
    <xf numFmtId="49" fontId="140" fillId="33" borderId="38" xfId="0" applyNumberFormat="1" applyFont="1" applyFill="1" applyBorder="1" applyAlignment="1">
      <alignment vertical="center" wrapText="1"/>
    </xf>
    <xf numFmtId="0" fontId="127" fillId="59" borderId="63" xfId="0" applyFont="1" applyFill="1" applyBorder="1" applyAlignment="1">
      <alignment vertical="center" wrapText="1"/>
    </xf>
    <xf numFmtId="0" fontId="127" fillId="59" borderId="41" xfId="0" applyFont="1" applyFill="1" applyBorder="1" applyAlignment="1">
      <alignment vertical="center"/>
    </xf>
    <xf numFmtId="0" fontId="127" fillId="59" borderId="38" xfId="0" applyFont="1" applyFill="1" applyBorder="1" applyAlignment="1">
      <alignment vertical="center" wrapText="1"/>
    </xf>
    <xf numFmtId="0" fontId="127" fillId="59" borderId="45" xfId="0" applyFont="1" applyFill="1" applyBorder="1" applyAlignment="1">
      <alignment vertical="center" wrapText="1"/>
    </xf>
    <xf numFmtId="0" fontId="127" fillId="60" borderId="63" xfId="0" applyFont="1" applyFill="1" applyBorder="1" applyAlignment="1">
      <alignment vertical="center" wrapText="1"/>
    </xf>
    <xf numFmtId="0" fontId="2" fillId="61" borderId="0" xfId="0" applyFont="1" applyFill="1"/>
    <xf numFmtId="1" fontId="142" fillId="40" borderId="0" xfId="0" applyNumberFormat="1" applyFont="1" applyFill="1" applyAlignment="1">
      <alignment horizontal="center" vertical="center"/>
    </xf>
    <xf numFmtId="0" fontId="124" fillId="33" borderId="41" xfId="0" applyFont="1" applyFill="1" applyBorder="1" applyAlignment="1">
      <alignment horizontal="left" vertical="top" wrapText="1"/>
    </xf>
    <xf numFmtId="0" fontId="23" fillId="33" borderId="41" xfId="0" applyFont="1" applyFill="1" applyBorder="1" applyAlignment="1">
      <alignment vertical="center" wrapText="1"/>
    </xf>
    <xf numFmtId="0" fontId="53" fillId="18" borderId="41" xfId="0" applyFont="1" applyFill="1" applyBorder="1" applyAlignment="1">
      <alignment horizontal="left" vertical="center"/>
    </xf>
    <xf numFmtId="0" fontId="0" fillId="32" borderId="41" xfId="0" applyFill="1" applyBorder="1"/>
    <xf numFmtId="0" fontId="53" fillId="47" borderId="41" xfId="0" applyFont="1" applyFill="1" applyBorder="1" applyAlignment="1">
      <alignment horizontal="left" vertical="center"/>
    </xf>
    <xf numFmtId="0" fontId="50" fillId="34" borderId="41" xfId="0" applyFont="1" applyFill="1" applyBorder="1" applyAlignment="1">
      <alignment horizontal="left" vertical="center"/>
    </xf>
    <xf numFmtId="49" fontId="18" fillId="31" borderId="38" xfId="0" applyNumberFormat="1" applyFont="1" applyFill="1" applyBorder="1" applyAlignment="1">
      <alignment vertical="center"/>
    </xf>
    <xf numFmtId="49" fontId="0" fillId="32" borderId="38" xfId="0" applyNumberFormat="1" applyFill="1" applyBorder="1"/>
    <xf numFmtId="49" fontId="139" fillId="33" borderId="38" xfId="0" applyNumberFormat="1" applyFont="1" applyFill="1" applyBorder="1" applyAlignment="1">
      <alignment vertical="center"/>
    </xf>
    <xf numFmtId="49" fontId="37" fillId="33" borderId="38" xfId="0" applyNumberFormat="1" applyFont="1" applyFill="1" applyBorder="1" applyAlignment="1">
      <alignment vertical="center" wrapText="1"/>
    </xf>
    <xf numFmtId="49" fontId="37" fillId="33" borderId="38" xfId="0" applyNumberFormat="1" applyFont="1" applyFill="1" applyBorder="1" applyAlignment="1">
      <alignment vertical="center"/>
    </xf>
    <xf numFmtId="49" fontId="91" fillId="32" borderId="38" xfId="0" applyNumberFormat="1" applyFont="1" applyFill="1" applyBorder="1"/>
    <xf numFmtId="164" fontId="12" fillId="62" borderId="42" xfId="0" applyNumberFormat="1" applyFont="1" applyFill="1" applyBorder="1" applyAlignment="1">
      <alignment horizontal="center" vertical="center" wrapText="1"/>
    </xf>
    <xf numFmtId="164" fontId="12" fillId="62" borderId="43" xfId="0" applyNumberFormat="1" applyFont="1" applyFill="1" applyBorder="1" applyAlignment="1">
      <alignment horizontal="center" vertical="center" wrapText="1"/>
    </xf>
    <xf numFmtId="164" fontId="12" fillId="62" borderId="44" xfId="0" applyNumberFormat="1" applyFont="1" applyFill="1" applyBorder="1" applyAlignment="1">
      <alignment horizontal="center" vertical="center" wrapText="1"/>
    </xf>
    <xf numFmtId="49" fontId="37" fillId="32" borderId="41" xfId="0" applyNumberFormat="1" applyFont="1" applyFill="1" applyBorder="1" applyAlignment="1">
      <alignment vertical="center" wrapText="1"/>
    </xf>
    <xf numFmtId="49" fontId="18" fillId="31" borderId="45" xfId="0" applyNumberFormat="1" applyFont="1" applyFill="1" applyBorder="1" applyAlignment="1">
      <alignment vertical="center"/>
    </xf>
    <xf numFmtId="49" fontId="37" fillId="33" borderId="41" xfId="0" applyNumberFormat="1" applyFont="1" applyFill="1" applyBorder="1" applyAlignment="1">
      <alignment vertical="center" wrapText="1"/>
    </xf>
    <xf numFmtId="49" fontId="139" fillId="33" borderId="45" xfId="0" applyNumberFormat="1" applyFont="1" applyFill="1" applyBorder="1" applyAlignment="1">
      <alignment vertical="center"/>
    </xf>
    <xf numFmtId="49" fontId="37" fillId="33" borderId="46" xfId="0" applyNumberFormat="1" applyFont="1" applyFill="1" applyBorder="1" applyAlignment="1">
      <alignment vertical="center" wrapText="1"/>
    </xf>
    <xf numFmtId="49" fontId="18" fillId="31" borderId="47" xfId="0" applyNumberFormat="1" applyFont="1" applyFill="1" applyBorder="1" applyAlignment="1">
      <alignment vertical="center"/>
    </xf>
    <xf numFmtId="49" fontId="37" fillId="33" borderId="47" xfId="0" applyNumberFormat="1" applyFont="1" applyFill="1" applyBorder="1" applyAlignment="1">
      <alignment vertical="center"/>
    </xf>
    <xf numFmtId="49" fontId="23" fillId="33" borderId="48" xfId="0" applyNumberFormat="1" applyFont="1" applyFill="1" applyBorder="1" applyAlignment="1">
      <alignment vertical="center"/>
    </xf>
    <xf numFmtId="0" fontId="37" fillId="33" borderId="38" xfId="0" applyFont="1" applyFill="1" applyBorder="1" applyAlignment="1">
      <alignment horizontal="left" vertical="top"/>
    </xf>
    <xf numFmtId="0" fontId="37" fillId="32" borderId="38" xfId="0" applyFont="1" applyFill="1" applyBorder="1" applyAlignment="1">
      <alignment vertical="center" wrapText="1"/>
    </xf>
    <xf numFmtId="2" fontId="37" fillId="32" borderId="38" xfId="0" applyNumberFormat="1" applyFont="1" applyFill="1" applyBorder="1" applyAlignment="1">
      <alignment vertical="center" wrapText="1"/>
    </xf>
    <xf numFmtId="164" fontId="37" fillId="33" borderId="38" xfId="0" applyNumberFormat="1" applyFont="1" applyFill="1" applyBorder="1" applyAlignment="1">
      <alignment vertical="center" wrapText="1"/>
    </xf>
    <xf numFmtId="0" fontId="109" fillId="44" borderId="42" xfId="0" applyFont="1" applyFill="1" applyBorder="1" applyAlignment="1">
      <alignment vertical="center" wrapText="1"/>
    </xf>
    <xf numFmtId="0" fontId="109" fillId="44" borderId="43" xfId="0" applyFont="1" applyFill="1" applyBorder="1" applyAlignment="1">
      <alignment vertical="center" wrapText="1"/>
    </xf>
    <xf numFmtId="0" fontId="109" fillId="44" borderId="41" xfId="0" applyFont="1" applyFill="1" applyBorder="1" applyAlignment="1">
      <alignment vertical="center" wrapText="1"/>
    </xf>
    <xf numFmtId="0" fontId="37" fillId="33" borderId="41" xfId="0" applyFont="1" applyFill="1" applyBorder="1" applyAlignment="1">
      <alignment horizontal="left" vertical="top"/>
    </xf>
    <xf numFmtId="0" fontId="37" fillId="32" borderId="41" xfId="0" applyFont="1" applyFill="1" applyBorder="1" applyAlignment="1">
      <alignment vertical="center" wrapText="1"/>
    </xf>
    <xf numFmtId="0" fontId="37" fillId="33" borderId="41" xfId="0" applyFont="1" applyFill="1" applyBorder="1" applyAlignment="1">
      <alignment vertical="center" wrapText="1"/>
    </xf>
    <xf numFmtId="164" fontId="18" fillId="31" borderId="47" xfId="0" applyNumberFormat="1" applyFont="1" applyFill="1" applyBorder="1" applyAlignment="1">
      <alignment vertical="center"/>
    </xf>
    <xf numFmtId="0" fontId="37" fillId="33" borderId="46" xfId="0" applyFont="1" applyFill="1" applyBorder="1" applyAlignment="1">
      <alignment vertical="center" wrapText="1"/>
    </xf>
    <xf numFmtId="2" fontId="37" fillId="32" borderId="47" xfId="0" applyNumberFormat="1" applyFont="1" applyFill="1" applyBorder="1" applyAlignment="1">
      <alignment vertical="center" wrapText="1"/>
    </xf>
    <xf numFmtId="0" fontId="37" fillId="32" borderId="47" xfId="0" applyFont="1" applyFill="1" applyBorder="1" applyAlignment="1">
      <alignment vertical="center" wrapText="1"/>
    </xf>
    <xf numFmtId="49" fontId="0" fillId="32" borderId="47" xfId="0" applyNumberFormat="1" applyFill="1" applyBorder="1"/>
    <xf numFmtId="49" fontId="0" fillId="32" borderId="45" xfId="0" applyNumberFormat="1" applyFill="1" applyBorder="1"/>
    <xf numFmtId="49" fontId="23" fillId="33" borderId="47" xfId="0" applyNumberFormat="1" applyFont="1" applyFill="1" applyBorder="1" applyAlignment="1">
      <alignment vertical="center"/>
    </xf>
    <xf numFmtId="0" fontId="115" fillId="0" borderId="0" xfId="0" applyFont="1"/>
    <xf numFmtId="0" fontId="144" fillId="0" borderId="38" xfId="0" applyFont="1" applyBorder="1"/>
    <xf numFmtId="164" fontId="145" fillId="31" borderId="38" xfId="0" applyNumberFormat="1" applyFont="1" applyFill="1" applyBorder="1" applyAlignment="1">
      <alignment vertical="center"/>
    </xf>
    <xf numFmtId="49" fontId="144" fillId="0" borderId="38" xfId="0" applyNumberFormat="1" applyFont="1" applyBorder="1" applyAlignment="1">
      <alignment vertical="center" wrapText="1"/>
    </xf>
    <xf numFmtId="2" fontId="144" fillId="0" borderId="38" xfId="0" applyNumberFormat="1" applyFont="1" applyBorder="1"/>
    <xf numFmtId="49" fontId="144" fillId="33" borderId="38" xfId="0" applyNumberFormat="1" applyFont="1" applyFill="1" applyBorder="1" applyAlignment="1">
      <alignment vertical="center" wrapText="1"/>
    </xf>
    <xf numFmtId="164" fontId="18" fillId="31" borderId="0" xfId="0" applyNumberFormat="1" applyFont="1" applyFill="1" applyAlignment="1">
      <alignment vertical="center"/>
    </xf>
    <xf numFmtId="0" fontId="53" fillId="45" borderId="93" xfId="0" applyFont="1" applyFill="1" applyBorder="1" applyAlignment="1">
      <alignment horizontal="left" vertical="center"/>
    </xf>
    <xf numFmtId="0" fontId="50" fillId="37" borderId="94" xfId="0" applyFont="1" applyFill="1" applyBorder="1" applyAlignment="1">
      <alignment horizontal="left" vertical="center"/>
    </xf>
    <xf numFmtId="0" fontId="124" fillId="33" borderId="93" xfId="0" applyFont="1" applyFill="1" applyBorder="1" applyAlignment="1">
      <alignment horizontal="left" vertical="top" wrapText="1"/>
    </xf>
    <xf numFmtId="0" fontId="124" fillId="33" borderId="94" xfId="0" applyFont="1" applyFill="1" applyBorder="1" applyAlignment="1">
      <alignment horizontal="left" vertical="top" wrapText="1"/>
    </xf>
    <xf numFmtId="164" fontId="18" fillId="31" borderId="93" xfId="0" applyNumberFormat="1" applyFont="1" applyFill="1" applyBorder="1" applyAlignment="1">
      <alignment vertical="center"/>
    </xf>
    <xf numFmtId="0" fontId="0" fillId="32" borderId="94" xfId="0" applyFill="1" applyBorder="1"/>
    <xf numFmtId="0" fontId="23" fillId="33" borderId="93" xfId="0" applyFont="1" applyFill="1" applyBorder="1" applyAlignment="1">
      <alignment vertical="center" wrapText="1"/>
    </xf>
    <xf numFmtId="0" fontId="23" fillId="33" borderId="94" xfId="0" applyFont="1" applyFill="1" applyBorder="1" applyAlignment="1">
      <alignment vertical="center" wrapText="1"/>
    </xf>
    <xf numFmtId="0" fontId="23" fillId="33" borderId="95" xfId="0" applyFont="1" applyFill="1" applyBorder="1" applyAlignment="1">
      <alignment vertical="center" wrapText="1"/>
    </xf>
    <xf numFmtId="0" fontId="23" fillId="33" borderId="96" xfId="0" applyFont="1" applyFill="1" applyBorder="1" applyAlignment="1">
      <alignment vertical="center" wrapText="1"/>
    </xf>
    <xf numFmtId="0" fontId="23" fillId="33" borderId="97" xfId="0" applyFont="1" applyFill="1" applyBorder="1" applyAlignment="1">
      <alignment vertical="center" wrapText="1"/>
    </xf>
    <xf numFmtId="164" fontId="39" fillId="31" borderId="98" xfId="0" applyNumberFormat="1" applyFont="1" applyFill="1" applyBorder="1" applyAlignment="1">
      <alignment vertical="center"/>
    </xf>
    <xf numFmtId="164" fontId="18" fillId="31" borderId="99" xfId="0" applyNumberFormat="1" applyFont="1" applyFill="1" applyBorder="1" applyAlignment="1">
      <alignment vertical="center"/>
    </xf>
    <xf numFmtId="164" fontId="18" fillId="31" borderId="94" xfId="0" applyNumberFormat="1" applyFont="1" applyFill="1" applyBorder="1" applyAlignment="1">
      <alignment vertical="center" wrapText="1"/>
    </xf>
    <xf numFmtId="164" fontId="18" fillId="31" borderId="95" xfId="0" applyNumberFormat="1" applyFont="1" applyFill="1" applyBorder="1" applyAlignment="1">
      <alignment vertical="center"/>
    </xf>
    <xf numFmtId="164" fontId="18" fillId="31" borderId="97" xfId="0" applyNumberFormat="1" applyFont="1" applyFill="1" applyBorder="1" applyAlignment="1">
      <alignment vertical="center" wrapText="1"/>
    </xf>
    <xf numFmtId="3" fontId="2" fillId="7" borderId="0" xfId="0" applyNumberFormat="1" applyFont="1" applyFill="1"/>
    <xf numFmtId="0" fontId="12" fillId="51" borderId="38" xfId="0" applyFont="1" applyFill="1" applyBorder="1" applyAlignment="1">
      <alignment vertical="center"/>
    </xf>
    <xf numFmtId="0" fontId="37" fillId="51" borderId="38" xfId="0" applyFont="1" applyFill="1" applyBorder="1" applyAlignment="1">
      <alignment vertical="center"/>
    </xf>
    <xf numFmtId="0" fontId="2" fillId="2" borderId="38" xfId="0" applyFont="1" applyFill="1" applyBorder="1"/>
    <xf numFmtId="0" fontId="7" fillId="2" borderId="38" xfId="0" applyFont="1" applyFill="1" applyBorder="1"/>
    <xf numFmtId="0" fontId="37" fillId="5" borderId="38" xfId="0" applyFont="1" applyFill="1" applyBorder="1"/>
    <xf numFmtId="0" fontId="48" fillId="10" borderId="38" xfId="0" applyFont="1" applyFill="1" applyBorder="1" applyAlignment="1">
      <alignment horizontal="left" vertical="center"/>
    </xf>
    <xf numFmtId="4" fontId="60" fillId="6" borderId="38" xfId="0" applyNumberFormat="1" applyFont="1" applyFill="1" applyBorder="1" applyAlignment="1">
      <alignment wrapText="1"/>
    </xf>
    <xf numFmtId="164" fontId="39" fillId="14" borderId="62" xfId="0" applyNumberFormat="1" applyFont="1" applyFill="1" applyBorder="1" applyAlignment="1">
      <alignment horizontal="center" vertical="center"/>
    </xf>
    <xf numFmtId="49" fontId="15" fillId="6" borderId="0" xfId="0" applyNumberFormat="1" applyFont="1" applyFill="1" applyAlignment="1">
      <alignment vertical="center" wrapText="1"/>
    </xf>
    <xf numFmtId="49" fontId="15" fillId="33" borderId="0" xfId="0" applyNumberFormat="1" applyFont="1" applyFill="1" applyAlignment="1">
      <alignment vertical="center" wrapText="1"/>
    </xf>
    <xf numFmtId="49" fontId="15" fillId="6" borderId="0" xfId="0" applyNumberFormat="1" applyFont="1" applyFill="1" applyAlignment="1">
      <alignment horizontal="left" vertical="center" wrapText="1"/>
    </xf>
    <xf numFmtId="164" fontId="57" fillId="14" borderId="48" xfId="0" applyNumberFormat="1" applyFont="1" applyFill="1" applyBorder="1" applyAlignment="1">
      <alignment horizontal="left" vertical="top" wrapText="1"/>
    </xf>
    <xf numFmtId="0" fontId="12" fillId="6" borderId="62" xfId="0" applyFont="1" applyFill="1" applyBorder="1" applyAlignment="1">
      <alignment horizontal="left" vertical="center" wrapText="1"/>
    </xf>
    <xf numFmtId="0" fontId="16" fillId="6" borderId="38" xfId="0" applyFont="1" applyFill="1" applyBorder="1" applyAlignment="1">
      <alignment horizontal="center" vertical="top" wrapText="1"/>
    </xf>
    <xf numFmtId="0" fontId="12" fillId="0" borderId="51" xfId="0" applyFont="1" applyBorder="1" applyAlignment="1">
      <alignment vertical="center" wrapText="1"/>
    </xf>
    <xf numFmtId="164" fontId="4" fillId="6" borderId="38" xfId="0" applyNumberFormat="1" applyFont="1" applyFill="1" applyBorder="1" applyAlignment="1">
      <alignment vertical="center" wrapText="1"/>
    </xf>
    <xf numFmtId="164" fontId="12" fillId="6" borderId="54" xfId="0" applyNumberFormat="1" applyFont="1" applyFill="1" applyBorder="1" applyAlignment="1">
      <alignment vertical="center" wrapText="1"/>
    </xf>
    <xf numFmtId="164" fontId="12" fillId="6" borderId="63" xfId="0" applyNumberFormat="1" applyFont="1" applyFill="1" applyBorder="1" applyAlignment="1">
      <alignment vertical="center" wrapText="1"/>
    </xf>
    <xf numFmtId="164" fontId="39" fillId="14" borderId="62" xfId="0" applyNumberFormat="1" applyFont="1" applyFill="1" applyBorder="1" applyAlignment="1">
      <alignment horizontal="left" vertical="center"/>
    </xf>
    <xf numFmtId="164" fontId="39" fillId="14" borderId="51" xfId="0" applyNumberFormat="1" applyFont="1" applyFill="1" applyBorder="1" applyAlignment="1">
      <alignment horizontal="left" vertical="center"/>
    </xf>
    <xf numFmtId="0" fontId="4" fillId="0" borderId="12" xfId="0" applyFont="1" applyBorder="1"/>
    <xf numFmtId="164" fontId="85" fillId="14" borderId="38" xfId="0" applyNumberFormat="1" applyFont="1" applyFill="1" applyBorder="1" applyAlignment="1">
      <alignment wrapText="1"/>
    </xf>
    <xf numFmtId="164" fontId="57" fillId="14" borderId="38" xfId="0" applyNumberFormat="1" applyFont="1" applyFill="1" applyBorder="1" applyAlignment="1">
      <alignment vertical="top" wrapText="1"/>
    </xf>
    <xf numFmtId="164" fontId="18" fillId="0" borderId="0" xfId="0" applyNumberFormat="1" applyFont="1" applyAlignment="1">
      <alignment vertical="center"/>
    </xf>
    <xf numFmtId="2" fontId="18" fillId="0" borderId="38" xfId="0" applyNumberFormat="1" applyFont="1" applyBorder="1" applyAlignment="1">
      <alignment vertical="center"/>
    </xf>
    <xf numFmtId="2" fontId="18" fillId="0" borderId="0" xfId="0" applyNumberFormat="1" applyFont="1" applyAlignment="1">
      <alignment vertical="center"/>
    </xf>
    <xf numFmtId="164" fontId="12" fillId="6" borderId="38" xfId="0" applyNumberFormat="1" applyFont="1" applyFill="1" applyBorder="1" applyAlignment="1">
      <alignment vertical="center" wrapText="1"/>
    </xf>
    <xf numFmtId="4" fontId="4" fillId="14" borderId="38" xfId="0" applyNumberFormat="1" applyFont="1" applyFill="1" applyBorder="1" applyAlignment="1">
      <alignment wrapText="1"/>
    </xf>
    <xf numFmtId="164" fontId="16" fillId="0" borderId="55" xfId="0" applyNumberFormat="1" applyFont="1" applyBorder="1" applyAlignment="1">
      <alignment vertical="top" wrapText="1"/>
    </xf>
    <xf numFmtId="4" fontId="18" fillId="0" borderId="0" xfId="0" applyNumberFormat="1" applyFont="1" applyAlignment="1">
      <alignment horizontal="center" vertical="center"/>
    </xf>
    <xf numFmtId="164" fontId="16" fillId="6" borderId="38" xfId="0" applyNumberFormat="1" applyFont="1" applyFill="1" applyBorder="1" applyAlignment="1">
      <alignment vertical="center" wrapText="1"/>
    </xf>
    <xf numFmtId="164" fontId="16" fillId="0" borderId="38" xfId="0" applyNumberFormat="1" applyFont="1" applyBorder="1" applyAlignment="1">
      <alignment vertical="center" wrapText="1"/>
    </xf>
    <xf numFmtId="164" fontId="57" fillId="0" borderId="55" xfId="0" applyNumberFormat="1" applyFont="1" applyBorder="1" applyAlignment="1">
      <alignment vertical="top" wrapText="1"/>
    </xf>
    <xf numFmtId="0" fontId="27" fillId="39" borderId="38" xfId="0" applyFont="1" applyFill="1" applyBorder="1"/>
    <xf numFmtId="9" fontId="2" fillId="0" borderId="38" xfId="0" applyNumberFormat="1" applyFont="1" applyBorder="1"/>
    <xf numFmtId="0" fontId="2" fillId="8" borderId="38" xfId="0" applyFont="1" applyFill="1" applyBorder="1"/>
    <xf numFmtId="0" fontId="91" fillId="0" borderId="38" xfId="0" applyFont="1" applyBorder="1"/>
    <xf numFmtId="0" fontId="2" fillId="0" borderId="101" xfId="0" applyFont="1" applyBorder="1"/>
    <xf numFmtId="0" fontId="25" fillId="6" borderId="102" xfId="0" applyFont="1" applyFill="1" applyBorder="1" applyAlignment="1">
      <alignment vertical="top"/>
    </xf>
    <xf numFmtId="9" fontId="2" fillId="0" borderId="102" xfId="0" applyNumberFormat="1" applyFont="1" applyBorder="1"/>
    <xf numFmtId="0" fontId="2" fillId="0" borderId="102" xfId="0" applyFont="1" applyBorder="1" applyAlignment="1">
      <alignment vertical="center"/>
    </xf>
    <xf numFmtId="0" fontId="2" fillId="0" borderId="103" xfId="0" applyFont="1" applyBorder="1"/>
    <xf numFmtId="0" fontId="0" fillId="0" borderId="104" xfId="0" applyBorder="1"/>
    <xf numFmtId="0" fontId="2" fillId="0" borderId="105" xfId="0" applyFont="1" applyBorder="1"/>
    <xf numFmtId="0" fontId="2" fillId="0" borderId="105" xfId="0" applyFont="1" applyBorder="1" applyAlignment="1">
      <alignment vertical="top"/>
    </xf>
    <xf numFmtId="0" fontId="2" fillId="0" borderId="106" xfId="0" applyFont="1" applyBorder="1"/>
    <xf numFmtId="0" fontId="2" fillId="0" borderId="107" xfId="0" applyFont="1" applyBorder="1"/>
    <xf numFmtId="0" fontId="0" fillId="0" borderId="105" xfId="0" applyBorder="1"/>
    <xf numFmtId="0" fontId="0" fillId="0" borderId="108" xfId="0" applyBorder="1"/>
    <xf numFmtId="0" fontId="2" fillId="8" borderId="109" xfId="0" applyFont="1" applyFill="1" applyBorder="1" applyAlignment="1">
      <alignment vertical="top" wrapText="1"/>
    </xf>
    <xf numFmtId="0" fontId="0" fillId="0" borderId="109" xfId="0" applyBorder="1" applyAlignment="1">
      <alignment vertical="top"/>
    </xf>
    <xf numFmtId="0" fontId="2" fillId="8" borderId="109" xfId="0" applyFont="1" applyFill="1" applyBorder="1" applyAlignment="1">
      <alignment horizontal="left" vertical="top"/>
    </xf>
    <xf numFmtId="0" fontId="0" fillId="0" borderId="109" xfId="0" applyBorder="1"/>
    <xf numFmtId="0" fontId="0" fillId="0" borderId="110" xfId="0" applyBorder="1"/>
    <xf numFmtId="0" fontId="21" fillId="39" borderId="38" xfId="0" applyFont="1" applyFill="1" applyBorder="1"/>
    <xf numFmtId="0" fontId="0" fillId="0" borderId="102" xfId="0" applyBorder="1"/>
    <xf numFmtId="0" fontId="0" fillId="0" borderId="103" xfId="0" applyBorder="1"/>
    <xf numFmtId="0" fontId="0" fillId="40" borderId="0" xfId="0" applyFill="1"/>
    <xf numFmtId="164" fontId="85" fillId="33" borderId="43" xfId="0" applyNumberFormat="1" applyFont="1" applyFill="1" applyBorder="1" applyAlignment="1">
      <alignment wrapText="1"/>
    </xf>
    <xf numFmtId="167" fontId="18" fillId="6" borderId="0" xfId="0" applyNumberFormat="1" applyFont="1" applyFill="1" applyAlignment="1">
      <alignment vertical="center"/>
    </xf>
    <xf numFmtId="167" fontId="18" fillId="0" borderId="38" xfId="0" applyNumberFormat="1" applyFont="1" applyBorder="1" applyAlignment="1">
      <alignment vertical="center"/>
    </xf>
    <xf numFmtId="167" fontId="18" fillId="14" borderId="38" xfId="0" applyNumberFormat="1" applyFont="1" applyFill="1" applyBorder="1" applyAlignment="1">
      <alignment vertical="center"/>
    </xf>
    <xf numFmtId="167" fontId="18" fillId="0" borderId="0" xfId="0" applyNumberFormat="1" applyFont="1" applyAlignment="1">
      <alignment vertical="center"/>
    </xf>
    <xf numFmtId="167" fontId="18" fillId="14" borderId="0" xfId="0" applyNumberFormat="1" applyFont="1" applyFill="1" applyAlignment="1">
      <alignment vertical="center"/>
    </xf>
    <xf numFmtId="167" fontId="2" fillId="8" borderId="0" xfId="0" applyNumberFormat="1" applyFont="1" applyFill="1"/>
    <xf numFmtId="167" fontId="0" fillId="0" borderId="0" xfId="0" applyNumberFormat="1"/>
    <xf numFmtId="0" fontId="19" fillId="0" borderId="0" xfId="0" applyFont="1" applyAlignment="1">
      <alignment horizontal="left" wrapText="1"/>
    </xf>
    <xf numFmtId="164" fontId="12" fillId="14" borderId="43" xfId="0" applyNumberFormat="1" applyFont="1" applyFill="1" applyBorder="1" applyAlignment="1">
      <alignment vertical="center" wrapText="1"/>
    </xf>
    <xf numFmtId="164" fontId="57" fillId="14" borderId="47" xfId="0" applyNumberFormat="1" applyFont="1" applyFill="1" applyBorder="1" applyAlignment="1">
      <alignment vertical="top" wrapText="1"/>
    </xf>
    <xf numFmtId="164" fontId="12" fillId="0" borderId="101" xfId="0" applyNumberFormat="1" applyFont="1" applyBorder="1" applyAlignment="1">
      <alignment vertical="center" wrapText="1"/>
    </xf>
    <xf numFmtId="164" fontId="12" fillId="0" borderId="103" xfId="0" applyNumberFormat="1" applyFont="1" applyBorder="1" applyAlignment="1">
      <alignment vertical="center" wrapText="1"/>
    </xf>
    <xf numFmtId="164" fontId="85" fillId="33" borderId="118" xfId="0" applyNumberFormat="1" applyFont="1" applyFill="1" applyBorder="1" applyAlignment="1">
      <alignment wrapText="1"/>
    </xf>
    <xf numFmtId="164" fontId="57" fillId="0" borderId="108" xfId="0" applyNumberFormat="1" applyFont="1" applyBorder="1" applyAlignment="1">
      <alignment vertical="top" wrapText="1"/>
    </xf>
    <xf numFmtId="164" fontId="57" fillId="0" borderId="109" xfId="0" applyNumberFormat="1" applyFont="1" applyBorder="1" applyAlignment="1">
      <alignment vertical="top" wrapText="1"/>
    </xf>
    <xf numFmtId="0" fontId="37" fillId="5" borderId="38" xfId="0" applyFont="1" applyFill="1" applyBorder="1" applyAlignment="1">
      <alignment vertical="center"/>
    </xf>
    <xf numFmtId="164" fontId="50" fillId="12" borderId="38" xfId="0" applyNumberFormat="1" applyFont="1" applyFill="1" applyBorder="1" applyAlignment="1">
      <alignment horizontal="center"/>
    </xf>
    <xf numFmtId="49" fontId="16" fillId="0" borderId="38" xfId="0" applyNumberFormat="1" applyFont="1" applyBorder="1" applyAlignment="1">
      <alignment vertical="center" wrapText="1"/>
    </xf>
    <xf numFmtId="164" fontId="12" fillId="14" borderId="119" xfId="0" applyNumberFormat="1" applyFont="1" applyFill="1" applyBorder="1" applyAlignment="1">
      <alignment vertical="center" wrapText="1"/>
    </xf>
    <xf numFmtId="164" fontId="85" fillId="14" borderId="105" xfId="0" applyNumberFormat="1" applyFont="1" applyFill="1" applyBorder="1" applyAlignment="1">
      <alignment wrapText="1"/>
    </xf>
    <xf numFmtId="164" fontId="57" fillId="14" borderId="110" xfId="0" applyNumberFormat="1" applyFont="1" applyFill="1" applyBorder="1" applyAlignment="1">
      <alignment vertical="top" wrapText="1"/>
    </xf>
    <xf numFmtId="0" fontId="23" fillId="33" borderId="93" xfId="0" quotePrefix="1" applyFont="1" applyFill="1" applyBorder="1" applyAlignment="1">
      <alignment vertical="center" wrapText="1"/>
    </xf>
    <xf numFmtId="0" fontId="0" fillId="32" borderId="38" xfId="0" applyFill="1" applyBorder="1" applyAlignment="1">
      <alignment wrapText="1"/>
    </xf>
    <xf numFmtId="164" fontId="41" fillId="6" borderId="0" xfId="0" applyNumberFormat="1" applyFont="1" applyFill="1" applyAlignment="1">
      <alignment horizontal="center" vertical="center"/>
    </xf>
    <xf numFmtId="164" fontId="41" fillId="33" borderId="0" xfId="0" applyNumberFormat="1" applyFont="1" applyFill="1" applyAlignment="1">
      <alignment horizontal="center" vertical="center"/>
    </xf>
    <xf numFmtId="0" fontId="53" fillId="6" borderId="81" xfId="0" applyFont="1" applyFill="1" applyBorder="1" applyAlignment="1">
      <alignment horizontal="center" vertical="center"/>
    </xf>
    <xf numFmtId="0" fontId="81" fillId="27" borderId="38" xfId="0" applyFont="1" applyFill="1" applyBorder="1" applyAlignment="1">
      <alignment vertical="top" wrapText="1"/>
    </xf>
    <xf numFmtId="0" fontId="99" fillId="32" borderId="0" xfId="0" applyFont="1" applyFill="1" applyAlignment="1">
      <alignment vertical="center"/>
    </xf>
    <xf numFmtId="0" fontId="151" fillId="43" borderId="46" xfId="1" applyFont="1" applyFill="1" applyBorder="1" applyAlignment="1">
      <alignment horizontal="center" vertical="center"/>
    </xf>
    <xf numFmtId="0" fontId="151" fillId="43" borderId="48" xfId="1" applyFont="1" applyFill="1" applyBorder="1" applyAlignment="1"/>
    <xf numFmtId="0" fontId="151" fillId="43" borderId="51" xfId="1" applyFont="1" applyFill="1" applyBorder="1" applyAlignment="1">
      <alignment horizontal="center" vertical="center"/>
    </xf>
    <xf numFmtId="0" fontId="151" fillId="43" borderId="53" xfId="1" applyFont="1" applyFill="1" applyBorder="1" applyAlignment="1"/>
    <xf numFmtId="0" fontId="105" fillId="38" borderId="38" xfId="0" applyFont="1" applyFill="1" applyBorder="1" applyAlignment="1">
      <alignment horizontal="left" vertical="top" wrapText="1"/>
    </xf>
    <xf numFmtId="0" fontId="106" fillId="32" borderId="38" xfId="0" applyFont="1" applyFill="1" applyBorder="1" applyAlignment="1">
      <alignment horizontal="left"/>
    </xf>
    <xf numFmtId="0" fontId="105" fillId="38" borderId="0" xfId="0" applyFont="1" applyFill="1" applyAlignment="1">
      <alignment horizontal="left" vertical="top" wrapText="1"/>
    </xf>
    <xf numFmtId="0" fontId="106" fillId="32" borderId="0" xfId="0" applyFont="1" applyFill="1" applyAlignment="1">
      <alignment horizontal="left"/>
    </xf>
    <xf numFmtId="0" fontId="103" fillId="32" borderId="0" xfId="0" applyFont="1" applyFill="1" applyAlignment="1">
      <alignment horizontal="left" vertical="top" wrapText="1"/>
    </xf>
    <xf numFmtId="0" fontId="149" fillId="32" borderId="38" xfId="0" applyFont="1" applyFill="1" applyBorder="1" applyAlignment="1">
      <alignment vertical="center"/>
    </xf>
    <xf numFmtId="0" fontId="122" fillId="32" borderId="38" xfId="0" applyFont="1" applyFill="1" applyBorder="1" applyAlignment="1">
      <alignment vertical="top" wrapText="1"/>
    </xf>
    <xf numFmtId="0" fontId="146" fillId="32" borderId="38" xfId="1" applyFill="1" applyBorder="1" applyAlignment="1">
      <alignment horizontal="center" vertical="center"/>
    </xf>
    <xf numFmtId="0" fontId="146" fillId="32" borderId="38" xfId="1" applyFill="1" applyBorder="1" applyAlignment="1"/>
    <xf numFmtId="0" fontId="57" fillId="6" borderId="22" xfId="0" applyFont="1" applyFill="1" applyBorder="1" applyAlignment="1">
      <alignment horizontal="center" vertical="center" wrapText="1"/>
    </xf>
    <xf numFmtId="0" fontId="12" fillId="6" borderId="26" xfId="0" applyFont="1" applyFill="1" applyBorder="1" applyAlignment="1">
      <alignment vertical="center" wrapText="1"/>
    </xf>
    <xf numFmtId="164" fontId="39" fillId="14" borderId="52" xfId="0" applyNumberFormat="1" applyFont="1" applyFill="1" applyBorder="1" applyAlignment="1">
      <alignment horizontal="center" vertical="center"/>
    </xf>
    <xf numFmtId="164" fontId="39" fillId="14" borderId="53" xfId="0" applyNumberFormat="1" applyFont="1" applyFill="1" applyBorder="1" applyAlignment="1">
      <alignment horizontal="center" vertical="center"/>
    </xf>
    <xf numFmtId="164" fontId="39" fillId="14" borderId="62" xfId="0" applyNumberFormat="1" applyFont="1" applyFill="1" applyBorder="1" applyAlignment="1">
      <alignment horizontal="center" vertical="center"/>
    </xf>
    <xf numFmtId="164" fontId="39" fillId="14" borderId="54" xfId="0" applyNumberFormat="1" applyFont="1" applyFill="1" applyBorder="1" applyAlignment="1">
      <alignment horizontal="center" vertical="center"/>
    </xf>
    <xf numFmtId="0" fontId="53" fillId="12" borderId="0" xfId="0" applyFont="1" applyFill="1" applyAlignment="1">
      <alignment horizontal="left" vertical="center"/>
    </xf>
    <xf numFmtId="0" fontId="39" fillId="6" borderId="19" xfId="0" applyFont="1" applyFill="1" applyBorder="1" applyAlignment="1">
      <alignment horizontal="center" vertical="center"/>
    </xf>
    <xf numFmtId="164" fontId="39" fillId="14" borderId="22" xfId="0" applyNumberFormat="1" applyFont="1" applyFill="1" applyBorder="1" applyAlignment="1">
      <alignment horizontal="center" vertical="center"/>
    </xf>
    <xf numFmtId="164" fontId="39" fillId="14" borderId="23" xfId="0" applyNumberFormat="1" applyFont="1" applyFill="1" applyBorder="1" applyAlignment="1">
      <alignment horizontal="center" vertical="center"/>
    </xf>
    <xf numFmtId="164" fontId="39" fillId="14" borderId="21" xfId="0" applyNumberFormat="1" applyFont="1" applyFill="1" applyBorder="1" applyAlignment="1">
      <alignment horizontal="center" vertical="center"/>
    </xf>
    <xf numFmtId="164" fontId="39" fillId="14" borderId="51" xfId="0" applyNumberFormat="1" applyFont="1" applyFill="1" applyBorder="1" applyAlignment="1">
      <alignment horizontal="center" vertical="center"/>
    </xf>
    <xf numFmtId="0" fontId="49" fillId="7" borderId="0" xfId="0" applyFont="1" applyFill="1" applyAlignment="1">
      <alignment horizontal="center" vertical="center"/>
    </xf>
    <xf numFmtId="164" fontId="39" fillId="14" borderId="101" xfId="0" applyNumberFormat="1" applyFont="1" applyFill="1" applyBorder="1" applyAlignment="1">
      <alignment horizontal="center" vertical="center"/>
    </xf>
    <xf numFmtId="164" fontId="39" fillId="14" borderId="102" xfId="0" applyNumberFormat="1" applyFont="1" applyFill="1" applyBorder="1" applyAlignment="1">
      <alignment horizontal="center" vertical="center"/>
    </xf>
    <xf numFmtId="164" fontId="39" fillId="14" borderId="103" xfId="0" applyNumberFormat="1" applyFont="1" applyFill="1" applyBorder="1" applyAlignment="1">
      <alignment horizontal="center" vertical="center"/>
    </xf>
    <xf numFmtId="0" fontId="14" fillId="4" borderId="0" xfId="0" applyFont="1" applyFill="1" applyAlignment="1">
      <alignment wrapText="1"/>
    </xf>
    <xf numFmtId="0" fontId="133" fillId="50" borderId="70" xfId="0" applyFont="1" applyFill="1" applyBorder="1" applyAlignment="1">
      <alignment horizontal="center" vertical="center"/>
    </xf>
    <xf numFmtId="0" fontId="33" fillId="39" borderId="0" xfId="0" applyFont="1" applyFill="1" applyAlignment="1">
      <alignment vertical="top" wrapText="1"/>
    </xf>
    <xf numFmtId="0" fontId="14" fillId="4" borderId="0" xfId="0" applyFont="1" applyFill="1" applyAlignment="1">
      <alignment vertical="center" wrapText="1"/>
    </xf>
    <xf numFmtId="0" fontId="26" fillId="8" borderId="12" xfId="0" applyFont="1" applyFill="1" applyBorder="1" applyAlignment="1">
      <alignment wrapText="1"/>
    </xf>
    <xf numFmtId="0" fontId="136" fillId="39" borderId="0" xfId="0" applyFont="1" applyFill="1" applyAlignment="1">
      <alignment vertical="top" wrapText="1"/>
    </xf>
    <xf numFmtId="0" fontId="137" fillId="40" borderId="0" xfId="0" applyFont="1" applyFill="1" applyAlignment="1">
      <alignment vertical="top"/>
    </xf>
    <xf numFmtId="0" fontId="28" fillId="39" borderId="0" xfId="0" applyFont="1" applyFill="1" applyAlignment="1">
      <alignment vertical="top" wrapText="1"/>
    </xf>
    <xf numFmtId="0" fontId="135" fillId="51" borderId="0" xfId="0" applyFont="1" applyFill="1" applyAlignment="1">
      <alignment horizontal="left" vertical="top" wrapText="1"/>
    </xf>
    <xf numFmtId="164" fontId="37" fillId="0" borderId="0" xfId="0" applyNumberFormat="1" applyFont="1" applyAlignment="1">
      <alignment horizontal="left" vertical="top" wrapText="1"/>
    </xf>
    <xf numFmtId="0" fontId="133" fillId="50" borderId="111" xfId="0" applyFont="1" applyFill="1" applyBorder="1" applyAlignment="1">
      <alignment horizontal="center" vertical="center"/>
    </xf>
    <xf numFmtId="0" fontId="33" fillId="39" borderId="38" xfId="0" applyFont="1" applyFill="1" applyBorder="1" applyAlignment="1">
      <alignment vertical="top" wrapText="1"/>
    </xf>
    <xf numFmtId="164" fontId="37" fillId="0" borderId="117" xfId="0" applyNumberFormat="1" applyFont="1" applyBorder="1" applyAlignment="1">
      <alignment horizontal="left" vertical="top" wrapText="1"/>
    </xf>
    <xf numFmtId="0" fontId="135" fillId="52" borderId="0" xfId="0" applyFont="1" applyFill="1" applyAlignment="1">
      <alignment horizontal="left" vertical="top" wrapText="1"/>
    </xf>
    <xf numFmtId="164" fontId="39" fillId="14" borderId="19" xfId="0" applyNumberFormat="1" applyFont="1" applyFill="1" applyBorder="1" applyAlignment="1">
      <alignment horizontal="center" vertical="center"/>
    </xf>
    <xf numFmtId="164" fontId="39" fillId="14" borderId="49" xfId="0" applyNumberFormat="1" applyFont="1" applyFill="1" applyBorder="1" applyAlignment="1">
      <alignment horizontal="center" vertical="center"/>
    </xf>
    <xf numFmtId="164" fontId="39" fillId="14" borderId="50" xfId="0" applyNumberFormat="1" applyFont="1" applyFill="1" applyBorder="1" applyAlignment="1">
      <alignment horizontal="center" vertical="center"/>
    </xf>
    <xf numFmtId="164" fontId="39" fillId="14" borderId="20" xfId="0" applyNumberFormat="1" applyFont="1" applyFill="1" applyBorder="1" applyAlignment="1">
      <alignment horizontal="center" vertical="center"/>
    </xf>
    <xf numFmtId="0" fontId="19" fillId="0" borderId="42" xfId="0" applyFont="1" applyBorder="1" applyAlignment="1">
      <alignment horizontal="center"/>
    </xf>
    <xf numFmtId="0" fontId="19" fillId="0" borderId="43" xfId="0" applyFont="1" applyBorder="1" applyAlignment="1">
      <alignment horizontal="center"/>
    </xf>
    <xf numFmtId="0" fontId="19" fillId="0" borderId="44" xfId="0" applyFont="1" applyBorder="1" applyAlignment="1">
      <alignment horizontal="center"/>
    </xf>
    <xf numFmtId="0" fontId="19" fillId="32" borderId="38" xfId="0" applyFont="1" applyFill="1" applyBorder="1" applyAlignment="1">
      <alignment horizontal="center"/>
    </xf>
    <xf numFmtId="0" fontId="19" fillId="0" borderId="51" xfId="0" applyFont="1" applyBorder="1" applyAlignment="1">
      <alignment horizontal="center"/>
    </xf>
    <xf numFmtId="0" fontId="19" fillId="0" borderId="52" xfId="0" applyFont="1" applyBorder="1" applyAlignment="1">
      <alignment horizontal="center"/>
    </xf>
    <xf numFmtId="0" fontId="19" fillId="0" borderId="53" xfId="0" applyFont="1" applyBorder="1" applyAlignment="1">
      <alignment horizontal="center"/>
    </xf>
    <xf numFmtId="0" fontId="53" fillId="12" borderId="38" xfId="0" applyFont="1" applyFill="1" applyBorder="1" applyAlignment="1">
      <alignment horizontal="left" vertical="center"/>
    </xf>
    <xf numFmtId="0" fontId="39" fillId="6" borderId="64" xfId="0" applyFont="1" applyFill="1" applyBorder="1" applyAlignment="1">
      <alignment horizontal="center" vertical="center"/>
    </xf>
    <xf numFmtId="164" fontId="39" fillId="14" borderId="89" xfId="0" applyNumberFormat="1" applyFont="1" applyFill="1" applyBorder="1" applyAlignment="1">
      <alignment horizontal="center" vertical="center"/>
    </xf>
    <xf numFmtId="164" fontId="39" fillId="14" borderId="41" xfId="0" applyNumberFormat="1" applyFont="1" applyFill="1" applyBorder="1" applyAlignment="1">
      <alignment horizontal="center" vertical="center"/>
    </xf>
    <xf numFmtId="164" fontId="39" fillId="14" borderId="38" xfId="0" applyNumberFormat="1" applyFont="1" applyFill="1" applyBorder="1" applyAlignment="1">
      <alignment horizontal="center" vertical="center"/>
    </xf>
    <xf numFmtId="0" fontId="39" fillId="14" borderId="19" xfId="0" applyFont="1" applyFill="1" applyBorder="1" applyAlignment="1">
      <alignment horizontal="center" vertical="center"/>
    </xf>
    <xf numFmtId="0" fontId="4" fillId="0" borderId="100" xfId="0" applyFont="1" applyBorder="1" applyAlignment="1">
      <alignment horizontal="center"/>
    </xf>
    <xf numFmtId="0" fontId="4" fillId="0" borderId="47" xfId="0" applyFont="1" applyBorder="1" applyAlignment="1">
      <alignment horizontal="center"/>
    </xf>
    <xf numFmtId="0" fontId="143" fillId="44" borderId="90" xfId="0" applyFont="1" applyFill="1" applyBorder="1" applyAlignment="1">
      <alignment horizontal="center" vertical="center"/>
    </xf>
    <xf numFmtId="0" fontId="143" fillId="44" borderId="91" xfId="0" applyFont="1" applyFill="1" applyBorder="1" applyAlignment="1">
      <alignment horizontal="center" vertical="center"/>
    </xf>
    <xf numFmtId="0" fontId="143" fillId="44" borderId="92" xfId="0" applyFont="1" applyFill="1" applyBorder="1" applyAlignment="1">
      <alignment horizontal="center" vertical="center"/>
    </xf>
    <xf numFmtId="0" fontId="62" fillId="2" borderId="0" xfId="0" applyFont="1" applyFill="1" applyAlignment="1">
      <alignment vertical="center"/>
    </xf>
    <xf numFmtId="0" fontId="65" fillId="6" borderId="0" xfId="0" applyFont="1" applyFill="1" applyAlignment="1">
      <alignment vertical="top" wrapText="1"/>
    </xf>
    <xf numFmtId="0" fontId="65" fillId="6" borderId="0" xfId="0" applyFont="1" applyFill="1" applyAlignment="1">
      <alignment wrapText="1"/>
    </xf>
    <xf numFmtId="0" fontId="10" fillId="2" borderId="0" xfId="0" applyFont="1" applyFill="1" applyAlignment="1">
      <alignment vertical="center"/>
    </xf>
    <xf numFmtId="0" fontId="0" fillId="0" borderId="0" xfId="0" applyAlignment="1">
      <alignment vertical="center"/>
    </xf>
    <xf numFmtId="0" fontId="62" fillId="2" borderId="1" xfId="0" applyFont="1" applyFill="1" applyBorder="1" applyAlignment="1">
      <alignment vertical="center"/>
    </xf>
    <xf numFmtId="0" fontId="65" fillId="6" borderId="0" xfId="0" applyFont="1" applyFill="1" applyAlignment="1">
      <alignment vertical="center" wrapText="1"/>
    </xf>
    <xf numFmtId="0" fontId="0" fillId="0" borderId="0" xfId="0" applyAlignment="1">
      <alignment vertical="top"/>
    </xf>
    <xf numFmtId="164" fontId="70" fillId="6" borderId="0" xfId="0" applyNumberFormat="1" applyFont="1" applyFill="1" applyAlignment="1">
      <alignment vertical="top" wrapText="1"/>
    </xf>
    <xf numFmtId="0" fontId="70" fillId="6" borderId="0" xfId="0" applyFont="1" applyFill="1" applyAlignment="1">
      <alignment vertical="top" wrapText="1"/>
    </xf>
    <xf numFmtId="164" fontId="69" fillId="5" borderId="0" xfId="0" applyNumberFormat="1" applyFont="1" applyFill="1" applyAlignment="1">
      <alignment horizontal="center" vertical="center" wrapText="1"/>
    </xf>
    <xf numFmtId="0" fontId="21" fillId="0" borderId="0" xfId="0" applyFont="1" applyAlignment="1">
      <alignment vertical="center"/>
    </xf>
    <xf numFmtId="0" fontId="70" fillId="21" borderId="0" xfId="0" applyFont="1" applyFill="1" applyAlignment="1">
      <alignment vertical="top" wrapText="1"/>
    </xf>
    <xf numFmtId="0" fontId="71" fillId="21" borderId="0" xfId="0" applyFont="1" applyFill="1" applyAlignment="1">
      <alignment horizontal="center"/>
    </xf>
    <xf numFmtId="0" fontId="66" fillId="3" borderId="0" xfId="0" applyFont="1" applyFill="1" applyAlignment="1">
      <alignment horizontal="center"/>
    </xf>
    <xf numFmtId="0" fontId="67" fillId="6" borderId="0" xfId="0" applyFont="1" applyFill="1" applyAlignment="1">
      <alignment vertical="top"/>
    </xf>
    <xf numFmtId="0" fontId="69" fillId="5" borderId="0" xfId="0" applyFont="1" applyFill="1" applyAlignment="1">
      <alignment horizontal="center" vertical="center" wrapText="1"/>
    </xf>
    <xf numFmtId="0" fontId="70" fillId="24" borderId="0" xfId="0" applyFont="1" applyFill="1" applyAlignment="1">
      <alignment vertical="top" wrapText="1"/>
    </xf>
    <xf numFmtId="0" fontId="70" fillId="22" borderId="0" xfId="0" applyFont="1" applyFill="1" applyAlignment="1">
      <alignment vertical="top" wrapText="1"/>
    </xf>
    <xf numFmtId="0" fontId="70" fillId="23" borderId="0" xfId="0" applyFont="1" applyFill="1" applyAlignment="1">
      <alignment vertical="top" wrapText="1"/>
    </xf>
    <xf numFmtId="0" fontId="71" fillId="25" borderId="0" xfId="0" applyFont="1" applyFill="1" applyAlignment="1">
      <alignment horizontal="center"/>
    </xf>
    <xf numFmtId="0" fontId="70" fillId="25" borderId="0" xfId="0" applyFont="1" applyFill="1" applyAlignment="1">
      <alignment vertical="top" wrapText="1"/>
    </xf>
    <xf numFmtId="0" fontId="63" fillId="0" borderId="0" xfId="0" applyFont="1" applyAlignment="1">
      <alignment horizontal="center"/>
    </xf>
    <xf numFmtId="0" fontId="71" fillId="24" borderId="0" xfId="0" applyFont="1" applyFill="1" applyAlignment="1">
      <alignment horizontal="center"/>
    </xf>
    <xf numFmtId="0" fontId="71" fillId="22" borderId="0" xfId="0" applyFont="1" applyFill="1" applyAlignment="1">
      <alignment horizontal="center"/>
    </xf>
    <xf numFmtId="0" fontId="71" fillId="23" borderId="0" xfId="0" applyFont="1" applyFill="1" applyAlignment="1">
      <alignment horizontal="center"/>
    </xf>
    <xf numFmtId="0" fontId="5" fillId="27" borderId="38" xfId="0" applyFont="1" applyFill="1" applyBorder="1" applyAlignment="1"/>
    <xf numFmtId="0" fontId="4" fillId="26" borderId="38" xfId="0" applyFont="1" applyFill="1" applyBorder="1" applyAlignment="1"/>
    <xf numFmtId="0" fontId="100" fillId="32" borderId="0" xfId="0" applyFont="1" applyFill="1" applyAlignment="1"/>
    <xf numFmtId="0" fontId="0" fillId="26" borderId="38" xfId="0" applyFill="1" applyBorder="1" applyAlignment="1"/>
    <xf numFmtId="0" fontId="83" fillId="26" borderId="38" xfId="0" applyFont="1" applyFill="1" applyBorder="1" applyAlignment="1"/>
    <xf numFmtId="0" fontId="80" fillId="26" borderId="38" xfId="0" applyFont="1" applyFill="1" applyBorder="1" applyAlignment="1"/>
    <xf numFmtId="0" fontId="127" fillId="32" borderId="38" xfId="0" applyFont="1" applyFill="1" applyBorder="1" applyAlignment="1"/>
    <xf numFmtId="0" fontId="148" fillId="32" borderId="38" xfId="0" applyFont="1" applyFill="1" applyBorder="1" applyAlignment="1"/>
    <xf numFmtId="0" fontId="10" fillId="2" borderId="0" xfId="0" applyFont="1" applyFill="1" applyAlignment="1"/>
    <xf numFmtId="0" fontId="0" fillId="0" borderId="0" xfId="0" applyAlignment="1"/>
    <xf numFmtId="0" fontId="4" fillId="0" borderId="20" xfId="0" applyFont="1" applyBorder="1" applyAlignment="1"/>
    <xf numFmtId="0" fontId="4" fillId="0" borderId="23" xfId="0" applyFont="1" applyBorder="1" applyAlignment="1"/>
    <xf numFmtId="0" fontId="4" fillId="0" borderId="24" xfId="0" applyFont="1" applyBorder="1" applyAlignment="1"/>
    <xf numFmtId="0" fontId="4" fillId="0" borderId="27" xfId="0" applyFont="1" applyBorder="1" applyAlignment="1"/>
    <xf numFmtId="0" fontId="4" fillId="0" borderId="12" xfId="0" applyFont="1" applyBorder="1" applyAlignment="1"/>
    <xf numFmtId="0" fontId="0" fillId="40" borderId="0" xfId="0" applyFill="1" applyAlignment="1"/>
    <xf numFmtId="0" fontId="134" fillId="51" borderId="70" xfId="0" applyFont="1" applyFill="1" applyBorder="1" applyAlignment="1"/>
    <xf numFmtId="0" fontId="134" fillId="51" borderId="71" xfId="0" applyFont="1" applyFill="1" applyBorder="1" applyAlignment="1"/>
    <xf numFmtId="0" fontId="134" fillId="51" borderId="72" xfId="0" applyFont="1" applyFill="1" applyBorder="1" applyAlignment="1"/>
    <xf numFmtId="0" fontId="134" fillId="51" borderId="73" xfId="0" applyFont="1" applyFill="1" applyBorder="1" applyAlignment="1"/>
    <xf numFmtId="0" fontId="0" fillId="40" borderId="38" xfId="0" applyFill="1" applyBorder="1" applyAlignment="1"/>
    <xf numFmtId="0" fontId="134" fillId="51" borderId="112" xfId="0" applyFont="1" applyFill="1" applyBorder="1" applyAlignment="1"/>
    <xf numFmtId="0" fontId="134" fillId="51" borderId="113" xfId="0" applyFont="1" applyFill="1" applyBorder="1" applyAlignment="1"/>
    <xf numFmtId="0" fontId="134" fillId="51" borderId="114" xfId="0" applyFont="1" applyFill="1" applyBorder="1" applyAlignment="1"/>
    <xf numFmtId="0" fontId="134" fillId="51" borderId="115" xfId="0" applyFont="1" applyFill="1" applyBorder="1" applyAlignment="1"/>
    <xf numFmtId="0" fontId="134" fillId="51" borderId="116" xfId="0" applyFont="1" applyFill="1" applyBorder="1" applyAlignment="1"/>
    <xf numFmtId="164" fontId="10" fillId="2" borderId="0" xfId="0" applyNumberFormat="1" applyFont="1" applyFill="1" applyAlignment="1"/>
    <xf numFmtId="0" fontId="4" fillId="0" borderId="21" xfId="0" applyFont="1" applyBorder="1" applyAlignment="1"/>
    <xf numFmtId="0" fontId="4" fillId="0" borderId="65" xfId="0" applyFont="1" applyBorder="1" applyAlignment="1"/>
    <xf numFmtId="0" fontId="4" fillId="0" borderId="33" xfId="0" applyFont="1" applyBorder="1" applyAlignment="1"/>
    <xf numFmtId="0" fontId="4" fillId="0" borderId="34" xfId="0" applyFont="1" applyBorder="1" applyAlignment="1"/>
    <xf numFmtId="0" fontId="4" fillId="0" borderId="35" xfId="0" applyFont="1" applyBorder="1" applyAlignment="1"/>
    <xf numFmtId="0" fontId="4" fillId="0" borderId="36" xfId="0" applyFont="1" applyBorder="1" applyAlignment="1"/>
    <xf numFmtId="0" fontId="4" fillId="0" borderId="37" xfId="0" applyFont="1" applyBorder="1" applyAlignment="1"/>
    <xf numFmtId="0" fontId="21" fillId="2" borderId="0" xfId="0" applyFont="1" applyFill="1" applyAlignment="1"/>
    <xf numFmtId="0" fontId="21" fillId="5" borderId="0" xfId="0" applyFont="1" applyFill="1" applyAlignment="1"/>
    <xf numFmtId="0" fontId="21" fillId="0" borderId="0" xfId="0" applyFont="1" applyAlignment="1"/>
  </cellXfs>
  <cellStyles count="2">
    <cellStyle name="Hyperlink" xfId="1" builtinId="8"/>
    <cellStyle name="Normal" xfId="0" builtinId="0"/>
  </cellStyles>
  <dxfs count="73">
    <dxf>
      <font>
        <color rgb="FFE06666"/>
      </font>
      <fill>
        <patternFill patternType="none"/>
      </fill>
    </dxf>
    <dxf>
      <font>
        <color rgb="FF57BB8A"/>
      </font>
      <fill>
        <patternFill patternType="none"/>
      </fill>
    </dxf>
    <dxf>
      <font>
        <b/>
      </font>
      <fill>
        <patternFill patternType="none"/>
      </fill>
    </dxf>
    <dxf>
      <font>
        <color rgb="FF002060"/>
      </font>
      <fill>
        <patternFill>
          <bgColor rgb="FF0070C0"/>
        </patternFill>
      </fill>
    </dxf>
    <dxf>
      <font>
        <color theme="8" tint="-0.24994659260841701"/>
      </font>
      <fill>
        <patternFill>
          <bgColor theme="8" tint="0.39994506668294322"/>
        </patternFill>
      </fill>
    </dxf>
    <dxf>
      <font>
        <color theme="6" tint="-0.499984740745262"/>
      </font>
      <fill>
        <patternFill>
          <bgColor theme="6"/>
        </patternFill>
      </fill>
    </dxf>
    <dxf>
      <font>
        <color theme="0"/>
      </font>
      <fill>
        <patternFill>
          <bgColor theme="4" tint="-0.24994659260841701"/>
        </patternFill>
      </fill>
    </dxf>
    <dxf>
      <font>
        <color theme="8" tint="-0.24994659260841701"/>
      </font>
      <fill>
        <patternFill>
          <bgColor theme="8" tint="0.39994506668294322"/>
        </patternFill>
      </fill>
    </dxf>
    <dxf>
      <font>
        <color theme="6" tint="-0.499984740745262"/>
      </font>
      <fill>
        <patternFill>
          <bgColor theme="6"/>
        </patternFill>
      </fill>
    </dxf>
    <dxf>
      <font>
        <b/>
        <color rgb="FF274E13"/>
      </font>
      <fill>
        <patternFill patternType="solid">
          <fgColor rgb="FF57BB8A"/>
          <bgColor rgb="FF57BB8A"/>
        </patternFill>
      </fill>
    </dxf>
    <dxf>
      <font>
        <b/>
        <color rgb="FFB45F06"/>
      </font>
      <fill>
        <patternFill patternType="solid">
          <fgColor rgb="FFF9CB9C"/>
          <bgColor rgb="FFF9CB9C"/>
        </patternFill>
      </fill>
    </dxf>
    <dxf>
      <font>
        <b/>
        <color rgb="FF660000"/>
      </font>
      <fill>
        <patternFill patternType="solid">
          <fgColor rgb="FFEA9999"/>
          <bgColor rgb="FFEA9999"/>
        </patternFill>
      </fill>
    </dxf>
    <dxf>
      <font>
        <color rgb="FFE06666"/>
      </font>
      <fill>
        <patternFill patternType="none"/>
      </fill>
    </dxf>
    <dxf>
      <font>
        <color rgb="FF57BB8A"/>
      </font>
      <fill>
        <patternFill patternType="none"/>
      </fill>
    </dxf>
    <dxf>
      <font>
        <color rgb="FF9C0006"/>
      </font>
      <fill>
        <patternFill>
          <bgColor rgb="FFFFC7CE"/>
        </patternFill>
      </fill>
    </dxf>
    <dxf>
      <font>
        <color rgb="FF006100"/>
      </font>
      <fill>
        <patternFill>
          <bgColor rgb="FFC6EFCE"/>
        </patternFill>
      </fill>
    </dxf>
    <dxf>
      <font>
        <color theme="8" tint="-0.24994659260841701"/>
      </font>
      <fill>
        <patternFill>
          <bgColor theme="6" tint="0.39994506668294322"/>
        </patternFill>
      </fill>
    </dxf>
    <dxf>
      <font>
        <b/>
      </font>
      <fill>
        <patternFill patternType="none"/>
      </fill>
    </dxf>
    <dxf>
      <font>
        <color rgb="FF002060"/>
      </font>
      <fill>
        <patternFill>
          <bgColor rgb="FF0070C0"/>
        </patternFill>
      </fill>
    </dxf>
    <dxf>
      <font>
        <color rgb="FF7030A0"/>
      </font>
      <fill>
        <patternFill>
          <bgColor rgb="FFD3B9FB"/>
        </patternFill>
      </fill>
    </dxf>
    <dxf>
      <font>
        <color theme="6" tint="-0.499984740745262"/>
      </font>
      <fill>
        <patternFill>
          <bgColor theme="6"/>
        </patternFill>
      </fill>
    </dxf>
    <dxf>
      <font>
        <color theme="7" tint="-0.499984740745262"/>
      </font>
      <fill>
        <patternFill>
          <bgColor theme="7" tint="0.59996337778862885"/>
        </patternFill>
      </fill>
    </dxf>
    <dxf>
      <font>
        <color theme="9" tint="-0.499984740745262"/>
      </font>
      <fill>
        <patternFill>
          <bgColor theme="9" tint="0.39994506668294322"/>
        </patternFill>
      </fill>
    </dxf>
    <dxf>
      <font>
        <color theme="8" tint="-0.24994659260841701"/>
      </font>
      <fill>
        <patternFill>
          <bgColor theme="8" tint="0.59996337778862885"/>
        </patternFill>
      </fill>
    </dxf>
    <dxf>
      <font>
        <color rgb="FF002060"/>
      </font>
      <fill>
        <patternFill>
          <bgColor rgb="FF0070C0"/>
        </patternFill>
      </fill>
    </dxf>
    <dxf>
      <font>
        <color rgb="FF7030A0"/>
      </font>
      <fill>
        <patternFill>
          <bgColor rgb="FFD3B9FB"/>
        </patternFill>
      </fill>
    </dxf>
    <dxf>
      <font>
        <color theme="6" tint="-0.499984740745262"/>
      </font>
      <fill>
        <patternFill>
          <bgColor theme="6"/>
        </patternFill>
      </fill>
    </dxf>
    <dxf>
      <font>
        <color theme="7" tint="-0.499984740745262"/>
      </font>
      <fill>
        <patternFill>
          <bgColor theme="7" tint="0.59996337778862885"/>
        </patternFill>
      </fill>
    </dxf>
    <dxf>
      <font>
        <color theme="9" tint="-0.499984740745262"/>
      </font>
      <fill>
        <patternFill>
          <bgColor theme="9" tint="0.39994506668294322"/>
        </patternFill>
      </fill>
    </dxf>
    <dxf>
      <font>
        <color theme="8" tint="-0.24994659260841701"/>
      </font>
      <fill>
        <patternFill>
          <bgColor theme="8" tint="0.59996337778862885"/>
        </patternFill>
      </fill>
    </dxf>
    <dxf>
      <font>
        <color rgb="FF006100"/>
      </font>
      <fill>
        <patternFill>
          <bgColor rgb="FFC6EFCE"/>
        </patternFill>
      </fill>
    </dxf>
    <dxf>
      <font>
        <b/>
        <color rgb="FFB45F06"/>
      </font>
      <fill>
        <patternFill patternType="solid">
          <fgColor rgb="FFF9CB9C"/>
          <bgColor rgb="FFF9CB9C"/>
        </patternFill>
      </fill>
    </dxf>
    <dxf>
      <font>
        <b/>
        <color rgb="FF660000"/>
      </font>
      <fill>
        <patternFill patternType="solid">
          <fgColor rgb="FFEA9999"/>
          <bgColor rgb="FFEA9999"/>
        </patternFill>
      </fill>
    </dxf>
    <dxf>
      <font>
        <b/>
        <color rgb="FF274E13"/>
      </font>
      <fill>
        <patternFill patternType="solid">
          <fgColor rgb="FF57BB8A"/>
          <bgColor rgb="FF57BB8A"/>
        </patternFill>
      </fill>
    </dxf>
    <dxf>
      <font>
        <b/>
        <color rgb="FFB45F06"/>
      </font>
      <fill>
        <patternFill patternType="solid">
          <fgColor rgb="FFF9CB9C"/>
          <bgColor rgb="FFF9CB9C"/>
        </patternFill>
      </fill>
    </dxf>
    <dxf>
      <font>
        <color rgb="FFE06666"/>
      </font>
      <fill>
        <patternFill patternType="none"/>
      </fill>
    </dxf>
    <dxf>
      <font>
        <color rgb="FF57BB8A"/>
      </font>
      <fill>
        <patternFill patternType="none"/>
      </fill>
    </dxf>
    <dxf>
      <font>
        <color rgb="FF9C0006"/>
      </font>
      <fill>
        <patternFill>
          <bgColor rgb="FFFFC7CE"/>
        </patternFill>
      </fill>
    </dxf>
    <dxf>
      <font>
        <color rgb="FF006100"/>
      </font>
      <fill>
        <patternFill>
          <bgColor rgb="FFC6EFCE"/>
        </patternFill>
      </fill>
    </dxf>
    <dxf>
      <font>
        <color theme="8" tint="-0.24994659260841701"/>
      </font>
      <fill>
        <patternFill>
          <bgColor rgb="FFFFC000"/>
        </patternFill>
      </fill>
    </dxf>
    <dxf>
      <font>
        <b/>
      </font>
      <fill>
        <patternFill patternType="none"/>
      </fill>
    </dxf>
    <dxf>
      <font>
        <color rgb="FF002060"/>
      </font>
      <fill>
        <patternFill>
          <bgColor rgb="FF0070C0"/>
        </patternFill>
      </fill>
    </dxf>
    <dxf>
      <font>
        <color rgb="FF7030A0"/>
      </font>
      <fill>
        <patternFill>
          <bgColor rgb="FFD3B9FB"/>
        </patternFill>
      </fill>
    </dxf>
    <dxf>
      <font>
        <color theme="6" tint="-0.499984740745262"/>
      </font>
      <fill>
        <patternFill>
          <bgColor theme="6"/>
        </patternFill>
      </fill>
    </dxf>
    <dxf>
      <font>
        <color theme="7" tint="-0.499984740745262"/>
      </font>
      <fill>
        <patternFill>
          <bgColor theme="7" tint="0.59996337778862885"/>
        </patternFill>
      </fill>
    </dxf>
    <dxf>
      <font>
        <color theme="9" tint="-0.499984740745262"/>
      </font>
      <fill>
        <patternFill>
          <bgColor theme="9" tint="0.39994506668294322"/>
        </patternFill>
      </fill>
    </dxf>
    <dxf>
      <font>
        <color theme="8" tint="-0.24994659260841701"/>
      </font>
      <fill>
        <patternFill>
          <bgColor theme="8" tint="0.59996337778862885"/>
        </patternFill>
      </fill>
    </dxf>
    <dxf>
      <font>
        <color rgb="FF002060"/>
      </font>
      <fill>
        <patternFill>
          <bgColor rgb="FF0070C0"/>
        </patternFill>
      </fill>
    </dxf>
    <dxf>
      <font>
        <color rgb="FF7030A0"/>
      </font>
      <fill>
        <patternFill>
          <bgColor rgb="FFD3B9FB"/>
        </patternFill>
      </fill>
    </dxf>
    <dxf>
      <font>
        <color theme="6" tint="-0.499984740745262"/>
      </font>
      <fill>
        <patternFill>
          <bgColor theme="6"/>
        </patternFill>
      </fill>
    </dxf>
    <dxf>
      <font>
        <color theme="7" tint="-0.499984740745262"/>
      </font>
      <fill>
        <patternFill>
          <bgColor theme="7" tint="0.59996337778862885"/>
        </patternFill>
      </fill>
    </dxf>
    <dxf>
      <font>
        <color theme="9" tint="-0.499984740745262"/>
      </font>
      <fill>
        <patternFill>
          <bgColor theme="9" tint="0.39994506668294322"/>
        </patternFill>
      </fill>
    </dxf>
    <dxf>
      <font>
        <color theme="8" tint="-0.24994659260841701"/>
      </font>
      <fill>
        <patternFill>
          <bgColor theme="8" tint="0.59996337778862885"/>
        </patternFill>
      </fill>
    </dxf>
    <dxf>
      <font>
        <color rgb="FF006100"/>
      </font>
      <fill>
        <patternFill>
          <bgColor rgb="FFC6EFCE"/>
        </patternFill>
      </fill>
    </dxf>
    <dxf>
      <font>
        <b/>
        <color rgb="FFB45F06"/>
      </font>
      <fill>
        <patternFill patternType="solid">
          <fgColor rgb="FFF9CB9C"/>
          <bgColor rgb="FFF9CB9C"/>
        </patternFill>
      </fill>
    </dxf>
    <dxf>
      <font>
        <b/>
        <color rgb="FF660000"/>
      </font>
      <fill>
        <patternFill patternType="solid">
          <fgColor rgb="FFEA9999"/>
          <bgColor rgb="FFEA9999"/>
        </patternFill>
      </fill>
    </dxf>
    <dxf>
      <font>
        <b/>
        <color rgb="FF274E13"/>
      </font>
      <fill>
        <patternFill patternType="solid">
          <fgColor rgb="FF57BB8A"/>
          <bgColor rgb="FF57BB8A"/>
        </patternFill>
      </fill>
    </dxf>
    <dxf>
      <font>
        <b/>
        <color rgb="FFB45F06"/>
      </font>
      <fill>
        <patternFill patternType="solid">
          <fgColor rgb="FFF9CB9C"/>
          <bgColor rgb="FFF9CB9C"/>
        </patternFill>
      </fill>
    </dxf>
    <dxf>
      <font>
        <color rgb="FFC00000"/>
      </font>
      <fill>
        <patternFill>
          <bgColor theme="5" tint="0.59996337778862885"/>
        </patternFill>
      </fill>
    </dxf>
    <dxf>
      <font>
        <color theme="8" tint="-0.24994659260841701"/>
      </font>
      <fill>
        <patternFill>
          <bgColor theme="6" tint="0.39994506668294322"/>
        </patternFill>
      </fill>
    </dxf>
    <dxf>
      <font>
        <color theme="7" tint="-0.24994659260841701"/>
      </font>
      <fill>
        <patternFill>
          <bgColor theme="7" tint="0.59996337778862885"/>
        </patternFill>
      </fill>
    </dxf>
    <dxf>
      <font>
        <color rgb="FFC00000"/>
      </font>
      <fill>
        <patternFill>
          <bgColor theme="5" tint="0.59996337778862885"/>
        </patternFill>
      </fill>
    </dxf>
    <dxf>
      <font>
        <color theme="8" tint="-0.24994659260841701"/>
      </font>
      <fill>
        <patternFill>
          <bgColor theme="6" tint="0.39994506668294322"/>
        </patternFill>
      </fill>
    </dxf>
    <dxf>
      <font>
        <color theme="7" tint="-0.24994659260841701"/>
      </font>
      <fill>
        <patternFill>
          <bgColor theme="7" tint="0.59996337778862885"/>
        </patternFill>
      </fill>
    </dxf>
    <dxf>
      <font>
        <color rgb="FFC00000"/>
      </font>
      <fill>
        <patternFill>
          <bgColor theme="5" tint="0.59996337778862885"/>
        </patternFill>
      </fill>
    </dxf>
    <dxf>
      <font>
        <color theme="8" tint="-0.24994659260841701"/>
      </font>
      <fill>
        <patternFill>
          <bgColor theme="6" tint="0.39994506668294322"/>
        </patternFill>
      </fill>
    </dxf>
    <dxf>
      <font>
        <color theme="7" tint="-0.24994659260841701"/>
      </font>
      <fill>
        <patternFill>
          <bgColor theme="7" tint="0.59996337778862885"/>
        </patternFill>
      </fill>
    </dxf>
    <dxf>
      <font>
        <color rgb="FFC00000"/>
      </font>
      <fill>
        <patternFill>
          <bgColor theme="5" tint="0.59996337778862885"/>
        </patternFill>
      </fill>
    </dxf>
    <dxf>
      <font>
        <color theme="8" tint="-0.24994659260841701"/>
      </font>
      <fill>
        <patternFill>
          <bgColor theme="6" tint="0.39994506668294322"/>
        </patternFill>
      </fill>
    </dxf>
    <dxf>
      <font>
        <color theme="7" tint="-0.24994659260841701"/>
      </font>
      <fill>
        <patternFill>
          <bgColor theme="7" tint="0.59996337778862885"/>
        </patternFill>
      </fill>
    </dxf>
    <dxf>
      <font>
        <color rgb="FFC00000"/>
      </font>
      <fill>
        <patternFill>
          <bgColor theme="5" tint="0.59996337778862885"/>
        </patternFill>
      </fill>
    </dxf>
    <dxf>
      <font>
        <color theme="8" tint="-0.24994659260841701"/>
      </font>
      <fill>
        <patternFill>
          <bgColor theme="6" tint="0.39994506668294322"/>
        </patternFill>
      </fill>
    </dxf>
    <dxf>
      <font>
        <color theme="7" tint="-0.24994659260841701"/>
      </font>
      <fill>
        <patternFill>
          <bgColor theme="7" tint="0.59996337778862885"/>
        </patternFill>
      </fill>
    </dxf>
  </dxfs>
  <tableStyles count="0" defaultTableStyle="TableStyleMedium2" defaultPivotStyle="PivotStyleLight16"/>
  <colors>
    <mruColors>
      <color rgb="FFDCDCDC"/>
      <color rgb="FFCBCBCB"/>
      <color rgb="FFBABABA"/>
      <color rgb="FFA0A0A0"/>
      <color rgb="FFFF9900"/>
      <color rgb="FFD3B9FB"/>
      <color rgb="FF6AA84F"/>
      <color rgb="FF239A98"/>
      <color rgb="FFD8D8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sz="1200" b="1"/>
              <a:t>VAS comparison </a:t>
            </a:r>
          </a:p>
        </c:rich>
      </c:tx>
      <c:layout>
        <c:manualLayout>
          <c:xMode val="edge"/>
          <c:yMode val="edge"/>
          <c:x val="0.44043080143439706"/>
          <c:y val="3.06849385677059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7440165900624724E-2"/>
          <c:y val="0.12043838387824603"/>
          <c:w val="0.75411940107919651"/>
          <c:h val="0.7760510900200257"/>
        </c:manualLayout>
      </c:layout>
      <c:barChart>
        <c:barDir val="col"/>
        <c:grouping val="clustered"/>
        <c:varyColors val="0"/>
        <c:ser>
          <c:idx val="0"/>
          <c:order val="0"/>
          <c:tx>
            <c:strRef>
              <c:f>'2. VAS comparison'!$D$42</c:f>
              <c:strCache>
                <c:ptCount val="1"/>
                <c:pt idx="0">
                  <c:v>Telemedicine</c:v>
                </c:pt>
              </c:strCache>
            </c:strRef>
          </c:tx>
          <c:spPr>
            <a:solidFill>
              <a:schemeClr val="accent2">
                <a:tint val="54000"/>
              </a:schemeClr>
            </a:solidFill>
            <a:ln>
              <a:noFill/>
            </a:ln>
            <a:effectLst/>
          </c:spPr>
          <c:invertIfNegative val="0"/>
          <c:cat>
            <c:strRef>
              <c:f>'2. VAS comparison'!$F$41:$I$41</c:f>
              <c:strCache>
                <c:ptCount val="4"/>
                <c:pt idx="0">
                  <c:v>Grow core Business Margin</c:v>
                </c:pt>
                <c:pt idx="1">
                  <c:v>Commercial Viability</c:v>
                </c:pt>
                <c:pt idx="2">
                  <c:v>Customer Desirability</c:v>
                </c:pt>
                <c:pt idx="3">
                  <c:v>Execution</c:v>
                </c:pt>
              </c:strCache>
            </c:strRef>
          </c:cat>
          <c:val>
            <c:numRef>
              <c:f>'2. VAS comparison'!$F$42:$I$42</c:f>
              <c:numCache>
                <c:formatCode>0.0</c:formatCode>
                <c:ptCount val="4"/>
                <c:pt idx="0">
                  <c:v>1.0208333333333333</c:v>
                </c:pt>
                <c:pt idx="1">
                  <c:v>4.333333333333333</c:v>
                </c:pt>
                <c:pt idx="2">
                  <c:v>3.75</c:v>
                </c:pt>
                <c:pt idx="3">
                  <c:v>2.5</c:v>
                </c:pt>
              </c:numCache>
            </c:numRef>
          </c:val>
          <c:extLst>
            <c:ext xmlns:c16="http://schemas.microsoft.com/office/drawing/2014/chart" uri="{C3380CC4-5D6E-409C-BE32-E72D297353CC}">
              <c16:uniqueId val="{00000000-0DD9-4E80-836E-10D4C9BC3B1B}"/>
            </c:ext>
          </c:extLst>
        </c:ser>
        <c:ser>
          <c:idx val="1"/>
          <c:order val="1"/>
          <c:tx>
            <c:strRef>
              <c:f>'2. VAS comparison'!$D$43</c:f>
              <c:strCache>
                <c:ptCount val="1"/>
                <c:pt idx="0">
                  <c:v>ID Theft</c:v>
                </c:pt>
              </c:strCache>
            </c:strRef>
          </c:tx>
          <c:spPr>
            <a:solidFill>
              <a:schemeClr val="accent2">
                <a:tint val="77000"/>
              </a:schemeClr>
            </a:solidFill>
            <a:ln>
              <a:noFill/>
            </a:ln>
            <a:effectLst/>
          </c:spPr>
          <c:invertIfNegative val="0"/>
          <c:cat>
            <c:strRef>
              <c:f>'2. VAS comparison'!$F$41:$I$41</c:f>
              <c:strCache>
                <c:ptCount val="4"/>
                <c:pt idx="0">
                  <c:v>Grow core Business Margin</c:v>
                </c:pt>
                <c:pt idx="1">
                  <c:v>Commercial Viability</c:v>
                </c:pt>
                <c:pt idx="2">
                  <c:v>Customer Desirability</c:v>
                </c:pt>
                <c:pt idx="3">
                  <c:v>Execution</c:v>
                </c:pt>
              </c:strCache>
            </c:strRef>
          </c:cat>
          <c:val>
            <c:numRef>
              <c:f>'2. VAS comparison'!$F$43:$I$43</c:f>
              <c:numCache>
                <c:formatCode>0.0</c:formatCode>
                <c:ptCount val="4"/>
                <c:pt idx="0">
                  <c:v>0.89583333333333337</c:v>
                </c:pt>
                <c:pt idx="1">
                  <c:v>4</c:v>
                </c:pt>
                <c:pt idx="2">
                  <c:v>3.5</c:v>
                </c:pt>
                <c:pt idx="3">
                  <c:v>2.4166666666666665</c:v>
                </c:pt>
              </c:numCache>
            </c:numRef>
          </c:val>
          <c:extLst>
            <c:ext xmlns:c16="http://schemas.microsoft.com/office/drawing/2014/chart" uri="{C3380CC4-5D6E-409C-BE32-E72D297353CC}">
              <c16:uniqueId val="{00000001-0DD9-4E80-836E-10D4C9BC3B1B}"/>
            </c:ext>
          </c:extLst>
        </c:ser>
        <c:ser>
          <c:idx val="2"/>
          <c:order val="2"/>
          <c:tx>
            <c:strRef>
              <c:f>'2. VAS comparison'!$D$44</c:f>
              <c:strCache>
                <c:ptCount val="1"/>
                <c:pt idx="0">
                  <c:v>Vehicle Geolocation</c:v>
                </c:pt>
              </c:strCache>
            </c:strRef>
          </c:tx>
          <c:spPr>
            <a:solidFill>
              <a:schemeClr val="accent2"/>
            </a:solidFill>
            <a:ln>
              <a:noFill/>
            </a:ln>
            <a:effectLst/>
          </c:spPr>
          <c:invertIfNegative val="0"/>
          <c:cat>
            <c:strRef>
              <c:f>'2. VAS comparison'!$F$41:$I$41</c:f>
              <c:strCache>
                <c:ptCount val="4"/>
                <c:pt idx="0">
                  <c:v>Grow core Business Margin</c:v>
                </c:pt>
                <c:pt idx="1">
                  <c:v>Commercial Viability</c:v>
                </c:pt>
                <c:pt idx="2">
                  <c:v>Customer Desirability</c:v>
                </c:pt>
                <c:pt idx="3">
                  <c:v>Execution</c:v>
                </c:pt>
              </c:strCache>
            </c:strRef>
          </c:cat>
          <c:val>
            <c:numRef>
              <c:f>'2. VAS comparison'!$F$44:$I$44</c:f>
              <c:numCache>
                <c:formatCode>0.0</c:formatCode>
                <c:ptCount val="4"/>
                <c:pt idx="0">
                  <c:v>0.9375</c:v>
                </c:pt>
                <c:pt idx="1">
                  <c:v>3.6666666666666665</c:v>
                </c:pt>
                <c:pt idx="2">
                  <c:v>3.5</c:v>
                </c:pt>
                <c:pt idx="3">
                  <c:v>2.291666666666667</c:v>
                </c:pt>
              </c:numCache>
            </c:numRef>
          </c:val>
          <c:extLst>
            <c:ext xmlns:c16="http://schemas.microsoft.com/office/drawing/2014/chart" uri="{C3380CC4-5D6E-409C-BE32-E72D297353CC}">
              <c16:uniqueId val="{00000002-0DD9-4E80-836E-10D4C9BC3B1B}"/>
            </c:ext>
          </c:extLst>
        </c:ser>
        <c:ser>
          <c:idx val="3"/>
          <c:order val="3"/>
          <c:tx>
            <c:strRef>
              <c:f>'2. VAS comparison'!$D$45</c:f>
              <c:strCache>
                <c:ptCount val="1"/>
                <c:pt idx="0">
                  <c:v>Pet Care</c:v>
                </c:pt>
              </c:strCache>
            </c:strRef>
          </c:tx>
          <c:spPr>
            <a:solidFill>
              <a:schemeClr val="accent2">
                <a:shade val="76000"/>
              </a:schemeClr>
            </a:solidFill>
            <a:ln>
              <a:noFill/>
            </a:ln>
            <a:effectLst/>
          </c:spPr>
          <c:invertIfNegative val="0"/>
          <c:cat>
            <c:strRef>
              <c:f>'2. VAS comparison'!$F$41:$I$41</c:f>
              <c:strCache>
                <c:ptCount val="4"/>
                <c:pt idx="0">
                  <c:v>Grow core Business Margin</c:v>
                </c:pt>
                <c:pt idx="1">
                  <c:v>Commercial Viability</c:v>
                </c:pt>
                <c:pt idx="2">
                  <c:v>Customer Desirability</c:v>
                </c:pt>
                <c:pt idx="3">
                  <c:v>Execution</c:v>
                </c:pt>
              </c:strCache>
            </c:strRef>
          </c:cat>
          <c:val>
            <c:numRef>
              <c:f>'2. VAS comparison'!$F$45:$I$45</c:f>
              <c:numCache>
                <c:formatCode>0.0</c:formatCode>
                <c:ptCount val="4"/>
                <c:pt idx="0">
                  <c:v>0.89583333333333326</c:v>
                </c:pt>
                <c:pt idx="1">
                  <c:v>3.3333333333333335</c:v>
                </c:pt>
                <c:pt idx="2">
                  <c:v>3</c:v>
                </c:pt>
                <c:pt idx="3">
                  <c:v>2.375</c:v>
                </c:pt>
              </c:numCache>
            </c:numRef>
          </c:val>
          <c:extLst>
            <c:ext xmlns:c16="http://schemas.microsoft.com/office/drawing/2014/chart" uri="{C3380CC4-5D6E-409C-BE32-E72D297353CC}">
              <c16:uniqueId val="{00000003-0DD9-4E80-836E-10D4C9BC3B1B}"/>
            </c:ext>
          </c:extLst>
        </c:ser>
        <c:ser>
          <c:idx val="4"/>
          <c:order val="4"/>
          <c:tx>
            <c:strRef>
              <c:f>'2. VAS comparison'!$D$46:$E$46</c:f>
              <c:strCache>
                <c:ptCount val="1"/>
                <c:pt idx="0">
                  <c:v>Road Assistance</c:v>
                </c:pt>
              </c:strCache>
            </c:strRef>
          </c:tx>
          <c:spPr>
            <a:solidFill>
              <a:schemeClr val="accent2">
                <a:shade val="53000"/>
              </a:schemeClr>
            </a:solidFill>
            <a:ln>
              <a:noFill/>
            </a:ln>
            <a:effectLst/>
          </c:spPr>
          <c:invertIfNegative val="0"/>
          <c:cat>
            <c:strRef>
              <c:f>'2. VAS comparison'!$F$41:$I$41</c:f>
              <c:strCache>
                <c:ptCount val="4"/>
                <c:pt idx="0">
                  <c:v>Grow core Business Margin</c:v>
                </c:pt>
                <c:pt idx="1">
                  <c:v>Commercial Viability</c:v>
                </c:pt>
                <c:pt idx="2">
                  <c:v>Customer Desirability</c:v>
                </c:pt>
                <c:pt idx="3">
                  <c:v>Execution</c:v>
                </c:pt>
              </c:strCache>
            </c:strRef>
          </c:cat>
          <c:val>
            <c:numRef>
              <c:f>'2. VAS comparison'!$F$46:$I$46</c:f>
              <c:numCache>
                <c:formatCode>0.0</c:formatCode>
                <c:ptCount val="4"/>
                <c:pt idx="0">
                  <c:v>0.87499999999999989</c:v>
                </c:pt>
                <c:pt idx="1">
                  <c:v>3.6666666666666665</c:v>
                </c:pt>
                <c:pt idx="2">
                  <c:v>3.5</c:v>
                </c:pt>
                <c:pt idx="3">
                  <c:v>1.8750000000000002</c:v>
                </c:pt>
              </c:numCache>
            </c:numRef>
          </c:val>
          <c:extLst>
            <c:ext xmlns:c16="http://schemas.microsoft.com/office/drawing/2014/chart" uri="{C3380CC4-5D6E-409C-BE32-E72D297353CC}">
              <c16:uniqueId val="{00000000-9C98-40F0-97EF-A741C50A6E09}"/>
            </c:ext>
          </c:extLst>
        </c:ser>
        <c:dLbls>
          <c:showLegendKey val="0"/>
          <c:showVal val="0"/>
          <c:showCatName val="0"/>
          <c:showSerName val="0"/>
          <c:showPercent val="0"/>
          <c:showBubbleSize val="0"/>
        </c:dLbls>
        <c:gapWidth val="219"/>
        <c:overlap val="-27"/>
        <c:axId val="1484673824"/>
        <c:axId val="1484672576"/>
      </c:barChart>
      <c:catAx>
        <c:axId val="148467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84672576"/>
        <c:crosses val="autoZero"/>
        <c:auto val="1"/>
        <c:lblAlgn val="ctr"/>
        <c:lblOffset val="100"/>
        <c:noMultiLvlLbl val="0"/>
      </c:catAx>
      <c:valAx>
        <c:axId val="1484672576"/>
        <c:scaling>
          <c:orientation val="minMax"/>
          <c:max val="5"/>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67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600"/>
              <a:t>Telemedicine</a:t>
            </a:r>
          </a:p>
        </c:rich>
      </c:tx>
      <c:overlay val="0"/>
    </c:title>
    <c:autoTitleDeleted val="0"/>
    <c:plotArea>
      <c:layout/>
      <c:barChart>
        <c:barDir val="bar"/>
        <c:grouping val="clustered"/>
        <c:varyColors val="1"/>
        <c:ser>
          <c:idx val="0"/>
          <c:order val="0"/>
          <c:tx>
            <c:strRef>
              <c:f>'3. VAS deep dive (2)'!$U$36:$X$36</c:f>
              <c:strCache>
                <c:ptCount val="4"/>
                <c:pt idx="0">
                  <c:v>Grow Core Business Margin</c:v>
                </c:pt>
                <c:pt idx="1">
                  <c:v>Commercial viability</c:v>
                </c:pt>
                <c:pt idx="2">
                  <c:v>Customer desirability</c:v>
                </c:pt>
                <c:pt idx="3">
                  <c:v>Execution</c:v>
                </c:pt>
              </c:strCache>
            </c:strRef>
          </c:tx>
          <c:invertIfNegative val="0"/>
          <c:dLbls>
            <c:delete val="1"/>
          </c:dLbls>
          <c:cat>
            <c:strRef>
              <c:f>'3. VAS deep dive (2)'!$U$36:$X$36</c:f>
              <c:strCache>
                <c:ptCount val="4"/>
                <c:pt idx="0">
                  <c:v>Grow Core Business Margin</c:v>
                </c:pt>
                <c:pt idx="1">
                  <c:v>Commercial viability</c:v>
                </c:pt>
                <c:pt idx="2">
                  <c:v>Customer desirability</c:v>
                </c:pt>
                <c:pt idx="3">
                  <c:v>Execution</c:v>
                </c:pt>
              </c:strCache>
            </c:strRef>
          </c:cat>
          <c:val>
            <c:numRef>
              <c:f>'3. VAS deep dive (2)'!$U$37:$X$37</c:f>
              <c:numCache>
                <c:formatCode>0.0</c:formatCode>
                <c:ptCount val="4"/>
                <c:pt idx="0">
                  <c:v>1.0208333333333333</c:v>
                </c:pt>
                <c:pt idx="1">
                  <c:v>4.333333333333333</c:v>
                </c:pt>
                <c:pt idx="2">
                  <c:v>3.75</c:v>
                </c:pt>
                <c:pt idx="3">
                  <c:v>0</c:v>
                </c:pt>
              </c:numCache>
            </c:numRef>
          </c:val>
          <c:extLst>
            <c:ext xmlns:c16="http://schemas.microsoft.com/office/drawing/2014/chart" uri="{C3380CC4-5D6E-409C-BE32-E72D297353CC}">
              <c16:uniqueId val="{00000004-2EC2-4142-BFDA-FAC317E858F6}"/>
            </c:ext>
          </c:extLst>
        </c:ser>
        <c:dLbls>
          <c:showLegendKey val="0"/>
          <c:showVal val="1"/>
          <c:showCatName val="0"/>
          <c:showSerName val="0"/>
          <c:showPercent val="0"/>
          <c:showBubbleSize val="0"/>
        </c:dLbls>
        <c:gapWidth val="150"/>
        <c:overlap val="-25"/>
        <c:axId val="724755197"/>
        <c:axId val="847218631"/>
      </c:barChart>
      <c:catAx>
        <c:axId val="724755197"/>
        <c:scaling>
          <c:orientation val="minMax"/>
        </c:scaling>
        <c:delete val="0"/>
        <c:axPos val="l"/>
        <c:numFmt formatCode="General" sourceLinked="1"/>
        <c:majorTickMark val="none"/>
        <c:minorTickMark val="none"/>
        <c:tickLblPos val="nextTo"/>
        <c:txPr>
          <a:bodyPr/>
          <a:lstStyle/>
          <a:p>
            <a:pPr lvl="0">
              <a:defRPr b="0">
                <a:solidFill>
                  <a:srgbClr val="000000"/>
                </a:solidFill>
                <a:latin typeface="+mn-lt"/>
              </a:defRPr>
            </a:pPr>
            <a:endParaRPr lang="en-US"/>
          </a:p>
        </c:txPr>
        <c:crossAx val="847218631"/>
        <c:crosses val="autoZero"/>
        <c:auto val="1"/>
        <c:lblAlgn val="ctr"/>
        <c:lblOffset val="100"/>
        <c:noMultiLvlLbl val="1"/>
      </c:catAx>
      <c:valAx>
        <c:axId val="847218631"/>
        <c:scaling>
          <c:orientation val="minMax"/>
          <c:max val="5"/>
        </c:scaling>
        <c:delete val="0"/>
        <c:axPos val="b"/>
        <c:numFmt formatCode="0.0" sourceLinked="1"/>
        <c:majorTickMark val="out"/>
        <c:minorTickMark val="none"/>
        <c:tickLblPos val="nextTo"/>
        <c:spPr>
          <a:ln/>
        </c:spPr>
        <c:txPr>
          <a:bodyPr/>
          <a:lstStyle/>
          <a:p>
            <a:pPr lvl="0">
              <a:defRPr b="0">
                <a:solidFill>
                  <a:srgbClr val="000000"/>
                </a:solidFill>
                <a:latin typeface="+mn-lt"/>
              </a:defRPr>
            </a:pPr>
            <a:endParaRPr lang="en-US"/>
          </a:p>
        </c:txPr>
        <c:crossAx val="724755197"/>
        <c:crosses val="autoZero"/>
        <c:crossBetween val="between"/>
        <c:majorUnit val="1"/>
      </c:valAx>
      <c:spPr>
        <a:noFill/>
        <a:ln w="25400">
          <a:noFill/>
        </a:ln>
      </c:spPr>
    </c:plotArea>
    <c:plotVisOnly val="0"/>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'3. VAS deep dive (2)'!$S$37:$T$37</c:f>
              <c:strCache>
                <c:ptCount val="2"/>
                <c:pt idx="0">
                  <c:v>Telemedicine</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234-4F02-8DAE-369660FEE58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234-4F02-8DAE-369660FEE58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234-4F02-8DAE-369660FEE58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234-4F02-8DAE-369660FEE58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234-4F02-8DAE-369660FEE58E}"/>
              </c:ext>
            </c:extLst>
          </c:dPt>
          <c:cat>
            <c:strRef>
              <c:extLst>
                <c:ext xmlns:c15="http://schemas.microsoft.com/office/drawing/2012/chart" uri="{02D57815-91ED-43cb-92C2-25804820EDAC}">
                  <c15:fullRef>
                    <c15:sqref>'3. VAS deep dive (2)'!$U$36:$Z$36</c15:sqref>
                  </c15:fullRef>
                </c:ext>
              </c:extLst>
              <c:f>('3. VAS deep dive (2)'!$U$36:$X$36,'3. VAS deep dive (2)'!$Z$36)</c:f>
              <c:strCache>
                <c:ptCount val="5"/>
                <c:pt idx="0">
                  <c:v>Grow Core Business Margin</c:v>
                </c:pt>
                <c:pt idx="1">
                  <c:v>Commercial viability</c:v>
                </c:pt>
                <c:pt idx="2">
                  <c:v>Customer desirability</c:v>
                </c:pt>
                <c:pt idx="3">
                  <c:v>Execution</c:v>
                </c:pt>
                <c:pt idx="4">
                  <c:v>Overall Score</c:v>
                </c:pt>
              </c:strCache>
            </c:strRef>
          </c:cat>
          <c:val>
            <c:numRef>
              <c:extLst>
                <c:ext xmlns:c15="http://schemas.microsoft.com/office/drawing/2012/chart" uri="{02D57815-91ED-43cb-92C2-25804820EDAC}">
                  <c15:fullRef>
                    <c15:sqref>'3. VAS deep dive (2)'!$U$37:$Z$37</c15:sqref>
                  </c15:fullRef>
                </c:ext>
              </c:extLst>
              <c:f>('3. VAS deep dive (2)'!$U$37:$X$37,'3. VAS deep dive (2)'!$Z$37)</c:f>
              <c:numCache>
                <c:formatCode>0.0</c:formatCode>
                <c:ptCount val="5"/>
                <c:pt idx="0">
                  <c:v>1.0208333333333333</c:v>
                </c:pt>
                <c:pt idx="1">
                  <c:v>4.333333333333333</c:v>
                </c:pt>
                <c:pt idx="2">
                  <c:v>3.75</c:v>
                </c:pt>
                <c:pt idx="3">
                  <c:v>0</c:v>
                </c:pt>
                <c:pt idx="4">
                  <c:v>4.2443181818181817</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4234-4F02-8DAE-369660FEE58E}"/>
            </c:ext>
          </c:extLst>
        </c:ser>
        <c:dLbls>
          <c:showLegendKey val="0"/>
          <c:showVal val="0"/>
          <c:showCatName val="0"/>
          <c:showSerName val="0"/>
          <c:showPercent val="0"/>
          <c:showBubbleSize val="0"/>
        </c:dLbls>
        <c:gapWidth val="182"/>
        <c:axId val="338204864"/>
        <c:axId val="338209856"/>
      </c:barChart>
      <c:catAx>
        <c:axId val="33820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09856"/>
        <c:crosses val="autoZero"/>
        <c:auto val="1"/>
        <c:lblAlgn val="ctr"/>
        <c:lblOffset val="100"/>
        <c:noMultiLvlLbl val="0"/>
      </c:catAx>
      <c:valAx>
        <c:axId val="33820985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0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'3. VAS deep dive'!$C$11</c:f>
          <c:strCache>
            <c:ptCount val="1"/>
            <c:pt idx="0">
              <c:v>Telemedicine</c:v>
            </c:pt>
          </c:strCache>
        </c:strRef>
      </c:tx>
      <c:overlay val="0"/>
      <c:txPr>
        <a:bodyPr/>
        <a:lstStyle/>
        <a:p>
          <a:pPr>
            <a:defRPr sz="1200"/>
          </a:pPr>
          <a:endParaRPr lang="en-US"/>
        </a:p>
      </c:txPr>
    </c:title>
    <c:autoTitleDeleted val="0"/>
    <c:plotArea>
      <c:layout/>
      <c:barChart>
        <c:barDir val="bar"/>
        <c:grouping val="clustered"/>
        <c:varyColors val="1"/>
        <c:ser>
          <c:idx val="0"/>
          <c:order val="0"/>
          <c:tx>
            <c:strRef>
              <c:f>'3. VAS deep dive (2)'!$U$36:$X$36</c:f>
              <c:strCache>
                <c:ptCount val="4"/>
                <c:pt idx="0">
                  <c:v>Grow Core Business Margin</c:v>
                </c:pt>
                <c:pt idx="1">
                  <c:v>Commercial viability</c:v>
                </c:pt>
                <c:pt idx="2">
                  <c:v>Customer desirability</c:v>
                </c:pt>
                <c:pt idx="3">
                  <c:v>Execution</c:v>
                </c:pt>
              </c:strCache>
            </c:strRef>
          </c:tx>
          <c:invertIfNegative val="0"/>
          <c:dPt>
            <c:idx val="0"/>
            <c:invertIfNegative val="0"/>
            <c:bubble3D val="0"/>
            <c:spPr>
              <a:solidFill>
                <a:srgbClr val="DCDCDC"/>
              </a:solidFill>
            </c:spPr>
            <c:extLst>
              <c:ext xmlns:c16="http://schemas.microsoft.com/office/drawing/2014/chart" uri="{C3380CC4-5D6E-409C-BE32-E72D297353CC}">
                <c16:uniqueId val="{00000004-2903-4679-8B20-E9187B7DF975}"/>
              </c:ext>
            </c:extLst>
          </c:dPt>
          <c:dPt>
            <c:idx val="1"/>
            <c:invertIfNegative val="0"/>
            <c:bubble3D val="0"/>
            <c:spPr>
              <a:solidFill>
                <a:srgbClr val="CBCBCB"/>
              </a:solidFill>
            </c:spPr>
            <c:extLst>
              <c:ext xmlns:c16="http://schemas.microsoft.com/office/drawing/2014/chart" uri="{C3380CC4-5D6E-409C-BE32-E72D297353CC}">
                <c16:uniqueId val="{00000003-2903-4679-8B20-E9187B7DF975}"/>
              </c:ext>
            </c:extLst>
          </c:dPt>
          <c:dPt>
            <c:idx val="2"/>
            <c:invertIfNegative val="0"/>
            <c:bubble3D val="0"/>
            <c:spPr>
              <a:solidFill>
                <a:srgbClr val="BABABA"/>
              </a:solidFill>
            </c:spPr>
            <c:extLst>
              <c:ext xmlns:c16="http://schemas.microsoft.com/office/drawing/2014/chart" uri="{C3380CC4-5D6E-409C-BE32-E72D297353CC}">
                <c16:uniqueId val="{00000002-2903-4679-8B20-E9187B7DF975}"/>
              </c:ext>
            </c:extLst>
          </c:dPt>
          <c:dPt>
            <c:idx val="3"/>
            <c:invertIfNegative val="0"/>
            <c:bubble3D val="0"/>
            <c:spPr>
              <a:solidFill>
                <a:srgbClr val="A0A0A0"/>
              </a:solidFill>
            </c:spPr>
            <c:extLst>
              <c:ext xmlns:c16="http://schemas.microsoft.com/office/drawing/2014/chart" uri="{C3380CC4-5D6E-409C-BE32-E72D297353CC}">
                <c16:uniqueId val="{00000001-2903-4679-8B20-E9187B7DF975}"/>
              </c:ext>
            </c:extLst>
          </c:dPt>
          <c:dLbls>
            <c:spPr>
              <a:noFill/>
              <a:ln>
                <a:noFill/>
              </a:ln>
              <a:effectLst/>
            </c:spPr>
            <c:txPr>
              <a:bodyPr wrap="square" lIns="38100" tIns="19050" rIns="38100" bIns="19050" anchor="ctr">
                <a:spAutoFit/>
              </a:bodyPr>
              <a:lstStyle/>
              <a:p>
                <a:pPr>
                  <a:defRPr sz="900" b="1">
                    <a:solidFill>
                      <a:schemeClr val="tx1">
                        <a:lumMod val="75000"/>
                        <a:lumOff val="25000"/>
                      </a:schemeClr>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 VAS deep dive'!$U$36:$X$36</c:f>
              <c:strCache>
                <c:ptCount val="4"/>
                <c:pt idx="0">
                  <c:v>Grow Core Business Margin</c:v>
                </c:pt>
                <c:pt idx="1">
                  <c:v>Commercial viability</c:v>
                </c:pt>
                <c:pt idx="2">
                  <c:v>Customer desirability</c:v>
                </c:pt>
                <c:pt idx="3">
                  <c:v>Execution</c:v>
                </c:pt>
              </c:strCache>
            </c:strRef>
          </c:cat>
          <c:val>
            <c:numRef>
              <c:f>'3. VAS deep dive'!$U$37:$X$37</c:f>
              <c:numCache>
                <c:formatCode>0.0</c:formatCode>
                <c:ptCount val="4"/>
                <c:pt idx="0">
                  <c:v>1.0208333333333333</c:v>
                </c:pt>
                <c:pt idx="1">
                  <c:v>4.333333333333333</c:v>
                </c:pt>
                <c:pt idx="2">
                  <c:v>3.75</c:v>
                </c:pt>
                <c:pt idx="3">
                  <c:v>2.5</c:v>
                </c:pt>
              </c:numCache>
            </c:numRef>
          </c:val>
          <c:extLst>
            <c:ext xmlns:c16="http://schemas.microsoft.com/office/drawing/2014/chart" uri="{C3380CC4-5D6E-409C-BE32-E72D297353CC}">
              <c16:uniqueId val="{00000000-2903-4679-8B20-E9187B7DF975}"/>
            </c:ext>
          </c:extLst>
        </c:ser>
        <c:dLbls>
          <c:dLblPos val="ctr"/>
          <c:showLegendKey val="0"/>
          <c:showVal val="1"/>
          <c:showCatName val="0"/>
          <c:showSerName val="0"/>
          <c:showPercent val="0"/>
          <c:showBubbleSize val="0"/>
        </c:dLbls>
        <c:gapWidth val="150"/>
        <c:overlap val="-25"/>
        <c:axId val="724755197"/>
        <c:axId val="847218631"/>
      </c:barChart>
      <c:catAx>
        <c:axId val="724755197"/>
        <c:scaling>
          <c:orientation val="minMax"/>
        </c:scaling>
        <c:delete val="0"/>
        <c:axPos val="l"/>
        <c:numFmt formatCode="General" sourceLinked="1"/>
        <c:majorTickMark val="none"/>
        <c:minorTickMark val="none"/>
        <c:tickLblPos val="nextTo"/>
        <c:txPr>
          <a:bodyPr/>
          <a:lstStyle/>
          <a:p>
            <a:pPr lvl="0">
              <a:defRPr sz="900" b="0">
                <a:solidFill>
                  <a:srgbClr val="000000"/>
                </a:solidFill>
                <a:latin typeface="+mn-lt"/>
              </a:defRPr>
            </a:pPr>
            <a:endParaRPr lang="en-US"/>
          </a:p>
        </c:txPr>
        <c:crossAx val="847218631"/>
        <c:crosses val="autoZero"/>
        <c:auto val="1"/>
        <c:lblAlgn val="ctr"/>
        <c:lblOffset val="100"/>
        <c:noMultiLvlLbl val="1"/>
      </c:catAx>
      <c:valAx>
        <c:axId val="847218631"/>
        <c:scaling>
          <c:orientation val="minMax"/>
          <c:max val="5"/>
        </c:scaling>
        <c:delete val="0"/>
        <c:axPos val="b"/>
        <c:numFmt formatCode="0.0" sourceLinked="1"/>
        <c:majorTickMark val="out"/>
        <c:minorTickMark val="none"/>
        <c:tickLblPos val="nextTo"/>
        <c:spPr>
          <a:ln/>
        </c:spPr>
        <c:txPr>
          <a:bodyPr/>
          <a:lstStyle/>
          <a:p>
            <a:pPr lvl="0">
              <a:defRPr b="0">
                <a:solidFill>
                  <a:srgbClr val="000000"/>
                </a:solidFill>
                <a:latin typeface="+mn-lt"/>
              </a:defRPr>
            </a:pPr>
            <a:endParaRPr lang="en-US"/>
          </a:p>
        </c:txPr>
        <c:crossAx val="724755197"/>
        <c:crosses val="autoZero"/>
        <c:crossBetween val="between"/>
        <c:majorUnit val="1"/>
      </c:valAx>
      <c:spPr>
        <a:noFill/>
        <a:ln w="25400">
          <a:noFill/>
        </a:ln>
      </c:spPr>
    </c:plotArea>
    <c:plotVisOnly val="0"/>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1574091041885638"/>
          <c:y val="0.17750146873353473"/>
          <c:w val="0.45372257142208811"/>
          <c:h val="0.6657155699089411"/>
        </c:manualLayout>
      </c:layout>
      <c:radarChart>
        <c:radarStyle val="marker"/>
        <c:varyColors val="1"/>
        <c:ser>
          <c:idx val="0"/>
          <c:order val="0"/>
          <c:tx>
            <c:strRef>
              <c:f>'1. Master scoring '!$R$9:$W$9</c:f>
              <c:strCache>
                <c:ptCount val="6"/>
                <c:pt idx="0">
                  <c:v>Grow core Business Margin</c:v>
                </c:pt>
              </c:strCache>
            </c:strRef>
          </c:tx>
          <c:spPr>
            <a:ln cmpd="sng">
              <a:solidFill>
                <a:srgbClr val="4285F4"/>
              </a:solidFill>
            </a:ln>
          </c:spPr>
          <c:marker>
            <c:symbol val="none"/>
          </c:marker>
          <c:cat>
            <c:strRef>
              <c:f>'1. Master scoring '!$C$14</c:f>
              <c:strCache>
                <c:ptCount val="1"/>
                <c:pt idx="0">
                  <c:v>Telemedicine</c:v>
                </c:pt>
              </c:strCache>
            </c:strRef>
          </c:cat>
          <c:val>
            <c:numRef>
              <c:f>('1. Master scoring '!$W$14,'1. Master scoring '!$Y$14,'1. Master scoring '!$AB$14,'1. Master scoring '!$AG$14)</c:f>
              <c:numCache>
                <c:formatCode>0.0</c:formatCode>
                <c:ptCount val="4"/>
                <c:pt idx="0">
                  <c:v>1.0208333333333333</c:v>
                </c:pt>
                <c:pt idx="1">
                  <c:v>4.333333333333333</c:v>
                </c:pt>
                <c:pt idx="2">
                  <c:v>3.75</c:v>
                </c:pt>
                <c:pt idx="3">
                  <c:v>2.5</c:v>
                </c:pt>
              </c:numCache>
            </c:numRef>
          </c:val>
          <c:extLst>
            <c:ext xmlns:c16="http://schemas.microsoft.com/office/drawing/2014/chart" uri="{C3380CC4-5D6E-409C-BE32-E72D297353CC}">
              <c16:uniqueId val="{00000000-A23F-47CF-B148-2481F33658CD}"/>
            </c:ext>
          </c:extLst>
        </c:ser>
        <c:ser>
          <c:idx val="1"/>
          <c:order val="1"/>
          <c:tx>
            <c:strRef>
              <c:f>'1. Master scoring '!$X$9:$Y$9</c:f>
              <c:strCache>
                <c:ptCount val="2"/>
                <c:pt idx="0">
                  <c:v>Commercial Viability</c:v>
                </c:pt>
              </c:strCache>
            </c:strRef>
          </c:tx>
          <c:marker>
            <c:symbol val="none"/>
          </c:marker>
          <c:cat>
            <c:strRef>
              <c:f>'1. Master scoring '!$C$14</c:f>
              <c:strCache>
                <c:ptCount val="1"/>
                <c:pt idx="0">
                  <c:v>Telemedicine</c:v>
                </c:pt>
              </c:strCache>
            </c:strRef>
          </c:cat>
          <c:val>
            <c:numLit>
              <c:formatCode>General</c:formatCode>
              <c:ptCount val="1"/>
              <c:pt idx="0">
                <c:v>1</c:v>
              </c:pt>
            </c:numLit>
          </c:val>
          <c:extLst>
            <c:ext xmlns:c16="http://schemas.microsoft.com/office/drawing/2014/chart" uri="{C3380CC4-5D6E-409C-BE32-E72D297353CC}">
              <c16:uniqueId val="{00000000-C913-BE49-B1CA-F8AF7C374C90}"/>
            </c:ext>
          </c:extLst>
        </c:ser>
        <c:ser>
          <c:idx val="2"/>
          <c:order val="2"/>
          <c:tx>
            <c:strRef>
              <c:f>'1. Master scoring '!$Z$9:$AB$9</c:f>
              <c:strCache>
                <c:ptCount val="3"/>
                <c:pt idx="0">
                  <c:v>Customer Desirability</c:v>
                </c:pt>
              </c:strCache>
            </c:strRef>
          </c:tx>
          <c:marker>
            <c:symbol val="none"/>
          </c:marker>
          <c:cat>
            <c:strRef>
              <c:f>'1. Master scoring '!$C$14</c:f>
              <c:strCache>
                <c:ptCount val="1"/>
                <c:pt idx="0">
                  <c:v>Telemedicine</c:v>
                </c:pt>
              </c:strCache>
            </c:strRef>
          </c:cat>
          <c:val>
            <c:numLit>
              <c:formatCode>General</c:formatCode>
              <c:ptCount val="1"/>
              <c:pt idx="0">
                <c:v>1</c:v>
              </c:pt>
            </c:numLit>
          </c:val>
          <c:extLst>
            <c:ext xmlns:c16="http://schemas.microsoft.com/office/drawing/2014/chart" uri="{C3380CC4-5D6E-409C-BE32-E72D297353CC}">
              <c16:uniqueId val="{00000001-C913-BE49-B1CA-F8AF7C374C90}"/>
            </c:ext>
          </c:extLst>
        </c:ser>
        <c:ser>
          <c:idx val="3"/>
          <c:order val="3"/>
          <c:tx>
            <c:strRef>
              <c:f>'1. Master scoring '!$AC$9:$AG$9</c:f>
              <c:strCache>
                <c:ptCount val="5"/>
                <c:pt idx="0">
                  <c:v>Execution</c:v>
                </c:pt>
              </c:strCache>
            </c:strRef>
          </c:tx>
          <c:marker>
            <c:symbol val="none"/>
          </c:marker>
          <c:cat>
            <c:strRef>
              <c:f>'1. Master scoring '!$C$14</c:f>
              <c:strCache>
                <c:ptCount val="1"/>
                <c:pt idx="0">
                  <c:v>Telemedicine</c:v>
                </c:pt>
              </c:strCache>
            </c:strRef>
          </c:cat>
          <c:val>
            <c:numLit>
              <c:formatCode>General</c:formatCode>
              <c:ptCount val="1"/>
              <c:pt idx="0">
                <c:v>1</c:v>
              </c:pt>
            </c:numLit>
          </c:val>
          <c:extLst>
            <c:ext xmlns:c16="http://schemas.microsoft.com/office/drawing/2014/chart" uri="{C3380CC4-5D6E-409C-BE32-E72D297353CC}">
              <c16:uniqueId val="{00000002-C913-BE49-B1CA-F8AF7C374C90}"/>
            </c:ext>
          </c:extLst>
        </c:ser>
        <c:dLbls>
          <c:showLegendKey val="0"/>
          <c:showVal val="0"/>
          <c:showCatName val="0"/>
          <c:showSerName val="0"/>
          <c:showPercent val="0"/>
          <c:showBubbleSize val="0"/>
        </c:dLbls>
        <c:axId val="724755197"/>
        <c:axId val="847218631"/>
      </c:radarChart>
      <c:catAx>
        <c:axId val="724755197"/>
        <c:scaling>
          <c:orientation val="minMax"/>
        </c:scaling>
        <c:delete val="0"/>
        <c:axPos val="b"/>
        <c:title>
          <c:tx>
            <c:rich>
              <a:bodyPr/>
              <a:lstStyle/>
              <a:p>
                <a:pPr lvl="0">
                  <a:defRPr b="0">
                    <a:solidFill>
                      <a:srgbClr val="000000"/>
                    </a:solidFill>
                    <a:latin typeface="+mn-lt"/>
                  </a:defRPr>
                </a:pPr>
                <a:endParaRPr lang="it-IT"/>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847218631"/>
        <c:crosses val="autoZero"/>
        <c:auto val="1"/>
        <c:lblAlgn val="ctr"/>
        <c:lblOffset val="100"/>
        <c:noMultiLvlLbl val="1"/>
      </c:catAx>
      <c:valAx>
        <c:axId val="847218631"/>
        <c:scaling>
          <c:orientation val="minMax"/>
          <c:max val="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it-IT"/>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en-US"/>
          </a:p>
        </c:txPr>
        <c:crossAx val="724755197"/>
        <c:crosses val="autoZero"/>
        <c:crossBetween val="between"/>
        <c:majorUnit val="1"/>
      </c:valAx>
    </c:plotArea>
    <c:legend>
      <c:legendPos val="r"/>
      <c:layout>
        <c:manualLayout>
          <c:xMode val="edge"/>
          <c:yMode val="edge"/>
          <c:x val="0.69222779699238335"/>
          <c:y val="0.38924144713487013"/>
          <c:w val="0.23274573446540439"/>
          <c:h val="0.20361708959850075"/>
        </c:manualLayout>
      </c:layout>
      <c:overlay val="0"/>
      <c:txPr>
        <a:bodyPr/>
        <a:lstStyle/>
        <a:p>
          <a:pPr lvl="0">
            <a:defRPr b="0">
              <a:solidFill>
                <a:srgbClr val="1A1A1A"/>
              </a:solidFill>
              <a:latin typeface="+mn-lt"/>
            </a:defRPr>
          </a:pPr>
          <a:endParaRPr lang="en-US"/>
        </a:p>
      </c:txPr>
    </c:legend>
    <c:plotVisOnly val="0"/>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 cy="285750"/>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2</xdr:col>
      <xdr:colOff>119063</xdr:colOff>
      <xdr:row>2</xdr:row>
      <xdr:rowOff>237334</xdr:rowOff>
    </xdr:from>
    <xdr:to>
      <xdr:col>3</xdr:col>
      <xdr:colOff>1022422</xdr:colOff>
      <xdr:row>3</xdr:row>
      <xdr:rowOff>144096</xdr:rowOff>
    </xdr:to>
    <xdr:pic>
      <xdr:nvPicPr>
        <xdr:cNvPr id="3" name="Picture 4">
          <a:extLst>
            <a:ext uri="{FF2B5EF4-FFF2-40B4-BE49-F238E27FC236}">
              <a16:creationId xmlns:a16="http://schemas.microsoft.com/office/drawing/2014/main" id="{B04C0E6C-B832-9916-2779-8299A2B8FFC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9217" y="784411"/>
          <a:ext cx="2262259" cy="1925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10</xdr:row>
      <xdr:rowOff>81644</xdr:rowOff>
    </xdr:from>
    <xdr:to>
      <xdr:col>10</xdr:col>
      <xdr:colOff>825500</xdr:colOff>
      <xdr:row>35</xdr:row>
      <xdr:rowOff>21167</xdr:rowOff>
    </xdr:to>
    <xdr:graphicFrame macro="">
      <xdr:nvGraphicFramePr>
        <xdr:cNvPr id="7" name="Chart 5">
          <a:extLst>
            <a:ext uri="{FF2B5EF4-FFF2-40B4-BE49-F238E27FC236}">
              <a16:creationId xmlns:a16="http://schemas.microsoft.com/office/drawing/2014/main" id="{295E8E9F-44BA-61A4-C97D-F28F47180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18</xdr:col>
      <xdr:colOff>956067</xdr:colOff>
      <xdr:row>10</xdr:row>
      <xdr:rowOff>23829</xdr:rowOff>
    </xdr:from>
    <xdr:ext cx="6378539" cy="3985945"/>
    <xdr:graphicFrame macro="">
      <xdr:nvGraphicFramePr>
        <xdr:cNvPr id="2" name="Chart 4" title="Chart">
          <a:extLst>
            <a:ext uri="{FF2B5EF4-FFF2-40B4-BE49-F238E27FC236}">
              <a16:creationId xmlns:a16="http://schemas.microsoft.com/office/drawing/2014/main" id="{AF282FDD-A641-42DC-B787-6C043793F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11</xdr:col>
      <xdr:colOff>213429</xdr:colOff>
      <xdr:row>10</xdr:row>
      <xdr:rowOff>161218</xdr:rowOff>
    </xdr:from>
    <xdr:to>
      <xdr:col>17</xdr:col>
      <xdr:colOff>239887</xdr:colOff>
      <xdr:row>29</xdr:row>
      <xdr:rowOff>183442</xdr:rowOff>
    </xdr:to>
    <xdr:graphicFrame macro="">
      <xdr:nvGraphicFramePr>
        <xdr:cNvPr id="3" name="Chart 2">
          <a:extLst>
            <a:ext uri="{FF2B5EF4-FFF2-40B4-BE49-F238E27FC236}">
              <a16:creationId xmlns:a16="http://schemas.microsoft.com/office/drawing/2014/main" id="{54E65ED7-2541-4C0A-8080-222356947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18</xdr:col>
      <xdr:colOff>1183923</xdr:colOff>
      <xdr:row>11</xdr:row>
      <xdr:rowOff>0</xdr:rowOff>
    </xdr:from>
    <xdr:ext cx="6378539" cy="3985945"/>
    <xdr:graphicFrame macro="">
      <xdr:nvGraphicFramePr>
        <xdr:cNvPr id="3" name="Chart 4" title="Chart">
          <a:extLst>
            <a:ext uri="{FF2B5EF4-FFF2-40B4-BE49-F238E27FC236}">
              <a16:creationId xmlns:a16="http://schemas.microsoft.com/office/drawing/2014/main" id="{8ED50694-46F0-4EE5-A3FC-DEC43C2CB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18</xdr:col>
      <xdr:colOff>956067</xdr:colOff>
      <xdr:row>10</xdr:row>
      <xdr:rowOff>23829</xdr:rowOff>
    </xdr:from>
    <xdr:ext cx="6378539" cy="3985945"/>
    <xdr:graphicFrame macro="">
      <xdr:nvGraphicFramePr>
        <xdr:cNvPr id="15" name="Chart 4" title="Chart">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20Master%20scorin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outlinePr summaryBelow="0" summaryRight="0"/>
    <pageSetUpPr fitToPage="1"/>
  </sheetPr>
  <dimension ref="A1:AE28"/>
  <sheetViews>
    <sheetView zoomScale="45" zoomScaleNormal="50" workbookViewId="0">
      <selection activeCell="U22" sqref="U22"/>
    </sheetView>
  </sheetViews>
  <sheetFormatPr defaultColWidth="12.28515625" defaultRowHeight="15.75" customHeight="1"/>
  <cols>
    <col min="1" max="1" width="5" customWidth="1"/>
    <col min="2" max="2" width="6" customWidth="1"/>
    <col min="3" max="8" width="19.28515625" customWidth="1"/>
    <col min="9" max="9" width="3.28515625" customWidth="1"/>
    <col min="12" max="12" width="5" customWidth="1"/>
    <col min="14" max="14" width="12.28515625" customWidth="1"/>
    <col min="15" max="15" width="5" customWidth="1"/>
    <col min="17" max="17" width="14.28515625" customWidth="1"/>
    <col min="18" max="18" width="5.28515625" customWidth="1"/>
    <col min="19" max="20" width="5" customWidth="1"/>
  </cols>
  <sheetData>
    <row r="1" spans="1:31" ht="22.5" customHeight="1">
      <c r="A1" s="184"/>
      <c r="B1" s="185"/>
      <c r="C1" s="185"/>
      <c r="D1" s="185"/>
      <c r="E1" s="185"/>
      <c r="F1" s="185"/>
      <c r="G1" s="185"/>
      <c r="H1" s="185"/>
      <c r="I1" s="185"/>
      <c r="J1" s="185"/>
      <c r="K1" s="185"/>
      <c r="L1" s="185"/>
      <c r="M1" s="185"/>
      <c r="N1" s="185"/>
      <c r="O1" s="185"/>
      <c r="P1" s="185"/>
      <c r="Q1" s="185"/>
      <c r="R1" s="185"/>
      <c r="S1" s="185"/>
      <c r="T1" s="185"/>
    </row>
    <row r="2" spans="1:31" ht="22.5" customHeight="1">
      <c r="A2" s="313"/>
      <c r="B2" s="313"/>
      <c r="C2" s="185"/>
      <c r="D2" s="185"/>
      <c r="E2" s="185"/>
      <c r="F2" s="185"/>
      <c r="G2" s="185"/>
      <c r="H2" s="185"/>
      <c r="I2" s="185"/>
      <c r="J2" s="185"/>
      <c r="K2" s="185"/>
      <c r="L2" s="185"/>
      <c r="M2" s="185"/>
      <c r="N2" s="185"/>
      <c r="O2" s="185"/>
      <c r="P2" s="185"/>
      <c r="Q2" s="185"/>
      <c r="R2" s="185"/>
      <c r="S2" s="185"/>
      <c r="T2" s="185"/>
    </row>
    <row r="3" spans="1:31" ht="22.5" customHeight="1">
      <c r="A3" s="186"/>
      <c r="B3" s="186"/>
      <c r="C3" s="186"/>
      <c r="D3" s="186"/>
      <c r="E3" s="186"/>
      <c r="F3" s="186"/>
      <c r="G3" s="186"/>
      <c r="H3" s="186"/>
      <c r="I3" s="325"/>
      <c r="J3" s="325"/>
      <c r="K3" s="325"/>
      <c r="L3" s="325"/>
      <c r="M3" s="325"/>
      <c r="N3" s="325"/>
      <c r="O3" s="325"/>
      <c r="P3" s="325"/>
      <c r="Q3" s="325"/>
      <c r="R3" s="325"/>
      <c r="S3" s="185"/>
      <c r="T3" s="185"/>
    </row>
    <row r="4" spans="1:31" ht="22.5" customHeight="1">
      <c r="A4" s="186"/>
      <c r="B4" s="186"/>
      <c r="C4" s="314"/>
      <c r="D4" s="186"/>
      <c r="E4" s="186"/>
      <c r="F4" s="186"/>
      <c r="G4" s="186"/>
      <c r="H4" s="186"/>
      <c r="I4" s="325"/>
      <c r="J4" s="444" t="s">
        <v>0</v>
      </c>
      <c r="K4" s="325"/>
      <c r="L4" s="325"/>
      <c r="M4" s="325"/>
      <c r="N4" s="325"/>
      <c r="O4" s="325"/>
      <c r="P4" s="325"/>
      <c r="Q4" s="325"/>
      <c r="R4" s="325"/>
      <c r="S4" s="185"/>
      <c r="T4" s="185"/>
    </row>
    <row r="5" spans="1:31" ht="7.35" customHeight="1">
      <c r="A5" s="186"/>
      <c r="B5" s="186"/>
      <c r="C5" s="186"/>
      <c r="D5" s="186"/>
      <c r="E5" s="186"/>
      <c r="F5" s="186"/>
      <c r="G5" s="186"/>
      <c r="H5" s="186" t="s">
        <v>1</v>
      </c>
      <c r="I5" s="327"/>
      <c r="J5" s="325"/>
      <c r="K5" s="325"/>
      <c r="L5" s="328"/>
      <c r="M5" s="325"/>
      <c r="N5" s="325"/>
      <c r="O5" s="329"/>
      <c r="P5" s="325"/>
      <c r="Q5" s="325"/>
      <c r="R5" s="325"/>
      <c r="S5" s="185"/>
      <c r="T5" s="185"/>
    </row>
    <row r="6" spans="1:31" ht="22.5" customHeight="1">
      <c r="A6" s="186"/>
      <c r="B6" s="186"/>
      <c r="C6" s="911" t="s">
        <v>2</v>
      </c>
      <c r="D6" s="912"/>
      <c r="E6" s="912"/>
      <c r="F6" s="912"/>
      <c r="G6" s="912"/>
      <c r="H6" s="187"/>
      <c r="I6" s="327"/>
      <c r="J6" s="819" t="s">
        <v>3</v>
      </c>
      <c r="K6" s="913"/>
      <c r="L6" s="324"/>
      <c r="M6" s="819" t="s">
        <v>4</v>
      </c>
      <c r="N6" s="913"/>
      <c r="O6" s="324"/>
      <c r="P6" s="819" t="s">
        <v>5</v>
      </c>
      <c r="Q6" s="913"/>
      <c r="R6" s="325"/>
      <c r="S6" s="185"/>
      <c r="T6" s="185"/>
      <c r="U6" s="298"/>
      <c r="V6" s="298"/>
      <c r="W6" s="535"/>
      <c r="X6" s="536"/>
      <c r="Y6" s="537"/>
      <c r="Z6" s="535"/>
      <c r="AA6" s="536"/>
      <c r="AB6" s="537"/>
      <c r="AC6" s="535"/>
      <c r="AD6" s="536"/>
      <c r="AE6" s="298"/>
    </row>
    <row r="7" spans="1:31" ht="22.5" customHeight="1">
      <c r="A7" s="186"/>
      <c r="B7" s="186"/>
      <c r="C7" s="912"/>
      <c r="D7" s="914"/>
      <c r="E7" s="914"/>
      <c r="F7" s="914"/>
      <c r="G7" s="912"/>
      <c r="H7" s="187"/>
      <c r="I7" s="325"/>
      <c r="J7" s="828" t="s">
        <v>6</v>
      </c>
      <c r="K7" s="828"/>
      <c r="L7" s="330"/>
      <c r="M7" s="828" t="s">
        <v>7</v>
      </c>
      <c r="N7" s="828"/>
      <c r="O7" s="330"/>
      <c r="P7" s="828" t="s">
        <v>8</v>
      </c>
      <c r="Q7" s="828"/>
      <c r="R7" s="325"/>
      <c r="S7" s="185"/>
      <c r="T7" s="185"/>
      <c r="U7" s="298"/>
      <c r="V7" s="298"/>
      <c r="W7" s="538"/>
      <c r="X7" s="539"/>
      <c r="Y7" s="540"/>
      <c r="Z7" s="538"/>
      <c r="AA7" s="539"/>
      <c r="AB7" s="540"/>
      <c r="AC7" s="538"/>
      <c r="AD7" s="539"/>
      <c r="AE7" s="298"/>
    </row>
    <row r="8" spans="1:31" ht="29.25" customHeight="1">
      <c r="A8" s="186"/>
      <c r="B8" s="186"/>
      <c r="C8" s="912"/>
      <c r="D8" s="912"/>
      <c r="E8" s="912"/>
      <c r="F8" s="912"/>
      <c r="G8" s="912"/>
      <c r="H8" s="186"/>
      <c r="I8" s="325"/>
      <c r="J8" s="828"/>
      <c r="K8" s="828"/>
      <c r="L8" s="330"/>
      <c r="M8" s="828"/>
      <c r="N8" s="828"/>
      <c r="O8" s="330"/>
      <c r="P8" s="828"/>
      <c r="Q8" s="828"/>
      <c r="R8" s="325"/>
      <c r="S8" s="185"/>
      <c r="T8" s="185"/>
      <c r="U8" s="298"/>
      <c r="V8" s="298"/>
      <c r="W8" s="539"/>
      <c r="X8" s="539"/>
      <c r="Y8" s="540"/>
      <c r="Z8" s="539"/>
      <c r="AA8" s="539"/>
      <c r="AB8" s="540"/>
      <c r="AC8" s="539"/>
      <c r="AD8" s="539"/>
      <c r="AE8" s="298"/>
    </row>
    <row r="9" spans="1:31" ht="27.75" customHeight="1">
      <c r="A9" s="186"/>
      <c r="B9" s="189"/>
      <c r="C9" s="190" t="s">
        <v>9</v>
      </c>
      <c r="D9" s="191"/>
      <c r="E9" s="189"/>
      <c r="F9" s="189"/>
      <c r="G9" s="189"/>
      <c r="H9" s="186"/>
      <c r="I9" s="326"/>
      <c r="J9" s="828"/>
      <c r="K9" s="828"/>
      <c r="M9" s="828"/>
      <c r="N9" s="828"/>
      <c r="P9" s="828"/>
      <c r="Q9" s="828"/>
      <c r="R9" s="325"/>
      <c r="S9" s="185"/>
      <c r="T9" s="185"/>
      <c r="U9" s="298"/>
      <c r="V9" s="298"/>
      <c r="W9" s="541"/>
      <c r="X9" s="542"/>
      <c r="Y9" s="543"/>
      <c r="Z9" s="541"/>
      <c r="AA9" s="542"/>
      <c r="AB9" s="543"/>
      <c r="AC9" s="541"/>
      <c r="AD9" s="542"/>
      <c r="AE9" s="298"/>
    </row>
    <row r="10" spans="1:31" ht="22.5" customHeight="1">
      <c r="A10" s="186"/>
      <c r="B10" s="189"/>
      <c r="C10" s="189"/>
      <c r="D10" s="189"/>
      <c r="E10" s="189"/>
      <c r="F10" s="189"/>
      <c r="G10" s="189"/>
      <c r="H10" s="186"/>
      <c r="I10" s="325"/>
      <c r="J10" s="820" t="s">
        <v>10</v>
      </c>
      <c r="K10" s="821"/>
      <c r="L10" s="445"/>
      <c r="M10" s="820" t="s">
        <v>10</v>
      </c>
      <c r="N10" s="821"/>
      <c r="O10" s="445"/>
      <c r="P10" s="820" t="s">
        <v>10</v>
      </c>
      <c r="Q10" s="821"/>
      <c r="R10" s="325"/>
      <c r="S10" s="185"/>
      <c r="T10" s="185"/>
      <c r="U10" s="298"/>
      <c r="V10" s="298"/>
      <c r="W10" s="544"/>
      <c r="X10" s="544"/>
      <c r="Y10" s="544"/>
      <c r="Z10" s="544"/>
      <c r="AA10" s="544"/>
      <c r="AB10" s="544"/>
      <c r="AC10" s="544"/>
      <c r="AD10" s="544"/>
      <c r="AE10" s="298"/>
    </row>
    <row r="11" spans="1:31" ht="22.5" customHeight="1">
      <c r="A11" s="186"/>
      <c r="B11" s="189"/>
      <c r="C11" s="189" t="s">
        <v>11</v>
      </c>
      <c r="D11" s="189"/>
      <c r="E11" s="189"/>
      <c r="F11" s="189"/>
      <c r="G11" s="189"/>
      <c r="H11" s="186"/>
      <c r="I11" s="325"/>
      <c r="J11" s="325"/>
      <c r="K11" s="325"/>
      <c r="L11" s="325"/>
      <c r="M11" s="325"/>
      <c r="N11" s="325"/>
      <c r="O11" s="325"/>
      <c r="P11" s="325"/>
      <c r="Q11" s="325"/>
      <c r="R11" s="325"/>
      <c r="S11" s="185"/>
      <c r="T11" s="185"/>
      <c r="U11" s="298"/>
      <c r="V11" s="298"/>
      <c r="W11" s="544"/>
      <c r="X11" s="544"/>
      <c r="Y11" s="544"/>
      <c r="Z11" s="544"/>
      <c r="AA11" s="544"/>
      <c r="AB11" s="544"/>
      <c r="AC11" s="544"/>
      <c r="AD11" s="544"/>
      <c r="AE11" s="298"/>
    </row>
    <row r="12" spans="1:31" ht="22.5" customHeight="1">
      <c r="A12" s="186"/>
      <c r="B12" s="189"/>
      <c r="C12" s="818" t="s">
        <v>12</v>
      </c>
      <c r="D12" s="915"/>
      <c r="E12" s="915"/>
      <c r="F12" s="915"/>
      <c r="G12" s="915"/>
      <c r="H12" s="186"/>
      <c r="I12" s="325"/>
      <c r="J12" s="443" t="s">
        <v>13</v>
      </c>
      <c r="K12" s="325"/>
      <c r="L12" s="325"/>
      <c r="M12" s="325"/>
      <c r="N12" s="325"/>
      <c r="O12" s="325"/>
      <c r="P12" s="325"/>
      <c r="Q12" s="325"/>
      <c r="R12" s="325"/>
      <c r="S12" s="185"/>
      <c r="T12" s="185"/>
      <c r="U12" s="298"/>
      <c r="V12" s="298"/>
      <c r="W12" s="545"/>
      <c r="X12" s="544"/>
      <c r="Y12" s="544"/>
      <c r="Z12" s="544"/>
      <c r="AA12" s="544"/>
      <c r="AB12" s="544"/>
      <c r="AC12" s="544"/>
      <c r="AD12" s="544"/>
      <c r="AE12" s="298"/>
    </row>
    <row r="13" spans="1:31" ht="7.35" customHeight="1">
      <c r="A13" s="186"/>
      <c r="B13" s="189"/>
      <c r="C13" s="915"/>
      <c r="D13" s="916"/>
      <c r="E13" s="916"/>
      <c r="F13" s="916"/>
      <c r="G13" s="915"/>
      <c r="H13" s="186"/>
      <c r="I13" s="325"/>
      <c r="J13" s="325"/>
      <c r="K13" s="323"/>
      <c r="L13" s="325"/>
      <c r="M13" s="325"/>
      <c r="N13" s="325"/>
      <c r="O13" s="325"/>
      <c r="P13" s="325"/>
      <c r="Q13" s="325"/>
      <c r="R13" s="325"/>
      <c r="S13" s="185"/>
      <c r="T13" s="185"/>
      <c r="U13" s="298"/>
      <c r="V13" s="298"/>
      <c r="W13" s="544"/>
      <c r="X13" s="546"/>
      <c r="Y13" s="544"/>
      <c r="Z13" s="544"/>
      <c r="AA13" s="544"/>
      <c r="AB13" s="544"/>
      <c r="AC13" s="544"/>
      <c r="AD13" s="544"/>
      <c r="AE13" s="298"/>
    </row>
    <row r="14" spans="1:31" ht="22.5" customHeight="1">
      <c r="A14" s="186"/>
      <c r="B14" s="189"/>
      <c r="C14" s="915"/>
      <c r="D14" s="916"/>
      <c r="E14" s="916"/>
      <c r="F14" s="916"/>
      <c r="G14" s="915"/>
      <c r="H14" s="186"/>
      <c r="I14" s="325"/>
      <c r="J14" s="533" t="s">
        <v>14</v>
      </c>
      <c r="K14" s="323"/>
      <c r="L14" s="323"/>
      <c r="M14" s="441" t="s">
        <v>15</v>
      </c>
      <c r="N14" s="331"/>
      <c r="O14" s="332"/>
      <c r="P14" s="534" t="s">
        <v>16</v>
      </c>
      <c r="Q14" s="328"/>
      <c r="R14" s="325"/>
      <c r="S14" s="185"/>
      <c r="T14" s="185"/>
      <c r="U14" s="298"/>
      <c r="V14" s="298"/>
      <c r="W14" s="547"/>
      <c r="X14" s="548"/>
      <c r="Y14" s="546"/>
      <c r="Z14" s="547"/>
      <c r="AA14" s="549"/>
      <c r="AB14" s="550"/>
      <c r="AC14" s="547"/>
      <c r="AD14" s="546"/>
      <c r="AE14" s="298"/>
    </row>
    <row r="15" spans="1:31" ht="43.35" customHeight="1">
      <c r="A15" s="186"/>
      <c r="B15" s="189"/>
      <c r="C15" s="915"/>
      <c r="D15" s="916"/>
      <c r="E15" s="916"/>
      <c r="F15" s="916"/>
      <c r="G15" s="915"/>
      <c r="H15" s="186"/>
      <c r="I15" s="325"/>
      <c r="J15" s="824" t="s">
        <v>17</v>
      </c>
      <c r="K15" s="825"/>
      <c r="L15" s="333"/>
      <c r="M15" s="824" t="s">
        <v>18</v>
      </c>
      <c r="N15" s="825"/>
      <c r="O15" s="333"/>
      <c r="P15" s="826" t="s">
        <v>19</v>
      </c>
      <c r="Q15" s="827"/>
      <c r="R15" s="325"/>
      <c r="S15" s="185"/>
      <c r="T15" s="185"/>
      <c r="U15" s="298"/>
      <c r="V15" s="298"/>
      <c r="W15" s="551"/>
      <c r="X15" s="552"/>
      <c r="Y15" s="553"/>
      <c r="Z15" s="551"/>
      <c r="AA15" s="552"/>
      <c r="AB15" s="553"/>
      <c r="AC15" s="551"/>
      <c r="AD15" s="552"/>
      <c r="AE15" s="298"/>
    </row>
    <row r="16" spans="1:31" ht="27" customHeight="1">
      <c r="A16" s="186"/>
      <c r="B16" s="189"/>
      <c r="C16" s="915"/>
      <c r="D16" s="916"/>
      <c r="E16" s="916"/>
      <c r="F16" s="916"/>
      <c r="G16" s="915"/>
      <c r="H16" s="186"/>
      <c r="I16" s="325"/>
      <c r="J16" s="825"/>
      <c r="K16" s="825"/>
      <c r="L16" s="333"/>
      <c r="M16" s="825"/>
      <c r="N16" s="825"/>
      <c r="O16" s="333"/>
      <c r="P16" s="827"/>
      <c r="Q16" s="827"/>
      <c r="R16" s="325"/>
      <c r="S16" s="185"/>
      <c r="T16" s="185"/>
      <c r="U16" s="298"/>
      <c r="V16" s="298"/>
      <c r="W16" s="552"/>
      <c r="X16" s="552"/>
      <c r="Y16" s="553"/>
      <c r="Z16" s="552"/>
      <c r="AA16" s="552"/>
      <c r="AB16" s="553"/>
      <c r="AC16" s="552"/>
      <c r="AD16" s="552"/>
      <c r="AE16" s="298"/>
    </row>
    <row r="17" spans="1:31" ht="22.5" customHeight="1">
      <c r="A17" s="186"/>
      <c r="B17" s="189"/>
      <c r="C17" s="915"/>
      <c r="D17" s="915"/>
      <c r="E17" s="915"/>
      <c r="F17" s="915"/>
      <c r="G17" s="915"/>
      <c r="H17" s="186"/>
      <c r="I17" s="325"/>
      <c r="J17" s="822" t="s">
        <v>10</v>
      </c>
      <c r="K17" s="823"/>
      <c r="L17" s="325"/>
      <c r="M17" s="822" t="s">
        <v>10</v>
      </c>
      <c r="N17" s="823"/>
      <c r="O17" s="325"/>
      <c r="P17" s="822" t="s">
        <v>10</v>
      </c>
      <c r="Q17" s="823"/>
      <c r="R17" s="325"/>
      <c r="S17" s="185"/>
      <c r="T17" s="185"/>
      <c r="U17" s="298"/>
      <c r="V17" s="298"/>
      <c r="W17" s="541"/>
      <c r="X17" s="542"/>
      <c r="Y17" s="544"/>
      <c r="Z17" s="541"/>
      <c r="AA17" s="542"/>
      <c r="AB17" s="544"/>
      <c r="AC17" s="541"/>
      <c r="AD17" s="542"/>
      <c r="AE17" s="298"/>
    </row>
    <row r="18" spans="1:31" ht="22.5" customHeight="1">
      <c r="A18" s="186"/>
      <c r="B18" s="186"/>
      <c r="C18" s="186"/>
      <c r="D18" s="186"/>
      <c r="E18" s="186"/>
      <c r="F18" s="186"/>
      <c r="G18" s="186"/>
      <c r="H18" s="186"/>
      <c r="I18" s="325"/>
      <c r="J18" s="325"/>
      <c r="K18" s="325"/>
      <c r="L18" s="325"/>
      <c r="M18" s="325"/>
      <c r="N18" s="325"/>
      <c r="O18" s="325"/>
      <c r="P18" s="325"/>
      <c r="Q18" s="325"/>
      <c r="R18" s="325"/>
      <c r="S18" s="185"/>
      <c r="T18" s="185"/>
      <c r="U18" s="298"/>
      <c r="V18" s="298"/>
      <c r="W18" s="298"/>
      <c r="X18" s="544"/>
      <c r="Y18" s="544"/>
      <c r="Z18" s="544"/>
      <c r="AA18" s="544"/>
      <c r="AB18" s="544"/>
      <c r="AC18" s="544"/>
      <c r="AD18" s="544"/>
      <c r="AE18" s="298"/>
    </row>
    <row r="19" spans="1:31" ht="27" customHeight="1">
      <c r="A19" s="188"/>
      <c r="B19" s="188"/>
      <c r="C19" s="188"/>
      <c r="D19" s="188"/>
      <c r="E19" s="188"/>
      <c r="F19" s="188"/>
      <c r="G19" s="188"/>
      <c r="H19" s="186"/>
      <c r="I19" s="327"/>
      <c r="J19" s="444" t="s">
        <v>20</v>
      </c>
      <c r="K19" s="325"/>
      <c r="L19" s="325"/>
      <c r="M19" s="325"/>
      <c r="N19" s="325"/>
      <c r="O19" s="325"/>
      <c r="P19" s="325"/>
      <c r="Q19" s="325"/>
      <c r="R19" s="325"/>
      <c r="S19" s="185"/>
      <c r="T19" s="185"/>
      <c r="U19" s="298"/>
      <c r="V19" s="298"/>
      <c r="W19" s="298"/>
      <c r="X19" s="298"/>
      <c r="Y19" s="298"/>
      <c r="Z19" s="298"/>
      <c r="AA19" s="298"/>
      <c r="AB19" s="298"/>
      <c r="AC19" s="298"/>
      <c r="AD19" s="298"/>
      <c r="AE19" s="298"/>
    </row>
    <row r="20" spans="1:31" ht="5.25" customHeight="1">
      <c r="A20" s="188"/>
      <c r="B20" s="188"/>
      <c r="C20" s="188"/>
      <c r="D20" s="188"/>
      <c r="E20" s="188"/>
      <c r="F20" s="188"/>
      <c r="G20" s="188"/>
      <c r="H20" s="186"/>
      <c r="I20" s="327"/>
      <c r="J20" s="325"/>
      <c r="K20" s="325"/>
      <c r="L20" s="325"/>
      <c r="M20" s="325"/>
      <c r="N20" s="325"/>
      <c r="O20" s="325"/>
      <c r="P20" s="325"/>
      <c r="Q20" s="325"/>
      <c r="R20" s="325"/>
      <c r="S20" s="185"/>
      <c r="T20" s="185"/>
      <c r="U20" s="298"/>
      <c r="V20" s="298"/>
      <c r="W20" s="298"/>
      <c r="X20" s="298"/>
      <c r="Y20" s="298"/>
      <c r="Z20" s="298"/>
      <c r="AA20" s="298"/>
      <c r="AB20" s="298"/>
      <c r="AC20" s="298"/>
      <c r="AD20" s="298"/>
      <c r="AE20" s="298"/>
    </row>
    <row r="21" spans="1:31" ht="22.5" customHeight="1">
      <c r="A21" s="188"/>
      <c r="B21" s="188"/>
      <c r="C21" s="188"/>
      <c r="D21" s="188"/>
      <c r="E21" s="188"/>
      <c r="F21" s="188"/>
      <c r="G21" s="188"/>
      <c r="H21" s="186"/>
      <c r="I21" s="327"/>
      <c r="J21" s="442" t="s">
        <v>21</v>
      </c>
      <c r="K21" s="331"/>
      <c r="L21" s="332"/>
      <c r="M21" s="829" t="s">
        <v>22</v>
      </c>
      <c r="N21" s="917"/>
      <c r="O21" s="325"/>
      <c r="P21" s="325"/>
      <c r="Q21" s="325"/>
      <c r="R21" s="325"/>
      <c r="S21" s="185"/>
      <c r="T21" s="185"/>
    </row>
    <row r="22" spans="1:31" ht="22.5" customHeight="1">
      <c r="A22" s="188"/>
      <c r="B22" s="188"/>
      <c r="C22" s="188"/>
      <c r="D22" s="188"/>
      <c r="E22" s="188"/>
      <c r="F22" s="188"/>
      <c r="G22" s="188"/>
      <c r="H22" s="186"/>
      <c r="I22" s="325"/>
      <c r="J22" s="824" t="s">
        <v>23</v>
      </c>
      <c r="K22" s="825"/>
      <c r="L22" s="333"/>
      <c r="M22" s="830" t="s">
        <v>24</v>
      </c>
      <c r="N22" s="918"/>
      <c r="O22" s="333"/>
      <c r="P22" s="325"/>
      <c r="Q22" s="325"/>
      <c r="R22" s="325"/>
      <c r="S22" s="185"/>
      <c r="T22" s="185"/>
    </row>
    <row r="23" spans="1:31" ht="43.35" customHeight="1">
      <c r="A23" s="188"/>
      <c r="B23" s="188"/>
      <c r="C23" s="188"/>
      <c r="D23" s="188"/>
      <c r="E23" s="188"/>
      <c r="F23" s="188"/>
      <c r="G23" s="188"/>
      <c r="H23" s="186"/>
      <c r="I23" s="325"/>
      <c r="J23" s="825"/>
      <c r="K23" s="825"/>
      <c r="L23" s="333"/>
      <c r="M23" s="918"/>
      <c r="N23" s="918"/>
      <c r="O23" s="333"/>
      <c r="P23" s="325"/>
      <c r="Q23" s="325"/>
      <c r="R23" s="325"/>
      <c r="S23" s="185"/>
      <c r="T23" s="185"/>
    </row>
    <row r="24" spans="1:31" ht="22.5" customHeight="1">
      <c r="A24" s="188"/>
      <c r="B24" s="188"/>
      <c r="C24" s="188"/>
      <c r="D24" s="188"/>
      <c r="E24" s="188"/>
      <c r="F24" s="188"/>
      <c r="G24" s="188"/>
      <c r="H24" s="186"/>
      <c r="I24" s="326"/>
      <c r="J24" s="822" t="s">
        <v>10</v>
      </c>
      <c r="K24" s="823"/>
      <c r="L24" s="326"/>
      <c r="M24" s="831"/>
      <c r="N24" s="832"/>
      <c r="O24" s="326"/>
      <c r="P24" s="325"/>
      <c r="Q24" s="325"/>
      <c r="R24" s="325"/>
      <c r="S24" s="185"/>
      <c r="T24" s="185"/>
    </row>
    <row r="25" spans="1:31" ht="22.5" customHeight="1">
      <c r="A25" s="188"/>
      <c r="B25" s="188"/>
      <c r="C25" s="188"/>
      <c r="D25" s="188"/>
      <c r="E25" s="188"/>
      <c r="F25" s="188"/>
      <c r="G25" s="188"/>
      <c r="H25" s="186"/>
      <c r="I25" s="325"/>
      <c r="J25" s="326"/>
      <c r="K25" s="326"/>
      <c r="L25" s="326"/>
      <c r="M25" s="326"/>
      <c r="N25" s="326"/>
      <c r="O25" s="326"/>
      <c r="P25" s="326"/>
      <c r="Q25" s="326"/>
      <c r="R25" s="325"/>
      <c r="S25" s="185"/>
      <c r="T25" s="185"/>
    </row>
    <row r="26" spans="1:31" ht="22.5" customHeight="1">
      <c r="A26" s="188"/>
      <c r="B26" s="188"/>
      <c r="C26" s="188"/>
      <c r="D26" s="188"/>
      <c r="E26" s="188"/>
      <c r="F26" s="188"/>
      <c r="G26" s="188"/>
      <c r="H26" s="186"/>
      <c r="I26" s="325"/>
      <c r="J26" s="326"/>
      <c r="K26" s="326"/>
      <c r="L26" s="326"/>
      <c r="M26" s="326"/>
      <c r="N26" s="326"/>
      <c r="O26" s="326"/>
      <c r="P26" s="326"/>
      <c r="Q26" s="326"/>
      <c r="R26" s="325"/>
      <c r="S26" s="185"/>
      <c r="T26" s="185"/>
    </row>
    <row r="27" spans="1:31" ht="22.5" customHeight="1">
      <c r="A27" s="188"/>
      <c r="B27" s="188"/>
      <c r="C27" s="188"/>
      <c r="D27" s="188"/>
      <c r="E27" s="188"/>
      <c r="F27" s="188"/>
      <c r="G27" s="188"/>
      <c r="H27" s="186"/>
      <c r="I27" s="188"/>
      <c r="J27" s="188"/>
      <c r="K27" s="188"/>
      <c r="L27" s="186"/>
      <c r="M27" s="188"/>
      <c r="N27" s="188"/>
      <c r="O27" s="186"/>
      <c r="P27" s="188"/>
      <c r="Q27" s="188"/>
      <c r="R27" s="186"/>
      <c r="S27" s="185"/>
      <c r="T27" s="185"/>
    </row>
    <row r="28" spans="1:31" ht="22.5" customHeight="1">
      <c r="A28" s="188"/>
      <c r="B28" s="188"/>
      <c r="C28" s="188"/>
      <c r="D28" s="188"/>
      <c r="E28" s="188"/>
      <c r="F28" s="188"/>
      <c r="G28" s="188"/>
      <c r="H28" s="186"/>
      <c r="I28" s="188"/>
      <c r="J28" s="188"/>
      <c r="K28" s="188"/>
      <c r="L28" s="186"/>
      <c r="M28" s="188"/>
      <c r="N28" s="188"/>
      <c r="O28" s="186"/>
      <c r="P28" s="188"/>
      <c r="Q28" s="188"/>
      <c r="R28" s="186"/>
      <c r="S28" s="185"/>
      <c r="T28" s="185"/>
    </row>
  </sheetData>
  <mergeCells count="22">
    <mergeCell ref="J6:K6"/>
    <mergeCell ref="M21:N21"/>
    <mergeCell ref="J22:K23"/>
    <mergeCell ref="M22:N23"/>
    <mergeCell ref="J24:K24"/>
    <mergeCell ref="M24:N24"/>
    <mergeCell ref="C6:G8"/>
    <mergeCell ref="C12:G17"/>
    <mergeCell ref="M6:N6"/>
    <mergeCell ref="P6:Q6"/>
    <mergeCell ref="J10:K10"/>
    <mergeCell ref="P10:Q10"/>
    <mergeCell ref="M17:N17"/>
    <mergeCell ref="M10:N10"/>
    <mergeCell ref="J15:K16"/>
    <mergeCell ref="M15:N16"/>
    <mergeCell ref="P15:Q16"/>
    <mergeCell ref="J17:K17"/>
    <mergeCell ref="P17:Q17"/>
    <mergeCell ref="J7:K9"/>
    <mergeCell ref="M7:N9"/>
    <mergeCell ref="P7:Q9"/>
  </mergeCells>
  <hyperlinks>
    <hyperlink ref="J24" location="6. Tool Manual!A1" display="Explore   &gt;" xr:uid="{00000000-0004-0000-0100-000000000000}"/>
    <hyperlink ref="J24:K24" location="'6. Tool Manual'!A1" display="Explore   &gt;" xr:uid="{9A525812-EB9C-4992-BB16-4CD1817A951B}"/>
    <hyperlink ref="P17:Q17" location="'5. Input Mktg Strategy '!A1" display="Explore   &gt;" xr:uid="{47C4ED6A-B4AD-40E3-AF2B-1C121CC6C0BE}"/>
    <hyperlink ref="M17:N17" location="'4a. Scorer 1'!A1" display="Explore   &gt;" xr:uid="{7C0E736A-C8B1-4E1B-B546-ADC57973F408}"/>
    <hyperlink ref="J17:K17" location="'4. VAS list'!A1" display="Explore   &gt;" xr:uid="{F0E5CE34-C76A-4F63-823F-6199740D2571}"/>
    <hyperlink ref="J10:K10" location="'2. VAS comparison'!A1" display="Explore   &gt;" xr:uid="{E5DE99A9-D7A8-4757-8971-F6A682F7552E}"/>
    <hyperlink ref="M10:N10" location="'3. VAS deep dive'!A1" display="Explore   &gt;" xr:uid="{D2309CA3-5B40-42C0-BE2B-D176BAC21853}"/>
    <hyperlink ref="P10:Q10" location="'3. VAS deep dive'!A1" display="Explore   &gt;" xr:uid="{5E5F5300-3D11-4633-98DD-187620DDA692}"/>
  </hyperlinks>
  <printOptions horizontalCentered="1" gridLines="1"/>
  <pageMargins left="0.7" right="0.7" top="0.75" bottom="0.75" header="0" footer="0"/>
  <pageSetup paperSize="9" fitToHeight="0" pageOrder="overThenDown" orientation="landscape" cellComments="atEnd"/>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2715B-4BE4-47AA-90F6-7FB77E46B6E4}">
  <sheetPr>
    <tabColor rgb="FF3D85C6"/>
  </sheetPr>
  <dimension ref="A2:AL35"/>
  <sheetViews>
    <sheetView workbookViewId="0">
      <selection activeCell="B15" sqref="B15"/>
    </sheetView>
  </sheetViews>
  <sheetFormatPr defaultColWidth="8.7109375" defaultRowHeight="12.95"/>
  <cols>
    <col min="1" max="38" width="15.42578125" customWidth="1"/>
  </cols>
  <sheetData>
    <row r="2" spans="1:38" s="645" customFormat="1" ht="20.25" customHeight="1">
      <c r="A2" s="645" t="s">
        <v>25</v>
      </c>
      <c r="B2" s="645" t="s">
        <v>26</v>
      </c>
      <c r="C2" s="645" t="s">
        <v>27</v>
      </c>
      <c r="D2" s="645" t="s">
        <v>28</v>
      </c>
      <c r="E2" s="645" t="s">
        <v>29</v>
      </c>
      <c r="F2" s="645" t="s">
        <v>30</v>
      </c>
      <c r="G2" s="645" t="s">
        <v>31</v>
      </c>
      <c r="H2" s="645" t="s">
        <v>32</v>
      </c>
      <c r="I2" s="645" t="s">
        <v>33</v>
      </c>
      <c r="J2" s="645" t="s">
        <v>34</v>
      </c>
      <c r="K2" s="645" t="s">
        <v>35</v>
      </c>
      <c r="L2" s="645" t="s">
        <v>36</v>
      </c>
      <c r="M2" s="646" t="s">
        <v>37</v>
      </c>
      <c r="N2" s="647" t="s">
        <v>38</v>
      </c>
      <c r="O2" s="647" t="s">
        <v>39</v>
      </c>
      <c r="P2" s="647" t="s">
        <v>40</v>
      </c>
      <c r="Q2" s="647" t="s">
        <v>41</v>
      </c>
      <c r="R2" s="648" t="s">
        <v>42</v>
      </c>
      <c r="S2" s="646" t="s">
        <v>43</v>
      </c>
      <c r="T2" s="648" t="s">
        <v>44</v>
      </c>
      <c r="U2" s="649" t="s">
        <v>45</v>
      </c>
      <c r="V2" s="650" t="s">
        <v>46</v>
      </c>
      <c r="W2" s="650" t="s">
        <v>47</v>
      </c>
      <c r="X2" s="651" t="s">
        <v>48</v>
      </c>
      <c r="Y2" s="651" t="s">
        <v>49</v>
      </c>
      <c r="Z2" s="651" t="s">
        <v>50</v>
      </c>
      <c r="AA2" s="652" t="s">
        <v>51</v>
      </c>
      <c r="AB2" s="653" t="s">
        <v>52</v>
      </c>
      <c r="AC2" s="652" t="s">
        <v>53</v>
      </c>
      <c r="AD2" s="653" t="s">
        <v>54</v>
      </c>
      <c r="AE2" s="653" t="s">
        <v>55</v>
      </c>
      <c r="AF2" s="652" t="s">
        <v>56</v>
      </c>
      <c r="AG2" s="653" t="s">
        <v>57</v>
      </c>
      <c r="AH2" s="653" t="s">
        <v>58</v>
      </c>
      <c r="AI2" s="653" t="s">
        <v>59</v>
      </c>
      <c r="AJ2" s="653" t="s">
        <v>60</v>
      </c>
      <c r="AK2" s="653" t="s">
        <v>61</v>
      </c>
      <c r="AL2" s="652" t="s">
        <v>62</v>
      </c>
    </row>
    <row r="3" spans="1:38">
      <c r="A3" t="str">
        <f>IF('4. VAS list'!B8="","",'4. VAS list'!B8)</f>
        <v>Telemedicine</v>
      </c>
      <c r="B3" t="str">
        <f>'4. VAS list'!C8</f>
        <v>Cover the costs of private healthcare, from diagnosis to treatment</v>
      </c>
      <c r="C3" t="str">
        <f>'4. VAS list'!G8</f>
        <v>DigitalAccessAndProtection​</v>
      </c>
      <c r="D3" t="str">
        <f>'4. VAS list'!H8</f>
        <v>Practical guides / Prevention information​</v>
      </c>
      <c r="E3" t="str">
        <f>'4. VAS list'!I8</f>
        <v>Core Business</v>
      </c>
      <c r="F3" t="str">
        <f>'4. VAS list'!G8</f>
        <v>DigitalAccessAndProtection​</v>
      </c>
      <c r="G3" t="str">
        <f>'4. VAS list'!H8</f>
        <v>Practical guides / Prevention information​</v>
      </c>
      <c r="H3" t="str">
        <f>'4. VAS list'!I8</f>
        <v>Core Business</v>
      </c>
      <c r="I3" t="str">
        <f>'5. Input GTM Strategy '!E13</f>
        <v>Bundle</v>
      </c>
      <c r="J3" t="str">
        <f>'5. Input GTM Strategy '!F13</f>
        <v>Hidden</v>
      </c>
      <c r="K3" t="str">
        <f>'5. Input GTM Strategy '!H13</f>
        <v>Third parties</v>
      </c>
      <c r="L3" t="str">
        <f>'5. Input GTM Strategy '!I13</f>
        <v>Physical</v>
      </c>
      <c r="M3" t="str">
        <f>'5. Input GTM Strategy '!H13</f>
        <v>Third parties</v>
      </c>
      <c r="N3" t="str">
        <f>'5. Input GTM Strategy '!I13</f>
        <v>Physical</v>
      </c>
      <c r="O3" s="644">
        <f>'5. Input GTM Strategy '!K13</f>
        <v>2</v>
      </c>
      <c r="P3" s="644" t="str">
        <f>'5. Input GTM Strategy '!L13</f>
        <v>Radio</v>
      </c>
      <c r="Q3" s="644">
        <f>'5. Input GTM Strategy '!M13</f>
        <v>2</v>
      </c>
      <c r="R3" s="644" t="str">
        <f>'5. Input GTM Strategy '!N13</f>
        <v>Social Media</v>
      </c>
      <c r="S3" s="644" t="str">
        <f>'5. Input GTM Strategy '!R13</f>
        <v>Medium Importance</v>
      </c>
      <c r="T3" s="644">
        <f>'5. Input GTM Strategy '!S13</f>
        <v>0</v>
      </c>
      <c r="U3" s="644" t="str">
        <f>'5. Input GTM Strategy '!U13</f>
        <v>High profilation</v>
      </c>
      <c r="V3">
        <f>'1. Master scoring '!R14</f>
        <v>5</v>
      </c>
      <c r="W3" t="str">
        <f>'1. Master scoring '!S14</f>
        <v xml:space="preserve"> </v>
      </c>
      <c r="X3">
        <f>'1. Master scoring '!T14</f>
        <v>4</v>
      </c>
      <c r="Y3">
        <f>'1. Master scoring '!U14</f>
        <v>5</v>
      </c>
      <c r="Z3">
        <f>'1. Master scoring '!V14</f>
        <v>2.3333333333333335</v>
      </c>
      <c r="AA3">
        <f>'1. Master scoring '!W14</f>
        <v>1.0208333333333333</v>
      </c>
      <c r="AB3">
        <f>'1. Master scoring '!X14</f>
        <v>4.333333333333333</v>
      </c>
      <c r="AC3">
        <f>'1. Master scoring '!Y14</f>
        <v>4.333333333333333</v>
      </c>
      <c r="AD3">
        <f>'1. Master scoring '!Z14</f>
        <v>5</v>
      </c>
      <c r="AE3">
        <f>'1. Master scoring '!AA14</f>
        <v>5</v>
      </c>
      <c r="AF3">
        <f>'1. Master scoring '!AB14</f>
        <v>3.75</v>
      </c>
      <c r="AG3">
        <f>'1. Master scoring '!AC14</f>
        <v>5</v>
      </c>
      <c r="AH3">
        <f>'1. Master scoring '!AD14</f>
        <v>5</v>
      </c>
      <c r="AI3">
        <f>'1. Master scoring '!AE14</f>
        <v>5</v>
      </c>
      <c r="AJ3" t="e">
        <f>'1. Master scoring '!#REF!</f>
        <v>#REF!</v>
      </c>
      <c r="AK3">
        <f>'1. Master scoring '!AF14</f>
        <v>5</v>
      </c>
      <c r="AL3">
        <f>'1. Master scoring '!AG14</f>
        <v>2.5</v>
      </c>
    </row>
    <row r="4" spans="1:38">
      <c r="A4" t="str">
        <f>IF('4. VAS list'!B9="","",'4. VAS list'!B9)</f>
        <v>ID Theft</v>
      </c>
      <c r="B4" t="str">
        <f>'4. VAS list'!C9</f>
        <v>Cover the costs you might incur from being defrauded</v>
      </c>
      <c r="C4" t="str">
        <f>'4. VAS list'!G9</f>
        <v>Health​</v>
      </c>
      <c r="D4" t="str">
        <f>'4. VAS list'!H9</f>
        <v>Medical &amp; health specialist services​</v>
      </c>
      <c r="E4" t="str">
        <f>'4. VAS list'!I9</f>
        <v>Core Business</v>
      </c>
      <c r="F4" t="str">
        <f>'4. VAS list'!G9</f>
        <v>Health​</v>
      </c>
      <c r="G4" t="str">
        <f>'4. VAS list'!H9</f>
        <v>Medical &amp; health specialist services​</v>
      </c>
      <c r="H4" t="str">
        <f>'4. VAS list'!I9</f>
        <v>Core Business</v>
      </c>
      <c r="I4" t="str">
        <f>'5. Input GTM Strategy '!E14</f>
        <v>Standalone</v>
      </c>
      <c r="J4" t="str">
        <f>'5. Input GTM Strategy '!F14</f>
        <v>Visible</v>
      </c>
      <c r="K4" t="str">
        <f>'5. Input GTM Strategy '!H14</f>
        <v>Third parties</v>
      </c>
      <c r="L4" t="str">
        <f>'5. Input GTM Strategy '!I14</f>
        <v>Phygital</v>
      </c>
      <c r="M4" t="str">
        <f>'5. Input GTM Strategy '!H14</f>
        <v>Third parties</v>
      </c>
      <c r="N4" t="str">
        <f>'5. Input GTM Strategy '!I14</f>
        <v>Phygital</v>
      </c>
      <c r="O4" s="644" t="str">
        <f>'5. Input GTM Strategy '!K14</f>
        <v>3 or more</v>
      </c>
      <c r="P4" s="644" t="str">
        <f>'5. Input GTM Strategy '!L14</f>
        <v>TV</v>
      </c>
      <c r="Q4" s="644">
        <f>'5. Input GTM Strategy '!M14</f>
        <v>1</v>
      </c>
      <c r="R4" s="644" t="str">
        <f>'5. Input GTM Strategy '!N14</f>
        <v>Web marketing</v>
      </c>
      <c r="S4" s="644" t="str">
        <f>'5. Input GTM Strategy '!R14</f>
        <v>High Importance</v>
      </c>
      <c r="T4" s="644">
        <f>'5. Input GTM Strategy '!S14</f>
        <v>0</v>
      </c>
      <c r="U4" s="644" t="str">
        <f>'5. Input GTM Strategy '!U14</f>
        <v>Medium Profilation</v>
      </c>
      <c r="V4">
        <f>'1. Master scoring '!R15</f>
        <v>5</v>
      </c>
      <c r="W4" t="str">
        <f>'1. Master scoring '!S15</f>
        <v xml:space="preserve"> </v>
      </c>
      <c r="X4">
        <f>'1. Master scoring '!T15</f>
        <v>2</v>
      </c>
      <c r="Y4">
        <f>'1. Master scoring '!U15</f>
        <v>5</v>
      </c>
      <c r="Z4">
        <f>'1. Master scoring '!V15</f>
        <v>2.3333333333333335</v>
      </c>
      <c r="AA4">
        <f>'1. Master scoring '!W15</f>
        <v>0.89583333333333337</v>
      </c>
      <c r="AB4">
        <f>'1. Master scoring '!X15</f>
        <v>4</v>
      </c>
      <c r="AC4">
        <f>'1. Master scoring '!Y15</f>
        <v>4</v>
      </c>
      <c r="AD4">
        <f>'1. Master scoring '!Z15</f>
        <v>4.666666666666667</v>
      </c>
      <c r="AE4">
        <f>'1. Master scoring '!AA15</f>
        <v>4</v>
      </c>
      <c r="AF4">
        <f>'1. Master scoring '!AB15</f>
        <v>3.5</v>
      </c>
      <c r="AG4">
        <f>'1. Master scoring '!AC15</f>
        <v>5</v>
      </c>
      <c r="AH4">
        <f>'1. Master scoring '!AD15</f>
        <v>5</v>
      </c>
      <c r="AI4">
        <f>'1. Master scoring '!AE15</f>
        <v>5</v>
      </c>
      <c r="AJ4" t="e">
        <f>'1. Master scoring '!#REF!</f>
        <v>#REF!</v>
      </c>
      <c r="AK4">
        <f>'1. Master scoring '!AF15</f>
        <v>4.333333333333333</v>
      </c>
      <c r="AL4">
        <f>'1. Master scoring '!AG15</f>
        <v>2.4166666666666665</v>
      </c>
    </row>
    <row r="5" spans="1:38">
      <c r="A5" t="str">
        <f>IF('4. VAS list'!B10="","",'4. VAS list'!B10)</f>
        <v>Vehicle Geolocation</v>
      </c>
      <c r="B5" t="str">
        <f>'4. VAS list'!C10</f>
        <v>Install an approved GPS tracking device and reduce vehicle insurance premium</v>
      </c>
      <c r="C5" t="str">
        <f>'4. VAS list'!G10</f>
        <v>Mobility​</v>
      </c>
      <c r="D5" t="str">
        <f>'4. VAS list'!H10</f>
        <v>Mobility assistance (bikes, fines help)​</v>
      </c>
      <c r="E5" t="str">
        <f>'4. VAS list'!I10</f>
        <v>Core Business</v>
      </c>
      <c r="F5" t="str">
        <f>'4. VAS list'!G10</f>
        <v>Mobility​</v>
      </c>
      <c r="G5" t="str">
        <f>'4. VAS list'!H10</f>
        <v>Mobility assistance (bikes, fines help)​</v>
      </c>
      <c r="H5" t="str">
        <f>'4. VAS list'!I10</f>
        <v>Core Business</v>
      </c>
      <c r="I5" t="str">
        <f>'5. Input GTM Strategy '!E15</f>
        <v>Standalone</v>
      </c>
      <c r="J5" t="str">
        <f>'5. Input GTM Strategy '!F15</f>
        <v>Hidden</v>
      </c>
      <c r="K5" t="str">
        <f>'5. Input GTM Strategy '!H15</f>
        <v>Tiered Network</v>
      </c>
      <c r="L5" t="str">
        <f>'5. Input GTM Strategy '!I15</f>
        <v>Physical</v>
      </c>
      <c r="M5" t="str">
        <f>'5. Input GTM Strategy '!H15</f>
        <v>Tiered Network</v>
      </c>
      <c r="N5" t="str">
        <f>'5. Input GTM Strategy '!I15</f>
        <v>Physical</v>
      </c>
      <c r="O5" s="644">
        <f>'5. Input GTM Strategy '!K15</f>
        <v>1</v>
      </c>
      <c r="P5" s="644" t="str">
        <f>'5. Input GTM Strategy '!L15</f>
        <v>Print media</v>
      </c>
      <c r="Q5" s="644" t="str">
        <f>'5. Input GTM Strategy '!M15</f>
        <v>3 or more</v>
      </c>
      <c r="R5" s="644" t="str">
        <f>'5. Input GTM Strategy '!N15</f>
        <v>Social Media</v>
      </c>
      <c r="S5" s="644" t="str">
        <f>'5. Input GTM Strategy '!R15</f>
        <v>High Importance</v>
      </c>
      <c r="T5" s="644">
        <f>'5. Input GTM Strategy '!S15</f>
        <v>0</v>
      </c>
      <c r="U5" s="644" t="str">
        <f>'5. Input GTM Strategy '!U15</f>
        <v>High profilation</v>
      </c>
      <c r="V5">
        <f>'1. Master scoring '!R16</f>
        <v>5</v>
      </c>
      <c r="W5" t="str">
        <f>'1. Master scoring '!S16</f>
        <v xml:space="preserve"> </v>
      </c>
      <c r="X5">
        <f>'1. Master scoring '!T16</f>
        <v>2.6666666666666665</v>
      </c>
      <c r="Y5">
        <f>'1. Master scoring '!U16</f>
        <v>4.333333333333333</v>
      </c>
      <c r="Z5">
        <f>'1. Master scoring '!V16</f>
        <v>3</v>
      </c>
      <c r="AA5">
        <f>'1. Master scoring '!W16</f>
        <v>0.9375</v>
      </c>
      <c r="AB5">
        <f>'1. Master scoring '!X16</f>
        <v>3.6666666666666665</v>
      </c>
      <c r="AC5">
        <f>'1. Master scoring '!Y16</f>
        <v>3.6666666666666665</v>
      </c>
      <c r="AD5">
        <f>'1. Master scoring '!Z16</f>
        <v>4.666666666666667</v>
      </c>
      <c r="AE5">
        <f>'1. Master scoring '!AA16</f>
        <v>4.666666666666667</v>
      </c>
      <c r="AF5">
        <f>'1. Master scoring '!AB16</f>
        <v>3.5</v>
      </c>
      <c r="AG5">
        <f>'1. Master scoring '!AC16</f>
        <v>4</v>
      </c>
      <c r="AH5">
        <f>'1. Master scoring '!AD16</f>
        <v>4.666666666666667</v>
      </c>
      <c r="AI5">
        <f>'1. Master scoring '!AE16</f>
        <v>4.666666666666667</v>
      </c>
      <c r="AJ5" t="e">
        <f>'1. Master scoring '!#REF!</f>
        <v>#REF!</v>
      </c>
      <c r="AK5">
        <f>'1. Master scoring '!AF16</f>
        <v>5</v>
      </c>
      <c r="AL5">
        <f>'1. Master scoring '!AG16</f>
        <v>2.291666666666667</v>
      </c>
    </row>
    <row r="6" spans="1:38">
      <c r="A6" t="str">
        <f>IF('4. VAS list'!B11="","",'4. VAS list'!B11)</f>
        <v>Pet Care</v>
      </c>
      <c r="B6" t="str">
        <f>'4. VAS list'!C11</f>
        <v>Cover the cost of veterinary fees for illnesses or injuries</v>
      </c>
      <c r="C6" t="str">
        <f>'4. VAS list'!G11</f>
        <v>HomeAndFamily​</v>
      </c>
      <c r="D6" t="str">
        <f>'4. VAS list'!H11</f>
        <v>Pet care​</v>
      </c>
      <c r="E6" t="str">
        <f>'4. VAS list'!I11</f>
        <v>Core Business</v>
      </c>
      <c r="F6" t="str">
        <f>'4. VAS list'!G11</f>
        <v>HomeAndFamily​</v>
      </c>
      <c r="G6" t="str">
        <f>'4. VAS list'!H11</f>
        <v>Pet care​</v>
      </c>
      <c r="H6" t="str">
        <f>'4. VAS list'!I11</f>
        <v>Core Business</v>
      </c>
      <c r="I6" t="str">
        <f>'5. Input GTM Strategy '!E16</f>
        <v>Bundle</v>
      </c>
      <c r="J6" t="str">
        <f>'5. Input GTM Strategy '!F16</f>
        <v>Visible</v>
      </c>
      <c r="K6" t="str">
        <f>'5. Input GTM Strategy '!H16</f>
        <v>Tiered Network</v>
      </c>
      <c r="L6" t="str">
        <f>'5. Input GTM Strategy '!I16</f>
        <v>Digital</v>
      </c>
      <c r="M6" t="str">
        <f>'5. Input GTM Strategy '!H16</f>
        <v>Tiered Network</v>
      </c>
      <c r="N6" t="str">
        <f>'5. Input GTM Strategy '!I16</f>
        <v>Digital</v>
      </c>
      <c r="O6" s="644" t="str">
        <f>'5. Input GTM Strategy '!K16</f>
        <v>3 or more</v>
      </c>
      <c r="P6" s="644" t="str">
        <f>'5. Input GTM Strategy '!L16</f>
        <v>Display</v>
      </c>
      <c r="Q6" s="644">
        <f>'5. Input GTM Strategy '!M16</f>
        <v>1</v>
      </c>
      <c r="R6" s="644" t="str">
        <f>'5. Input GTM Strategy '!N16</f>
        <v>Events</v>
      </c>
      <c r="S6" s="644" t="str">
        <f>'5. Input GTM Strategy '!R16</f>
        <v>Low Importance</v>
      </c>
      <c r="T6" s="644">
        <f>'5. Input GTM Strategy '!S16</f>
        <v>0</v>
      </c>
      <c r="U6" s="644" t="str">
        <f>'5. Input GTM Strategy '!U16</f>
        <v>Low Profilation</v>
      </c>
      <c r="V6">
        <f>'1. Master scoring '!R17</f>
        <v>4.666666666666667</v>
      </c>
      <c r="W6" t="str">
        <f>'1. Master scoring '!S17</f>
        <v xml:space="preserve"> </v>
      </c>
      <c r="X6">
        <f>'1. Master scoring '!T17</f>
        <v>2.3333333333333335</v>
      </c>
      <c r="Y6">
        <f>'1. Master scoring '!U17</f>
        <v>4.333333333333333</v>
      </c>
      <c r="Z6">
        <f>'1. Master scoring '!V17</f>
        <v>3</v>
      </c>
      <c r="AA6">
        <f>'1. Master scoring '!W17</f>
        <v>0.89583333333333326</v>
      </c>
      <c r="AB6">
        <f>'1. Master scoring '!X17</f>
        <v>3.3333333333333335</v>
      </c>
      <c r="AC6">
        <f>'1. Master scoring '!Y17</f>
        <v>3.3333333333333335</v>
      </c>
      <c r="AD6">
        <f>'1. Master scoring '!Z17</f>
        <v>4</v>
      </c>
      <c r="AE6">
        <f>'1. Master scoring '!AA17</f>
        <v>4.333333333333333</v>
      </c>
      <c r="AF6">
        <f>'1. Master scoring '!AB17</f>
        <v>3</v>
      </c>
      <c r="AG6">
        <f>'1. Master scoring '!AC17</f>
        <v>5</v>
      </c>
      <c r="AH6">
        <f>'1. Master scoring '!AD17</f>
        <v>5</v>
      </c>
      <c r="AI6">
        <f>'1. Master scoring '!AE17</f>
        <v>4.666666666666667</v>
      </c>
      <c r="AJ6" t="e">
        <f>'1. Master scoring '!#REF!</f>
        <v>#REF!</v>
      </c>
      <c r="AK6">
        <f>'1. Master scoring '!AF17</f>
        <v>4.333333333333333</v>
      </c>
      <c r="AL6">
        <f>'1. Master scoring '!AG17</f>
        <v>2.375</v>
      </c>
    </row>
    <row r="7" spans="1:38">
      <c r="A7" t="str">
        <f>IF('4. VAS list'!B12="","",'4. VAS list'!B12)</f>
        <v>Road Assistance</v>
      </c>
      <c r="B7" t="str">
        <f>'4. VAS list'!C12</f>
        <v>Lorem ipsum</v>
      </c>
      <c r="C7" t="str">
        <f>'4. VAS list'!G12</f>
        <v>Mobility​</v>
      </c>
      <c r="D7" t="str">
        <f>'4. VAS list'!H12</f>
        <v>Emergency response​</v>
      </c>
      <c r="E7" t="str">
        <f>'4. VAS list'!I12</f>
        <v>Core Business</v>
      </c>
      <c r="F7" t="str">
        <f>'4. VAS list'!G12</f>
        <v>Mobility​</v>
      </c>
      <c r="G7" t="str">
        <f>'4. VAS list'!H12</f>
        <v>Emergency response​</v>
      </c>
      <c r="H7" t="str">
        <f>'4. VAS list'!I12</f>
        <v>Core Business</v>
      </c>
      <c r="I7" t="str">
        <f>'5. Input GTM Strategy '!E17</f>
        <v>Pack</v>
      </c>
      <c r="J7" t="str">
        <f>'5. Input GTM Strategy '!F17</f>
        <v>Hidden</v>
      </c>
      <c r="K7" t="str">
        <f>'5. Input GTM Strategy '!H17</f>
        <v>Both</v>
      </c>
      <c r="L7" t="str">
        <f>'5. Input GTM Strategy '!I17</f>
        <v>Digital</v>
      </c>
      <c r="M7" t="str">
        <f>'5. Input GTM Strategy '!H17</f>
        <v>Both</v>
      </c>
      <c r="N7" t="str">
        <f>'5. Input GTM Strategy '!I17</f>
        <v>Digital</v>
      </c>
      <c r="O7" s="644">
        <f>'5. Input GTM Strategy '!K17</f>
        <v>1</v>
      </c>
      <c r="P7" s="644" t="str">
        <f>'5. Input GTM Strategy '!L17</f>
        <v>TV</v>
      </c>
      <c r="Q7" s="644" t="str">
        <f>'5. Input GTM Strategy '!M17</f>
        <v>3 or more</v>
      </c>
      <c r="R7" s="644" t="str">
        <f>'5. Input GTM Strategy '!N17</f>
        <v>Events</v>
      </c>
      <c r="S7" s="644" t="str">
        <f>'5. Input GTM Strategy '!R17</f>
        <v>Low Importance</v>
      </c>
      <c r="T7" s="644">
        <f>'5. Input GTM Strategy '!S17</f>
        <v>0</v>
      </c>
      <c r="U7" s="644" t="str">
        <f>'5. Input GTM Strategy '!U17</f>
        <v>Low Profilation</v>
      </c>
      <c r="V7">
        <f>'1. Master scoring '!R18</f>
        <v>4</v>
      </c>
      <c r="W7" t="str">
        <f>'1. Master scoring '!S18</f>
        <v xml:space="preserve"> </v>
      </c>
      <c r="X7">
        <f>'1. Master scoring '!T18</f>
        <v>2.6666666666666665</v>
      </c>
      <c r="Y7">
        <f>'1. Master scoring '!U18</f>
        <v>3.6666666666666665</v>
      </c>
      <c r="Z7">
        <f>'1. Master scoring '!V18</f>
        <v>3.6666666666666665</v>
      </c>
      <c r="AA7">
        <f>'1. Master scoring '!W18</f>
        <v>0.87499999999999989</v>
      </c>
      <c r="AB7">
        <f>'1. Master scoring '!X18</f>
        <v>3.6666666666666665</v>
      </c>
      <c r="AC7">
        <f>'1. Master scoring '!Y18</f>
        <v>3.6666666666666665</v>
      </c>
      <c r="AD7">
        <f>'1. Master scoring '!Z18</f>
        <v>4.666666666666667</v>
      </c>
      <c r="AE7">
        <f>'1. Master scoring '!AA18</f>
        <v>3.6666666666666665</v>
      </c>
      <c r="AF7">
        <f>'1. Master scoring '!AB18</f>
        <v>3.5</v>
      </c>
      <c r="AG7">
        <f>'1. Master scoring '!AC18</f>
        <v>4</v>
      </c>
      <c r="AH7">
        <f>'1. Master scoring '!AD18</f>
        <v>3.3333333333333335</v>
      </c>
      <c r="AI7">
        <f>'1. Master scoring '!AE18</f>
        <v>4.333333333333333</v>
      </c>
      <c r="AJ7" t="e">
        <f>'1. Master scoring '!#REF!</f>
        <v>#REF!</v>
      </c>
      <c r="AK7">
        <f>'1. Master scoring '!AF18</f>
        <v>3.3333333333333335</v>
      </c>
      <c r="AL7">
        <f>'1. Master scoring '!AG18</f>
        <v>1.8750000000000002</v>
      </c>
    </row>
    <row r="8" spans="1:38">
      <c r="A8" t="str">
        <f>IF('4. VAS list'!B13="","",'4. VAS list'!B13)</f>
        <v/>
      </c>
      <c r="B8">
        <f>'4. VAS list'!C13</f>
        <v>0</v>
      </c>
      <c r="C8">
        <f>'4. VAS list'!G13</f>
        <v>0</v>
      </c>
      <c r="D8">
        <f>'4. VAS list'!H13</f>
        <v>0</v>
      </c>
      <c r="E8">
        <f>'4. VAS list'!I13</f>
        <v>0</v>
      </c>
      <c r="F8">
        <f>'4. VAS list'!G13</f>
        <v>0</v>
      </c>
      <c r="G8">
        <f>'4. VAS list'!H13</f>
        <v>0</v>
      </c>
      <c r="H8">
        <f>'4. VAS list'!I13</f>
        <v>0</v>
      </c>
      <c r="I8" t="str">
        <f>'5. Input GTM Strategy '!E18</f>
        <v>Bundle</v>
      </c>
      <c r="J8" t="str">
        <f>'5. Input GTM Strategy '!F18</f>
        <v>Visible</v>
      </c>
      <c r="K8" t="str">
        <f>'5. Input GTM Strategy '!H18</f>
        <v>Both</v>
      </c>
      <c r="L8" t="str">
        <f>'5. Input GTM Strategy '!I18</f>
        <v>Physical</v>
      </c>
      <c r="M8" t="str">
        <f>'5. Input GTM Strategy '!H18</f>
        <v>Both</v>
      </c>
      <c r="N8" t="str">
        <f>'5. Input GTM Strategy '!I18</f>
        <v>Physical</v>
      </c>
      <c r="O8" s="644">
        <f>'5. Input GTM Strategy '!K18</f>
        <v>2</v>
      </c>
      <c r="P8" s="644" t="str">
        <f>'5. Input GTM Strategy '!L18</f>
        <v>Print media</v>
      </c>
      <c r="Q8" s="644">
        <f>'5. Input GTM Strategy '!M18</f>
        <v>1</v>
      </c>
      <c r="R8" s="644" t="str">
        <f>'5. Input GTM Strategy '!N18</f>
        <v>Web marketing</v>
      </c>
      <c r="S8" s="644" t="str">
        <f>'5. Input GTM Strategy '!R18</f>
        <v>Medium Importance</v>
      </c>
      <c r="T8" s="644">
        <f>'5. Input GTM Strategy '!S18</f>
        <v>0</v>
      </c>
      <c r="U8" s="644" t="str">
        <f>'5. Input GTM Strategy '!U18</f>
        <v>Mass Market</v>
      </c>
      <c r="V8" t="str">
        <f>'1. Master scoring '!R19</f>
        <v xml:space="preserve"> </v>
      </c>
      <c r="W8" t="str">
        <f>'1. Master scoring '!S19</f>
        <v xml:space="preserve"> </v>
      </c>
      <c r="X8" t="str">
        <f>'1. Master scoring '!T19</f>
        <v xml:space="preserve"> </v>
      </c>
      <c r="Y8" t="str">
        <f>'1. Master scoring '!U19</f>
        <v xml:space="preserve"> </v>
      </c>
      <c r="Z8" t="str">
        <f>'1. Master scoring '!V19</f>
        <v xml:space="preserve"> </v>
      </c>
      <c r="AA8" t="str">
        <f>'1. Master scoring '!W19</f>
        <v/>
      </c>
      <c r="AB8" t="str">
        <f>'1. Master scoring '!X19</f>
        <v xml:space="preserve"> </v>
      </c>
      <c r="AC8" t="str">
        <f>'1. Master scoring '!Y19</f>
        <v/>
      </c>
      <c r="AD8" t="str">
        <f>'1. Master scoring '!Z19</f>
        <v xml:space="preserve"> </v>
      </c>
      <c r="AE8" t="str">
        <f>'1. Master scoring '!AA19</f>
        <v xml:space="preserve"> </v>
      </c>
      <c r="AF8">
        <f>'1. Master scoring '!AB19</f>
        <v>0</v>
      </c>
      <c r="AG8" t="str">
        <f>'1. Master scoring '!AC19</f>
        <v xml:space="preserve"> </v>
      </c>
      <c r="AH8" t="str">
        <f>'1. Master scoring '!AD19</f>
        <v xml:space="preserve"> </v>
      </c>
      <c r="AI8" t="str">
        <f>'1. Master scoring '!AE19</f>
        <v xml:space="preserve"> </v>
      </c>
      <c r="AJ8" t="e">
        <f>'1. Master scoring '!#REF!</f>
        <v>#REF!</v>
      </c>
      <c r="AK8" t="str">
        <f>'1. Master scoring '!AF19</f>
        <v xml:space="preserve"> </v>
      </c>
      <c r="AL8" t="str">
        <f>'1. Master scoring '!AG19</f>
        <v/>
      </c>
    </row>
    <row r="9" spans="1:38">
      <c r="A9" t="str">
        <f>IF('4. VAS list'!B14="","",'4. VAS list'!B14)</f>
        <v/>
      </c>
      <c r="B9">
        <f>'4. VAS list'!C14</f>
        <v>0</v>
      </c>
      <c r="C9">
        <f>'4. VAS list'!G14</f>
        <v>0</v>
      </c>
      <c r="D9">
        <f>'4. VAS list'!H14</f>
        <v>0</v>
      </c>
      <c r="E9">
        <f>'4. VAS list'!I14</f>
        <v>0</v>
      </c>
      <c r="F9">
        <f>'4. VAS list'!G14</f>
        <v>0</v>
      </c>
      <c r="G9">
        <f>'4. VAS list'!H14</f>
        <v>0</v>
      </c>
      <c r="H9">
        <f>'4. VAS list'!I14</f>
        <v>0</v>
      </c>
      <c r="I9">
        <f>'5. Input GTM Strategy '!E19</f>
        <v>0</v>
      </c>
      <c r="J9">
        <f>'5. Input GTM Strategy '!F19</f>
        <v>0</v>
      </c>
      <c r="K9">
        <f>'5. Input GTM Strategy '!H19</f>
        <v>0</v>
      </c>
      <c r="L9">
        <f>'5. Input GTM Strategy '!I19</f>
        <v>0</v>
      </c>
      <c r="M9">
        <f>'5. Input GTM Strategy '!H19</f>
        <v>0</v>
      </c>
      <c r="N9">
        <f>'5. Input GTM Strategy '!I19</f>
        <v>0</v>
      </c>
      <c r="O9" s="644">
        <f>'5. Input GTM Strategy '!K19</f>
        <v>0</v>
      </c>
      <c r="P9" s="644">
        <f>'5. Input GTM Strategy '!L19</f>
        <v>0</v>
      </c>
      <c r="Q9" s="644">
        <f>'5. Input GTM Strategy '!M19</f>
        <v>0</v>
      </c>
      <c r="R9" s="644">
        <f>'5. Input GTM Strategy '!N19</f>
        <v>0</v>
      </c>
      <c r="S9" s="644">
        <f>'5. Input GTM Strategy '!R19</f>
        <v>0</v>
      </c>
      <c r="T9" s="644">
        <f>'5. Input GTM Strategy '!S19</f>
        <v>0</v>
      </c>
      <c r="U9" s="644">
        <f>'5. Input GTM Strategy '!U19</f>
        <v>0</v>
      </c>
      <c r="V9" t="str">
        <f>'1. Master scoring '!R20</f>
        <v xml:space="preserve"> </v>
      </c>
      <c r="W9" t="str">
        <f>'1. Master scoring '!S20</f>
        <v xml:space="preserve"> </v>
      </c>
      <c r="X9">
        <f>'1. Master scoring '!T20</f>
        <v>0</v>
      </c>
      <c r="Y9">
        <f>'1. Master scoring '!U20</f>
        <v>0</v>
      </c>
      <c r="Z9">
        <f>'1. Master scoring '!V20</f>
        <v>0</v>
      </c>
      <c r="AA9" t="str">
        <f>'1. Master scoring '!W20</f>
        <v/>
      </c>
      <c r="AB9" t="str">
        <f>'1. Master scoring '!X20</f>
        <v xml:space="preserve"> </v>
      </c>
      <c r="AC9" t="str">
        <f>'1. Master scoring '!Y20</f>
        <v/>
      </c>
      <c r="AD9" t="str">
        <f>'1. Master scoring '!Z20</f>
        <v xml:space="preserve"> </v>
      </c>
      <c r="AE9" t="str">
        <f>'1. Master scoring '!AA20</f>
        <v xml:space="preserve"> </v>
      </c>
      <c r="AF9">
        <f>'1. Master scoring '!AB20</f>
        <v>0</v>
      </c>
      <c r="AG9">
        <f>'1. Master scoring '!AC20</f>
        <v>0</v>
      </c>
      <c r="AH9">
        <f>'1. Master scoring '!AD20</f>
        <v>0</v>
      </c>
      <c r="AI9">
        <f>'1. Master scoring '!AE20</f>
        <v>0</v>
      </c>
      <c r="AJ9" t="e">
        <f>'1. Master scoring '!#REF!</f>
        <v>#REF!</v>
      </c>
      <c r="AK9" t="str">
        <f>'1. Master scoring '!AF20</f>
        <v xml:space="preserve"> </v>
      </c>
      <c r="AL9" t="str">
        <f>'1. Master scoring '!AG20</f>
        <v/>
      </c>
    </row>
    <row r="10" spans="1:38">
      <c r="A10" t="str">
        <f>IF('4. VAS list'!B15="","",'4. VAS list'!B15)</f>
        <v/>
      </c>
      <c r="B10">
        <f>'4. VAS list'!C15</f>
        <v>0</v>
      </c>
      <c r="C10">
        <f>'4. VAS list'!G15</f>
        <v>0</v>
      </c>
      <c r="D10">
        <f>'4. VAS list'!H15</f>
        <v>0</v>
      </c>
      <c r="E10">
        <f>'4. VAS list'!I15</f>
        <v>0</v>
      </c>
      <c r="F10">
        <f>'4. VAS list'!G15</f>
        <v>0</v>
      </c>
      <c r="G10">
        <f>'4. VAS list'!H15</f>
        <v>0</v>
      </c>
      <c r="H10">
        <f>'4. VAS list'!I15</f>
        <v>0</v>
      </c>
      <c r="I10">
        <f>'5. Input GTM Strategy '!E20</f>
        <v>0</v>
      </c>
      <c r="J10">
        <f>'5. Input GTM Strategy '!F20</f>
        <v>0</v>
      </c>
      <c r="K10">
        <f>'5. Input GTM Strategy '!H20</f>
        <v>0</v>
      </c>
      <c r="L10">
        <f>'5. Input GTM Strategy '!I20</f>
        <v>0</v>
      </c>
      <c r="M10">
        <f>'5. Input GTM Strategy '!H20</f>
        <v>0</v>
      </c>
      <c r="N10">
        <f>'5. Input GTM Strategy '!I20</f>
        <v>0</v>
      </c>
      <c r="O10" s="644">
        <f>'5. Input GTM Strategy '!K20</f>
        <v>0</v>
      </c>
      <c r="P10" s="644">
        <f>'5. Input GTM Strategy '!L20</f>
        <v>0</v>
      </c>
      <c r="Q10" s="644">
        <f>'5. Input GTM Strategy '!M20</f>
        <v>0</v>
      </c>
      <c r="R10" s="644">
        <f>'5. Input GTM Strategy '!N20</f>
        <v>0</v>
      </c>
      <c r="S10" s="644">
        <f>'5. Input GTM Strategy '!R20</f>
        <v>0</v>
      </c>
      <c r="T10" s="644">
        <f>'5. Input GTM Strategy '!S20</f>
        <v>0</v>
      </c>
      <c r="U10" s="644">
        <f>'5. Input GTM Strategy '!U20</f>
        <v>0</v>
      </c>
      <c r="V10" t="str">
        <f>'1. Master scoring '!R21</f>
        <v xml:space="preserve"> </v>
      </c>
      <c r="W10" t="str">
        <f>'1. Master scoring '!S21</f>
        <v xml:space="preserve"> </v>
      </c>
      <c r="X10">
        <f>'1. Master scoring '!T21</f>
        <v>0</v>
      </c>
      <c r="Y10">
        <f>'1. Master scoring '!U21</f>
        <v>0</v>
      </c>
      <c r="Z10">
        <f>'1. Master scoring '!V21</f>
        <v>0</v>
      </c>
      <c r="AA10" t="str">
        <f>'1. Master scoring '!W21</f>
        <v/>
      </c>
      <c r="AB10" t="str">
        <f>'1. Master scoring '!X21</f>
        <v xml:space="preserve"> </v>
      </c>
      <c r="AC10" t="str">
        <f>'1. Master scoring '!Y21</f>
        <v/>
      </c>
      <c r="AD10" t="str">
        <f>'1. Master scoring '!Z21</f>
        <v xml:space="preserve"> </v>
      </c>
      <c r="AE10" t="str">
        <f>'1. Master scoring '!AA21</f>
        <v xml:space="preserve"> </v>
      </c>
      <c r="AF10">
        <f>'1. Master scoring '!AB21</f>
        <v>0</v>
      </c>
      <c r="AG10">
        <f>'1. Master scoring '!AC21</f>
        <v>0</v>
      </c>
      <c r="AH10">
        <f>'1. Master scoring '!AD21</f>
        <v>0</v>
      </c>
      <c r="AI10">
        <f>'1. Master scoring '!AE21</f>
        <v>0</v>
      </c>
      <c r="AJ10" t="e">
        <f>'1. Master scoring '!#REF!</f>
        <v>#REF!</v>
      </c>
      <c r="AK10" t="str">
        <f>'1. Master scoring '!AF21</f>
        <v xml:space="preserve"> </v>
      </c>
      <c r="AL10" t="str">
        <f>'1. Master scoring '!AG21</f>
        <v/>
      </c>
    </row>
    <row r="11" spans="1:38">
      <c r="A11" t="str">
        <f>IF('4. VAS list'!B16="","",'4. VAS list'!B16)</f>
        <v/>
      </c>
      <c r="B11">
        <f>'4. VAS list'!C16</f>
        <v>0</v>
      </c>
      <c r="C11">
        <f>'4. VAS list'!G16</f>
        <v>0</v>
      </c>
      <c r="D11">
        <f>'4. VAS list'!H16</f>
        <v>0</v>
      </c>
      <c r="E11">
        <f>'4. VAS list'!F16</f>
        <v>0</v>
      </c>
      <c r="F11">
        <f>'4. VAS list'!G16</f>
        <v>0</v>
      </c>
      <c r="G11">
        <f>'4. VAS list'!H16</f>
        <v>0</v>
      </c>
      <c r="H11">
        <f>'4. VAS list'!I16</f>
        <v>0</v>
      </c>
      <c r="I11">
        <f>'5. Input GTM Strategy '!E21</f>
        <v>0</v>
      </c>
      <c r="J11">
        <f>'5. Input GTM Strategy '!F21</f>
        <v>0</v>
      </c>
      <c r="K11">
        <f>'5. Input GTM Strategy '!H21</f>
        <v>0</v>
      </c>
      <c r="L11">
        <f>'5. Input GTM Strategy '!I21</f>
        <v>0</v>
      </c>
      <c r="M11">
        <f>'5. Input GTM Strategy '!H21</f>
        <v>0</v>
      </c>
      <c r="N11">
        <f>'5. Input GTM Strategy '!I21</f>
        <v>0</v>
      </c>
      <c r="O11" s="644">
        <f>'5. Input GTM Strategy '!K21</f>
        <v>0</v>
      </c>
      <c r="P11" s="644">
        <f>'5. Input GTM Strategy '!L21</f>
        <v>0</v>
      </c>
      <c r="Q11" s="644">
        <f>'5. Input GTM Strategy '!M21</f>
        <v>0</v>
      </c>
      <c r="R11" s="644">
        <f>'5. Input GTM Strategy '!N21</f>
        <v>0</v>
      </c>
      <c r="S11" s="644">
        <f>'5. Input GTM Strategy '!R21</f>
        <v>0</v>
      </c>
      <c r="T11" s="644">
        <f>'5. Input GTM Strategy '!S21</f>
        <v>0</v>
      </c>
      <c r="U11" s="644">
        <f>'5. Input GTM Strategy '!U21</f>
        <v>0</v>
      </c>
      <c r="V11" t="str">
        <f>'1. Master scoring '!R22</f>
        <v xml:space="preserve"> </v>
      </c>
      <c r="W11" t="str">
        <f>'1. Master scoring '!S22</f>
        <v xml:space="preserve"> </v>
      </c>
      <c r="X11">
        <f>'1. Master scoring '!T22</f>
        <v>0</v>
      </c>
      <c r="Y11">
        <f>'1. Master scoring '!U22</f>
        <v>0</v>
      </c>
      <c r="Z11">
        <f>'1. Master scoring '!V22</f>
        <v>0</v>
      </c>
      <c r="AA11" t="str">
        <f>'1. Master scoring '!W22</f>
        <v/>
      </c>
      <c r="AB11" t="str">
        <f>'1. Master scoring '!X22</f>
        <v xml:space="preserve"> </v>
      </c>
      <c r="AC11" t="str">
        <f>'1. Master scoring '!Y22</f>
        <v/>
      </c>
      <c r="AD11" t="str">
        <f>'1. Master scoring '!Z22</f>
        <v xml:space="preserve"> </v>
      </c>
      <c r="AE11" t="str">
        <f>'1. Master scoring '!AA22</f>
        <v xml:space="preserve"> </v>
      </c>
      <c r="AF11">
        <f>'1. Master scoring '!AB22</f>
        <v>0</v>
      </c>
      <c r="AG11">
        <f>'1. Master scoring '!AC22</f>
        <v>0</v>
      </c>
      <c r="AH11">
        <f>'1. Master scoring '!AD22</f>
        <v>0</v>
      </c>
      <c r="AI11">
        <f>'1. Master scoring '!AE22</f>
        <v>0</v>
      </c>
      <c r="AJ11" t="e">
        <f>'1. Master scoring '!#REF!</f>
        <v>#REF!</v>
      </c>
      <c r="AK11" t="str">
        <f>'1. Master scoring '!AF22</f>
        <v xml:space="preserve"> </v>
      </c>
      <c r="AL11" t="str">
        <f>'1. Master scoring '!AG22</f>
        <v/>
      </c>
    </row>
    <row r="12" spans="1:38">
      <c r="A12" t="str">
        <f>IF('4. VAS list'!B17="","",'4. VAS list'!B17)</f>
        <v/>
      </c>
      <c r="B12">
        <f>'4. VAS list'!C17</f>
        <v>0</v>
      </c>
      <c r="C12">
        <f>'4. VAS list'!G17</f>
        <v>0</v>
      </c>
      <c r="D12">
        <f>'4. VAS list'!H17</f>
        <v>0</v>
      </c>
      <c r="E12">
        <f>'4. VAS list'!F17</f>
        <v>0</v>
      </c>
      <c r="F12">
        <f>'4. VAS list'!G17</f>
        <v>0</v>
      </c>
      <c r="G12">
        <f>'4. VAS list'!H17</f>
        <v>0</v>
      </c>
      <c r="H12">
        <f>'4. VAS list'!I17</f>
        <v>0</v>
      </c>
      <c r="I12">
        <f>'5. Input GTM Strategy '!E22</f>
        <v>0</v>
      </c>
      <c r="J12">
        <f>'5. Input GTM Strategy '!F22</f>
        <v>0</v>
      </c>
      <c r="K12">
        <f>'5. Input GTM Strategy '!H22</f>
        <v>0</v>
      </c>
      <c r="L12">
        <f>'5. Input GTM Strategy '!I22</f>
        <v>0</v>
      </c>
      <c r="M12">
        <f>'5. Input GTM Strategy '!H22</f>
        <v>0</v>
      </c>
      <c r="N12">
        <f>'5. Input GTM Strategy '!I22</f>
        <v>0</v>
      </c>
      <c r="O12" s="644">
        <f>'5. Input GTM Strategy '!K22</f>
        <v>0</v>
      </c>
      <c r="P12" s="644">
        <f>'5. Input GTM Strategy '!L22</f>
        <v>0</v>
      </c>
      <c r="Q12" s="644">
        <f>'5. Input GTM Strategy '!M22</f>
        <v>0</v>
      </c>
      <c r="R12" s="644">
        <f>'5. Input GTM Strategy '!N22</f>
        <v>0</v>
      </c>
      <c r="S12" s="644">
        <f>'5. Input GTM Strategy '!R22</f>
        <v>0</v>
      </c>
      <c r="T12" s="644">
        <f>'5. Input GTM Strategy '!S22</f>
        <v>0</v>
      </c>
      <c r="U12" s="644">
        <f>'5. Input GTM Strategy '!U22</f>
        <v>0</v>
      </c>
      <c r="V12" t="str">
        <f>'1. Master scoring '!R23</f>
        <v xml:space="preserve"> </v>
      </c>
      <c r="W12" t="str">
        <f>'1. Master scoring '!S23</f>
        <v xml:space="preserve"> </v>
      </c>
      <c r="X12">
        <f>'1. Master scoring '!T23</f>
        <v>0</v>
      </c>
      <c r="Y12">
        <f>'1. Master scoring '!U23</f>
        <v>0</v>
      </c>
      <c r="Z12">
        <f>'1. Master scoring '!V23</f>
        <v>0</v>
      </c>
      <c r="AA12" t="str">
        <f>'1. Master scoring '!W23</f>
        <v/>
      </c>
      <c r="AB12" t="str">
        <f>'1. Master scoring '!X23</f>
        <v xml:space="preserve"> </v>
      </c>
      <c r="AC12" t="str">
        <f>'1. Master scoring '!Y23</f>
        <v/>
      </c>
      <c r="AD12" t="str">
        <f>'1. Master scoring '!Z23</f>
        <v xml:space="preserve"> </v>
      </c>
      <c r="AE12" t="str">
        <f>'1. Master scoring '!AA23</f>
        <v xml:space="preserve"> </v>
      </c>
      <c r="AF12">
        <f>'1. Master scoring '!AB23</f>
        <v>0</v>
      </c>
      <c r="AG12">
        <f>'1. Master scoring '!AC23</f>
        <v>0</v>
      </c>
      <c r="AH12">
        <f>'1. Master scoring '!AD23</f>
        <v>0</v>
      </c>
      <c r="AI12">
        <f>'1. Master scoring '!AE23</f>
        <v>0</v>
      </c>
      <c r="AJ12" t="e">
        <f>'1. Master scoring '!#REF!</f>
        <v>#REF!</v>
      </c>
      <c r="AK12" t="str">
        <f>'1. Master scoring '!AF23</f>
        <v xml:space="preserve"> </v>
      </c>
      <c r="AL12" t="str">
        <f>'1. Master scoring '!AG23</f>
        <v/>
      </c>
    </row>
    <row r="13" spans="1:38">
      <c r="A13" t="str">
        <f>IF('4. VAS list'!B18="","",'4. VAS list'!B18)</f>
        <v/>
      </c>
      <c r="B13">
        <f>'4. VAS list'!C18</f>
        <v>0</v>
      </c>
      <c r="C13">
        <f>'4. VAS list'!G18</f>
        <v>0</v>
      </c>
      <c r="D13">
        <f>'4. VAS list'!E18</f>
        <v>0</v>
      </c>
      <c r="E13">
        <f>'4. VAS list'!F18</f>
        <v>0</v>
      </c>
      <c r="F13">
        <f>'4. VAS list'!G18</f>
        <v>0</v>
      </c>
      <c r="G13">
        <f>'4. VAS list'!H18</f>
        <v>0</v>
      </c>
      <c r="H13">
        <f>'4. VAS list'!I18</f>
        <v>0</v>
      </c>
      <c r="I13">
        <f>'5. Input GTM Strategy '!E23</f>
        <v>0</v>
      </c>
      <c r="J13">
        <f>'5. Input GTM Strategy '!F23</f>
        <v>0</v>
      </c>
      <c r="K13">
        <f>'5. Input GTM Strategy '!H23</f>
        <v>0</v>
      </c>
      <c r="L13">
        <f>'5. Input GTM Strategy '!I23</f>
        <v>0</v>
      </c>
      <c r="M13">
        <f>'5. Input GTM Strategy '!H23</f>
        <v>0</v>
      </c>
      <c r="N13">
        <f>'5. Input GTM Strategy '!I23</f>
        <v>0</v>
      </c>
      <c r="O13" s="644">
        <f>'5. Input GTM Strategy '!K23</f>
        <v>0</v>
      </c>
      <c r="P13" s="644">
        <f>'5. Input GTM Strategy '!L23</f>
        <v>0</v>
      </c>
      <c r="Q13" s="644">
        <f>'5. Input GTM Strategy '!M23</f>
        <v>0</v>
      </c>
      <c r="R13" s="644">
        <f>'5. Input GTM Strategy '!N23</f>
        <v>0</v>
      </c>
      <c r="S13" s="644">
        <f>'5. Input GTM Strategy '!R23</f>
        <v>0</v>
      </c>
      <c r="T13" s="644">
        <f>'5. Input GTM Strategy '!S23</f>
        <v>0</v>
      </c>
      <c r="U13" s="644">
        <f>'5. Input GTM Strategy '!U23</f>
        <v>0</v>
      </c>
      <c r="V13" t="str">
        <f>'1. Master scoring '!R24</f>
        <v xml:space="preserve"> </v>
      </c>
      <c r="W13" t="str">
        <f>'1. Master scoring '!S24</f>
        <v xml:space="preserve"> </v>
      </c>
      <c r="X13">
        <f>'1. Master scoring '!T24</f>
        <v>0</v>
      </c>
      <c r="Y13">
        <f>'1. Master scoring '!U24</f>
        <v>0</v>
      </c>
      <c r="Z13">
        <f>'1. Master scoring '!V24</f>
        <v>0</v>
      </c>
      <c r="AA13" t="str">
        <f>'1. Master scoring '!W24</f>
        <v/>
      </c>
      <c r="AB13" t="str">
        <f>'1. Master scoring '!X24</f>
        <v xml:space="preserve"> </v>
      </c>
      <c r="AC13" t="str">
        <f>'1. Master scoring '!Y24</f>
        <v/>
      </c>
      <c r="AD13" t="str">
        <f>'1. Master scoring '!Z24</f>
        <v xml:space="preserve"> </v>
      </c>
      <c r="AE13" t="str">
        <f>'1. Master scoring '!AA24</f>
        <v xml:space="preserve"> </v>
      </c>
      <c r="AF13">
        <f>'1. Master scoring '!AB24</f>
        <v>0</v>
      </c>
      <c r="AG13">
        <f>'1. Master scoring '!AC24</f>
        <v>0</v>
      </c>
      <c r="AH13">
        <f>'1. Master scoring '!AD24</f>
        <v>0</v>
      </c>
      <c r="AI13">
        <f>'1. Master scoring '!AE24</f>
        <v>0</v>
      </c>
      <c r="AJ13" t="e">
        <f>'1. Master scoring '!#REF!</f>
        <v>#REF!</v>
      </c>
      <c r="AK13" t="str">
        <f>'1. Master scoring '!AF24</f>
        <v xml:space="preserve"> </v>
      </c>
      <c r="AL13" t="str">
        <f>'1. Master scoring '!AG24</f>
        <v/>
      </c>
    </row>
    <row r="14" spans="1:38">
      <c r="A14" t="str">
        <f>IF('4. VAS list'!B19="","",'4. VAS list'!B19)</f>
        <v/>
      </c>
      <c r="B14">
        <f>'4. VAS list'!C19</f>
        <v>0</v>
      </c>
      <c r="C14">
        <f>'4. VAS list'!G19</f>
        <v>0</v>
      </c>
      <c r="D14">
        <f>'4. VAS list'!E19</f>
        <v>0</v>
      </c>
      <c r="E14">
        <f>'4. VAS list'!F19</f>
        <v>0</v>
      </c>
      <c r="F14">
        <f>'4. VAS list'!G19</f>
        <v>0</v>
      </c>
      <c r="G14">
        <f>'4. VAS list'!H19</f>
        <v>0</v>
      </c>
      <c r="H14">
        <f>'4. VAS list'!I19</f>
        <v>0</v>
      </c>
      <c r="I14">
        <f>'5. Input GTM Strategy '!E24</f>
        <v>0</v>
      </c>
      <c r="J14">
        <f>'5. Input GTM Strategy '!F24</f>
        <v>0</v>
      </c>
      <c r="K14">
        <f>'5. Input GTM Strategy '!H24</f>
        <v>0</v>
      </c>
      <c r="L14">
        <f>'5. Input GTM Strategy '!I24</f>
        <v>0</v>
      </c>
      <c r="M14">
        <f>'5. Input GTM Strategy '!H24</f>
        <v>0</v>
      </c>
      <c r="N14">
        <f>'5. Input GTM Strategy '!I24</f>
        <v>0</v>
      </c>
      <c r="O14" s="644">
        <f>'5. Input GTM Strategy '!K24</f>
        <v>0</v>
      </c>
      <c r="P14" s="644">
        <f>'5. Input GTM Strategy '!L24</f>
        <v>0</v>
      </c>
      <c r="Q14" s="644">
        <f>'5. Input GTM Strategy '!M24</f>
        <v>0</v>
      </c>
      <c r="R14" s="644">
        <f>'5. Input GTM Strategy '!N24</f>
        <v>0</v>
      </c>
      <c r="S14" s="644">
        <f>'5. Input GTM Strategy '!R24</f>
        <v>0</v>
      </c>
      <c r="T14" s="644">
        <f>'5. Input GTM Strategy '!S24</f>
        <v>0</v>
      </c>
      <c r="U14" s="644">
        <f>'5. Input GTM Strategy '!U24</f>
        <v>0</v>
      </c>
      <c r="V14" t="str">
        <f>'1. Master scoring '!R25</f>
        <v xml:space="preserve"> </v>
      </c>
      <c r="W14" t="str">
        <f>'1. Master scoring '!S25</f>
        <v xml:space="preserve"> </v>
      </c>
      <c r="X14">
        <f>'1. Master scoring '!T25</f>
        <v>0</v>
      </c>
      <c r="Y14">
        <f>'1. Master scoring '!U25</f>
        <v>0</v>
      </c>
      <c r="Z14">
        <f>'1. Master scoring '!V25</f>
        <v>0</v>
      </c>
      <c r="AA14" t="str">
        <f>'1. Master scoring '!W25</f>
        <v/>
      </c>
      <c r="AB14" t="str">
        <f>'1. Master scoring '!X25</f>
        <v xml:space="preserve"> </v>
      </c>
      <c r="AC14" t="str">
        <f>'1. Master scoring '!Y25</f>
        <v/>
      </c>
      <c r="AD14" t="str">
        <f>'1. Master scoring '!Z25</f>
        <v xml:space="preserve"> </v>
      </c>
      <c r="AE14" t="str">
        <f>'1. Master scoring '!AA25</f>
        <v xml:space="preserve"> </v>
      </c>
      <c r="AF14">
        <f>'1. Master scoring '!AB25</f>
        <v>0</v>
      </c>
      <c r="AG14">
        <f>'1. Master scoring '!AC25</f>
        <v>0</v>
      </c>
      <c r="AH14">
        <f>'1. Master scoring '!AD25</f>
        <v>0</v>
      </c>
      <c r="AI14">
        <f>'1. Master scoring '!AE25</f>
        <v>0</v>
      </c>
      <c r="AJ14" t="e">
        <f>'1. Master scoring '!#REF!</f>
        <v>#REF!</v>
      </c>
      <c r="AK14" t="str">
        <f>'1. Master scoring '!AF25</f>
        <v xml:space="preserve"> </v>
      </c>
      <c r="AL14" t="str">
        <f>'1. Master scoring '!AG25</f>
        <v/>
      </c>
    </row>
    <row r="15" spans="1:38">
      <c r="A15" t="str">
        <f>IF('4. VAS list'!B20="","",'4. VAS list'!B20)</f>
        <v/>
      </c>
      <c r="B15">
        <f>'4. VAS list'!C20</f>
        <v>0</v>
      </c>
      <c r="C15">
        <f>'4. VAS list'!D20</f>
        <v>0</v>
      </c>
      <c r="D15">
        <f>'4. VAS list'!E20</f>
        <v>0</v>
      </c>
      <c r="E15">
        <f>'4. VAS list'!F20</f>
        <v>0</v>
      </c>
      <c r="F15">
        <f>'4. VAS list'!G20</f>
        <v>0</v>
      </c>
      <c r="G15">
        <f>'4. VAS list'!H20</f>
        <v>0</v>
      </c>
      <c r="H15">
        <f>'4. VAS list'!I20</f>
        <v>0</v>
      </c>
      <c r="I15">
        <f>'5. Input GTM Strategy '!E25</f>
        <v>0</v>
      </c>
      <c r="J15">
        <f>'5. Input GTM Strategy '!F25</f>
        <v>0</v>
      </c>
      <c r="K15">
        <f>'5. Input GTM Strategy '!H25</f>
        <v>0</v>
      </c>
      <c r="L15">
        <f>'5. Input GTM Strategy '!I25</f>
        <v>0</v>
      </c>
      <c r="M15">
        <f>'5. Input GTM Strategy '!H25</f>
        <v>0</v>
      </c>
      <c r="N15">
        <f>'5. Input GTM Strategy '!I25</f>
        <v>0</v>
      </c>
      <c r="O15" s="644">
        <f>'5. Input GTM Strategy '!K25</f>
        <v>0</v>
      </c>
      <c r="P15" s="644">
        <f>'5. Input GTM Strategy '!L25</f>
        <v>0</v>
      </c>
      <c r="Q15" s="644">
        <f>'5. Input GTM Strategy '!M25</f>
        <v>0</v>
      </c>
      <c r="R15" s="644">
        <f>'5. Input GTM Strategy '!N25</f>
        <v>0</v>
      </c>
      <c r="S15" s="644">
        <f>'5. Input GTM Strategy '!R25</f>
        <v>0</v>
      </c>
      <c r="T15" s="644">
        <f>'5. Input GTM Strategy '!S25</f>
        <v>0</v>
      </c>
      <c r="U15" s="644">
        <f>'5. Input GTM Strategy '!U25</f>
        <v>0</v>
      </c>
      <c r="V15" t="str">
        <f>'1. Master scoring '!R26</f>
        <v xml:space="preserve"> </v>
      </c>
      <c r="W15" t="str">
        <f>'1. Master scoring '!S26</f>
        <v xml:space="preserve"> </v>
      </c>
      <c r="X15">
        <f>'1. Master scoring '!T26</f>
        <v>0</v>
      </c>
      <c r="Y15">
        <f>'1. Master scoring '!U26</f>
        <v>0</v>
      </c>
      <c r="Z15">
        <f>'1. Master scoring '!V26</f>
        <v>0</v>
      </c>
      <c r="AA15" t="str">
        <f>'1. Master scoring '!W26</f>
        <v/>
      </c>
      <c r="AB15" t="str">
        <f>'1. Master scoring '!X26</f>
        <v xml:space="preserve"> </v>
      </c>
      <c r="AC15" t="str">
        <f>'1. Master scoring '!Y26</f>
        <v/>
      </c>
      <c r="AD15" t="str">
        <f>'1. Master scoring '!Z26</f>
        <v xml:space="preserve"> </v>
      </c>
      <c r="AE15" t="str">
        <f>'1. Master scoring '!AA26</f>
        <v xml:space="preserve"> </v>
      </c>
      <c r="AF15">
        <f>'1. Master scoring '!AB26</f>
        <v>0</v>
      </c>
      <c r="AG15">
        <f>'1. Master scoring '!AC26</f>
        <v>0</v>
      </c>
      <c r="AH15">
        <f>'1. Master scoring '!AD26</f>
        <v>0</v>
      </c>
      <c r="AI15">
        <f>'1. Master scoring '!AE26</f>
        <v>0</v>
      </c>
      <c r="AJ15" t="e">
        <f>'1. Master scoring '!#REF!</f>
        <v>#REF!</v>
      </c>
      <c r="AK15" t="str">
        <f>'1. Master scoring '!AF26</f>
        <v xml:space="preserve"> </v>
      </c>
      <c r="AL15" t="str">
        <f>'1. Master scoring '!AG26</f>
        <v/>
      </c>
    </row>
    <row r="16" spans="1:38">
      <c r="A16" t="str">
        <f>IF('4. VAS list'!B21="","",'4. VAS list'!B21)</f>
        <v/>
      </c>
      <c r="B16">
        <f>'4. VAS list'!C21</f>
        <v>0</v>
      </c>
      <c r="C16">
        <f>'4. VAS list'!D21</f>
        <v>0</v>
      </c>
      <c r="D16">
        <f>'4. VAS list'!E21</f>
        <v>0</v>
      </c>
      <c r="E16">
        <f>'4. VAS list'!F21</f>
        <v>0</v>
      </c>
      <c r="F16">
        <f>'4. VAS list'!G21</f>
        <v>0</v>
      </c>
      <c r="G16">
        <f>'4. VAS list'!H21</f>
        <v>0</v>
      </c>
      <c r="H16">
        <f>'4. VAS list'!I21</f>
        <v>0</v>
      </c>
      <c r="I16">
        <f>'5. Input GTM Strategy '!E26</f>
        <v>0</v>
      </c>
      <c r="J16">
        <f>'5. Input GTM Strategy '!F26</f>
        <v>0</v>
      </c>
      <c r="K16">
        <f>'5. Input GTM Strategy '!H26</f>
        <v>0</v>
      </c>
      <c r="L16">
        <f>'5. Input GTM Strategy '!I26</f>
        <v>0</v>
      </c>
      <c r="M16">
        <f>'5. Input GTM Strategy '!H26</f>
        <v>0</v>
      </c>
      <c r="N16">
        <f>'5. Input GTM Strategy '!I26</f>
        <v>0</v>
      </c>
      <c r="O16" s="644">
        <f>'5. Input GTM Strategy '!K26</f>
        <v>0</v>
      </c>
      <c r="P16" s="644">
        <f>'5. Input GTM Strategy '!L26</f>
        <v>0</v>
      </c>
      <c r="Q16" s="644">
        <f>'5. Input GTM Strategy '!M26</f>
        <v>0</v>
      </c>
      <c r="R16" s="644">
        <f>'5. Input GTM Strategy '!N26</f>
        <v>0</v>
      </c>
      <c r="S16" s="644">
        <f>'5. Input GTM Strategy '!R26</f>
        <v>0</v>
      </c>
      <c r="T16" s="644">
        <f>'5. Input GTM Strategy '!S26</f>
        <v>0</v>
      </c>
      <c r="U16" s="644">
        <f>'5. Input GTM Strategy '!U26</f>
        <v>0</v>
      </c>
      <c r="V16" t="str">
        <f>'1. Master scoring '!R27</f>
        <v xml:space="preserve"> </v>
      </c>
      <c r="W16" t="str">
        <f>'1. Master scoring '!S27</f>
        <v xml:space="preserve"> </v>
      </c>
      <c r="X16">
        <f>'1. Master scoring '!T27</f>
        <v>0</v>
      </c>
      <c r="Y16">
        <f>'1. Master scoring '!U27</f>
        <v>0</v>
      </c>
      <c r="Z16">
        <f>'1. Master scoring '!V27</f>
        <v>0</v>
      </c>
      <c r="AA16" t="str">
        <f>'1. Master scoring '!W27</f>
        <v/>
      </c>
      <c r="AB16" t="str">
        <f>'1. Master scoring '!X27</f>
        <v xml:space="preserve"> </v>
      </c>
      <c r="AC16" t="str">
        <f>'1. Master scoring '!Y27</f>
        <v/>
      </c>
      <c r="AD16" t="str">
        <f>'1. Master scoring '!Z27</f>
        <v xml:space="preserve"> </v>
      </c>
      <c r="AE16" t="str">
        <f>'1. Master scoring '!AA27</f>
        <v xml:space="preserve"> </v>
      </c>
      <c r="AF16">
        <f>'1. Master scoring '!AB27</f>
        <v>0</v>
      </c>
      <c r="AG16">
        <f>'1. Master scoring '!AC27</f>
        <v>0</v>
      </c>
      <c r="AH16">
        <f>'1. Master scoring '!AD27</f>
        <v>0</v>
      </c>
      <c r="AI16">
        <f>'1. Master scoring '!AE27</f>
        <v>0</v>
      </c>
      <c r="AJ16" t="e">
        <f>'1. Master scoring '!#REF!</f>
        <v>#REF!</v>
      </c>
      <c r="AK16" t="str">
        <f>'1. Master scoring '!AF27</f>
        <v xml:space="preserve"> </v>
      </c>
      <c r="AL16" t="str">
        <f>'1. Master scoring '!AG27</f>
        <v/>
      </c>
    </row>
    <row r="17" spans="1:38">
      <c r="A17" t="str">
        <f>IF('4. VAS list'!B22="","",'4. VAS list'!B22)</f>
        <v/>
      </c>
      <c r="B17">
        <f>'4. VAS list'!C22</f>
        <v>0</v>
      </c>
      <c r="C17">
        <f>'4. VAS list'!D22</f>
        <v>0</v>
      </c>
      <c r="D17">
        <f>'4. VAS list'!E22</f>
        <v>0</v>
      </c>
      <c r="E17">
        <f>'4. VAS list'!F22</f>
        <v>0</v>
      </c>
      <c r="F17">
        <f>'4. VAS list'!G22</f>
        <v>0</v>
      </c>
      <c r="G17">
        <f>'4. VAS list'!H22</f>
        <v>0</v>
      </c>
      <c r="H17">
        <f>'4. VAS list'!I22</f>
        <v>0</v>
      </c>
      <c r="I17">
        <f>'5. Input GTM Strategy '!E27</f>
        <v>0</v>
      </c>
      <c r="J17">
        <f>'5. Input GTM Strategy '!F27</f>
        <v>0</v>
      </c>
      <c r="K17">
        <f>'5. Input GTM Strategy '!H27</f>
        <v>0</v>
      </c>
      <c r="L17">
        <f>'5. Input GTM Strategy '!I27</f>
        <v>0</v>
      </c>
      <c r="M17">
        <f>'5. Input GTM Strategy '!H27</f>
        <v>0</v>
      </c>
      <c r="N17">
        <f>'5. Input GTM Strategy '!I27</f>
        <v>0</v>
      </c>
      <c r="O17" s="644">
        <f>'5. Input GTM Strategy '!K27</f>
        <v>0</v>
      </c>
      <c r="P17" s="644">
        <f>'5. Input GTM Strategy '!L27</f>
        <v>0</v>
      </c>
      <c r="Q17" s="644">
        <f>'5. Input GTM Strategy '!M27</f>
        <v>0</v>
      </c>
      <c r="R17" s="644">
        <f>'5. Input GTM Strategy '!N27</f>
        <v>0</v>
      </c>
      <c r="S17" s="644">
        <f>'5. Input GTM Strategy '!R27</f>
        <v>0</v>
      </c>
      <c r="T17" s="644">
        <f>'5. Input GTM Strategy '!S27</f>
        <v>0</v>
      </c>
      <c r="U17" s="644">
        <f>'5. Input GTM Strategy '!U27</f>
        <v>0</v>
      </c>
      <c r="V17" t="str">
        <f>'1. Master scoring '!R28</f>
        <v xml:space="preserve"> </v>
      </c>
      <c r="W17" t="str">
        <f>'1. Master scoring '!S28</f>
        <v xml:space="preserve"> </v>
      </c>
      <c r="X17">
        <f>'1. Master scoring '!T28</f>
        <v>0</v>
      </c>
      <c r="Y17">
        <f>'1. Master scoring '!U28</f>
        <v>0</v>
      </c>
      <c r="Z17">
        <f>'1. Master scoring '!V28</f>
        <v>0</v>
      </c>
      <c r="AA17" t="str">
        <f>'1. Master scoring '!W28</f>
        <v/>
      </c>
      <c r="AB17" t="str">
        <f>'1. Master scoring '!X28</f>
        <v xml:space="preserve"> </v>
      </c>
      <c r="AC17" t="str">
        <f>'1. Master scoring '!Y28</f>
        <v/>
      </c>
      <c r="AD17" t="str">
        <f>'1. Master scoring '!Z28</f>
        <v xml:space="preserve"> </v>
      </c>
      <c r="AE17" t="str">
        <f>'1. Master scoring '!AA28</f>
        <v xml:space="preserve"> </v>
      </c>
      <c r="AF17">
        <f>'1. Master scoring '!AB28</f>
        <v>0</v>
      </c>
      <c r="AG17">
        <f>'1. Master scoring '!AC28</f>
        <v>0</v>
      </c>
      <c r="AH17">
        <f>'1. Master scoring '!AD28</f>
        <v>0</v>
      </c>
      <c r="AI17">
        <f>'1. Master scoring '!AE28</f>
        <v>0</v>
      </c>
      <c r="AJ17" t="e">
        <f>'1. Master scoring '!#REF!</f>
        <v>#REF!</v>
      </c>
      <c r="AK17" t="str">
        <f>'1. Master scoring '!AF28</f>
        <v xml:space="preserve"> </v>
      </c>
      <c r="AL17" t="str">
        <f>'1. Master scoring '!AG28</f>
        <v/>
      </c>
    </row>
    <row r="18" spans="1:38">
      <c r="A18" t="str">
        <f>IF('4. VAS list'!B23="","",'4. VAS list'!B23)</f>
        <v/>
      </c>
      <c r="B18">
        <f>'4. VAS list'!C23</f>
        <v>0</v>
      </c>
      <c r="C18">
        <f>'4. VAS list'!D23</f>
        <v>0</v>
      </c>
      <c r="D18">
        <f>'4. VAS list'!E23</f>
        <v>0</v>
      </c>
      <c r="E18">
        <f>'4. VAS list'!F23</f>
        <v>0</v>
      </c>
      <c r="F18">
        <f>'4. VAS list'!G23</f>
        <v>0</v>
      </c>
      <c r="G18">
        <f>'4. VAS list'!H23</f>
        <v>0</v>
      </c>
      <c r="H18">
        <f>'4. VAS list'!I23</f>
        <v>0</v>
      </c>
      <c r="I18">
        <f>'5. Input GTM Strategy '!E28</f>
        <v>0</v>
      </c>
      <c r="J18">
        <f>'5. Input GTM Strategy '!F28</f>
        <v>0</v>
      </c>
      <c r="K18">
        <f>'5. Input GTM Strategy '!H28</f>
        <v>0</v>
      </c>
      <c r="L18">
        <f>'5. Input GTM Strategy '!I28</f>
        <v>0</v>
      </c>
      <c r="M18">
        <f>'5. Input GTM Strategy '!H28</f>
        <v>0</v>
      </c>
      <c r="N18">
        <f>'5. Input GTM Strategy '!I28</f>
        <v>0</v>
      </c>
      <c r="O18" s="644">
        <f>'5. Input GTM Strategy '!K28</f>
        <v>0</v>
      </c>
      <c r="P18" s="644">
        <f>'5. Input GTM Strategy '!L28</f>
        <v>0</v>
      </c>
      <c r="Q18" s="644">
        <f>'5. Input GTM Strategy '!M28</f>
        <v>0</v>
      </c>
      <c r="R18" s="644">
        <f>'5. Input GTM Strategy '!N28</f>
        <v>0</v>
      </c>
      <c r="S18" s="644">
        <f>'5. Input GTM Strategy '!R28</f>
        <v>0</v>
      </c>
      <c r="T18" s="644">
        <f>'5. Input GTM Strategy '!S28</f>
        <v>0</v>
      </c>
      <c r="U18" s="644">
        <f>'5. Input GTM Strategy '!U28</f>
        <v>0</v>
      </c>
      <c r="V18" t="str">
        <f>'1. Master scoring '!R29</f>
        <v xml:space="preserve"> </v>
      </c>
      <c r="W18" t="str">
        <f>'1. Master scoring '!S29</f>
        <v xml:space="preserve"> </v>
      </c>
      <c r="X18">
        <f>'1. Master scoring '!T29</f>
        <v>0</v>
      </c>
      <c r="Y18">
        <f>'1. Master scoring '!U29</f>
        <v>0</v>
      </c>
      <c r="Z18">
        <f>'1. Master scoring '!V29</f>
        <v>0</v>
      </c>
      <c r="AA18" t="str">
        <f>'1. Master scoring '!W29</f>
        <v/>
      </c>
      <c r="AB18" t="str">
        <f>'1. Master scoring '!X29</f>
        <v xml:space="preserve"> </v>
      </c>
      <c r="AC18" t="str">
        <f>'1. Master scoring '!Y29</f>
        <v/>
      </c>
      <c r="AD18" t="str">
        <f>'1. Master scoring '!Z29</f>
        <v xml:space="preserve"> </v>
      </c>
      <c r="AE18" t="str">
        <f>'1. Master scoring '!AA29</f>
        <v xml:space="preserve"> </v>
      </c>
      <c r="AF18">
        <f>'1. Master scoring '!AB29</f>
        <v>0</v>
      </c>
      <c r="AG18">
        <f>'1. Master scoring '!AC29</f>
        <v>0</v>
      </c>
      <c r="AH18">
        <f>'1. Master scoring '!AD29</f>
        <v>0</v>
      </c>
      <c r="AI18">
        <f>'1. Master scoring '!AE29</f>
        <v>0</v>
      </c>
      <c r="AJ18" t="e">
        <f>'1. Master scoring '!#REF!</f>
        <v>#REF!</v>
      </c>
      <c r="AK18" t="str">
        <f>'1. Master scoring '!AF29</f>
        <v xml:space="preserve"> </v>
      </c>
      <c r="AL18" t="str">
        <f>'1. Master scoring '!AG29</f>
        <v/>
      </c>
    </row>
    <row r="19" spans="1:38">
      <c r="A19" t="str">
        <f>IF('4. VAS list'!B24="","",'4. VAS list'!B24)</f>
        <v/>
      </c>
      <c r="B19">
        <f>'4. VAS list'!C24</f>
        <v>0</v>
      </c>
      <c r="C19">
        <f>'4. VAS list'!D24</f>
        <v>0</v>
      </c>
      <c r="D19">
        <f>'4. VAS list'!E24</f>
        <v>0</v>
      </c>
      <c r="E19">
        <f>'4. VAS list'!F24</f>
        <v>0</v>
      </c>
      <c r="F19">
        <f>'4. VAS list'!G24</f>
        <v>0</v>
      </c>
      <c r="G19">
        <f>'4. VAS list'!H24</f>
        <v>0</v>
      </c>
      <c r="H19">
        <f>'4. VAS list'!I24</f>
        <v>0</v>
      </c>
      <c r="I19">
        <f>'5. Input GTM Strategy '!E29</f>
        <v>0</v>
      </c>
      <c r="J19">
        <f>'5. Input GTM Strategy '!F29</f>
        <v>0</v>
      </c>
      <c r="K19">
        <f>'5. Input GTM Strategy '!H29</f>
        <v>0</v>
      </c>
      <c r="L19">
        <f>'5. Input GTM Strategy '!I29</f>
        <v>0</v>
      </c>
      <c r="M19">
        <f>'5. Input GTM Strategy '!H29</f>
        <v>0</v>
      </c>
      <c r="N19">
        <f>'5. Input GTM Strategy '!I29</f>
        <v>0</v>
      </c>
      <c r="O19" s="644">
        <f>'5. Input GTM Strategy '!K29</f>
        <v>0</v>
      </c>
      <c r="P19" s="644">
        <f>'5. Input GTM Strategy '!L29</f>
        <v>0</v>
      </c>
      <c r="Q19" s="644">
        <f>'5. Input GTM Strategy '!M29</f>
        <v>0</v>
      </c>
      <c r="R19" s="644">
        <f>'5. Input GTM Strategy '!N29</f>
        <v>0</v>
      </c>
      <c r="S19" s="644">
        <f>'5. Input GTM Strategy '!R29</f>
        <v>0</v>
      </c>
      <c r="T19" s="644">
        <f>'5. Input GTM Strategy '!S29</f>
        <v>0</v>
      </c>
      <c r="U19" s="644">
        <f>'5. Input GTM Strategy '!U29</f>
        <v>0</v>
      </c>
      <c r="V19" t="str">
        <f>'1. Master scoring '!R30</f>
        <v xml:space="preserve"> </v>
      </c>
      <c r="W19" t="str">
        <f>'1. Master scoring '!S30</f>
        <v xml:space="preserve"> </v>
      </c>
      <c r="X19">
        <f>'1. Master scoring '!T30</f>
        <v>0</v>
      </c>
      <c r="Y19">
        <f>'1. Master scoring '!U30</f>
        <v>0</v>
      </c>
      <c r="Z19">
        <f>'1. Master scoring '!V30</f>
        <v>0</v>
      </c>
      <c r="AA19" t="str">
        <f>'1. Master scoring '!W30</f>
        <v/>
      </c>
      <c r="AB19" t="str">
        <f>'1. Master scoring '!X30</f>
        <v xml:space="preserve"> </v>
      </c>
      <c r="AC19" t="str">
        <f>'1. Master scoring '!Y30</f>
        <v/>
      </c>
      <c r="AD19" t="str">
        <f>'1. Master scoring '!Z30</f>
        <v xml:space="preserve"> </v>
      </c>
      <c r="AE19" t="str">
        <f>'1. Master scoring '!AA30</f>
        <v xml:space="preserve"> </v>
      </c>
      <c r="AF19">
        <f>'1. Master scoring '!AB30</f>
        <v>0</v>
      </c>
      <c r="AG19">
        <f>'1. Master scoring '!AC30</f>
        <v>0</v>
      </c>
      <c r="AH19">
        <f>'1. Master scoring '!AD30</f>
        <v>0</v>
      </c>
      <c r="AI19">
        <f>'1. Master scoring '!AE30</f>
        <v>0</v>
      </c>
      <c r="AJ19" t="e">
        <f>'1. Master scoring '!#REF!</f>
        <v>#REF!</v>
      </c>
      <c r="AK19" t="str">
        <f>'1. Master scoring '!AF30</f>
        <v xml:space="preserve"> </v>
      </c>
      <c r="AL19" t="str">
        <f>'1. Master scoring '!AG30</f>
        <v/>
      </c>
    </row>
    <row r="20" spans="1:38">
      <c r="A20" t="str">
        <f>IF('4. VAS list'!B25="","",'4. VAS list'!B25)</f>
        <v/>
      </c>
      <c r="B20">
        <f>'4. VAS list'!C25</f>
        <v>0</v>
      </c>
      <c r="C20">
        <f>'4. VAS list'!D25</f>
        <v>0</v>
      </c>
      <c r="D20">
        <f>'4. VAS list'!E25</f>
        <v>0</v>
      </c>
      <c r="E20">
        <f>'4. VAS list'!F25</f>
        <v>0</v>
      </c>
      <c r="F20">
        <f>'4. VAS list'!G25</f>
        <v>0</v>
      </c>
      <c r="G20">
        <f>'4. VAS list'!H25</f>
        <v>0</v>
      </c>
      <c r="H20">
        <f>'4. VAS list'!I25</f>
        <v>0</v>
      </c>
      <c r="I20">
        <f>'5. Input GTM Strategy '!E30</f>
        <v>0</v>
      </c>
      <c r="J20">
        <f>'5. Input GTM Strategy '!F30</f>
        <v>0</v>
      </c>
      <c r="K20">
        <f>'5. Input GTM Strategy '!H30</f>
        <v>0</v>
      </c>
      <c r="L20">
        <f>'5. Input GTM Strategy '!I30</f>
        <v>0</v>
      </c>
      <c r="M20">
        <f>'5. Input GTM Strategy '!H30</f>
        <v>0</v>
      </c>
      <c r="N20">
        <f>'5. Input GTM Strategy '!I30</f>
        <v>0</v>
      </c>
      <c r="O20" s="644">
        <f>'5. Input GTM Strategy '!K30</f>
        <v>0</v>
      </c>
      <c r="P20" s="644">
        <f>'5. Input GTM Strategy '!L30</f>
        <v>0</v>
      </c>
      <c r="Q20" s="644">
        <f>'5. Input GTM Strategy '!M30</f>
        <v>0</v>
      </c>
      <c r="R20" s="644">
        <f>'5. Input GTM Strategy '!N30</f>
        <v>0</v>
      </c>
      <c r="S20" s="644">
        <f>'5. Input GTM Strategy '!R30</f>
        <v>0</v>
      </c>
      <c r="T20" s="644">
        <f>'5. Input GTM Strategy '!S30</f>
        <v>0</v>
      </c>
      <c r="U20" s="644">
        <f>'5. Input GTM Strategy '!U30</f>
        <v>0</v>
      </c>
      <c r="V20" t="str">
        <f>'1. Master scoring '!R31</f>
        <v xml:space="preserve"> </v>
      </c>
      <c r="W20" t="str">
        <f>'1. Master scoring '!S31</f>
        <v xml:space="preserve"> </v>
      </c>
      <c r="X20">
        <f>'1. Master scoring '!T31</f>
        <v>0</v>
      </c>
      <c r="Y20">
        <f>'1. Master scoring '!U31</f>
        <v>0</v>
      </c>
      <c r="Z20">
        <f>'1. Master scoring '!V31</f>
        <v>0</v>
      </c>
      <c r="AA20" t="str">
        <f>'1. Master scoring '!W31</f>
        <v/>
      </c>
      <c r="AB20" t="str">
        <f>'1. Master scoring '!X31</f>
        <v xml:space="preserve"> </v>
      </c>
      <c r="AC20" t="str">
        <f>'1. Master scoring '!Y31</f>
        <v/>
      </c>
      <c r="AD20" t="str">
        <f>'1. Master scoring '!Z31</f>
        <v xml:space="preserve"> </v>
      </c>
      <c r="AE20" t="str">
        <f>'1. Master scoring '!AA31</f>
        <v xml:space="preserve"> </v>
      </c>
      <c r="AF20">
        <f>'1. Master scoring '!AB31</f>
        <v>0</v>
      </c>
      <c r="AG20">
        <f>'1. Master scoring '!AC31</f>
        <v>0</v>
      </c>
      <c r="AH20">
        <f>'1. Master scoring '!AD31</f>
        <v>0</v>
      </c>
      <c r="AI20">
        <f>'1. Master scoring '!AE31</f>
        <v>0</v>
      </c>
      <c r="AJ20" t="e">
        <f>'1. Master scoring '!#REF!</f>
        <v>#REF!</v>
      </c>
      <c r="AK20" t="str">
        <f>'1. Master scoring '!AF31</f>
        <v xml:space="preserve"> </v>
      </c>
      <c r="AL20" t="str">
        <f>'1. Master scoring '!AG31</f>
        <v/>
      </c>
    </row>
    <row r="21" spans="1:38">
      <c r="A21" t="str">
        <f>IF('4. VAS list'!B26="","",'4. VAS list'!B26)</f>
        <v/>
      </c>
      <c r="B21">
        <f>'4. VAS list'!C26</f>
        <v>0</v>
      </c>
      <c r="C21">
        <f>'4. VAS list'!D26</f>
        <v>0</v>
      </c>
      <c r="D21">
        <f>'4. VAS list'!E26</f>
        <v>0</v>
      </c>
      <c r="E21">
        <f>'4. VAS list'!F26</f>
        <v>0</v>
      </c>
      <c r="F21">
        <f>'4. VAS list'!G26</f>
        <v>0</v>
      </c>
      <c r="G21">
        <f>'4. VAS list'!H26</f>
        <v>0</v>
      </c>
      <c r="H21">
        <f>'4. VAS list'!I26</f>
        <v>0</v>
      </c>
      <c r="I21">
        <f>'5. Input GTM Strategy '!E31</f>
        <v>0</v>
      </c>
      <c r="J21">
        <f>'5. Input GTM Strategy '!F31</f>
        <v>0</v>
      </c>
      <c r="K21">
        <f>'5. Input GTM Strategy '!H31</f>
        <v>0</v>
      </c>
      <c r="L21">
        <f>'5. Input GTM Strategy '!I31</f>
        <v>0</v>
      </c>
      <c r="M21">
        <f>'5. Input GTM Strategy '!H31</f>
        <v>0</v>
      </c>
      <c r="N21">
        <f>'5. Input GTM Strategy '!I31</f>
        <v>0</v>
      </c>
      <c r="O21" s="644">
        <f>'5. Input GTM Strategy '!K31</f>
        <v>0</v>
      </c>
      <c r="P21" s="644">
        <f>'5. Input GTM Strategy '!L31</f>
        <v>0</v>
      </c>
      <c r="Q21" s="644">
        <f>'5. Input GTM Strategy '!M31</f>
        <v>0</v>
      </c>
      <c r="R21" s="644">
        <f>'5. Input GTM Strategy '!N31</f>
        <v>0</v>
      </c>
      <c r="S21" s="644">
        <f>'5. Input GTM Strategy '!R31</f>
        <v>0</v>
      </c>
      <c r="T21" s="644">
        <f>'5. Input GTM Strategy '!S31</f>
        <v>0</v>
      </c>
      <c r="U21" s="644">
        <f>'5. Input GTM Strategy '!U31</f>
        <v>0</v>
      </c>
      <c r="V21">
        <f>'1. Master scoring '!R32</f>
        <v>0</v>
      </c>
      <c r="W21">
        <f>'1. Master scoring '!S32</f>
        <v>0</v>
      </c>
      <c r="X21">
        <f>'1. Master scoring '!T32</f>
        <v>0</v>
      </c>
      <c r="Y21">
        <f>'1. Master scoring '!U32</f>
        <v>0</v>
      </c>
      <c r="Z21">
        <f>'1. Master scoring '!V32</f>
        <v>0</v>
      </c>
      <c r="AA21">
        <f>'1. Master scoring '!W32</f>
        <v>0</v>
      </c>
      <c r="AB21">
        <f>'1. Master scoring '!X32</f>
        <v>0</v>
      </c>
      <c r="AC21">
        <f>'1. Master scoring '!Y32</f>
        <v>0</v>
      </c>
      <c r="AD21">
        <f>'1. Master scoring '!Z32</f>
        <v>0</v>
      </c>
      <c r="AE21">
        <f>'1. Master scoring '!AA32</f>
        <v>0</v>
      </c>
      <c r="AF21">
        <f>'1. Master scoring '!AB32</f>
        <v>0</v>
      </c>
      <c r="AG21">
        <f>'1. Master scoring '!AC32</f>
        <v>0</v>
      </c>
      <c r="AH21">
        <f>'1. Master scoring '!AD32</f>
        <v>0</v>
      </c>
      <c r="AI21">
        <f>'1. Master scoring '!AE32</f>
        <v>0</v>
      </c>
      <c r="AJ21" t="e">
        <f>'1. Master scoring '!#REF!</f>
        <v>#REF!</v>
      </c>
      <c r="AK21">
        <f>'1. Master scoring '!AF32</f>
        <v>0</v>
      </c>
      <c r="AL21">
        <f>'1. Master scoring '!AG32</f>
        <v>0</v>
      </c>
    </row>
    <row r="22" spans="1:38">
      <c r="A22" t="str">
        <f>IF('4. VAS list'!B27="","",'4. VAS list'!B27)</f>
        <v/>
      </c>
      <c r="B22">
        <f>'4. VAS list'!C27</f>
        <v>0</v>
      </c>
      <c r="C22">
        <f>'4. VAS list'!D27</f>
        <v>0</v>
      </c>
      <c r="D22">
        <f>'4. VAS list'!E27</f>
        <v>0</v>
      </c>
      <c r="E22">
        <f>'4. VAS list'!F27</f>
        <v>0</v>
      </c>
      <c r="F22">
        <f>'4. VAS list'!G27</f>
        <v>0</v>
      </c>
      <c r="G22">
        <f>'4. VAS list'!H27</f>
        <v>0</v>
      </c>
      <c r="H22">
        <f>'4. VAS list'!I27</f>
        <v>0</v>
      </c>
      <c r="I22">
        <f>'5. Input GTM Strategy '!E32</f>
        <v>0</v>
      </c>
      <c r="J22">
        <f>'5. Input GTM Strategy '!F32</f>
        <v>0</v>
      </c>
      <c r="K22">
        <f>'5. Input GTM Strategy '!H32</f>
        <v>0</v>
      </c>
      <c r="L22">
        <f>'5. Input GTM Strategy '!I32</f>
        <v>0</v>
      </c>
      <c r="M22">
        <f>'5. Input GTM Strategy '!H32</f>
        <v>0</v>
      </c>
      <c r="N22">
        <f>'5. Input GTM Strategy '!I32</f>
        <v>0</v>
      </c>
      <c r="O22" s="644">
        <f>'5. Input GTM Strategy '!K32</f>
        <v>0</v>
      </c>
      <c r="P22" s="644">
        <f>'5. Input GTM Strategy '!L32</f>
        <v>0</v>
      </c>
      <c r="Q22" s="644">
        <f>'5. Input GTM Strategy '!M32</f>
        <v>0</v>
      </c>
      <c r="R22" s="644">
        <f>'5. Input GTM Strategy '!N32</f>
        <v>0</v>
      </c>
      <c r="S22" s="644">
        <f>'5. Input GTM Strategy '!R32</f>
        <v>0</v>
      </c>
      <c r="T22" s="644">
        <f>'5. Input GTM Strategy '!S32</f>
        <v>0</v>
      </c>
      <c r="U22" s="644">
        <f>'5. Input GTM Strategy '!U32</f>
        <v>0</v>
      </c>
      <c r="V22">
        <f>'1. Master scoring '!R33</f>
        <v>0</v>
      </c>
      <c r="W22">
        <f>'1. Master scoring '!S33</f>
        <v>0</v>
      </c>
      <c r="X22">
        <f>'1. Master scoring '!T33</f>
        <v>0</v>
      </c>
      <c r="Y22">
        <f>'1. Master scoring '!U33</f>
        <v>0</v>
      </c>
      <c r="Z22">
        <f>'1. Master scoring '!V33</f>
        <v>0</v>
      </c>
      <c r="AA22">
        <f>'1. Master scoring '!W33</f>
        <v>0</v>
      </c>
      <c r="AB22">
        <f>'1. Master scoring '!X33</f>
        <v>0</v>
      </c>
      <c r="AC22">
        <f>'1. Master scoring '!Y33</f>
        <v>0</v>
      </c>
      <c r="AD22">
        <f>'1. Master scoring '!Z33</f>
        <v>0</v>
      </c>
      <c r="AE22">
        <f>'1. Master scoring '!AA33</f>
        <v>0</v>
      </c>
      <c r="AF22">
        <f>'1. Master scoring '!AB33</f>
        <v>0</v>
      </c>
      <c r="AG22">
        <f>'1. Master scoring '!AC33</f>
        <v>0</v>
      </c>
      <c r="AH22">
        <f>'1. Master scoring '!AD33</f>
        <v>0</v>
      </c>
      <c r="AI22">
        <f>'1. Master scoring '!AE33</f>
        <v>0</v>
      </c>
      <c r="AJ22" t="e">
        <f>'1. Master scoring '!#REF!</f>
        <v>#REF!</v>
      </c>
      <c r="AK22">
        <f>'1. Master scoring '!AF33</f>
        <v>0</v>
      </c>
      <c r="AL22">
        <f>'1. Master scoring '!AG33</f>
        <v>0</v>
      </c>
    </row>
    <row r="23" spans="1:38">
      <c r="A23" t="str">
        <f>IF('4. VAS list'!B28="","",'4. VAS list'!B28)</f>
        <v/>
      </c>
      <c r="B23">
        <f>'4. VAS list'!C28</f>
        <v>0</v>
      </c>
      <c r="C23">
        <f>'4. VAS list'!D28</f>
        <v>0</v>
      </c>
      <c r="D23">
        <f>'4. VAS list'!E28</f>
        <v>0</v>
      </c>
      <c r="E23">
        <f>'4. VAS list'!F28</f>
        <v>0</v>
      </c>
      <c r="F23">
        <f>'4. VAS list'!G28</f>
        <v>0</v>
      </c>
      <c r="G23">
        <f>'4. VAS list'!H28</f>
        <v>0</v>
      </c>
      <c r="H23">
        <f>'4. VAS list'!I28</f>
        <v>0</v>
      </c>
      <c r="I23">
        <f>'5. Input GTM Strategy '!E33</f>
        <v>0</v>
      </c>
      <c r="J23">
        <f>'5. Input GTM Strategy '!F33</f>
        <v>0</v>
      </c>
      <c r="K23">
        <f>'5. Input GTM Strategy '!H33</f>
        <v>0</v>
      </c>
      <c r="L23">
        <f>'5. Input GTM Strategy '!I33</f>
        <v>0</v>
      </c>
      <c r="M23">
        <f>'5. Input GTM Strategy '!H33</f>
        <v>0</v>
      </c>
      <c r="N23">
        <f>'5. Input GTM Strategy '!I33</f>
        <v>0</v>
      </c>
      <c r="O23" s="644">
        <f>'5. Input GTM Strategy '!K33</f>
        <v>0</v>
      </c>
      <c r="P23" s="644">
        <f>'5. Input GTM Strategy '!L33</f>
        <v>0</v>
      </c>
      <c r="Q23" s="644">
        <f>'5. Input GTM Strategy '!M33</f>
        <v>0</v>
      </c>
      <c r="R23" s="644">
        <f>'5. Input GTM Strategy '!N33</f>
        <v>0</v>
      </c>
      <c r="S23" s="644">
        <f>'5. Input GTM Strategy '!R33</f>
        <v>0</v>
      </c>
      <c r="T23" s="644">
        <f>'5. Input GTM Strategy '!S33</f>
        <v>0</v>
      </c>
      <c r="U23" s="644">
        <f>'5. Input GTM Strategy '!U33</f>
        <v>0</v>
      </c>
      <c r="V23">
        <f>'1. Master scoring '!R34</f>
        <v>0</v>
      </c>
      <c r="W23">
        <f>'1. Master scoring '!S34</f>
        <v>0</v>
      </c>
      <c r="X23">
        <f>'1. Master scoring '!T34</f>
        <v>0</v>
      </c>
      <c r="Y23">
        <f>'1. Master scoring '!U34</f>
        <v>0</v>
      </c>
      <c r="Z23">
        <f>'1. Master scoring '!V34</f>
        <v>0</v>
      </c>
      <c r="AA23">
        <f>'1. Master scoring '!W34</f>
        <v>0</v>
      </c>
      <c r="AB23">
        <f>'1. Master scoring '!X34</f>
        <v>0</v>
      </c>
      <c r="AC23">
        <f>'1. Master scoring '!Y34</f>
        <v>0</v>
      </c>
      <c r="AD23">
        <f>'1. Master scoring '!Z34</f>
        <v>0</v>
      </c>
      <c r="AE23">
        <f>'1. Master scoring '!AA34</f>
        <v>0</v>
      </c>
      <c r="AF23">
        <f>'1. Master scoring '!AB34</f>
        <v>0</v>
      </c>
      <c r="AG23">
        <f>'1. Master scoring '!AC34</f>
        <v>0</v>
      </c>
      <c r="AH23">
        <f>'1. Master scoring '!AD34</f>
        <v>0</v>
      </c>
      <c r="AI23">
        <f>'1. Master scoring '!AE34</f>
        <v>0</v>
      </c>
      <c r="AJ23" t="e">
        <f>'1. Master scoring '!#REF!</f>
        <v>#REF!</v>
      </c>
      <c r="AK23">
        <f>'1. Master scoring '!AF34</f>
        <v>0</v>
      </c>
      <c r="AL23">
        <f>'1. Master scoring '!AG34</f>
        <v>0</v>
      </c>
    </row>
    <row r="24" spans="1:38">
      <c r="A24" t="str">
        <f>IF('4. VAS list'!B29="","",'4. VAS list'!B29)</f>
        <v/>
      </c>
      <c r="B24">
        <f>'4. VAS list'!C29</f>
        <v>0</v>
      </c>
      <c r="C24">
        <f>'4. VAS list'!D29</f>
        <v>0</v>
      </c>
      <c r="D24">
        <f>'4. VAS list'!E29</f>
        <v>0</v>
      </c>
      <c r="E24">
        <f>'4. VAS list'!F29</f>
        <v>0</v>
      </c>
      <c r="F24">
        <f>'4. VAS list'!G29</f>
        <v>0</v>
      </c>
      <c r="G24">
        <f>'4. VAS list'!H29</f>
        <v>0</v>
      </c>
      <c r="H24">
        <f>'4. VAS list'!I29</f>
        <v>0</v>
      </c>
      <c r="I24">
        <f>'5. Input GTM Strategy '!E34</f>
        <v>0</v>
      </c>
      <c r="J24">
        <f>'5. Input GTM Strategy '!F34</f>
        <v>0</v>
      </c>
      <c r="K24">
        <f>'5. Input GTM Strategy '!H34</f>
        <v>0</v>
      </c>
      <c r="L24">
        <f>'5. Input GTM Strategy '!I34</f>
        <v>0</v>
      </c>
      <c r="M24">
        <f>'5. Input GTM Strategy '!H34</f>
        <v>0</v>
      </c>
      <c r="N24">
        <f>'5. Input GTM Strategy '!I34</f>
        <v>0</v>
      </c>
      <c r="O24" s="644">
        <f>'5. Input GTM Strategy '!K34</f>
        <v>0</v>
      </c>
      <c r="P24" s="644">
        <f>'5. Input GTM Strategy '!L34</f>
        <v>0</v>
      </c>
      <c r="Q24" s="644">
        <f>'5. Input GTM Strategy '!M34</f>
        <v>0</v>
      </c>
      <c r="R24" s="644">
        <f>'5. Input GTM Strategy '!N34</f>
        <v>0</v>
      </c>
      <c r="S24" s="644">
        <f>'5. Input GTM Strategy '!R34</f>
        <v>0</v>
      </c>
      <c r="T24" s="644">
        <f>'5. Input GTM Strategy '!S34</f>
        <v>0</v>
      </c>
      <c r="U24" s="644">
        <f>'5. Input GTM Strategy '!U34</f>
        <v>0</v>
      </c>
      <c r="V24">
        <f>'1. Master scoring '!R35</f>
        <v>0</v>
      </c>
      <c r="W24">
        <f>'1. Master scoring '!S35</f>
        <v>0</v>
      </c>
      <c r="X24">
        <f>'1. Master scoring '!T35</f>
        <v>0</v>
      </c>
      <c r="Y24">
        <f>'1. Master scoring '!U35</f>
        <v>0</v>
      </c>
      <c r="Z24">
        <f>'1. Master scoring '!V35</f>
        <v>0</v>
      </c>
      <c r="AA24">
        <f>'1. Master scoring '!W35</f>
        <v>0</v>
      </c>
      <c r="AB24">
        <f>'1. Master scoring '!X35</f>
        <v>0</v>
      </c>
      <c r="AC24">
        <f>'1. Master scoring '!Y35</f>
        <v>0</v>
      </c>
      <c r="AD24">
        <f>'1. Master scoring '!Z35</f>
        <v>0</v>
      </c>
      <c r="AE24">
        <f>'1. Master scoring '!AA35</f>
        <v>0</v>
      </c>
      <c r="AF24">
        <f>'1. Master scoring '!AB35</f>
        <v>0</v>
      </c>
      <c r="AG24">
        <f>'1. Master scoring '!AC35</f>
        <v>0</v>
      </c>
      <c r="AH24">
        <f>'1. Master scoring '!AD35</f>
        <v>0</v>
      </c>
      <c r="AI24">
        <f>'1. Master scoring '!AE35</f>
        <v>0</v>
      </c>
      <c r="AJ24" t="e">
        <f>'1. Master scoring '!#REF!</f>
        <v>#REF!</v>
      </c>
      <c r="AK24">
        <f>'1. Master scoring '!AF35</f>
        <v>0</v>
      </c>
      <c r="AL24">
        <f>'1. Master scoring '!AG35</f>
        <v>0</v>
      </c>
    </row>
    <row r="25" spans="1:38">
      <c r="A25" t="str">
        <f>IF('4. VAS list'!B30="","",'4. VAS list'!B30)</f>
        <v/>
      </c>
      <c r="B25">
        <f>'4. VAS list'!C30</f>
        <v>0</v>
      </c>
      <c r="C25">
        <f>'4. VAS list'!D30</f>
        <v>0</v>
      </c>
      <c r="D25">
        <f>'4. VAS list'!E30</f>
        <v>0</v>
      </c>
      <c r="E25">
        <f>'4. VAS list'!F30</f>
        <v>0</v>
      </c>
      <c r="F25">
        <f>'4. VAS list'!G30</f>
        <v>0</v>
      </c>
      <c r="G25">
        <f>'4. VAS list'!H30</f>
        <v>0</v>
      </c>
      <c r="H25">
        <f>'4. VAS list'!I30</f>
        <v>0</v>
      </c>
      <c r="I25">
        <f>'5. Input GTM Strategy '!E35</f>
        <v>0</v>
      </c>
      <c r="J25">
        <f>'5. Input GTM Strategy '!F35</f>
        <v>0</v>
      </c>
      <c r="K25">
        <f>'5. Input GTM Strategy '!H35</f>
        <v>0</v>
      </c>
      <c r="L25">
        <f>'5. Input GTM Strategy '!I35</f>
        <v>0</v>
      </c>
      <c r="M25">
        <f>'5. Input GTM Strategy '!H35</f>
        <v>0</v>
      </c>
      <c r="N25">
        <f>'5. Input GTM Strategy '!I35</f>
        <v>0</v>
      </c>
      <c r="O25" s="644">
        <f>'5. Input GTM Strategy '!K35</f>
        <v>0</v>
      </c>
      <c r="P25" s="644">
        <f>'5. Input GTM Strategy '!L35</f>
        <v>0</v>
      </c>
      <c r="Q25" s="644">
        <f>'5. Input GTM Strategy '!M35</f>
        <v>0</v>
      </c>
      <c r="R25" s="644">
        <f>'5. Input GTM Strategy '!N35</f>
        <v>0</v>
      </c>
      <c r="S25" s="644">
        <f>'5. Input GTM Strategy '!R35</f>
        <v>0</v>
      </c>
      <c r="T25" s="644">
        <f>'5. Input GTM Strategy '!S35</f>
        <v>0</v>
      </c>
      <c r="U25" s="644">
        <f>'5. Input GTM Strategy '!U35</f>
        <v>0</v>
      </c>
      <c r="V25">
        <f>'1. Master scoring '!R36</f>
        <v>0</v>
      </c>
      <c r="W25">
        <f>'1. Master scoring '!S36</f>
        <v>0</v>
      </c>
      <c r="X25">
        <f>'1. Master scoring '!T36</f>
        <v>0</v>
      </c>
      <c r="Y25">
        <f>'1. Master scoring '!U36</f>
        <v>0</v>
      </c>
      <c r="Z25">
        <f>'1. Master scoring '!V36</f>
        <v>0</v>
      </c>
      <c r="AA25">
        <f>'1. Master scoring '!W36</f>
        <v>0</v>
      </c>
      <c r="AB25">
        <f>'1. Master scoring '!X36</f>
        <v>0</v>
      </c>
      <c r="AC25">
        <f>'1. Master scoring '!Y36</f>
        <v>0</v>
      </c>
      <c r="AD25">
        <f>'1. Master scoring '!Z36</f>
        <v>0</v>
      </c>
      <c r="AE25">
        <f>'1. Master scoring '!AA36</f>
        <v>0</v>
      </c>
      <c r="AF25">
        <f>'1. Master scoring '!AB36</f>
        <v>0</v>
      </c>
      <c r="AG25">
        <f>'1. Master scoring '!AC36</f>
        <v>0</v>
      </c>
      <c r="AH25">
        <f>'1. Master scoring '!AD36</f>
        <v>0</v>
      </c>
      <c r="AI25">
        <f>'1. Master scoring '!AE36</f>
        <v>0</v>
      </c>
      <c r="AJ25" t="e">
        <f>'1. Master scoring '!#REF!</f>
        <v>#REF!</v>
      </c>
      <c r="AK25">
        <f>'1. Master scoring '!AF36</f>
        <v>0</v>
      </c>
      <c r="AL25">
        <f>'1. Master scoring '!AG36</f>
        <v>0</v>
      </c>
    </row>
    <row r="26" spans="1:38">
      <c r="A26" t="str">
        <f>IF('4. VAS list'!B31="","",'4. VAS list'!B31)</f>
        <v/>
      </c>
      <c r="B26">
        <f>'4. VAS list'!C31</f>
        <v>0</v>
      </c>
      <c r="C26">
        <f>'4. VAS list'!D31</f>
        <v>0</v>
      </c>
      <c r="D26">
        <f>'4. VAS list'!E31</f>
        <v>0</v>
      </c>
      <c r="E26">
        <f>'4. VAS list'!F31</f>
        <v>0</v>
      </c>
      <c r="F26">
        <f>'4. VAS list'!G31</f>
        <v>0</v>
      </c>
      <c r="G26">
        <f>'4. VAS list'!H31</f>
        <v>0</v>
      </c>
      <c r="H26">
        <f>'4. VAS list'!I31</f>
        <v>0</v>
      </c>
      <c r="I26">
        <f>'5. Input GTM Strategy '!E36</f>
        <v>0</v>
      </c>
      <c r="J26">
        <f>'5. Input GTM Strategy '!F36</f>
        <v>0</v>
      </c>
      <c r="K26">
        <f>'5. Input GTM Strategy '!H36</f>
        <v>0</v>
      </c>
      <c r="L26">
        <f>'5. Input GTM Strategy '!I36</f>
        <v>0</v>
      </c>
      <c r="M26">
        <f>'5. Input GTM Strategy '!H36</f>
        <v>0</v>
      </c>
      <c r="N26">
        <f>'5. Input GTM Strategy '!I36</f>
        <v>0</v>
      </c>
      <c r="O26" s="644">
        <f>'5. Input GTM Strategy '!K36</f>
        <v>0</v>
      </c>
      <c r="P26" s="644">
        <f>'5. Input GTM Strategy '!L36</f>
        <v>0</v>
      </c>
      <c r="Q26" s="644">
        <f>'5. Input GTM Strategy '!M36</f>
        <v>0</v>
      </c>
      <c r="R26" s="644">
        <f>'5. Input GTM Strategy '!N36</f>
        <v>0</v>
      </c>
      <c r="S26" s="644">
        <f>'5. Input GTM Strategy '!R36</f>
        <v>0</v>
      </c>
      <c r="T26" s="644">
        <f>'5. Input GTM Strategy '!S36</f>
        <v>0</v>
      </c>
      <c r="U26" s="644">
        <f>'5. Input GTM Strategy '!U36</f>
        <v>0</v>
      </c>
      <c r="V26">
        <f>'1. Master scoring '!R37</f>
        <v>0</v>
      </c>
      <c r="W26">
        <f>'1. Master scoring '!S37</f>
        <v>0</v>
      </c>
      <c r="X26">
        <f>'1. Master scoring '!T37</f>
        <v>0</v>
      </c>
      <c r="Y26">
        <f>'1. Master scoring '!U37</f>
        <v>0</v>
      </c>
      <c r="Z26">
        <f>'1. Master scoring '!V37</f>
        <v>0</v>
      </c>
      <c r="AA26">
        <f>'1. Master scoring '!W37</f>
        <v>0</v>
      </c>
      <c r="AB26">
        <f>'1. Master scoring '!X37</f>
        <v>0</v>
      </c>
      <c r="AC26">
        <f>'1. Master scoring '!Y37</f>
        <v>0</v>
      </c>
      <c r="AD26">
        <f>'1. Master scoring '!Z37</f>
        <v>0</v>
      </c>
      <c r="AE26">
        <f>'1. Master scoring '!AA37</f>
        <v>0</v>
      </c>
      <c r="AF26">
        <f>'1. Master scoring '!AB37</f>
        <v>0</v>
      </c>
      <c r="AG26">
        <f>'1. Master scoring '!AC37</f>
        <v>0</v>
      </c>
      <c r="AH26">
        <f>'1. Master scoring '!AD37</f>
        <v>0</v>
      </c>
      <c r="AI26">
        <f>'1. Master scoring '!AE37</f>
        <v>0</v>
      </c>
      <c r="AJ26" t="e">
        <f>'1. Master scoring '!#REF!</f>
        <v>#REF!</v>
      </c>
      <c r="AK26">
        <f>'1. Master scoring '!AF37</f>
        <v>0</v>
      </c>
      <c r="AL26">
        <f>'1. Master scoring '!AG37</f>
        <v>0</v>
      </c>
    </row>
    <row r="27" spans="1:38">
      <c r="A27" t="str">
        <f>IF('4. VAS list'!B32="","",'4. VAS list'!B32)</f>
        <v/>
      </c>
      <c r="B27">
        <f>'4. VAS list'!C32</f>
        <v>0</v>
      </c>
      <c r="C27">
        <f>'4. VAS list'!D32</f>
        <v>0</v>
      </c>
      <c r="D27">
        <f>'4. VAS list'!E32</f>
        <v>0</v>
      </c>
      <c r="E27">
        <f>'4. VAS list'!F32</f>
        <v>0</v>
      </c>
      <c r="F27">
        <f>'4. VAS list'!G32</f>
        <v>0</v>
      </c>
      <c r="G27">
        <f>'4. VAS list'!H32</f>
        <v>0</v>
      </c>
      <c r="H27">
        <f>'4. VAS list'!I32</f>
        <v>0</v>
      </c>
      <c r="I27">
        <f>'5. Input GTM Strategy '!E37</f>
        <v>0</v>
      </c>
      <c r="J27">
        <f>'5. Input GTM Strategy '!F37</f>
        <v>0</v>
      </c>
      <c r="K27">
        <f>'5. Input GTM Strategy '!H37</f>
        <v>0</v>
      </c>
      <c r="L27">
        <f>'5. Input GTM Strategy '!I37</f>
        <v>0</v>
      </c>
      <c r="M27">
        <f>'5. Input GTM Strategy '!H37</f>
        <v>0</v>
      </c>
      <c r="N27">
        <f>'5. Input GTM Strategy '!I37</f>
        <v>0</v>
      </c>
      <c r="O27" s="644">
        <f>'5. Input GTM Strategy '!K37</f>
        <v>0</v>
      </c>
      <c r="P27" s="644">
        <f>'5. Input GTM Strategy '!L37</f>
        <v>0</v>
      </c>
      <c r="Q27" s="644">
        <f>'5. Input GTM Strategy '!M37</f>
        <v>0</v>
      </c>
      <c r="R27" s="644">
        <f>'5. Input GTM Strategy '!N37</f>
        <v>0</v>
      </c>
      <c r="S27" s="644">
        <f>'5. Input GTM Strategy '!R37</f>
        <v>0</v>
      </c>
      <c r="T27" s="644">
        <f>'5. Input GTM Strategy '!S37</f>
        <v>0</v>
      </c>
      <c r="U27" s="644">
        <f>'5. Input GTM Strategy '!U37</f>
        <v>0</v>
      </c>
      <c r="V27">
        <f>'1. Master scoring '!R38</f>
        <v>0</v>
      </c>
      <c r="W27">
        <f>'1. Master scoring '!S38</f>
        <v>0</v>
      </c>
      <c r="X27">
        <f>'1. Master scoring '!T38</f>
        <v>0</v>
      </c>
      <c r="Y27">
        <f>'1. Master scoring '!U38</f>
        <v>0</v>
      </c>
      <c r="Z27">
        <f>'1. Master scoring '!V38</f>
        <v>0</v>
      </c>
      <c r="AA27">
        <f>'1. Master scoring '!W38</f>
        <v>0</v>
      </c>
      <c r="AB27">
        <f>'1. Master scoring '!X38</f>
        <v>0</v>
      </c>
      <c r="AC27">
        <f>'1. Master scoring '!Y38</f>
        <v>0</v>
      </c>
      <c r="AD27">
        <f>'1. Master scoring '!Z38</f>
        <v>0</v>
      </c>
      <c r="AE27">
        <f>'1. Master scoring '!AA38</f>
        <v>0</v>
      </c>
      <c r="AF27">
        <f>'1. Master scoring '!AB38</f>
        <v>0</v>
      </c>
      <c r="AG27">
        <f>'1. Master scoring '!AC38</f>
        <v>0</v>
      </c>
      <c r="AH27">
        <f>'1. Master scoring '!AD38</f>
        <v>0</v>
      </c>
      <c r="AI27">
        <f>'1. Master scoring '!AE38</f>
        <v>0</v>
      </c>
      <c r="AJ27" t="e">
        <f>'1. Master scoring '!#REF!</f>
        <v>#REF!</v>
      </c>
      <c r="AK27">
        <f>'1. Master scoring '!AF38</f>
        <v>0</v>
      </c>
      <c r="AL27">
        <f>'1. Master scoring '!AG38</f>
        <v>0</v>
      </c>
    </row>
    <row r="28" spans="1:38">
      <c r="A28" t="str">
        <f>IF('4. VAS list'!B33="","",'4. VAS list'!B33)</f>
        <v/>
      </c>
      <c r="B28">
        <f>'4. VAS list'!C33</f>
        <v>0</v>
      </c>
      <c r="C28">
        <f>'4. VAS list'!D33</f>
        <v>0</v>
      </c>
      <c r="D28">
        <f>'4. VAS list'!E33</f>
        <v>0</v>
      </c>
      <c r="E28">
        <f>'4. VAS list'!F33</f>
        <v>0</v>
      </c>
      <c r="F28">
        <f>'4. VAS list'!G33</f>
        <v>0</v>
      </c>
      <c r="G28">
        <f>'4. VAS list'!H33</f>
        <v>0</v>
      </c>
      <c r="H28">
        <f>'4. VAS list'!I33</f>
        <v>0</v>
      </c>
      <c r="I28">
        <f>'5. Input GTM Strategy '!E38</f>
        <v>0</v>
      </c>
      <c r="J28">
        <f>'5. Input GTM Strategy '!F38</f>
        <v>0</v>
      </c>
      <c r="K28">
        <f>'5. Input GTM Strategy '!H38</f>
        <v>0</v>
      </c>
      <c r="L28">
        <f>'5. Input GTM Strategy '!I38</f>
        <v>0</v>
      </c>
      <c r="M28">
        <f>'5. Input GTM Strategy '!H38</f>
        <v>0</v>
      </c>
      <c r="N28">
        <f>'5. Input GTM Strategy '!I38</f>
        <v>0</v>
      </c>
      <c r="O28" s="644">
        <f>'5. Input GTM Strategy '!K38</f>
        <v>0</v>
      </c>
      <c r="P28" s="644">
        <f>'5. Input GTM Strategy '!L38</f>
        <v>0</v>
      </c>
      <c r="Q28" s="644">
        <f>'5. Input GTM Strategy '!M38</f>
        <v>0</v>
      </c>
      <c r="R28" s="644">
        <f>'5. Input GTM Strategy '!N38</f>
        <v>0</v>
      </c>
      <c r="S28" s="644">
        <f>'5. Input GTM Strategy '!R38</f>
        <v>0</v>
      </c>
      <c r="T28" s="644">
        <f>'5. Input GTM Strategy '!S38</f>
        <v>0</v>
      </c>
      <c r="U28" s="644">
        <f>'5. Input GTM Strategy '!U38</f>
        <v>0</v>
      </c>
      <c r="V28">
        <f>'1. Master scoring '!R39</f>
        <v>0</v>
      </c>
      <c r="W28">
        <f>'1. Master scoring '!S39</f>
        <v>0</v>
      </c>
      <c r="X28">
        <f>'1. Master scoring '!T39</f>
        <v>0</v>
      </c>
      <c r="Y28">
        <f>'1. Master scoring '!U39</f>
        <v>0</v>
      </c>
      <c r="Z28">
        <f>'1. Master scoring '!V39</f>
        <v>0</v>
      </c>
      <c r="AA28">
        <f>'1. Master scoring '!W39</f>
        <v>0</v>
      </c>
      <c r="AB28">
        <f>'1. Master scoring '!X39</f>
        <v>0</v>
      </c>
      <c r="AC28">
        <f>'1. Master scoring '!Y39</f>
        <v>0</v>
      </c>
      <c r="AD28">
        <f>'1. Master scoring '!Z39</f>
        <v>0</v>
      </c>
      <c r="AE28">
        <f>'1. Master scoring '!AA39</f>
        <v>0</v>
      </c>
      <c r="AF28">
        <f>'1. Master scoring '!AB39</f>
        <v>0</v>
      </c>
      <c r="AG28">
        <f>'1. Master scoring '!AC39</f>
        <v>0</v>
      </c>
      <c r="AH28">
        <f>'1. Master scoring '!AD39</f>
        <v>0</v>
      </c>
      <c r="AI28">
        <f>'1. Master scoring '!AE39</f>
        <v>0</v>
      </c>
      <c r="AJ28" t="e">
        <f>'1. Master scoring '!#REF!</f>
        <v>#REF!</v>
      </c>
      <c r="AK28">
        <f>'1. Master scoring '!AF39</f>
        <v>0</v>
      </c>
      <c r="AL28">
        <f>'1. Master scoring '!AG39</f>
        <v>0</v>
      </c>
    </row>
    <row r="29" spans="1:38">
      <c r="A29" t="str">
        <f>IF('4. VAS list'!B34="","",'4. VAS list'!B34)</f>
        <v/>
      </c>
      <c r="B29">
        <f>'4. VAS list'!C34</f>
        <v>0</v>
      </c>
      <c r="C29">
        <f>'4. VAS list'!D34</f>
        <v>0</v>
      </c>
      <c r="D29">
        <f>'4. VAS list'!E34</f>
        <v>0</v>
      </c>
      <c r="E29">
        <f>'4. VAS list'!F34</f>
        <v>0</v>
      </c>
      <c r="F29">
        <f>'4. VAS list'!G34</f>
        <v>0</v>
      </c>
      <c r="G29">
        <f>'4. VAS list'!H34</f>
        <v>0</v>
      </c>
      <c r="H29">
        <f>'4. VAS list'!I34</f>
        <v>0</v>
      </c>
      <c r="I29">
        <f>'5. Input GTM Strategy '!E39</f>
        <v>0</v>
      </c>
      <c r="J29">
        <f>'5. Input GTM Strategy '!F39</f>
        <v>0</v>
      </c>
      <c r="K29">
        <f>'5. Input GTM Strategy '!H39</f>
        <v>0</v>
      </c>
      <c r="L29">
        <f>'5. Input GTM Strategy '!I39</f>
        <v>0</v>
      </c>
      <c r="M29">
        <f>'5. Input GTM Strategy '!H39</f>
        <v>0</v>
      </c>
      <c r="N29">
        <f>'5. Input GTM Strategy '!I39</f>
        <v>0</v>
      </c>
      <c r="O29" s="644">
        <f>'5. Input GTM Strategy '!K39</f>
        <v>0</v>
      </c>
      <c r="P29" s="644">
        <f>'5. Input GTM Strategy '!L39</f>
        <v>0</v>
      </c>
      <c r="Q29" s="644">
        <f>'5. Input GTM Strategy '!M39</f>
        <v>0</v>
      </c>
      <c r="R29" s="644">
        <f>'5. Input GTM Strategy '!N39</f>
        <v>0</v>
      </c>
      <c r="S29" s="644">
        <f>'5. Input GTM Strategy '!R39</f>
        <v>0</v>
      </c>
      <c r="T29" s="644">
        <f>'5. Input GTM Strategy '!S39</f>
        <v>0</v>
      </c>
      <c r="U29" s="644">
        <f>'5. Input GTM Strategy '!U39</f>
        <v>0</v>
      </c>
      <c r="V29">
        <f>'1. Master scoring '!R40</f>
        <v>0</v>
      </c>
      <c r="W29">
        <f>'1. Master scoring '!S40</f>
        <v>0</v>
      </c>
      <c r="X29">
        <f>'1. Master scoring '!T40</f>
        <v>0</v>
      </c>
      <c r="Y29">
        <f>'1. Master scoring '!U40</f>
        <v>0</v>
      </c>
      <c r="Z29">
        <f>'1. Master scoring '!V40</f>
        <v>0</v>
      </c>
      <c r="AA29">
        <f>'1. Master scoring '!W40</f>
        <v>0</v>
      </c>
      <c r="AB29">
        <f>'1. Master scoring '!X40</f>
        <v>0</v>
      </c>
      <c r="AC29">
        <f>'1. Master scoring '!Y40</f>
        <v>0</v>
      </c>
      <c r="AD29">
        <f>'1. Master scoring '!Z40</f>
        <v>0</v>
      </c>
      <c r="AE29">
        <f>'1. Master scoring '!AA40</f>
        <v>0</v>
      </c>
      <c r="AF29">
        <f>'1. Master scoring '!AB40</f>
        <v>0</v>
      </c>
      <c r="AG29">
        <f>'1. Master scoring '!AC40</f>
        <v>0</v>
      </c>
      <c r="AH29">
        <f>'1. Master scoring '!AD40</f>
        <v>0</v>
      </c>
      <c r="AI29">
        <f>'1. Master scoring '!AE40</f>
        <v>0</v>
      </c>
      <c r="AJ29" t="e">
        <f>'1. Master scoring '!#REF!</f>
        <v>#REF!</v>
      </c>
      <c r="AK29">
        <f>'1. Master scoring '!AF40</f>
        <v>0</v>
      </c>
      <c r="AL29">
        <f>'1. Master scoring '!AG40</f>
        <v>0</v>
      </c>
    </row>
    <row r="30" spans="1:38">
      <c r="A30" t="str">
        <f>IF('4. VAS list'!B35="","",'4. VAS list'!B35)</f>
        <v/>
      </c>
      <c r="B30">
        <f>'4. VAS list'!C35</f>
        <v>0</v>
      </c>
      <c r="C30">
        <f>'4. VAS list'!D35</f>
        <v>0</v>
      </c>
      <c r="D30">
        <f>'4. VAS list'!E35</f>
        <v>0</v>
      </c>
      <c r="E30">
        <f>'4. VAS list'!F35</f>
        <v>0</v>
      </c>
      <c r="F30">
        <f>'4. VAS list'!G35</f>
        <v>0</v>
      </c>
      <c r="G30">
        <f>'4. VAS list'!H35</f>
        <v>0</v>
      </c>
      <c r="H30">
        <f>'4. VAS list'!I35</f>
        <v>0</v>
      </c>
      <c r="I30">
        <f>'5. Input GTM Strategy '!E40</f>
        <v>0</v>
      </c>
      <c r="J30">
        <f>'5. Input GTM Strategy '!F40</f>
        <v>0</v>
      </c>
      <c r="K30">
        <f>'5. Input GTM Strategy '!H40</f>
        <v>0</v>
      </c>
      <c r="L30">
        <f>'5. Input GTM Strategy '!I40</f>
        <v>0</v>
      </c>
      <c r="M30">
        <f>'5. Input GTM Strategy '!H40</f>
        <v>0</v>
      </c>
      <c r="N30">
        <f>'5. Input GTM Strategy '!I40</f>
        <v>0</v>
      </c>
      <c r="O30" s="644">
        <f>'5. Input GTM Strategy '!K40</f>
        <v>0</v>
      </c>
      <c r="P30" s="644">
        <f>'5. Input GTM Strategy '!L40</f>
        <v>0</v>
      </c>
      <c r="Q30" s="644">
        <f>'5. Input GTM Strategy '!M40</f>
        <v>0</v>
      </c>
      <c r="R30" s="644">
        <f>'5. Input GTM Strategy '!N40</f>
        <v>0</v>
      </c>
      <c r="S30" s="644">
        <f>'5. Input GTM Strategy '!R40</f>
        <v>0</v>
      </c>
      <c r="T30" s="644">
        <f>'5. Input GTM Strategy '!S40</f>
        <v>0</v>
      </c>
      <c r="U30" s="644">
        <f>'5. Input GTM Strategy '!U40</f>
        <v>0</v>
      </c>
      <c r="V30">
        <f>'1. Master scoring '!R41</f>
        <v>0</v>
      </c>
      <c r="W30">
        <f>'1. Master scoring '!S41</f>
        <v>0</v>
      </c>
      <c r="X30">
        <f>'1. Master scoring '!T41</f>
        <v>0</v>
      </c>
      <c r="Y30">
        <f>'1. Master scoring '!U41</f>
        <v>0</v>
      </c>
      <c r="Z30">
        <f>'1. Master scoring '!V41</f>
        <v>0</v>
      </c>
      <c r="AA30">
        <f>'1. Master scoring '!W41</f>
        <v>0</v>
      </c>
      <c r="AB30">
        <f>'1. Master scoring '!X41</f>
        <v>0</v>
      </c>
      <c r="AC30">
        <f>'1. Master scoring '!Y41</f>
        <v>0</v>
      </c>
      <c r="AD30">
        <f>'1. Master scoring '!Z41</f>
        <v>0</v>
      </c>
      <c r="AE30">
        <f>'1. Master scoring '!AA41</f>
        <v>0</v>
      </c>
      <c r="AF30">
        <f>'1. Master scoring '!AB41</f>
        <v>0</v>
      </c>
      <c r="AG30">
        <f>'1. Master scoring '!AC41</f>
        <v>0</v>
      </c>
      <c r="AH30">
        <f>'1. Master scoring '!AD41</f>
        <v>0</v>
      </c>
      <c r="AI30">
        <f>'1. Master scoring '!AE41</f>
        <v>0</v>
      </c>
      <c r="AJ30" t="e">
        <f>'1. Master scoring '!#REF!</f>
        <v>#REF!</v>
      </c>
      <c r="AK30">
        <f>'1. Master scoring '!AF41</f>
        <v>0</v>
      </c>
      <c r="AL30">
        <f>'1. Master scoring '!AG41</f>
        <v>0</v>
      </c>
    </row>
    <row r="31" spans="1:38">
      <c r="A31" t="str">
        <f>IF('4. VAS list'!B36="","",'4. VAS list'!B36)</f>
        <v/>
      </c>
      <c r="B31">
        <f>'4. VAS list'!C36</f>
        <v>0</v>
      </c>
      <c r="C31">
        <f>'4. VAS list'!D36</f>
        <v>0</v>
      </c>
      <c r="D31">
        <f>'4. VAS list'!E36</f>
        <v>0</v>
      </c>
      <c r="E31">
        <f>'4. VAS list'!F36</f>
        <v>0</v>
      </c>
      <c r="F31">
        <f>'4. VAS list'!G36</f>
        <v>0</v>
      </c>
      <c r="G31">
        <f>'4. VAS list'!H36</f>
        <v>0</v>
      </c>
      <c r="H31">
        <f>'4. VAS list'!I36</f>
        <v>0</v>
      </c>
      <c r="I31">
        <f>'5. Input GTM Strategy '!E41</f>
        <v>0</v>
      </c>
      <c r="J31">
        <f>'5. Input GTM Strategy '!F41</f>
        <v>0</v>
      </c>
      <c r="K31">
        <f>'5. Input GTM Strategy '!H41</f>
        <v>0</v>
      </c>
      <c r="L31">
        <f>'5. Input GTM Strategy '!I41</f>
        <v>0</v>
      </c>
      <c r="M31">
        <f>'5. Input GTM Strategy '!H41</f>
        <v>0</v>
      </c>
      <c r="N31">
        <f>'5. Input GTM Strategy '!I41</f>
        <v>0</v>
      </c>
      <c r="O31" s="644">
        <f>'5. Input GTM Strategy '!K41</f>
        <v>0</v>
      </c>
      <c r="P31" s="644">
        <f>'5. Input GTM Strategy '!L41</f>
        <v>0</v>
      </c>
      <c r="Q31" s="644">
        <f>'5. Input GTM Strategy '!M41</f>
        <v>0</v>
      </c>
      <c r="R31" s="644">
        <f>'5. Input GTM Strategy '!N41</f>
        <v>0</v>
      </c>
      <c r="S31" s="644">
        <f>'5. Input GTM Strategy '!R41</f>
        <v>0</v>
      </c>
      <c r="T31" s="644">
        <f>'5. Input GTM Strategy '!S41</f>
        <v>0</v>
      </c>
      <c r="U31" s="644">
        <f>'5. Input GTM Strategy '!U41</f>
        <v>0</v>
      </c>
      <c r="V31">
        <f>'1. Master scoring '!R42</f>
        <v>0</v>
      </c>
      <c r="W31">
        <f>'1. Master scoring '!S42</f>
        <v>0</v>
      </c>
      <c r="X31">
        <f>'1. Master scoring '!T42</f>
        <v>0</v>
      </c>
      <c r="Y31">
        <f>'1. Master scoring '!U42</f>
        <v>0</v>
      </c>
      <c r="Z31">
        <f>'1. Master scoring '!V42</f>
        <v>0</v>
      </c>
      <c r="AA31">
        <f>'1. Master scoring '!W42</f>
        <v>0</v>
      </c>
      <c r="AB31">
        <f>'1. Master scoring '!X42</f>
        <v>0</v>
      </c>
      <c r="AC31">
        <f>'1. Master scoring '!Y42</f>
        <v>0</v>
      </c>
      <c r="AD31">
        <f>'1. Master scoring '!Z42</f>
        <v>0</v>
      </c>
      <c r="AE31">
        <f>'1. Master scoring '!AA42</f>
        <v>0</v>
      </c>
      <c r="AF31">
        <f>'1. Master scoring '!AB42</f>
        <v>0</v>
      </c>
      <c r="AG31">
        <f>'1. Master scoring '!AC42</f>
        <v>0</v>
      </c>
      <c r="AH31">
        <f>'1. Master scoring '!AD42</f>
        <v>0</v>
      </c>
      <c r="AI31">
        <f>'1. Master scoring '!AE42</f>
        <v>0</v>
      </c>
      <c r="AJ31" t="e">
        <f>'1. Master scoring '!#REF!</f>
        <v>#REF!</v>
      </c>
      <c r="AK31">
        <f>'1. Master scoring '!AF42</f>
        <v>0</v>
      </c>
      <c r="AL31">
        <f>'1. Master scoring '!AG42</f>
        <v>0</v>
      </c>
    </row>
    <row r="32" spans="1:38">
      <c r="A32" t="str">
        <f>IF('4. VAS list'!B37="","",'4. VAS list'!B37)</f>
        <v/>
      </c>
      <c r="B32">
        <f>'4. VAS list'!C37</f>
        <v>0</v>
      </c>
      <c r="C32">
        <f>'4. VAS list'!D37</f>
        <v>0</v>
      </c>
      <c r="D32">
        <f>'4. VAS list'!E37</f>
        <v>0</v>
      </c>
      <c r="E32">
        <f>'4. VAS list'!F37</f>
        <v>0</v>
      </c>
      <c r="F32">
        <f>'4. VAS list'!G37</f>
        <v>0</v>
      </c>
      <c r="G32">
        <f>'4. VAS list'!H37</f>
        <v>0</v>
      </c>
      <c r="H32">
        <f>'4. VAS list'!I37</f>
        <v>0</v>
      </c>
      <c r="I32">
        <f>'5. Input GTM Strategy '!E42</f>
        <v>0</v>
      </c>
      <c r="J32">
        <f>'5. Input GTM Strategy '!F42</f>
        <v>0</v>
      </c>
      <c r="K32">
        <f>'5. Input GTM Strategy '!H42</f>
        <v>0</v>
      </c>
      <c r="L32">
        <f>'5. Input GTM Strategy '!I42</f>
        <v>0</v>
      </c>
      <c r="M32">
        <f>'5. Input GTM Strategy '!H42</f>
        <v>0</v>
      </c>
      <c r="N32">
        <f>'5. Input GTM Strategy '!I42</f>
        <v>0</v>
      </c>
      <c r="O32" s="644">
        <f>'5. Input GTM Strategy '!K42</f>
        <v>0</v>
      </c>
      <c r="P32" s="644">
        <f>'5. Input GTM Strategy '!L42</f>
        <v>0</v>
      </c>
      <c r="Q32" s="644">
        <f>'5. Input GTM Strategy '!M42</f>
        <v>0</v>
      </c>
      <c r="R32" s="644">
        <f>'5. Input GTM Strategy '!N42</f>
        <v>0</v>
      </c>
      <c r="S32" s="644">
        <f>'5. Input GTM Strategy '!R42</f>
        <v>0</v>
      </c>
      <c r="T32" s="644">
        <f>'5. Input GTM Strategy '!S42</f>
        <v>0</v>
      </c>
      <c r="U32" s="644">
        <f>'5. Input GTM Strategy '!U42</f>
        <v>0</v>
      </c>
      <c r="V32">
        <f>'1. Master scoring '!R43</f>
        <v>0</v>
      </c>
      <c r="W32">
        <f>'1. Master scoring '!S43</f>
        <v>0</v>
      </c>
      <c r="X32">
        <f>'1. Master scoring '!T43</f>
        <v>0</v>
      </c>
      <c r="Y32">
        <f>'1. Master scoring '!U43</f>
        <v>0</v>
      </c>
      <c r="Z32">
        <f>'1. Master scoring '!V43</f>
        <v>0</v>
      </c>
      <c r="AA32">
        <f>'1. Master scoring '!W43</f>
        <v>0</v>
      </c>
      <c r="AB32">
        <f>'1. Master scoring '!X43</f>
        <v>0</v>
      </c>
      <c r="AC32">
        <f>'1. Master scoring '!Y43</f>
        <v>0</v>
      </c>
      <c r="AD32">
        <f>'1. Master scoring '!Z43</f>
        <v>0</v>
      </c>
      <c r="AE32">
        <f>'1. Master scoring '!AA43</f>
        <v>0</v>
      </c>
      <c r="AF32">
        <f>'1. Master scoring '!AB43</f>
        <v>0</v>
      </c>
      <c r="AG32">
        <f>'1. Master scoring '!AC43</f>
        <v>0</v>
      </c>
      <c r="AH32">
        <f>'1. Master scoring '!AD43</f>
        <v>0</v>
      </c>
      <c r="AI32">
        <f>'1. Master scoring '!AE43</f>
        <v>0</v>
      </c>
      <c r="AJ32" t="e">
        <f>'1. Master scoring '!#REF!</f>
        <v>#REF!</v>
      </c>
      <c r="AK32">
        <f>'1. Master scoring '!AF43</f>
        <v>0</v>
      </c>
      <c r="AL32">
        <f>'1. Master scoring '!AG43</f>
        <v>0</v>
      </c>
    </row>
    <row r="33" spans="1:38">
      <c r="A33" t="str">
        <f>IF('4. VAS list'!B38="","",'4. VAS list'!B38)</f>
        <v/>
      </c>
      <c r="B33">
        <f>'4. VAS list'!C38</f>
        <v>0</v>
      </c>
      <c r="C33">
        <f>'4. VAS list'!D38</f>
        <v>0</v>
      </c>
      <c r="D33">
        <f>'4. VAS list'!E38</f>
        <v>0</v>
      </c>
      <c r="E33">
        <f>'4. VAS list'!F38</f>
        <v>0</v>
      </c>
      <c r="F33">
        <f>'4. VAS list'!G38</f>
        <v>0</v>
      </c>
      <c r="G33">
        <f>'4. VAS list'!H38</f>
        <v>0</v>
      </c>
      <c r="H33">
        <f>'4. VAS list'!I38</f>
        <v>0</v>
      </c>
      <c r="I33">
        <f>'5. Input GTM Strategy '!E43</f>
        <v>0</v>
      </c>
      <c r="J33">
        <f>'5. Input GTM Strategy '!F43</f>
        <v>0</v>
      </c>
      <c r="K33">
        <f>'5. Input GTM Strategy '!H43</f>
        <v>0</v>
      </c>
      <c r="L33">
        <f>'5. Input GTM Strategy '!I43</f>
        <v>0</v>
      </c>
      <c r="M33">
        <f>'5. Input GTM Strategy '!H43</f>
        <v>0</v>
      </c>
      <c r="N33">
        <f>'5. Input GTM Strategy '!I43</f>
        <v>0</v>
      </c>
      <c r="O33" s="644">
        <f>'5. Input GTM Strategy '!K43</f>
        <v>0</v>
      </c>
      <c r="P33" s="644">
        <f>'5. Input GTM Strategy '!L43</f>
        <v>0</v>
      </c>
      <c r="Q33" s="644">
        <f>'5. Input GTM Strategy '!M43</f>
        <v>0</v>
      </c>
      <c r="R33" s="644">
        <f>'5. Input GTM Strategy '!N43</f>
        <v>0</v>
      </c>
      <c r="S33" s="644">
        <f>'5. Input GTM Strategy '!R43</f>
        <v>0</v>
      </c>
      <c r="T33" s="644">
        <f>'5. Input GTM Strategy '!S43</f>
        <v>0</v>
      </c>
      <c r="U33" s="644">
        <f>'5. Input GTM Strategy '!U43</f>
        <v>0</v>
      </c>
      <c r="V33">
        <f>'1. Master scoring '!R44</f>
        <v>0</v>
      </c>
      <c r="W33">
        <f>'1. Master scoring '!S44</f>
        <v>0</v>
      </c>
      <c r="X33">
        <f>'1. Master scoring '!T44</f>
        <v>0</v>
      </c>
      <c r="Y33">
        <f>'1. Master scoring '!U44</f>
        <v>0</v>
      </c>
      <c r="Z33">
        <f>'1. Master scoring '!V44</f>
        <v>0</v>
      </c>
      <c r="AA33">
        <f>'1. Master scoring '!W44</f>
        <v>0</v>
      </c>
      <c r="AB33">
        <f>'1. Master scoring '!X44</f>
        <v>0</v>
      </c>
      <c r="AC33">
        <f>'1. Master scoring '!Y44</f>
        <v>0</v>
      </c>
      <c r="AD33">
        <f>'1. Master scoring '!Z44</f>
        <v>0</v>
      </c>
      <c r="AE33">
        <f>'1. Master scoring '!AA44</f>
        <v>0</v>
      </c>
      <c r="AF33">
        <f>'1. Master scoring '!AB44</f>
        <v>0</v>
      </c>
      <c r="AG33">
        <f>'1. Master scoring '!AC44</f>
        <v>0</v>
      </c>
      <c r="AH33">
        <f>'1. Master scoring '!AD44</f>
        <v>0</v>
      </c>
      <c r="AI33">
        <f>'1. Master scoring '!AE44</f>
        <v>0</v>
      </c>
      <c r="AJ33" t="e">
        <f>'1. Master scoring '!#REF!</f>
        <v>#REF!</v>
      </c>
      <c r="AK33">
        <f>'1. Master scoring '!AF44</f>
        <v>0</v>
      </c>
      <c r="AL33">
        <f>'1. Master scoring '!AG44</f>
        <v>0</v>
      </c>
    </row>
    <row r="34" spans="1:38">
      <c r="A34" t="str">
        <f>IF('4. VAS list'!B39="","",'4. VAS list'!B39)</f>
        <v/>
      </c>
      <c r="B34">
        <f>'4. VAS list'!C39</f>
        <v>0</v>
      </c>
      <c r="C34">
        <f>'4. VAS list'!D39</f>
        <v>0</v>
      </c>
      <c r="D34">
        <f>'4. VAS list'!E39</f>
        <v>0</v>
      </c>
      <c r="E34">
        <f>'4. VAS list'!F39</f>
        <v>0</v>
      </c>
      <c r="F34">
        <f>'4. VAS list'!G39</f>
        <v>0</v>
      </c>
      <c r="G34">
        <f>'4. VAS list'!H39</f>
        <v>0</v>
      </c>
      <c r="H34">
        <f>'4. VAS list'!I39</f>
        <v>0</v>
      </c>
      <c r="I34">
        <f>'5. Input GTM Strategy '!E44</f>
        <v>0</v>
      </c>
      <c r="J34">
        <f>'5. Input GTM Strategy '!F44</f>
        <v>0</v>
      </c>
      <c r="K34">
        <f>'5. Input GTM Strategy '!H44</f>
        <v>0</v>
      </c>
      <c r="L34">
        <f>'5. Input GTM Strategy '!I44</f>
        <v>0</v>
      </c>
      <c r="M34">
        <f>'5. Input GTM Strategy '!H44</f>
        <v>0</v>
      </c>
      <c r="N34">
        <f>'5. Input GTM Strategy '!I44</f>
        <v>0</v>
      </c>
      <c r="O34" s="644">
        <f>'5. Input GTM Strategy '!K44</f>
        <v>0</v>
      </c>
      <c r="P34" s="644">
        <f>'5. Input GTM Strategy '!L44</f>
        <v>0</v>
      </c>
      <c r="Q34" s="644">
        <f>'5. Input GTM Strategy '!M44</f>
        <v>0</v>
      </c>
      <c r="R34" s="644">
        <f>'5. Input GTM Strategy '!N44</f>
        <v>0</v>
      </c>
      <c r="S34" s="644">
        <f>'5. Input GTM Strategy '!R44</f>
        <v>0</v>
      </c>
      <c r="T34" s="644">
        <f>'5. Input GTM Strategy '!S44</f>
        <v>0</v>
      </c>
      <c r="U34" s="644">
        <f>'5. Input GTM Strategy '!U44</f>
        <v>0</v>
      </c>
      <c r="V34">
        <f>'1. Master scoring '!R45</f>
        <v>0</v>
      </c>
      <c r="W34">
        <f>'1. Master scoring '!S45</f>
        <v>0</v>
      </c>
      <c r="X34">
        <f>'1. Master scoring '!T45</f>
        <v>0</v>
      </c>
      <c r="Y34">
        <f>'1. Master scoring '!U45</f>
        <v>0</v>
      </c>
      <c r="Z34">
        <f>'1. Master scoring '!V45</f>
        <v>0</v>
      </c>
      <c r="AA34">
        <f>'1. Master scoring '!W45</f>
        <v>0</v>
      </c>
      <c r="AB34">
        <f>'1. Master scoring '!X45</f>
        <v>0</v>
      </c>
      <c r="AC34">
        <f>'1. Master scoring '!Y45</f>
        <v>0</v>
      </c>
      <c r="AD34">
        <f>'1. Master scoring '!Z45</f>
        <v>0</v>
      </c>
      <c r="AE34">
        <f>'1. Master scoring '!AA45</f>
        <v>0</v>
      </c>
      <c r="AF34">
        <f>'1. Master scoring '!AB45</f>
        <v>0</v>
      </c>
      <c r="AG34">
        <f>'1. Master scoring '!AC45</f>
        <v>0</v>
      </c>
      <c r="AH34">
        <f>'1. Master scoring '!AD45</f>
        <v>0</v>
      </c>
      <c r="AI34">
        <f>'1. Master scoring '!AE45</f>
        <v>0</v>
      </c>
      <c r="AJ34" t="e">
        <f>'1. Master scoring '!#REF!</f>
        <v>#REF!</v>
      </c>
      <c r="AK34">
        <f>'1. Master scoring '!AF45</f>
        <v>0</v>
      </c>
      <c r="AL34">
        <f>'1. Master scoring '!AG45</f>
        <v>0</v>
      </c>
    </row>
    <row r="35" spans="1:38">
      <c r="A35" t="str">
        <f>IF('4. VAS list'!B40="","",'4. VAS list'!B40)</f>
        <v/>
      </c>
      <c r="B35">
        <f>'4. VAS list'!C40</f>
        <v>0</v>
      </c>
      <c r="C35">
        <f>'4. VAS list'!D40</f>
        <v>0</v>
      </c>
      <c r="D35">
        <f>'4. VAS list'!E40</f>
        <v>0</v>
      </c>
      <c r="E35">
        <f>'4. VAS list'!F40</f>
        <v>0</v>
      </c>
      <c r="F35">
        <f>'4. VAS list'!G40</f>
        <v>0</v>
      </c>
      <c r="G35">
        <f>'4. VAS list'!H40</f>
        <v>0</v>
      </c>
      <c r="H35">
        <f>'4. VAS list'!I40</f>
        <v>0</v>
      </c>
      <c r="I35">
        <f>'5. Input GTM Strategy '!E45</f>
        <v>0</v>
      </c>
      <c r="J35">
        <f>'5. Input GTM Strategy '!F45</f>
        <v>0</v>
      </c>
      <c r="K35">
        <f>'5. Input GTM Strategy '!H45</f>
        <v>0</v>
      </c>
      <c r="L35">
        <f>'5. Input GTM Strategy '!I45</f>
        <v>0</v>
      </c>
      <c r="M35">
        <f>'5. Input GTM Strategy '!H45</f>
        <v>0</v>
      </c>
      <c r="N35">
        <f>'5. Input GTM Strategy '!I45</f>
        <v>0</v>
      </c>
      <c r="O35" s="644">
        <f>'5. Input GTM Strategy '!K45</f>
        <v>0</v>
      </c>
      <c r="P35" s="644">
        <f>'5. Input GTM Strategy '!L45</f>
        <v>0</v>
      </c>
      <c r="Q35" s="644">
        <f>'5. Input GTM Strategy '!M45</f>
        <v>0</v>
      </c>
      <c r="R35" s="644">
        <f>'5. Input GTM Strategy '!N45</f>
        <v>0</v>
      </c>
      <c r="S35" s="644">
        <f>'5. Input GTM Strategy '!R45</f>
        <v>0</v>
      </c>
      <c r="T35" s="644">
        <f>'5. Input GTM Strategy '!S45</f>
        <v>0</v>
      </c>
      <c r="U35" s="644">
        <f>'5. Input GTM Strategy '!U45</f>
        <v>0</v>
      </c>
      <c r="V35">
        <f>'1. Master scoring '!R46</f>
        <v>0</v>
      </c>
      <c r="W35">
        <f>'1. Master scoring '!S46</f>
        <v>0</v>
      </c>
      <c r="X35">
        <f>'1. Master scoring '!T46</f>
        <v>0</v>
      </c>
      <c r="Y35">
        <f>'1. Master scoring '!U46</f>
        <v>0</v>
      </c>
      <c r="Z35">
        <f>'1. Master scoring '!V46</f>
        <v>0</v>
      </c>
      <c r="AA35">
        <f>'1. Master scoring '!W46</f>
        <v>0</v>
      </c>
      <c r="AB35">
        <f>'1. Master scoring '!X46</f>
        <v>0</v>
      </c>
      <c r="AC35">
        <f>'1. Master scoring '!Y46</f>
        <v>0</v>
      </c>
      <c r="AD35">
        <f>'1. Master scoring '!Z46</f>
        <v>0</v>
      </c>
      <c r="AE35">
        <f>'1. Master scoring '!AA46</f>
        <v>0</v>
      </c>
      <c r="AF35">
        <f>'1. Master scoring '!AB46</f>
        <v>0</v>
      </c>
      <c r="AG35">
        <f>'1. Master scoring '!AC46</f>
        <v>0</v>
      </c>
      <c r="AH35">
        <f>'1. Master scoring '!AD46</f>
        <v>0</v>
      </c>
      <c r="AI35">
        <f>'1. Master scoring '!AE46</f>
        <v>0</v>
      </c>
      <c r="AJ35" t="e">
        <f>'1. Master scoring '!#REF!</f>
        <v>#REF!</v>
      </c>
      <c r="AK35">
        <f>'1. Master scoring '!AF46</f>
        <v>0</v>
      </c>
      <c r="AL35">
        <f>'1. Master scoring '!AG46</f>
        <v>0</v>
      </c>
    </row>
  </sheetData>
  <sheetProtection algorithmName="SHA-512" hashValue="/72NW0D6BFRiyCvFIdCON7SnGsu96kt4tzrbk0VJdgcCGMKeaBqwqIk9cO7KAXNvoT+Vmm55kyvKoUEVylzWHQ==" saltValue="f40IAH9zpcMiTm2oJYAGnA==" spinCount="100000" sheet="1" objects="1" scenarios="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84349-765A-4A49-B01E-646CE8FD6C98}">
  <sheetPr>
    <tabColor rgb="FF002060"/>
    <outlinePr summaryBelow="0" summaryRight="0"/>
  </sheetPr>
  <dimension ref="A1:AQ130"/>
  <sheetViews>
    <sheetView tabSelected="1" zoomScale="70" zoomScaleNormal="70" workbookViewId="0">
      <pane xSplit="4" ySplit="10" topLeftCell="AE13" activePane="bottomRight" state="frozen"/>
      <selection pane="bottomRight" activeCell="AH14" sqref="AH14"/>
      <selection pane="bottomLeft" activeCell="A11" sqref="A11"/>
      <selection pane="topRight" activeCell="E1" sqref="E1"/>
    </sheetView>
  </sheetViews>
  <sheetFormatPr defaultColWidth="12.28515625" defaultRowHeight="15.75" customHeight="1" outlineLevelRow="1" outlineLevelCol="1"/>
  <cols>
    <col min="1" max="1" width="3.28515625" customWidth="1"/>
    <col min="2" max="2" width="5.28515625" customWidth="1"/>
    <col min="3" max="3" width="32.28515625" customWidth="1"/>
    <col min="4" max="4" width="53.28515625" customWidth="1"/>
    <col min="5" max="5" width="15.28515625" customWidth="1"/>
    <col min="6" max="6" width="29.42578125" customWidth="1"/>
    <col min="7" max="7" width="4.28515625" customWidth="1"/>
    <col min="8" max="8" width="3.42578125" customWidth="1"/>
    <col min="9" max="9" width="0.28515625" customWidth="1"/>
    <col min="10" max="11" width="12.7109375" customWidth="1"/>
    <col min="12" max="12" width="16.28515625" bestFit="1" customWidth="1"/>
    <col min="13" max="13" width="16.28515625" customWidth="1"/>
    <col min="14" max="14" width="1.42578125" customWidth="1"/>
    <col min="15" max="15" width="10.28515625" customWidth="1"/>
    <col min="16" max="16" width="8.28515625" customWidth="1"/>
    <col min="17" max="17" width="3.42578125" customWidth="1"/>
    <col min="18" max="18" width="20.28515625" customWidth="1"/>
    <col min="19" max="19" width="16.42578125" customWidth="1"/>
    <col min="20" max="20" width="18.28515625" customWidth="1"/>
    <col min="21" max="21" width="16" customWidth="1"/>
    <col min="22" max="22" width="19" customWidth="1"/>
    <col min="23" max="23" width="10.28515625" customWidth="1"/>
    <col min="24" max="24" width="15.28515625" customWidth="1"/>
    <col min="25" max="25" width="10.28515625" customWidth="1"/>
    <col min="26" max="26" width="13.42578125" customWidth="1"/>
    <col min="27" max="27" width="14.28515625" customWidth="1"/>
    <col min="28" max="28" width="8.42578125" customWidth="1"/>
    <col min="29" max="29" width="13.42578125" customWidth="1"/>
    <col min="30" max="30" width="15.28515625" customWidth="1"/>
    <col min="31" max="31" width="18.42578125" customWidth="1"/>
    <col min="32" max="32" width="16.28515625" customWidth="1"/>
    <col min="33" max="36" width="10.28515625" customWidth="1"/>
    <col min="37" max="37" width="3.42578125" customWidth="1"/>
    <col min="38" max="38" width="53.7109375" customWidth="1" outlineLevel="1"/>
    <col min="39" max="39" width="4.28515625" customWidth="1" collapsed="1"/>
    <col min="40" max="40" width="11.28515625" hidden="1" customWidth="1" outlineLevel="1"/>
    <col min="41" max="41" width="9.28515625" hidden="1" customWidth="1" outlineLevel="1"/>
    <col min="42" max="42" width="8.7109375" hidden="1" customWidth="1" outlineLevel="1"/>
    <col min="43" max="43" width="4.28515625" customWidth="1"/>
  </cols>
  <sheetData>
    <row r="1" spans="1:43" ht="3.75" customHeight="1">
      <c r="A1" s="2"/>
      <c r="B1" s="3"/>
      <c r="C1" s="3"/>
      <c r="D1" s="4"/>
      <c r="E1" s="4"/>
      <c r="F1" s="4"/>
      <c r="G1" s="5"/>
      <c r="H1" s="2"/>
      <c r="I1" s="5"/>
      <c r="J1" s="5"/>
      <c r="K1" s="5"/>
      <c r="L1" s="5"/>
      <c r="M1" s="5"/>
      <c r="N1" s="2"/>
      <c r="O1" s="2"/>
      <c r="P1" s="2"/>
      <c r="Q1" s="2"/>
      <c r="R1" s="62"/>
      <c r="S1" s="62"/>
      <c r="T1" s="62"/>
      <c r="U1" s="62"/>
      <c r="V1" s="62"/>
      <c r="W1" s="66"/>
      <c r="X1" s="62"/>
      <c r="Y1" s="66"/>
      <c r="Z1" s="63"/>
      <c r="AA1" s="62"/>
      <c r="AB1" s="64"/>
      <c r="AC1" s="63"/>
      <c r="AD1" s="63"/>
      <c r="AE1" s="63"/>
      <c r="AF1" s="65"/>
      <c r="AG1" s="66"/>
      <c r="AH1" s="66"/>
      <c r="AI1" s="66"/>
      <c r="AJ1" s="66"/>
      <c r="AK1" s="2"/>
      <c r="AL1" s="2"/>
      <c r="AM1" s="1"/>
      <c r="AN1" s="2"/>
      <c r="AO1" s="2"/>
      <c r="AP1" s="1"/>
      <c r="AQ1" s="1"/>
    </row>
    <row r="2" spans="1:43" ht="29.25" customHeight="1">
      <c r="A2" s="2"/>
      <c r="B2" s="919" t="s">
        <v>63</v>
      </c>
      <c r="C2" s="920"/>
      <c r="D2" s="2"/>
      <c r="E2" s="2"/>
      <c r="F2" s="2"/>
      <c r="G2" s="5"/>
      <c r="H2" s="2"/>
      <c r="I2" s="5"/>
      <c r="J2" s="5"/>
      <c r="K2" s="5"/>
      <c r="L2" s="5"/>
      <c r="M2" s="5"/>
      <c r="N2" s="2"/>
      <c r="O2" s="2"/>
      <c r="P2" s="2"/>
      <c r="Q2" s="2"/>
      <c r="R2" s="62"/>
      <c r="S2" s="62"/>
      <c r="T2" s="62"/>
      <c r="U2" s="62"/>
      <c r="V2" s="62"/>
      <c r="W2" s="66"/>
      <c r="X2" s="62"/>
      <c r="Y2" s="66"/>
      <c r="Z2" s="225"/>
      <c r="AA2" s="225"/>
      <c r="AB2" s="62"/>
      <c r="AC2" s="225"/>
      <c r="AD2" s="225"/>
      <c r="AE2" s="225"/>
      <c r="AF2" s="65"/>
      <c r="AG2" s="66"/>
      <c r="AH2" s="66"/>
      <c r="AI2" s="66"/>
      <c r="AJ2" s="66"/>
      <c r="AK2" s="2"/>
      <c r="AL2" s="2"/>
      <c r="AM2" s="2"/>
      <c r="AN2" s="2"/>
      <c r="AO2" s="2"/>
      <c r="AP2" s="2"/>
      <c r="AQ2" s="2"/>
    </row>
    <row r="3" spans="1:43" ht="14.25" customHeight="1">
      <c r="A3" s="2"/>
      <c r="B3" s="8" t="s">
        <v>64</v>
      </c>
      <c r="C3" s="3"/>
      <c r="D3" s="4"/>
      <c r="E3" s="4"/>
      <c r="F3" s="4"/>
      <c r="G3" s="5"/>
      <c r="H3" s="2"/>
      <c r="I3" s="5"/>
      <c r="J3" s="5"/>
      <c r="K3" s="5"/>
      <c r="L3" s="5"/>
      <c r="M3" s="5"/>
      <c r="N3" s="2"/>
      <c r="O3" s="2"/>
      <c r="P3" s="2"/>
      <c r="Q3" s="2"/>
      <c r="R3" s="62"/>
      <c r="S3" s="62"/>
      <c r="T3" s="62"/>
      <c r="U3" s="62"/>
      <c r="V3" s="62"/>
      <c r="W3" s="66"/>
      <c r="X3" s="62"/>
      <c r="Y3" s="66"/>
      <c r="Z3" s="63"/>
      <c r="AA3" s="62"/>
      <c r="AB3" s="64"/>
      <c r="AC3" s="63"/>
      <c r="AD3" s="63"/>
      <c r="AE3" s="63"/>
      <c r="AF3" s="65"/>
      <c r="AG3" s="66"/>
      <c r="AH3" s="66"/>
      <c r="AI3" s="66"/>
      <c r="AJ3" s="66"/>
      <c r="AK3" s="2"/>
      <c r="AL3" s="2"/>
      <c r="AM3" s="2"/>
      <c r="AN3" s="2"/>
      <c r="AO3" s="2"/>
      <c r="AP3" s="2"/>
      <c r="AQ3" s="2"/>
    </row>
    <row r="4" spans="1:43" ht="12.75" customHeight="1">
      <c r="A4" s="1"/>
      <c r="B4" s="9"/>
      <c r="C4" s="9"/>
      <c r="D4" s="10"/>
      <c r="E4" s="10"/>
      <c r="F4" s="10"/>
      <c r="G4" s="11"/>
      <c r="H4" s="1"/>
      <c r="I4" s="11"/>
      <c r="J4" s="11"/>
      <c r="K4" s="11"/>
      <c r="L4" s="11"/>
      <c r="M4" s="11"/>
      <c r="N4" s="1"/>
      <c r="O4" s="1"/>
      <c r="P4" s="1"/>
      <c r="Q4" s="1"/>
      <c r="R4" s="68"/>
      <c r="S4" s="68"/>
      <c r="T4" s="68"/>
      <c r="U4" s="68"/>
      <c r="V4" s="68"/>
      <c r="W4" s="72"/>
      <c r="X4" s="68"/>
      <c r="Y4" s="72"/>
      <c r="Z4" s="69"/>
      <c r="AA4" s="68"/>
      <c r="AB4" s="70"/>
      <c r="AC4" s="69"/>
      <c r="AD4" s="69"/>
      <c r="AE4" s="69"/>
      <c r="AF4" s="71"/>
      <c r="AG4" s="72"/>
      <c r="AH4" s="72"/>
      <c r="AI4" s="72"/>
      <c r="AJ4" s="72"/>
      <c r="AK4" s="1"/>
      <c r="AL4" s="1"/>
      <c r="AM4" s="2"/>
      <c r="AN4" s="1"/>
      <c r="AO4" s="1"/>
      <c r="AP4" s="2"/>
      <c r="AQ4" s="2"/>
    </row>
    <row r="5" spans="1:43" ht="12" customHeight="1">
      <c r="A5" s="73"/>
      <c r="B5" s="73"/>
      <c r="C5" s="74"/>
      <c r="D5" s="74"/>
      <c r="E5" s="74"/>
      <c r="F5" s="74"/>
      <c r="G5" s="74"/>
      <c r="H5" s="74"/>
      <c r="I5" s="74"/>
      <c r="J5" s="74"/>
      <c r="K5" s="74"/>
      <c r="L5" s="74"/>
      <c r="M5" s="74"/>
      <c r="N5" s="74"/>
      <c r="O5" s="74"/>
      <c r="P5" s="74"/>
      <c r="Q5" s="74"/>
      <c r="R5" s="75"/>
      <c r="S5" s="75"/>
      <c r="T5" s="75"/>
      <c r="U5" s="75"/>
      <c r="V5" s="75"/>
      <c r="W5" s="75"/>
      <c r="X5" s="75"/>
      <c r="Y5" s="75"/>
      <c r="Z5" s="75"/>
      <c r="AA5" s="75"/>
      <c r="AB5" s="75"/>
      <c r="AC5" s="75"/>
      <c r="AD5" s="75"/>
      <c r="AE5" s="75"/>
      <c r="AF5" s="75"/>
      <c r="AG5" s="75"/>
      <c r="AH5" s="75"/>
      <c r="AI5" s="75"/>
      <c r="AJ5" s="75"/>
      <c r="AK5" s="76"/>
      <c r="AL5" s="76"/>
      <c r="AM5" s="76"/>
      <c r="AN5" s="76"/>
      <c r="AO5" s="76"/>
      <c r="AP5" s="76"/>
      <c r="AQ5" s="76"/>
    </row>
    <row r="6" spans="1:43" ht="14.25" customHeight="1">
      <c r="A6" s="73"/>
      <c r="B6" s="73"/>
      <c r="C6" s="74"/>
      <c r="D6" s="74"/>
      <c r="E6" s="74"/>
      <c r="F6" s="74"/>
      <c r="G6" s="74"/>
      <c r="H6" s="74"/>
      <c r="I6" s="74"/>
      <c r="J6" s="74"/>
      <c r="K6" s="74"/>
      <c r="L6" s="74"/>
      <c r="M6" s="74"/>
      <c r="N6" s="74"/>
      <c r="O6" s="74"/>
      <c r="P6" s="74"/>
      <c r="Q6" s="74"/>
      <c r="R6" s="75"/>
      <c r="S6" s="75"/>
      <c r="T6" s="75"/>
      <c r="U6" s="75"/>
      <c r="V6" s="75"/>
      <c r="W6" s="75"/>
      <c r="X6" s="75"/>
      <c r="Y6" s="75"/>
      <c r="Z6" s="75"/>
      <c r="AA6" s="75"/>
      <c r="AB6" s="75"/>
      <c r="AC6" s="75"/>
      <c r="AD6" s="75"/>
      <c r="AE6" s="75"/>
      <c r="AF6" s="75"/>
      <c r="AG6" s="75"/>
      <c r="AH6" s="75"/>
      <c r="AI6" s="75"/>
      <c r="AJ6" s="75"/>
      <c r="AK6" s="76"/>
      <c r="AL6" s="76"/>
      <c r="AM6" s="76"/>
      <c r="AN6" s="76"/>
      <c r="AO6" s="76"/>
      <c r="AP6" s="76"/>
      <c r="AQ6" s="76"/>
    </row>
    <row r="7" spans="1:43" ht="22.5" customHeight="1">
      <c r="A7" s="77"/>
      <c r="B7" s="77"/>
      <c r="C7" s="78" t="s">
        <v>65</v>
      </c>
      <c r="D7" s="78"/>
      <c r="E7" s="78"/>
      <c r="F7" s="78"/>
      <c r="G7" s="78"/>
      <c r="H7" s="192"/>
      <c r="I7" s="78" t="s">
        <v>66</v>
      </c>
      <c r="J7" s="78"/>
      <c r="K7" s="78"/>
      <c r="L7" s="78"/>
      <c r="M7" s="78"/>
      <c r="N7" s="192"/>
      <c r="O7" s="79" t="s">
        <v>67</v>
      </c>
      <c r="P7" s="79"/>
      <c r="Q7" s="192"/>
      <c r="R7" s="80"/>
      <c r="S7" s="80"/>
      <c r="T7" s="80"/>
      <c r="U7" s="80"/>
      <c r="V7" s="80"/>
      <c r="W7" s="80"/>
      <c r="X7" s="80"/>
      <c r="Y7" s="80"/>
      <c r="Z7" s="80"/>
      <c r="AA7" s="80"/>
      <c r="AB7" s="80"/>
      <c r="AC7" s="80"/>
      <c r="AD7" s="80"/>
      <c r="AE7" s="80"/>
      <c r="AF7" s="80"/>
      <c r="AG7" s="80"/>
      <c r="AH7" s="80"/>
      <c r="AI7" s="80"/>
      <c r="AJ7" s="80"/>
      <c r="AK7" s="192"/>
      <c r="AL7" s="81"/>
      <c r="AM7" s="192"/>
      <c r="AN7" s="79"/>
      <c r="AO7" s="79"/>
      <c r="AP7" s="79"/>
      <c r="AQ7" s="192"/>
    </row>
    <row r="8" spans="1:43" ht="30" customHeight="1">
      <c r="A8" s="77"/>
      <c r="B8" s="77"/>
      <c r="C8" s="82" t="s">
        <v>68</v>
      </c>
      <c r="D8" s="83"/>
      <c r="E8" s="83"/>
      <c r="F8" s="83"/>
      <c r="G8" s="83"/>
      <c r="H8" s="84"/>
      <c r="I8" s="845" t="s">
        <v>69</v>
      </c>
      <c r="J8" s="845"/>
      <c r="K8" s="845"/>
      <c r="L8" s="845"/>
      <c r="M8" s="845"/>
      <c r="N8" s="84"/>
      <c r="O8" s="839" t="s">
        <v>70</v>
      </c>
      <c r="P8" s="920"/>
      <c r="Q8" s="84"/>
      <c r="R8" s="87" t="s">
        <v>71</v>
      </c>
      <c r="S8" s="87"/>
      <c r="T8" s="87"/>
      <c r="U8" s="87"/>
      <c r="V8" s="87"/>
      <c r="W8" s="88"/>
      <c r="X8" s="88"/>
      <c r="Y8" s="88"/>
      <c r="Z8" s="88"/>
      <c r="AA8" s="88"/>
      <c r="AB8" s="88"/>
      <c r="AC8" s="88"/>
      <c r="AD8" s="88"/>
      <c r="AE8" s="88"/>
      <c r="AF8" s="88"/>
      <c r="AG8" s="88"/>
      <c r="AH8" s="808"/>
      <c r="AI8" s="808"/>
      <c r="AJ8" s="808"/>
      <c r="AK8" s="84"/>
      <c r="AL8" s="89"/>
      <c r="AM8" s="84"/>
      <c r="AN8" s="90"/>
      <c r="AO8" s="90"/>
      <c r="AP8" s="90"/>
      <c r="AQ8" s="192"/>
    </row>
    <row r="9" spans="1:43" ht="19.5" customHeight="1">
      <c r="A9" s="77"/>
      <c r="B9" s="77"/>
      <c r="D9" s="13"/>
      <c r="E9" s="91"/>
      <c r="F9" s="91"/>
      <c r="G9" s="91"/>
      <c r="H9" s="96"/>
      <c r="I9" s="92"/>
      <c r="J9" s="347"/>
      <c r="K9" s="347"/>
      <c r="L9" s="347"/>
      <c r="M9" s="347"/>
      <c r="N9" s="96"/>
      <c r="O9" s="840" t="s">
        <v>72</v>
      </c>
      <c r="P9" s="921"/>
      <c r="Q9" s="96"/>
      <c r="R9" s="841" t="s">
        <v>73</v>
      </c>
      <c r="S9" s="842"/>
      <c r="T9" s="842"/>
      <c r="U9" s="842"/>
      <c r="V9" s="842"/>
      <c r="W9" s="843"/>
      <c r="X9" s="837" t="s">
        <v>74</v>
      </c>
      <c r="Y9" s="838"/>
      <c r="Z9" s="835" t="s">
        <v>75</v>
      </c>
      <c r="AA9" s="835"/>
      <c r="AB9" s="836"/>
      <c r="AC9" s="844" t="s">
        <v>76</v>
      </c>
      <c r="AD9" s="835"/>
      <c r="AE9" s="835"/>
      <c r="AF9" s="835"/>
      <c r="AG9" s="835"/>
      <c r="AH9" s="846" t="s">
        <v>77</v>
      </c>
      <c r="AI9" s="847"/>
      <c r="AJ9" s="848"/>
      <c r="AK9" s="807"/>
      <c r="AL9" s="95" t="s">
        <v>78</v>
      </c>
      <c r="AM9" s="96"/>
      <c r="AN9" s="833" t="s">
        <v>79</v>
      </c>
      <c r="AO9" s="922"/>
      <c r="AP9" s="923"/>
      <c r="AQ9" s="192"/>
    </row>
    <row r="10" spans="1:43" ht="51" customHeight="1">
      <c r="A10" s="193"/>
      <c r="B10" s="193"/>
      <c r="C10" s="139" t="s">
        <v>80</v>
      </c>
      <c r="D10" s="194" t="s">
        <v>26</v>
      </c>
      <c r="E10" s="139" t="s">
        <v>27</v>
      </c>
      <c r="F10" s="139" t="s">
        <v>28</v>
      </c>
      <c r="G10" s="139"/>
      <c r="H10" s="195"/>
      <c r="I10" s="345"/>
      <c r="J10" s="348" t="s">
        <v>81</v>
      </c>
      <c r="K10" s="348" t="s">
        <v>74</v>
      </c>
      <c r="L10" s="348" t="s">
        <v>76</v>
      </c>
      <c r="M10" s="348" t="s">
        <v>75</v>
      </c>
      <c r="N10" s="346"/>
      <c r="O10" s="196" t="s">
        <v>82</v>
      </c>
      <c r="P10" s="197" t="s">
        <v>83</v>
      </c>
      <c r="Q10" s="195"/>
      <c r="R10" s="418" t="s">
        <v>84</v>
      </c>
      <c r="S10" s="418" t="s">
        <v>85</v>
      </c>
      <c r="T10" s="419" t="s">
        <v>86</v>
      </c>
      <c r="U10" s="419" t="s">
        <v>87</v>
      </c>
      <c r="V10" s="419" t="s">
        <v>88</v>
      </c>
      <c r="W10" s="237" t="s">
        <v>89</v>
      </c>
      <c r="X10" s="344" t="s">
        <v>90</v>
      </c>
      <c r="Y10" s="237" t="s">
        <v>89</v>
      </c>
      <c r="Z10" s="344" t="s">
        <v>91</v>
      </c>
      <c r="AA10" s="344" t="s">
        <v>92</v>
      </c>
      <c r="AB10" s="237" t="s">
        <v>89</v>
      </c>
      <c r="AC10" s="344" t="s">
        <v>93</v>
      </c>
      <c r="AD10" s="344" t="s">
        <v>58</v>
      </c>
      <c r="AE10" s="344" t="s">
        <v>94</v>
      </c>
      <c r="AF10" s="344" t="s">
        <v>61</v>
      </c>
      <c r="AG10" s="800" t="s">
        <v>89</v>
      </c>
      <c r="AH10" s="802" t="s">
        <v>95</v>
      </c>
      <c r="AI10" s="803" t="s">
        <v>96</v>
      </c>
      <c r="AJ10" s="810" t="s">
        <v>89</v>
      </c>
      <c r="AK10" s="346"/>
      <c r="AL10" s="201" t="s">
        <v>97</v>
      </c>
      <c r="AM10" s="96"/>
      <c r="AN10" s="834" t="s">
        <v>98</v>
      </c>
      <c r="AO10" s="920"/>
      <c r="AP10" s="924"/>
      <c r="AQ10" s="192"/>
    </row>
    <row r="11" spans="1:43" ht="21" customHeight="1">
      <c r="A11" s="97"/>
      <c r="B11" s="97"/>
      <c r="C11" s="98"/>
      <c r="D11" s="99"/>
      <c r="E11" s="98"/>
      <c r="F11" s="98"/>
      <c r="G11" s="98"/>
      <c r="H11" s="100"/>
      <c r="I11" s="98"/>
      <c r="J11" s="279"/>
      <c r="K11" s="279"/>
      <c r="L11" s="279"/>
      <c r="M11" s="279"/>
      <c r="N11" s="100"/>
      <c r="O11" s="246">
        <f>IFERROR(AVERAGEIF($C14:$C130,"&lt;&gt;",O14:O130),"")</f>
        <v>3.8598484848484844</v>
      </c>
      <c r="P11" s="247" t="s">
        <v>99</v>
      </c>
      <c r="Q11" s="255"/>
      <c r="R11" s="257">
        <f t="shared" ref="R11:AE11" si="0">IFERROR(AVERAGEIF($C14:$C130,"&lt;&gt;",R14:R130),"")</f>
        <v>4.7333333333333334</v>
      </c>
      <c r="S11" s="257" t="str">
        <f t="shared" si="0"/>
        <v/>
      </c>
      <c r="T11" s="257">
        <f t="shared" si="0"/>
        <v>2.7333333333333334</v>
      </c>
      <c r="U11" s="257">
        <f t="shared" si="0"/>
        <v>4.4666666666666668</v>
      </c>
      <c r="V11" s="257">
        <f t="shared" si="0"/>
        <v>2.8666666666666667</v>
      </c>
      <c r="W11" s="250">
        <f t="shared" si="0"/>
        <v>0.92500000000000004</v>
      </c>
      <c r="X11" s="257">
        <f t="shared" si="0"/>
        <v>3.8</v>
      </c>
      <c r="Y11" s="250">
        <f t="shared" si="0"/>
        <v>3.8</v>
      </c>
      <c r="Z11" s="265">
        <f t="shared" si="0"/>
        <v>4.6000000000000005</v>
      </c>
      <c r="AA11" s="257">
        <f t="shared" si="0"/>
        <v>4.3333333333333339</v>
      </c>
      <c r="AB11" s="250">
        <f t="shared" si="0"/>
        <v>3.45</v>
      </c>
      <c r="AC11" s="268">
        <f t="shared" si="0"/>
        <v>4.5999999999999996</v>
      </c>
      <c r="AD11" s="268">
        <f t="shared" si="0"/>
        <v>4.5999999999999996</v>
      </c>
      <c r="AE11" s="268">
        <f t="shared" si="0"/>
        <v>4.7333333333333334</v>
      </c>
      <c r="AF11" s="265">
        <f>IFERROR(AVERAGEIF($C14:$C130,"&lt;&gt;",AF14:AF130),"")</f>
        <v>4.3999999999999995</v>
      </c>
      <c r="AG11" s="754">
        <f>IFERROR(AVERAGEIF($C14:$C130,"&lt;&gt;",AG14:AG130),"")</f>
        <v>2.2916666666666665</v>
      </c>
      <c r="AH11" s="804">
        <f>IFERROR(AVERAGEIF($C14:$C130,"&lt;&gt;",AH14:AH130),"")</f>
        <v>1.3333333333333333</v>
      </c>
      <c r="AI11" s="791">
        <f>IFERROR(AVERAGEIF($C14:$C130,"&lt;&gt;",AI14:AI130),"")</f>
        <v>3.2</v>
      </c>
      <c r="AJ11" s="811" t="str">
        <f>IFERROR(AVERAGEIF($C14:$C130,"&lt;&gt;",AJ14:AJ130),"")</f>
        <v/>
      </c>
      <c r="AK11" s="255"/>
      <c r="AL11" s="248"/>
      <c r="AM11" s="202"/>
      <c r="AN11" s="105"/>
      <c r="AO11" s="106"/>
      <c r="AP11" s="107"/>
      <c r="AQ11" s="192"/>
    </row>
    <row r="12" spans="1:43" ht="77.25" customHeight="1">
      <c r="A12" s="108"/>
      <c r="B12" s="108"/>
      <c r="C12" s="109" t="s">
        <v>100</v>
      </c>
      <c r="D12" s="110" t="s">
        <v>101</v>
      </c>
      <c r="E12" s="109" t="s">
        <v>102</v>
      </c>
      <c r="F12" s="109" t="s">
        <v>103</v>
      </c>
      <c r="G12" s="111"/>
      <c r="H12" s="112"/>
      <c r="I12" s="109"/>
      <c r="J12" s="109"/>
      <c r="K12" s="109"/>
      <c r="L12" s="109" t="s">
        <v>104</v>
      </c>
      <c r="M12" s="109"/>
      <c r="N12" s="112"/>
      <c r="O12" s="113" t="s">
        <v>105</v>
      </c>
      <c r="P12" s="114" t="s">
        <v>83</v>
      </c>
      <c r="Q12" s="256"/>
      <c r="R12" s="258" t="s">
        <v>106</v>
      </c>
      <c r="S12" s="258" t="s">
        <v>107</v>
      </c>
      <c r="T12" s="259" t="s">
        <v>108</v>
      </c>
      <c r="U12" s="259" t="s">
        <v>109</v>
      </c>
      <c r="V12" s="259" t="s">
        <v>110</v>
      </c>
      <c r="W12" s="238" t="s">
        <v>111</v>
      </c>
      <c r="X12" s="264" t="s">
        <v>112</v>
      </c>
      <c r="Y12" s="744" t="s">
        <v>113</v>
      </c>
      <c r="Z12" s="259" t="s">
        <v>114</v>
      </c>
      <c r="AA12" s="266" t="s">
        <v>115</v>
      </c>
      <c r="AB12" s="238" t="s">
        <v>116</v>
      </c>
      <c r="AC12" s="259" t="s">
        <v>117</v>
      </c>
      <c r="AD12" s="259" t="s">
        <v>118</v>
      </c>
      <c r="AE12" s="259" t="s">
        <v>119</v>
      </c>
      <c r="AF12" s="266" t="s">
        <v>120</v>
      </c>
      <c r="AG12" s="801" t="s">
        <v>121</v>
      </c>
      <c r="AH12" s="805" t="s">
        <v>122</v>
      </c>
      <c r="AI12" s="806" t="s">
        <v>123</v>
      </c>
      <c r="AJ12" s="812" t="s">
        <v>121</v>
      </c>
      <c r="AK12" s="256"/>
      <c r="AL12" s="118" t="s">
        <v>124</v>
      </c>
      <c r="AM12" s="112"/>
      <c r="AN12" s="119" t="s">
        <v>125</v>
      </c>
      <c r="AO12" s="120" t="s">
        <v>126</v>
      </c>
      <c r="AP12" s="114" t="s">
        <v>127</v>
      </c>
      <c r="AQ12" s="192"/>
    </row>
    <row r="13" spans="1:43" s="236" customFormat="1" ht="63" customHeight="1" outlineLevel="1">
      <c r="A13" s="226"/>
      <c r="B13" s="226"/>
      <c r="C13" s="230" t="s">
        <v>128</v>
      </c>
      <c r="D13" s="230" t="s">
        <v>128</v>
      </c>
      <c r="E13" s="230" t="s">
        <v>128</v>
      </c>
      <c r="F13" s="230" t="s">
        <v>128</v>
      </c>
      <c r="G13" s="227"/>
      <c r="H13" s="229"/>
      <c r="I13" s="227"/>
      <c r="J13" s="230" t="s">
        <v>128</v>
      </c>
      <c r="K13" s="230" t="s">
        <v>128</v>
      </c>
      <c r="L13" s="230" t="s">
        <v>128</v>
      </c>
      <c r="M13" s="230" t="s">
        <v>128</v>
      </c>
      <c r="N13" s="229"/>
      <c r="O13" s="230" t="s">
        <v>128</v>
      </c>
      <c r="P13" s="230" t="s">
        <v>128</v>
      </c>
      <c r="Q13" s="229"/>
      <c r="R13" s="414" t="s">
        <v>129</v>
      </c>
      <c r="S13" s="414" t="s">
        <v>129</v>
      </c>
      <c r="T13" s="415" t="s">
        <v>130</v>
      </c>
      <c r="U13" s="269" t="s">
        <v>131</v>
      </c>
      <c r="V13" s="254" t="s">
        <v>131</v>
      </c>
      <c r="W13" s="270" t="s">
        <v>128</v>
      </c>
      <c r="X13" s="254" t="s">
        <v>132</v>
      </c>
      <c r="Y13" s="270" t="s">
        <v>128</v>
      </c>
      <c r="Z13" s="271" t="s">
        <v>133</v>
      </c>
      <c r="AA13" s="271" t="s">
        <v>134</v>
      </c>
      <c r="AB13" s="270" t="s">
        <v>128</v>
      </c>
      <c r="AC13" s="267" t="s">
        <v>135</v>
      </c>
      <c r="AD13" s="272" t="s">
        <v>136</v>
      </c>
      <c r="AE13" s="267" t="s">
        <v>137</v>
      </c>
      <c r="AF13" s="271" t="s">
        <v>138</v>
      </c>
      <c r="AG13" s="270" t="s">
        <v>128</v>
      </c>
      <c r="AH13" s="809" t="s">
        <v>139</v>
      </c>
      <c r="AI13" s="809" t="s">
        <v>139</v>
      </c>
      <c r="AJ13" s="755" t="s">
        <v>121</v>
      </c>
      <c r="AK13" s="273"/>
      <c r="AL13" s="254" t="s">
        <v>140</v>
      </c>
      <c r="AM13" s="235"/>
      <c r="AN13" s="227" t="s">
        <v>140</v>
      </c>
      <c r="AO13" s="227" t="s">
        <v>140</v>
      </c>
      <c r="AP13" s="227" t="s">
        <v>140</v>
      </c>
      <c r="AQ13" s="235"/>
    </row>
    <row r="14" spans="1:43" ht="22.5" customHeight="1">
      <c r="A14" s="126"/>
      <c r="B14" s="126"/>
      <c r="C14" s="194" t="str">
        <f>'4. VAS list'!B8</f>
        <v>Telemedicine</v>
      </c>
      <c r="D14" s="19" t="str">
        <f>IF('4. VAS list'!C8="","",'4. VAS list'!C8)</f>
        <v>Cover the costs of private healthcare, from diagnosis to treatment</v>
      </c>
      <c r="E14" s="127" t="str">
        <f>IF('4. VAS list'!G8="","",'4. VAS list'!G8)</f>
        <v>DigitalAccessAndProtection​</v>
      </c>
      <c r="F14" s="127" t="str">
        <f>IF('4. VAS list'!H8="","",'4. VAS list'!H8)</f>
        <v>Practical guides / Prevention information​</v>
      </c>
      <c r="G14" s="127"/>
      <c r="H14" s="128"/>
      <c r="I14" s="127"/>
      <c r="J14" s="127" cm="1">
        <f t="array" ref="J14">_xlfn.IFNA(_xlfn.IFS('4. VAS list'!$I8='1. Master scoring '!$J$10,1,'4. VAS list'!$J8='1. Master scoring '!$J$10,2,'4. VAS list'!$K8='1. Master scoring '!$J$10,3,'4. VAS list'!$L8='1. Master scoring '!$J$10,4),"Completare")</f>
        <v>1</v>
      </c>
      <c r="K14" s="127" cm="1">
        <f t="array" ref="K14">_xlfn.IFNA(_xlfn.IFS('4. VAS list'!$I8='1. Master scoring '!$K$10,1,'4. VAS list'!$J8='1. Master scoring '!$K$10,2,'4. VAS list'!$K8='1. Master scoring '!$K$10,3,'4. VAS list'!$L8='1. Master scoring '!$K$10,4),"Completare")</f>
        <v>2</v>
      </c>
      <c r="L14" s="127" cm="1">
        <f t="array" ref="L14">_xlfn.IFNA(_xlfn.IFS('4. VAS list'!$I8='1. Master scoring '!$L$10,1,'4. VAS list'!$J8='1. Master scoring '!$L$10,2,'4. VAS list'!$K8='1. Master scoring '!$L$10,3,'4. VAS list'!$L8='1. Master scoring '!$L$10,4),"Completare")</f>
        <v>3</v>
      </c>
      <c r="M14" s="127" cm="1">
        <f t="array" ref="M14">_xlfn.IFNA(_xlfn.IFS('4. VAS list'!$I8='1. Master scoring '!$M$10,1,'4. VAS list'!$J8='1. Master scoring '!$M$10,2,'4. VAS list'!$K8='1. Master scoring '!$M$10,3,'4. VAS list'!$L8='1. Master scoring '!$M$10,4),"Completare")</f>
        <v>4</v>
      </c>
      <c r="N14" s="128"/>
      <c r="O14" s="135">
        <f t="shared" ref="O14:O31" si="1">IFERROR(AVERAGE(R14:W14,X14:X14,Z14:Z14,AC14:AF14),"")</f>
        <v>4.2443181818181817</v>
      </c>
      <c r="P14" s="131">
        <f>IFERROR(RANK(O14,$O$14:$O$128,0)+COUNTIF($O$14:O14,#REF!)," ")</f>
        <v>1</v>
      </c>
      <c r="Q14" s="128"/>
      <c r="R14" s="132">
        <f>IFERROR(AVERAGE('4a. Scorer 1'!F13,'4b. Scorer 2'!F13,'4c. Scorer 3'!F13)," ")</f>
        <v>5</v>
      </c>
      <c r="S14" s="632" t="str">
        <f>IFERROR(AVERAGE('4a. Scorer 1'!G13,'4b. Scorer 2'!G13,'4c. Scorer 3'!G13)," ")</f>
        <v xml:space="preserve"> </v>
      </c>
      <c r="T14" s="132">
        <f>IFERROR(AVERAGE('4a. Scorer 1'!H13,'4b. Scorer 2'!H13,'4c. Scorer 3'!H13)," ")</f>
        <v>4</v>
      </c>
      <c r="U14" s="132">
        <f>IFERROR(AVERAGE('4a. Scorer 1'!I13,'4b. Scorer 2'!I13,'4c. Scorer 3'!I13)," ")</f>
        <v>5</v>
      </c>
      <c r="V14" s="132">
        <f>IFERROR(AVERAGE('4a. Scorer 1'!J13,'4b. Scorer 2'!J13,'4c. Scorer 3'!J13)," ")</f>
        <v>2.3333333333333335</v>
      </c>
      <c r="W14" s="133">
        <f>IFERROR(AVERAGE(R14:V14)*(J14/MAX(J14:M14)),"")</f>
        <v>1.0208333333333333</v>
      </c>
      <c r="X14" s="132">
        <f>IFERROR(AVERAGE('4a. Scorer 1'!L13,'4b. Scorer 2'!L13,'4c. Scorer 3'!L13)," ")</f>
        <v>4.333333333333333</v>
      </c>
      <c r="Y14" s="133">
        <f>IFERROR(AVERAGE(X14:X14)*(M14/MAX(J14:M14)),"")</f>
        <v>4.333333333333333</v>
      </c>
      <c r="Z14" s="132">
        <f>IFERROR(AVERAGE('4a. Scorer 1'!N13,'4b. Scorer 2'!N13,'4c. Scorer 3'!N13)," ")</f>
        <v>5</v>
      </c>
      <c r="AA14" s="132">
        <f>IFERROR(AVERAGE('4a. Scorer 1'!O13,'4b. Scorer 2'!O13,'4c. Scorer 3'!O13)," ")</f>
        <v>5</v>
      </c>
      <c r="AB14" s="133">
        <f>IFERROR(AVERAGE(Z14:Z14)*(L14/MAX(J14:M14)),"")</f>
        <v>3.75</v>
      </c>
      <c r="AC14" s="132">
        <f>IFERROR(AVERAGE('4a. Scorer 1'!Q13,'4b. Scorer 2'!Q13,'4c. Scorer 3'!Q13)," ")</f>
        <v>5</v>
      </c>
      <c r="AD14" s="132">
        <f>IFERROR(AVERAGE('4a. Scorer 1'!R13,'4b. Scorer 2'!R13,'4c. Scorer 3'!R13)," ")</f>
        <v>5</v>
      </c>
      <c r="AE14" s="132">
        <f>IFERROR(AVERAGE('4a. Scorer 1'!S13,'4b. Scorer 2'!S13,'4c. Scorer 3'!S13)," ")</f>
        <v>5</v>
      </c>
      <c r="AF14" s="132">
        <f>IFERROR(AVERAGE('4a. Scorer 1'!T13,'4b. Scorer 2'!T13,'4c. Scorer 3'!T13)," ")</f>
        <v>5</v>
      </c>
      <c r="AG14" s="133">
        <f t="shared" ref="AG14:AG31" si="2">IFERROR(AVERAGE(AC14:AF14)*(K14/MAX(J14:M14)),"")</f>
        <v>2.5</v>
      </c>
      <c r="AH14" s="792">
        <f>IFERROR(AVERAGE('4a. Scorer 1'!V13,'4b. Scorer 2'!V13,'4c. Scorer 3'!V13)," ")</f>
        <v>2.6666666666666665</v>
      </c>
      <c r="AI14" s="792">
        <f>IFERROR(AVERAGE('4a. Scorer 1'!W13,'4b. Scorer 2'!W13,'4c. Scorer 3'!W13)," ")</f>
        <v>4</v>
      </c>
      <c r="AJ14" s="133"/>
      <c r="AK14" s="128"/>
      <c r="AL14" s="127" t="s">
        <v>141</v>
      </c>
      <c r="AM14" s="192" t="s">
        <v>1</v>
      </c>
      <c r="AN14" s="127"/>
      <c r="AO14" s="127"/>
      <c r="AP14" s="127"/>
      <c r="AQ14" s="192"/>
    </row>
    <row r="15" spans="1:43" ht="22.5" customHeight="1">
      <c r="A15" s="126"/>
      <c r="B15" s="126"/>
      <c r="C15" s="194" t="str">
        <f>'4. VAS list'!B9</f>
        <v>ID Theft</v>
      </c>
      <c r="D15" s="19" t="str">
        <f>IF('4. VAS list'!C9="","",'4. VAS list'!C9)</f>
        <v>Cover the costs you might incur from being defrauded</v>
      </c>
      <c r="E15" s="127" t="str">
        <f>IF('4. VAS list'!G9="","",'4. VAS list'!G9)</f>
        <v>Health​</v>
      </c>
      <c r="F15" s="127" t="str">
        <f>IF('4. VAS list'!H9="","",'4. VAS list'!H9)</f>
        <v>Medical &amp; health specialist services​</v>
      </c>
      <c r="G15" s="127"/>
      <c r="H15" s="128"/>
      <c r="I15" s="127"/>
      <c r="J15" s="127" cm="1">
        <f t="array" ref="J15">_xlfn.IFNA(_xlfn.IFS('4. VAS list'!$I9='1. Master scoring '!$J$10,1,'4. VAS list'!$J9='1. Master scoring '!$J$10,2,'4. VAS list'!$K9='1. Master scoring '!$J$10,3,'4. VAS list'!$L9='1. Master scoring '!$J$10,4),"Completare")</f>
        <v>1</v>
      </c>
      <c r="K15" s="127" cm="1">
        <f t="array" ref="K15">_xlfn.IFNA(_xlfn.IFS('4. VAS list'!$I9='1. Master scoring '!$K$10,1,'4. VAS list'!$J9='1. Master scoring '!$K$10,2,'4. VAS list'!$K9='1. Master scoring '!$K$10,3,'4. VAS list'!$L9='1. Master scoring '!$K$10,4),"Completare")</f>
        <v>2</v>
      </c>
      <c r="L15" s="127" cm="1">
        <f t="array" ref="L15">_xlfn.IFNA(_xlfn.IFS('4. VAS list'!$I9='1. Master scoring '!$L$10,1,'4. VAS list'!$J9='1. Master scoring '!$L$10,2,'4. VAS list'!$K9='1. Master scoring '!$L$10,3,'4. VAS list'!$L9='1. Master scoring '!$L$10,4),"Completare")</f>
        <v>3</v>
      </c>
      <c r="M15" s="127" cm="1">
        <f t="array" ref="M15">_xlfn.IFNA(_xlfn.IFS('4. VAS list'!$I9='1. Master scoring '!$M$10,1,'4. VAS list'!$J9='1. Master scoring '!$M$10,2,'4. VAS list'!$K9='1. Master scoring '!$M$10,3,'4. VAS list'!$L9='1. Master scoring '!$M$10,4),"Completare")</f>
        <v>4</v>
      </c>
      <c r="N15" s="128"/>
      <c r="O15" s="135">
        <f t="shared" si="1"/>
        <v>3.9299242424242427</v>
      </c>
      <c r="P15" s="131">
        <f>IFERROR(RANK(O15,$O$14:$O$128,0)+COUNTIF($O$14:O15,#REF!)," ")</f>
        <v>2</v>
      </c>
      <c r="Q15" s="128"/>
      <c r="R15" s="132">
        <f>IFERROR(AVERAGE('4a. Scorer 1'!F14,'4b. Scorer 2'!F14,'4c. Scorer 3'!F14)," ")</f>
        <v>5</v>
      </c>
      <c r="S15" s="632" t="str">
        <f>IFERROR(AVERAGE('4a. Scorer 1'!G14,'4b. Scorer 2'!G14,'4c. Scorer 3'!G14)," ")</f>
        <v xml:space="preserve"> </v>
      </c>
      <c r="T15" s="132">
        <f>IFERROR(AVERAGE('4a. Scorer 1'!H14,'4b. Scorer 2'!H14,'4c. Scorer 3'!H14)," ")</f>
        <v>2</v>
      </c>
      <c r="U15" s="132">
        <f>IFERROR(AVERAGE('4a. Scorer 1'!I14,'4b. Scorer 2'!I14,'4c. Scorer 3'!I14)," ")</f>
        <v>5</v>
      </c>
      <c r="V15" s="132">
        <f>IFERROR(AVERAGE('4a. Scorer 1'!J14,'4b. Scorer 2'!J14,'4c. Scorer 3'!J14)," ")</f>
        <v>2.3333333333333335</v>
      </c>
      <c r="W15" s="133">
        <f>IFERROR(AVERAGE(R15:V15)*(J15/MAX(J15:M15)),"")</f>
        <v>0.89583333333333337</v>
      </c>
      <c r="X15" s="132">
        <f>IFERROR(AVERAGE('4a. Scorer 1'!L14,'4b. Scorer 2'!L14,'4c. Scorer 3'!L14)," ")</f>
        <v>4</v>
      </c>
      <c r="Y15" s="133">
        <f>IFERROR(AVERAGE(X15:X15)*(M15/MAX(J15:M15)),"")</f>
        <v>4</v>
      </c>
      <c r="Z15" s="132">
        <f>IFERROR(AVERAGE('4a. Scorer 1'!N14,'4b. Scorer 2'!N14,'4c. Scorer 3'!N14)," ")</f>
        <v>4.666666666666667</v>
      </c>
      <c r="AA15" s="132">
        <f>IFERROR(AVERAGE('4a. Scorer 1'!O14,'4b. Scorer 2'!O14,'4c. Scorer 3'!O14)," ")</f>
        <v>4</v>
      </c>
      <c r="AB15" s="133">
        <f>IFERROR(AVERAGE(Z15:Z15)*(L15/MAX(J15:M15)),"")</f>
        <v>3.5</v>
      </c>
      <c r="AC15" s="132">
        <f>IFERROR(AVERAGE('4a. Scorer 1'!Q14,'4b. Scorer 2'!Q14,'4c. Scorer 3'!Q14)," ")</f>
        <v>5</v>
      </c>
      <c r="AD15" s="132">
        <f>IFERROR(AVERAGE('4a. Scorer 1'!R14,'4b. Scorer 2'!R14,'4c. Scorer 3'!R14)," ")</f>
        <v>5</v>
      </c>
      <c r="AE15" s="132">
        <f>IFERROR(AVERAGE('4a. Scorer 1'!S14,'4b. Scorer 2'!S14,'4c. Scorer 3'!S14)," ")</f>
        <v>5</v>
      </c>
      <c r="AF15" s="132">
        <f>IFERROR(AVERAGE('4a. Scorer 1'!T14,'4b. Scorer 2'!T14,'4c. Scorer 3'!T14)," ")</f>
        <v>4.333333333333333</v>
      </c>
      <c r="AG15" s="133">
        <f t="shared" si="2"/>
        <v>2.4166666666666665</v>
      </c>
      <c r="AH15" s="792">
        <f>IFERROR(AVERAGE('4a. Scorer 1'!V14,'4b. Scorer 2'!V14,'4c. Scorer 3'!V14)," ")</f>
        <v>1</v>
      </c>
      <c r="AI15" s="792">
        <f>IFERROR(AVERAGE('4a. Scorer 1'!W14,'4b. Scorer 2'!W14,'4c. Scorer 3'!W14)," ")</f>
        <v>3</v>
      </c>
      <c r="AJ15" s="133"/>
      <c r="AK15" s="128"/>
      <c r="AL15" s="127" t="s">
        <v>142</v>
      </c>
      <c r="AM15" s="192" t="s">
        <v>1</v>
      </c>
      <c r="AN15" s="127"/>
      <c r="AO15" s="127"/>
      <c r="AP15" s="127"/>
      <c r="AQ15" s="192"/>
    </row>
    <row r="16" spans="1:43" ht="22.5" customHeight="1">
      <c r="A16" s="126"/>
      <c r="B16" s="126"/>
      <c r="C16" s="194" t="str">
        <f>'4. VAS list'!B10</f>
        <v>Vehicle Geolocation</v>
      </c>
      <c r="D16" s="19" t="str">
        <f>IF('4. VAS list'!C10="","",'4. VAS list'!C10)</f>
        <v>Install an approved GPS tracking device and reduce vehicle insurance premium</v>
      </c>
      <c r="E16" s="127" t="str">
        <f>IF('4. VAS list'!G10="","",'4. VAS list'!G10)</f>
        <v>Mobility​</v>
      </c>
      <c r="F16" s="127" t="str">
        <f>IF('4. VAS list'!H10="","",'4. VAS list'!H10)</f>
        <v>Mobility assistance (bikes, fines help)​</v>
      </c>
      <c r="G16" s="127"/>
      <c r="H16" s="128"/>
      <c r="I16" s="127"/>
      <c r="J16" s="127" cm="1">
        <f t="array" ref="J16">_xlfn.IFNA(_xlfn.IFS('4. VAS list'!$I10='1. Master scoring '!$J$10,1,'4. VAS list'!$J10='1. Master scoring '!$J$10,2,'4. VAS list'!$K10='1. Master scoring '!$J$10,3,'4. VAS list'!$L10='1. Master scoring '!$J$10,4),"Completare")</f>
        <v>1</v>
      </c>
      <c r="K16" s="127" cm="1">
        <f t="array" ref="K16">_xlfn.IFNA(_xlfn.IFS('4. VAS list'!$I10='1. Master scoring '!$K$10,1,'4. VAS list'!$J10='1. Master scoring '!$K$10,2,'4. VAS list'!$K10='1. Master scoring '!$K$10,3,'4. VAS list'!$L10='1. Master scoring '!$K$10,4),"Completare")</f>
        <v>2</v>
      </c>
      <c r="L16" s="127" cm="1">
        <f t="array" ref="L16">_xlfn.IFNA(_xlfn.IFS('4. VAS list'!$I10='1. Master scoring '!$L$10,1,'4. VAS list'!$J10='1. Master scoring '!$L$10,2,'4. VAS list'!$K10='1. Master scoring '!$L$10,3,'4. VAS list'!$L10='1. Master scoring '!$L$10,4),"Completare")</f>
        <v>3</v>
      </c>
      <c r="M16" s="127" cm="1">
        <f t="array" ref="M16">_xlfn.IFNA(_xlfn.IFS('4. VAS list'!$I10='1. Master scoring '!$M$10,1,'4. VAS list'!$J10='1. Master scoring '!$M$10,2,'4. VAS list'!$K10='1. Master scoring '!$M$10,3,'4. VAS list'!$L10='1. Master scoring '!$M$10,4),"Completare")</f>
        <v>4</v>
      </c>
      <c r="N16" s="128"/>
      <c r="O16" s="135">
        <f t="shared" si="1"/>
        <v>3.8731060606060606</v>
      </c>
      <c r="P16" s="131">
        <f>IFERROR(RANK(O16,$O$14:$O$128,0)+COUNTIF($O$14:O16,#REF!)," ")</f>
        <v>3</v>
      </c>
      <c r="Q16" s="128"/>
      <c r="R16" s="132">
        <f>IFERROR(AVERAGE('4a. Scorer 1'!F15,'4b. Scorer 2'!F15,'4c. Scorer 3'!F15)," ")</f>
        <v>5</v>
      </c>
      <c r="S16" s="632" t="str">
        <f>IFERROR(AVERAGE('4a. Scorer 1'!G15,'4b. Scorer 2'!G15,'4c. Scorer 3'!G15)," ")</f>
        <v xml:space="preserve"> </v>
      </c>
      <c r="T16" s="132">
        <f>IFERROR(AVERAGE('4a. Scorer 1'!H15,'4b. Scorer 2'!H15,'4c. Scorer 3'!H15)," ")</f>
        <v>2.6666666666666665</v>
      </c>
      <c r="U16" s="132">
        <f>IFERROR(AVERAGE('4a. Scorer 1'!I15,'4b. Scorer 2'!I15,'4c. Scorer 3'!I15)," ")</f>
        <v>4.333333333333333</v>
      </c>
      <c r="V16" s="132">
        <f>IFERROR(AVERAGE('4a. Scorer 1'!J15,'4b. Scorer 2'!J15,'4c. Scorer 3'!J15)," ")</f>
        <v>3</v>
      </c>
      <c r="W16" s="133">
        <f>IFERROR(AVERAGE(R16:V16)*(J16/MAX(J16:M16)),"")</f>
        <v>0.9375</v>
      </c>
      <c r="X16" s="132">
        <f>IFERROR(AVERAGE('4a. Scorer 1'!L15,'4b. Scorer 2'!L15,'4c. Scorer 3'!L15)," ")</f>
        <v>3.6666666666666665</v>
      </c>
      <c r="Y16" s="133">
        <f>IFERROR(AVERAGE(X16:X16)*(M16/MAX(J16:M16)),"")</f>
        <v>3.6666666666666665</v>
      </c>
      <c r="Z16" s="132">
        <f>IFERROR(AVERAGE('4a. Scorer 1'!N15,'4b. Scorer 2'!N15,'4c. Scorer 3'!N15)," ")</f>
        <v>4.666666666666667</v>
      </c>
      <c r="AA16" s="132">
        <f>IFERROR(AVERAGE('4a. Scorer 1'!O15,'4b. Scorer 2'!O15,'4c. Scorer 3'!O15)," ")</f>
        <v>4.666666666666667</v>
      </c>
      <c r="AB16" s="133">
        <f>IFERROR(AVERAGE(Z16:Z16)*(L16/MAX(J16:M16)),"")</f>
        <v>3.5</v>
      </c>
      <c r="AC16" s="132">
        <f>IFERROR(AVERAGE('4a. Scorer 1'!Q15,'4b. Scorer 2'!Q15,'4c. Scorer 3'!Q15)," ")</f>
        <v>4</v>
      </c>
      <c r="AD16" s="132">
        <f>IFERROR(AVERAGE('4a. Scorer 1'!R15,'4b. Scorer 2'!R15,'4c. Scorer 3'!R15)," ")</f>
        <v>4.666666666666667</v>
      </c>
      <c r="AE16" s="132">
        <f>IFERROR(AVERAGE('4a. Scorer 1'!S15,'4b. Scorer 2'!S15,'4c. Scorer 3'!S15)," ")</f>
        <v>4.666666666666667</v>
      </c>
      <c r="AF16" s="132">
        <f>IFERROR(AVERAGE('4a. Scorer 1'!T15,'4b. Scorer 2'!T15,'4c. Scorer 3'!T15)," ")</f>
        <v>5</v>
      </c>
      <c r="AG16" s="133">
        <f t="shared" si="2"/>
        <v>2.291666666666667</v>
      </c>
      <c r="AH16" s="792">
        <f>IFERROR(AVERAGE('4a. Scorer 1'!V15,'4b. Scorer 2'!V15,'4c. Scorer 3'!V15)," ")</f>
        <v>1</v>
      </c>
      <c r="AI16" s="792">
        <f>IFERROR(AVERAGE('4a. Scorer 1'!W15,'4b. Scorer 2'!W15,'4c. Scorer 3'!W15)," ")</f>
        <v>3</v>
      </c>
      <c r="AJ16" s="133"/>
      <c r="AK16" s="128"/>
      <c r="AL16" s="127" t="s">
        <v>143</v>
      </c>
      <c r="AM16" s="192" t="s">
        <v>1</v>
      </c>
      <c r="AN16" s="127"/>
      <c r="AO16" s="127"/>
      <c r="AP16" s="127"/>
      <c r="AQ16" s="192"/>
    </row>
    <row r="17" spans="1:43" ht="22.5" customHeight="1">
      <c r="A17" s="126"/>
      <c r="B17" s="126"/>
      <c r="C17" s="194" t="str">
        <f>'4. VAS list'!B11</f>
        <v>Pet Care</v>
      </c>
      <c r="D17" s="19" t="str">
        <f>IF('4. VAS list'!C11="","",'4. VAS list'!C11)</f>
        <v>Cover the cost of veterinary fees for illnesses or injuries</v>
      </c>
      <c r="E17" s="127" t="str">
        <f>IF('4. VAS list'!G11="","",'4. VAS list'!G11)</f>
        <v>HomeAndFamily​</v>
      </c>
      <c r="F17" s="127" t="str">
        <f>IF('4. VAS list'!H11="","",'4. VAS list'!H11)</f>
        <v>Pet care​</v>
      </c>
      <c r="G17" s="127"/>
      <c r="H17" s="128"/>
      <c r="I17" s="127"/>
      <c r="J17" s="127" cm="1">
        <f t="array" ref="J17">_xlfn.IFNA(_xlfn.IFS('4. VAS list'!$I11='1. Master scoring '!$J$10,1,'4. VAS list'!$J11='1. Master scoring '!$J$10,2,'4. VAS list'!$K11='1. Master scoring '!$J$10,3,'4. VAS list'!$L11='1. Master scoring '!$J$10,4),"")</f>
        <v>1</v>
      </c>
      <c r="K17" s="127" cm="1">
        <f t="array" ref="K17">_xlfn.IFNA(_xlfn.IFS('4. VAS list'!$I11='1. Master scoring '!$K$10,1,'4. VAS list'!$J11='1. Master scoring '!$K$10,2,'4. VAS list'!$K11='1. Master scoring '!$K$10,3,'4. VAS list'!$L11='1. Master scoring '!$K$10,4),"Completare")</f>
        <v>2</v>
      </c>
      <c r="L17" s="127" cm="1">
        <f t="array" ref="L17">_xlfn.IFNA(_xlfn.IFS('4. VAS list'!$I11='1. Master scoring '!$L$10,1,'4. VAS list'!$J11='1. Master scoring '!$L$10,2,'4. VAS list'!$K11='1. Master scoring '!$L$10,3,'4. VAS list'!$L11='1. Master scoring '!$L$10,4),"Completare")</f>
        <v>3</v>
      </c>
      <c r="M17" s="127" cm="1">
        <f t="array" ref="M17">_xlfn.IFNA(_xlfn.IFS('4. VAS list'!$I11='1. Master scoring '!$M$10,1,'4. VAS list'!$J11='1. Master scoring '!$M$10,2,'4. VAS list'!$K11='1. Master scoring '!$M$10,3,'4. VAS list'!$L11='1. Master scoring '!$M$10,4),"Completare")</f>
        <v>4</v>
      </c>
      <c r="N17" s="128"/>
      <c r="O17" s="135">
        <f t="shared" si="1"/>
        <v>3.7784090909090908</v>
      </c>
      <c r="P17" s="131">
        <f>IFERROR(RANK(O17,$O$14:$O$128,0)+COUNTIF($O$14:O17,#REF!)," ")</f>
        <v>4</v>
      </c>
      <c r="Q17" s="128"/>
      <c r="R17" s="132">
        <f>IFERROR(AVERAGE('4a. Scorer 1'!F16,'4b. Scorer 2'!F16,'4c. Scorer 3'!F16)," ")</f>
        <v>4.666666666666667</v>
      </c>
      <c r="S17" s="632" t="str">
        <f>IFERROR(AVERAGE('4a. Scorer 1'!G16,'4b. Scorer 2'!G16,'4c. Scorer 3'!G16)," ")</f>
        <v xml:space="preserve"> </v>
      </c>
      <c r="T17" s="132">
        <f>IFERROR(AVERAGE('4a. Scorer 1'!H16,'4b. Scorer 2'!H16,'4c. Scorer 3'!H16)," ")</f>
        <v>2.3333333333333335</v>
      </c>
      <c r="U17" s="132">
        <f>IFERROR(AVERAGE('4a. Scorer 1'!I16,'4b. Scorer 2'!I16,'4c. Scorer 3'!I16)," ")</f>
        <v>4.333333333333333</v>
      </c>
      <c r="V17" s="132">
        <f>IFERROR(AVERAGE('4a. Scorer 1'!J16,'4b. Scorer 2'!J16,'4c. Scorer 3'!J16)," ")</f>
        <v>3</v>
      </c>
      <c r="W17" s="133">
        <f>IFERROR(AVERAGE(R17:V17)*(J17/MAX(J17:M17)),"")</f>
        <v>0.89583333333333326</v>
      </c>
      <c r="X17" s="132">
        <f>IFERROR(AVERAGE('4a. Scorer 1'!L16,'4b. Scorer 2'!L16,'4c. Scorer 3'!L16)," ")</f>
        <v>3.3333333333333335</v>
      </c>
      <c r="Y17" s="133">
        <f>IFERROR(AVERAGE(X17:X17)*(M17/MAX(J17:M17)),"")</f>
        <v>3.3333333333333335</v>
      </c>
      <c r="Z17" s="132">
        <f>IFERROR(AVERAGE('4a. Scorer 1'!N16,'4b. Scorer 2'!N16,'4c. Scorer 3'!N16)," ")</f>
        <v>4</v>
      </c>
      <c r="AA17" s="132">
        <f>IFERROR(AVERAGE('4a. Scorer 1'!O16,'4b. Scorer 2'!O16,'4c. Scorer 3'!O16)," ")</f>
        <v>4.333333333333333</v>
      </c>
      <c r="AB17" s="133">
        <f>IFERROR(AVERAGE(Z17:Z17)*(L17/MAX(J17:M17)),"")</f>
        <v>3</v>
      </c>
      <c r="AC17" s="132">
        <f>IFERROR(AVERAGE('4a. Scorer 1'!Q16,'4b. Scorer 2'!Q16,'4c. Scorer 3'!Q16)," ")</f>
        <v>5</v>
      </c>
      <c r="AD17" s="132">
        <f>IFERROR(AVERAGE('4a. Scorer 1'!R16,'4b. Scorer 2'!R16,'4c. Scorer 3'!R16)," ")</f>
        <v>5</v>
      </c>
      <c r="AE17" s="132">
        <f>IFERROR(AVERAGE('4a. Scorer 1'!S16,'4b. Scorer 2'!S16,'4c. Scorer 3'!S16)," ")</f>
        <v>4.666666666666667</v>
      </c>
      <c r="AF17" s="132">
        <f>IFERROR(AVERAGE('4a. Scorer 1'!T16,'4b. Scorer 2'!T16,'4c. Scorer 3'!T16)," ")</f>
        <v>4.333333333333333</v>
      </c>
      <c r="AG17" s="133">
        <f t="shared" si="2"/>
        <v>2.375</v>
      </c>
      <c r="AH17" s="792">
        <f>IFERROR(AVERAGE('4a. Scorer 1'!V16,'4b. Scorer 2'!V16,'4c. Scorer 3'!V16)," ")</f>
        <v>1</v>
      </c>
      <c r="AI17" s="792">
        <f>IFERROR(AVERAGE('4a. Scorer 1'!W16,'4b. Scorer 2'!W16,'4c. Scorer 3'!W16)," ")</f>
        <v>3</v>
      </c>
      <c r="AJ17" s="133"/>
      <c r="AK17" s="128"/>
      <c r="AL17" s="127"/>
      <c r="AM17" s="192" t="s">
        <v>1</v>
      </c>
      <c r="AN17" s="127"/>
      <c r="AO17" s="127"/>
      <c r="AP17" s="127"/>
      <c r="AQ17" s="192"/>
    </row>
    <row r="18" spans="1:43" ht="22.5" customHeight="1">
      <c r="A18" s="126"/>
      <c r="B18" s="126"/>
      <c r="C18" s="194" t="str">
        <f>'4. VAS list'!B12</f>
        <v>Road Assistance</v>
      </c>
      <c r="D18" s="19" t="str">
        <f>IF('4. VAS list'!C12="","",'4. VAS list'!C12)</f>
        <v>Lorem ipsum</v>
      </c>
      <c r="E18" s="127" t="str">
        <f>IF('4. VAS list'!G12="","",'4. VAS list'!G12)</f>
        <v>Mobility​</v>
      </c>
      <c r="F18" s="127" t="str">
        <f>IF('4. VAS list'!H12="","",'4. VAS list'!H12)</f>
        <v>Emergency response​</v>
      </c>
      <c r="G18" s="127"/>
      <c r="H18" s="128"/>
      <c r="I18" s="127"/>
      <c r="J18" s="127" cm="1">
        <f t="array" ref="J18">_xlfn.IFNA(_xlfn.IFS('4. VAS list'!$I12='1. Master scoring '!$J$10,1,'4. VAS list'!$J12='1. Master scoring '!$J$10,2,'4. VAS list'!$K12='1. Master scoring '!$J$10,3,'4. VAS list'!$L12='1. Master scoring '!$J$10,4),"")</f>
        <v>1</v>
      </c>
      <c r="K18" s="127" cm="1">
        <f t="array" ref="K18">_xlfn.IFNA(_xlfn.IFS('4. VAS list'!$I12='1. Master scoring '!$K$10,1,'4. VAS list'!$J12='1. Master scoring '!$K$10,2,'4. VAS list'!$K12='1. Master scoring '!$K$10,3,'4. VAS list'!$L12='1. Master scoring '!$K$10,4),"")</f>
        <v>2</v>
      </c>
      <c r="L18" s="127" cm="1">
        <f t="array" ref="L18">_xlfn.IFNA(_xlfn.IFS('4. VAS list'!$I12='1. Master scoring '!$L$10,1,'4. VAS list'!$J12='1. Master scoring '!$L$10,2,'4. VAS list'!$K12='1. Master scoring '!$L$10,3,'4. VAS list'!$L12='1. Master scoring '!$L$10,4),"")</f>
        <v>3</v>
      </c>
      <c r="M18" s="127" cm="1">
        <f t="array" ref="M18">_xlfn.IFNA(_xlfn.IFS('4. VAS list'!$I12='1. Master scoring '!$M$10,1,'4. VAS list'!$J12='1. Master scoring '!$M$10,2,'4. VAS list'!$K12='1. Master scoring '!$M$10,3,'4. VAS list'!$L12='1. Master scoring '!$M$10,4),"")</f>
        <v>4</v>
      </c>
      <c r="N18" s="128"/>
      <c r="O18" s="135">
        <f t="shared" si="1"/>
        <v>3.4734848484848486</v>
      </c>
      <c r="P18" s="131">
        <f>IFERROR(RANK(O18,$O$14:$O$128,0)+COUNTIF($O$14:O18,#REF!)," ")</f>
        <v>5</v>
      </c>
      <c r="Q18" s="128"/>
      <c r="R18" s="132">
        <f>IFERROR(AVERAGE('4a. Scorer 1'!F17,'4b. Scorer 2'!F17,'4c. Scorer 3'!F17)," ")</f>
        <v>4</v>
      </c>
      <c r="S18" s="632" t="str">
        <f>IFERROR(AVERAGE('4a. Scorer 1'!G17,'4b. Scorer 2'!G17,'4c. Scorer 3'!G17)," ")</f>
        <v xml:space="preserve"> </v>
      </c>
      <c r="T18" s="132">
        <f>IFERROR(AVERAGE('4a. Scorer 1'!H17,'4b. Scorer 2'!H17,'4c. Scorer 3'!H17)," ")</f>
        <v>2.6666666666666665</v>
      </c>
      <c r="U18" s="132">
        <f>IFERROR(AVERAGE('4a. Scorer 1'!I17,'4b. Scorer 2'!I17,'4c. Scorer 3'!I17)," ")</f>
        <v>3.6666666666666665</v>
      </c>
      <c r="V18" s="132">
        <f>IFERROR(AVERAGE('4a. Scorer 1'!J17,'4b. Scorer 2'!J17,'4c. Scorer 3'!J17)," ")</f>
        <v>3.6666666666666665</v>
      </c>
      <c r="W18" s="133">
        <f>IFERROR(AVERAGE(R18:V18)*(J18/MAX(J18:M18)),"")</f>
        <v>0.87499999999999989</v>
      </c>
      <c r="X18" s="132">
        <f>IFERROR(AVERAGE('4a. Scorer 1'!L17,'4b. Scorer 2'!L17,'4c. Scorer 3'!L17)," ")</f>
        <v>3.6666666666666665</v>
      </c>
      <c r="Y18" s="133">
        <f>IFERROR(AVERAGE(X18:X18)*(M18/MAX(J18:M18)),"")</f>
        <v>3.6666666666666665</v>
      </c>
      <c r="Z18" s="132">
        <f>IFERROR(AVERAGE('4a. Scorer 1'!N17,'4b. Scorer 2'!N17,'4c. Scorer 3'!N17)," ")</f>
        <v>4.666666666666667</v>
      </c>
      <c r="AA18" s="132">
        <f>IFERROR(AVERAGE('4a. Scorer 1'!O17,'4b. Scorer 2'!O17,'4c. Scorer 3'!O17)," ")</f>
        <v>3.6666666666666665</v>
      </c>
      <c r="AB18" s="133">
        <f>IFERROR(AVERAGE(Z18:Z18)*(L18/MAX(J18:M18)),"")</f>
        <v>3.5</v>
      </c>
      <c r="AC18" s="132">
        <f>IFERROR(AVERAGE('4a. Scorer 1'!Q17,'4b. Scorer 2'!Q17,'4c. Scorer 3'!Q17)," ")</f>
        <v>4</v>
      </c>
      <c r="AD18" s="132">
        <f>IFERROR(AVERAGE('4a. Scorer 1'!R17,'4b. Scorer 2'!R17,'4c. Scorer 3'!R17)," ")</f>
        <v>3.3333333333333335</v>
      </c>
      <c r="AE18" s="132">
        <f>IFERROR(AVERAGE('4a. Scorer 1'!S17,'4b. Scorer 2'!S17,'4c. Scorer 3'!S17)," ")</f>
        <v>4.333333333333333</v>
      </c>
      <c r="AF18" s="132">
        <f>IFERROR(AVERAGE('4a. Scorer 1'!T17,'4b. Scorer 2'!T17,'4c. Scorer 3'!T17)," ")</f>
        <v>3.3333333333333335</v>
      </c>
      <c r="AG18" s="133">
        <f t="shared" si="2"/>
        <v>1.8750000000000002</v>
      </c>
      <c r="AH18" s="792">
        <f>IFERROR(AVERAGE('4a. Scorer 1'!V17,'4b. Scorer 2'!V17,'4c. Scorer 3'!V17)," ")</f>
        <v>1</v>
      </c>
      <c r="AI18" s="792">
        <f>IFERROR(AVERAGE('4a. Scorer 1'!W17,'4b. Scorer 2'!W17,'4c. Scorer 3'!W17)," ")</f>
        <v>3</v>
      </c>
      <c r="AJ18" s="133"/>
      <c r="AK18" s="128"/>
      <c r="AL18" s="127"/>
      <c r="AM18" s="192" t="s">
        <v>1</v>
      </c>
      <c r="AN18" s="127"/>
      <c r="AO18" s="127"/>
      <c r="AP18" s="127"/>
      <c r="AQ18" s="192"/>
    </row>
    <row r="19" spans="1:43" ht="22.5" customHeight="1">
      <c r="A19" s="126"/>
      <c r="B19" s="126"/>
      <c r="C19" s="194" t="str">
        <f>IF(ISBLANK('4. VAS list'!B13),"",'4. VAS list'!B13)</f>
        <v/>
      </c>
      <c r="E19" s="127" t="str">
        <f>IF('4. VAS list'!G13="","",'4. VAS list'!G13)</f>
        <v/>
      </c>
      <c r="F19" s="127" t="str">
        <f>IF('4. VAS list'!H13="","",'4. VAS list'!H13)</f>
        <v/>
      </c>
      <c r="G19" s="127"/>
      <c r="H19" s="128"/>
      <c r="I19" s="127"/>
      <c r="J19" s="127" t="str" cm="1">
        <f t="array" ref="J19">_xlfn.IFNA(_xlfn.IFS('4. VAS list'!$I13='1. Master scoring '!$J$10,1,'4. VAS list'!$J13='1. Master scoring '!$J$10,2,'4. VAS list'!$K13='1. Master scoring '!$J$10,3,'4. VAS list'!$L13='1. Master scoring '!$J$10,4),"")</f>
        <v/>
      </c>
      <c r="K19" s="127" t="str" cm="1">
        <f t="array" ref="K19">_xlfn.IFNA(_xlfn.IFS('4. VAS list'!$I13='1. Master scoring '!$K$10,1,'4. VAS list'!$J13='1. Master scoring '!$K$10,2,'4. VAS list'!$K13='1. Master scoring '!$K$10,3,'4. VAS list'!$L13='1. Master scoring '!$K$10,4),"")</f>
        <v/>
      </c>
      <c r="L19" s="127" t="str" cm="1">
        <f t="array" ref="L19">_xlfn.IFNA(_xlfn.IFS('4. VAS list'!$I13='1. Master scoring '!$L$10,1,'4. VAS list'!$J13='1. Master scoring '!$L$10,2,'4. VAS list'!$K13='1. Master scoring '!$L$10,3,'4. VAS list'!$L13='1. Master scoring '!$L$10,4),"")</f>
        <v/>
      </c>
      <c r="M19" s="127" t="str" cm="1">
        <f t="array" ref="M19">_xlfn.IFNA(_xlfn.IFS('4. VAS list'!$I13='1. Master scoring '!$M$10,1,'4. VAS list'!$J13='1. Master scoring '!$M$10,2,'4. VAS list'!$K13='1. Master scoring '!$M$10,3,'4. VAS list'!$L13='1. Master scoring '!$M$10,4),"")</f>
        <v/>
      </c>
      <c r="N19" s="128"/>
      <c r="O19" s="130" t="str">
        <f t="shared" si="1"/>
        <v/>
      </c>
      <c r="P19" s="131" t="str">
        <f>IFERROR(RANK(O19,$O$14:$O$128,0)+COUNTIF($O$14:O19,#REF!)," ")</f>
        <v xml:space="preserve"> </v>
      </c>
      <c r="Q19" s="128"/>
      <c r="R19" s="132" t="str">
        <f>IFERROR(AVERAGE('4a. Scorer 1'!F18,'4b. Scorer 2'!F18,'4c. Scorer 3'!F18)," ")</f>
        <v xml:space="preserve"> </v>
      </c>
      <c r="S19" s="632" t="str">
        <f>IFERROR(AVERAGE('4a. Scorer 1'!G18,'4b. Scorer 2'!G18,'4c. Scorer 3'!G18)," ")</f>
        <v xml:space="preserve"> </v>
      </c>
      <c r="T19" s="132" t="str">
        <f>IFERROR(AVERAGE('4a. Scorer 1'!H18,'4b. Scorer 2'!H18,'4c. Scorer 3'!H18)," ")</f>
        <v xml:space="preserve"> </v>
      </c>
      <c r="U19" s="132" t="str">
        <f>IFERROR(AVERAGE('4a. Scorer 1'!I18,'4b. Scorer 2'!I18,'4c. Scorer 3'!I18)," ")</f>
        <v xml:space="preserve"> </v>
      </c>
      <c r="V19" s="132" t="str">
        <f>IFERROR(AVERAGE('4a. Scorer 1'!J18,'4b. Scorer 2'!J18,'4c. Scorer 3'!J18)," ")</f>
        <v xml:space="preserve"> </v>
      </c>
      <c r="W19" s="133" t="str">
        <f t="shared" ref="W19:W31" si="3">IFERROR(AVERAGE(R19:V19)*(J19/MAX(J19:M19)),"")</f>
        <v/>
      </c>
      <c r="X19" s="132" t="str">
        <f>IFERROR(AVERAGE('4a. Scorer 1'!L18,'4b. Scorer 2'!L18,'4c. Scorer 3'!L18)," ")</f>
        <v xml:space="preserve"> </v>
      </c>
      <c r="Y19" s="133" t="str">
        <f t="shared" ref="Y19:Y31" si="4">IFERROR(AVERAGE(X19:X19)*(M19/MAX(J19:M19)),"")</f>
        <v/>
      </c>
      <c r="Z19" s="132" t="str">
        <f>IFERROR(AVERAGE('4a. Scorer 1'!N18,'4b. Scorer 2'!N18,'4c. Scorer 3'!N18)," ")</f>
        <v xml:space="preserve"> </v>
      </c>
      <c r="AA19" s="132" t="str">
        <f>IFERROR(AVERAGE('4a. Scorer 1'!O18,'4b. Scorer 2'!O18,'4c. Scorer 3'!O18)," ")</f>
        <v xml:space="preserve"> </v>
      </c>
      <c r="AB19" s="133"/>
      <c r="AC19" s="132" t="str">
        <f>IFERROR(AVERAGE('4a. Scorer 1'!Q18,'4b. Scorer 2'!Q18,'4c. Scorer 3'!Q18)," ")</f>
        <v xml:space="preserve"> </v>
      </c>
      <c r="AD19" s="132" t="str">
        <f>IFERROR(AVERAGE('4a. Scorer 1'!R18,'4b. Scorer 2'!R18,'4c. Scorer 3'!R18)," ")</f>
        <v xml:space="preserve"> </v>
      </c>
      <c r="AE19" s="132" t="str">
        <f>IFERROR(AVERAGE('4a. Scorer 1'!S18,'4b. Scorer 2'!S18,'4c. Scorer 3'!S18)," ")</f>
        <v xml:space="preserve"> </v>
      </c>
      <c r="AF19" s="132" t="str">
        <f>IFERROR(AVERAGE('4a. Scorer 1'!T18,'4b. Scorer 2'!T18,'4c. Scorer 3'!T18)," ")</f>
        <v xml:space="preserve"> </v>
      </c>
      <c r="AG19" s="133" t="str">
        <f t="shared" si="2"/>
        <v/>
      </c>
      <c r="AH19" s="792" t="str">
        <f>IFERROR(AVERAGE('4a. Scorer 1'!V18,'4b. Scorer 2'!V18,'4c. Scorer 3'!V18)," ")</f>
        <v xml:space="preserve"> </v>
      </c>
      <c r="AI19" s="792" t="str">
        <f>IFERROR(AVERAGE('4a. Scorer 1'!W18,'4b. Scorer 2'!W18,'4c. Scorer 3'!W18)," ")</f>
        <v xml:space="preserve"> </v>
      </c>
      <c r="AJ19" s="133"/>
      <c r="AK19" s="128"/>
      <c r="AL19" s="127"/>
      <c r="AM19" s="192" t="s">
        <v>1</v>
      </c>
      <c r="AN19" s="127"/>
      <c r="AO19" s="127"/>
      <c r="AP19" s="127"/>
      <c r="AQ19" s="192"/>
    </row>
    <row r="20" spans="1:43" ht="22.5" customHeight="1">
      <c r="A20" s="126"/>
      <c r="B20" s="126"/>
      <c r="C20" s="194" t="str">
        <f>IF(ISBLANK('4. VAS list'!B14),"",'4. VAS list'!B14)</f>
        <v/>
      </c>
      <c r="D20" s="19" t="str">
        <f>IF('4. VAS list'!C13="","",'4. VAS list'!C13)</f>
        <v/>
      </c>
      <c r="E20" s="127" t="str">
        <f>IF('4. VAS list'!G14="","",'4. VAS list'!G14)</f>
        <v/>
      </c>
      <c r="F20" s="127" t="str">
        <f>IF('4. VAS list'!H14="","",'4. VAS list'!H14)</f>
        <v/>
      </c>
      <c r="G20" s="127"/>
      <c r="H20" s="128"/>
      <c r="I20" s="127"/>
      <c r="J20" s="127" t="str" cm="1">
        <f t="array" ref="J20">_xlfn.IFNA(_xlfn.IFS('4. VAS list'!$I14='1. Master scoring '!$J$10,1,'4. VAS list'!$J14='1. Master scoring '!$J$10,2,'4. VAS list'!$K14='1. Master scoring '!$J$10,3,'4. VAS list'!$L14='1. Master scoring '!$J$10,4),"")</f>
        <v/>
      </c>
      <c r="K20" s="127" t="str" cm="1">
        <f t="array" ref="K20">_xlfn.IFNA(_xlfn.IFS('4. VAS list'!$I14='1. Master scoring '!$K$10,1,'4. VAS list'!$J14='1. Master scoring '!$K$10,2,'4. VAS list'!$K14='1. Master scoring '!$K$10,3,'4. VAS list'!$L14='1. Master scoring '!$K$10,4),"")</f>
        <v/>
      </c>
      <c r="L20" s="127" t="str" cm="1">
        <f t="array" ref="L20">_xlfn.IFNA(_xlfn.IFS('4. VAS list'!$I14='1. Master scoring '!$L$10,1,'4. VAS list'!$J14='1. Master scoring '!$L$10,2,'4. VAS list'!$K14='1. Master scoring '!$L$10,3,'4. VAS list'!$L14='1. Master scoring '!$L$10,4),"")</f>
        <v/>
      </c>
      <c r="M20" s="127" t="str" cm="1">
        <f t="array" ref="M20">_xlfn.IFNA(_xlfn.IFS('4. VAS list'!$I14='1. Master scoring '!$M$10,1,'4. VAS list'!$J14='1. Master scoring '!$M$10,2,'4. VAS list'!$K14='1. Master scoring '!$M$10,3,'4. VAS list'!$L14='1. Master scoring '!$M$10,4),"")</f>
        <v/>
      </c>
      <c r="N20" s="128"/>
      <c r="O20" s="130" t="str">
        <f t="shared" si="1"/>
        <v/>
      </c>
      <c r="P20" s="131" t="str">
        <f>IFERROR(RANK(O20,$O$14:$O$128,0)+COUNTIF($O$14:O20,#REF!)," ")</f>
        <v xml:space="preserve"> </v>
      </c>
      <c r="Q20" s="128"/>
      <c r="R20" s="132" t="str">
        <f>IFERROR(AVERAGE('4a. Scorer 1'!F19,'4b. Scorer 2'!F19,'4c. Scorer 3'!F19)," ")</f>
        <v xml:space="preserve"> </v>
      </c>
      <c r="S20" s="632" t="str">
        <f>IFERROR(AVERAGE('4a. Scorer 1'!G19,'4b. Scorer 2'!G19,'4c. Scorer 3'!G19)," ")</f>
        <v xml:space="preserve"> </v>
      </c>
      <c r="T20" s="132"/>
      <c r="U20" s="132"/>
      <c r="V20" s="132"/>
      <c r="W20" s="133" t="str">
        <f t="shared" si="3"/>
        <v/>
      </c>
      <c r="X20" s="132" t="str">
        <f>IFERROR(AVERAGE('4a. Scorer 1'!L19,'4b. Scorer 2'!L19,'4c. Scorer 3'!L19)," ")</f>
        <v xml:space="preserve"> </v>
      </c>
      <c r="Y20" s="133" t="str">
        <f t="shared" si="4"/>
        <v/>
      </c>
      <c r="Z20" s="132" t="str">
        <f>IFERROR(AVERAGE('4a. Scorer 1'!N19,'4b. Scorer 2'!N19,'4c. Scorer 3'!N19)," ")</f>
        <v xml:space="preserve"> </v>
      </c>
      <c r="AA20" s="132" t="str">
        <f>IFERROR(AVERAGE('4a. Scorer 1'!#REF!,'4b. Scorer 2'!#REF!,'4c. Scorer 3'!#REF!)," ")</f>
        <v xml:space="preserve"> </v>
      </c>
      <c r="AB20" s="133"/>
      <c r="AC20" s="132"/>
      <c r="AD20" s="132"/>
      <c r="AE20" s="132"/>
      <c r="AF20" s="132" t="str">
        <f>IFERROR(AVERAGE('4a. Scorer 1'!#REF!,'4b. Scorer 2'!S19,'4c. Scorer 3'!S19)," ")</f>
        <v xml:space="preserve"> </v>
      </c>
      <c r="AG20" s="133" t="str">
        <f t="shared" si="2"/>
        <v/>
      </c>
      <c r="AH20" s="792" t="str">
        <f>IFERROR(AVERAGE('4a. Scorer 1'!V19,'4b. Scorer 2'!V19,'4c. Scorer 3'!V19)," ")</f>
        <v xml:space="preserve"> </v>
      </c>
      <c r="AI20" s="792" t="str">
        <f>IFERROR(AVERAGE('4a. Scorer 1'!W19,'4b. Scorer 2'!W19,'4c. Scorer 3'!W19)," ")</f>
        <v xml:space="preserve"> </v>
      </c>
      <c r="AJ20" s="133"/>
      <c r="AK20" s="128"/>
      <c r="AM20" s="192" t="s">
        <v>1</v>
      </c>
      <c r="AN20" s="127"/>
      <c r="AO20" s="127"/>
      <c r="AP20" s="127"/>
      <c r="AQ20" s="192"/>
    </row>
    <row r="21" spans="1:43" ht="22.5" customHeight="1">
      <c r="A21" s="126"/>
      <c r="B21" s="126"/>
      <c r="C21" s="194" t="str">
        <f>IF(ISBLANK('4. VAS list'!B15),"",'4. VAS list'!B15)</f>
        <v/>
      </c>
      <c r="D21" s="19" t="str">
        <f>IF('4. VAS list'!C15="","",'4. VAS list'!C15)</f>
        <v/>
      </c>
      <c r="E21" s="127" t="str">
        <f>IF('4. VAS list'!G15="","",'4. VAS list'!G15)</f>
        <v/>
      </c>
      <c r="F21" s="127" t="str">
        <f>IF('4. VAS list'!H15="","",'4. VAS list'!H15)</f>
        <v/>
      </c>
      <c r="G21" s="127"/>
      <c r="H21" s="128"/>
      <c r="I21" s="127"/>
      <c r="J21" s="127" t="str" cm="1">
        <f t="array" ref="J21">_xlfn.IFNA(_xlfn.IFS('4. VAS list'!$I15='1. Master scoring '!$J$10,1,'4. VAS list'!$J15='1. Master scoring '!$J$10,2,'4. VAS list'!$K15='1. Master scoring '!$J$10,3,'4. VAS list'!$L15='1. Master scoring '!$J$10,4),"")</f>
        <v/>
      </c>
      <c r="K21" s="127" t="str" cm="1">
        <f t="array" ref="K21">_xlfn.IFNA(_xlfn.IFS('4. VAS list'!$I15='1. Master scoring '!$K$10,1,'4. VAS list'!$J15='1. Master scoring '!$K$10,2,'4. VAS list'!$K15='1. Master scoring '!$K$10,3,'4. VAS list'!$L15='1. Master scoring '!$K$10,4),"")</f>
        <v/>
      </c>
      <c r="L21" s="127" t="str" cm="1">
        <f t="array" ref="L21">_xlfn.IFNA(_xlfn.IFS('4. VAS list'!$I15='1. Master scoring '!$L$10,1,'4. VAS list'!$J15='1. Master scoring '!$L$10,2,'4. VAS list'!$K15='1. Master scoring '!$L$10,3,'4. VAS list'!$L15='1. Master scoring '!$L$10,4),"")</f>
        <v/>
      </c>
      <c r="M21" s="127" t="str" cm="1">
        <f t="array" ref="M21">_xlfn.IFNA(_xlfn.IFS('4. VAS list'!$I15='1. Master scoring '!$M$10,1,'4. VAS list'!$J15='1. Master scoring '!$M$10,2,'4. VAS list'!$K15='1. Master scoring '!$M$10,3,'4. VAS list'!$L15='1. Master scoring '!$M$10,4),"")</f>
        <v/>
      </c>
      <c r="N21" s="128"/>
      <c r="O21" s="130" t="str">
        <f t="shared" si="1"/>
        <v/>
      </c>
      <c r="P21" s="131" t="str">
        <f>IFERROR(RANK(O21,$O$14:$O$128,0)+COUNTIF($O$14:O21,#REF!)," ")</f>
        <v xml:space="preserve"> </v>
      </c>
      <c r="Q21" s="128"/>
      <c r="R21" s="132" t="str">
        <f>IFERROR(AVERAGE('4a. Scorer 1'!F20,'4b. Scorer 2'!F20,'4c. Scorer 3'!F20)," ")</f>
        <v xml:space="preserve"> </v>
      </c>
      <c r="S21" s="632" t="str">
        <f>IFERROR(AVERAGE('4a. Scorer 1'!G20,'4b. Scorer 2'!G20,'4c. Scorer 3'!G20)," ")</f>
        <v xml:space="preserve"> </v>
      </c>
      <c r="T21" s="132"/>
      <c r="U21" s="132"/>
      <c r="V21" s="132"/>
      <c r="W21" s="133" t="str">
        <f t="shared" si="3"/>
        <v/>
      </c>
      <c r="X21" s="132" t="str">
        <f>IFERROR(AVERAGE('4a. Scorer 1'!L20,'4b. Scorer 2'!L20,'4c. Scorer 3'!L20)," ")</f>
        <v xml:space="preserve"> </v>
      </c>
      <c r="Y21" s="133" t="str">
        <f t="shared" si="4"/>
        <v/>
      </c>
      <c r="Z21" s="132" t="str">
        <f>IFERROR(AVERAGE('4a. Scorer 1'!N20,'4b. Scorer 2'!N20,'4c. Scorer 3'!N20)," ")</f>
        <v xml:space="preserve"> </v>
      </c>
      <c r="AA21" s="132" t="str">
        <f>IFERROR(AVERAGE('4a. Scorer 1'!#REF!,'4b. Scorer 2'!#REF!,'4c. Scorer 3'!#REF!)," ")</f>
        <v xml:space="preserve"> </v>
      </c>
      <c r="AB21" s="133"/>
      <c r="AC21" s="132"/>
      <c r="AD21" s="132"/>
      <c r="AE21" s="132"/>
      <c r="AF21" s="132" t="str">
        <f>IFERROR(AVERAGE('4a. Scorer 1'!#REF!,'4b. Scorer 2'!S20,'4c. Scorer 3'!S20)," ")</f>
        <v xml:space="preserve"> </v>
      </c>
      <c r="AG21" s="133" t="str">
        <f t="shared" si="2"/>
        <v/>
      </c>
      <c r="AH21" s="792" t="str">
        <f>IFERROR(AVERAGE('4a. Scorer 1'!V20,'4b. Scorer 2'!V20,'4c. Scorer 3'!V20)," ")</f>
        <v xml:space="preserve"> </v>
      </c>
      <c r="AI21" s="792" t="str">
        <f>IFERROR(AVERAGE('4a. Scorer 1'!W20,'4b. Scorer 2'!W20,'4c. Scorer 3'!W20)," ")</f>
        <v xml:space="preserve"> </v>
      </c>
      <c r="AJ21" s="133"/>
      <c r="AK21" s="128"/>
      <c r="AL21" s="127"/>
      <c r="AM21" s="192" t="s">
        <v>1</v>
      </c>
      <c r="AN21" s="127"/>
      <c r="AO21" s="127"/>
      <c r="AP21" s="127"/>
      <c r="AQ21" s="192"/>
    </row>
    <row r="22" spans="1:43" ht="22.5" customHeight="1">
      <c r="A22" s="126"/>
      <c r="B22" s="126"/>
      <c r="C22" s="194" t="str">
        <f>IF(ISBLANK('4. VAS list'!B16),"",'4. VAS list'!B16)</f>
        <v/>
      </c>
      <c r="D22" s="19" t="str">
        <f>IF('4. VAS list'!C16="","",'4. VAS list'!C16)</f>
        <v/>
      </c>
      <c r="E22" s="127" t="str">
        <f>IF('4. VAS list'!G16="","",'4. VAS list'!G16)</f>
        <v/>
      </c>
      <c r="F22" s="127" t="str">
        <f>IF('4. VAS list'!H16="","",'4. VAS list'!H16)</f>
        <v/>
      </c>
      <c r="G22" s="127"/>
      <c r="H22" s="128"/>
      <c r="I22" s="127"/>
      <c r="J22" s="127" t="str" cm="1">
        <f t="array" ref="J22">_xlfn.IFNA(_xlfn.IFS('4. VAS list'!$I16='1. Master scoring '!$J$10,1,'4. VAS list'!$J16='1. Master scoring '!$J$10,2,'4. VAS list'!$K16='1. Master scoring '!$J$10,3,'4. VAS list'!$L16='1. Master scoring '!$J$10,4),"")</f>
        <v/>
      </c>
      <c r="K22" s="127" t="str" cm="1">
        <f t="array" ref="K22">_xlfn.IFNA(_xlfn.IFS('4. VAS list'!$I16='1. Master scoring '!$K$10,1,'4. VAS list'!$J16='1. Master scoring '!$K$10,2,'4. VAS list'!$K16='1. Master scoring '!$K$10,3,'4. VAS list'!$L16='1. Master scoring '!$K$10,4),"")</f>
        <v/>
      </c>
      <c r="L22" s="127" t="str" cm="1">
        <f t="array" ref="L22">_xlfn.IFNA(_xlfn.IFS('4. VAS list'!$I16='1. Master scoring '!$L$10,1,'4. VAS list'!$J16='1. Master scoring '!$L$10,2,'4. VAS list'!$K16='1. Master scoring '!$L$10,3,'4. VAS list'!$L16='1. Master scoring '!$L$10,4),"")</f>
        <v/>
      </c>
      <c r="M22" s="127" t="str" cm="1">
        <f t="array" ref="M22">_xlfn.IFNA(_xlfn.IFS('4. VAS list'!$I16='1. Master scoring '!$M$10,1,'4. VAS list'!$J16='1. Master scoring '!$M$10,2,'4. VAS list'!$K16='1. Master scoring '!$M$10,3,'4. VAS list'!$L16='1. Master scoring '!$M$10,4),"")</f>
        <v/>
      </c>
      <c r="N22" s="128"/>
      <c r="O22" s="130" t="str">
        <f t="shared" si="1"/>
        <v/>
      </c>
      <c r="P22" s="131" t="str">
        <f>IFERROR(RANK(O22,$O$14:$O$128,0)+COUNTIF($O$14:O22,#REF!)," ")</f>
        <v xml:space="preserve"> </v>
      </c>
      <c r="Q22" s="128"/>
      <c r="R22" s="132" t="str">
        <f>IFERROR(AVERAGE('4a. Scorer 1'!F21,'4b. Scorer 2'!F21,'4c. Scorer 3'!F21)," ")</f>
        <v xml:space="preserve"> </v>
      </c>
      <c r="S22" s="632" t="str">
        <f>IFERROR(AVERAGE('4a. Scorer 1'!G21,'4b. Scorer 2'!G21,'4c. Scorer 3'!G21)," ")</f>
        <v xml:space="preserve"> </v>
      </c>
      <c r="T22" s="132"/>
      <c r="U22" s="132"/>
      <c r="V22" s="132"/>
      <c r="W22" s="133" t="str">
        <f t="shared" si="3"/>
        <v/>
      </c>
      <c r="X22" s="132" t="str">
        <f>IFERROR(AVERAGE('4a. Scorer 1'!L21,'4b. Scorer 2'!L21,'4c. Scorer 3'!L21)," ")</f>
        <v xml:space="preserve"> </v>
      </c>
      <c r="Y22" s="133" t="str">
        <f t="shared" si="4"/>
        <v/>
      </c>
      <c r="Z22" s="132" t="str">
        <f>IFERROR(AVERAGE('4a. Scorer 1'!N21,'4b. Scorer 2'!N21,'4c. Scorer 3'!N21)," ")</f>
        <v xml:space="preserve"> </v>
      </c>
      <c r="AA22" s="132" t="str">
        <f>IFERROR(AVERAGE('4a. Scorer 1'!#REF!,'4b. Scorer 2'!#REF!,'4c. Scorer 3'!#REF!)," ")</f>
        <v xml:space="preserve"> </v>
      </c>
      <c r="AB22" s="133"/>
      <c r="AC22" s="132"/>
      <c r="AD22" s="132"/>
      <c r="AE22" s="132"/>
      <c r="AF22" s="132" t="str">
        <f>IFERROR(AVERAGE('4a. Scorer 1'!#REF!,'4b. Scorer 2'!S21,'4c. Scorer 3'!S21)," ")</f>
        <v xml:space="preserve"> </v>
      </c>
      <c r="AG22" s="133" t="str">
        <f t="shared" si="2"/>
        <v/>
      </c>
      <c r="AH22" s="792" t="str">
        <f>IFERROR(AVERAGE('4a. Scorer 1'!V21,'4b. Scorer 2'!V21,'4c. Scorer 3'!V21)," ")</f>
        <v xml:space="preserve"> </v>
      </c>
      <c r="AI22" s="792" t="str">
        <f>IFERROR(AVERAGE('4a. Scorer 1'!W21,'4b. Scorer 2'!W21,'4c. Scorer 3'!W21)," ")</f>
        <v xml:space="preserve"> </v>
      </c>
      <c r="AJ22" s="133"/>
      <c r="AK22" s="128"/>
      <c r="AL22" s="127"/>
      <c r="AM22" s="192" t="s">
        <v>1</v>
      </c>
      <c r="AN22" s="127"/>
      <c r="AO22" s="127"/>
      <c r="AP22" s="127"/>
      <c r="AQ22" s="192"/>
    </row>
    <row r="23" spans="1:43" ht="22.5" customHeight="1">
      <c r="A23" s="126"/>
      <c r="B23" s="126"/>
      <c r="C23" s="194" t="str">
        <f>IF(ISBLANK('4. VAS list'!B17),"",'4. VAS list'!B17)</f>
        <v/>
      </c>
      <c r="D23" s="19" t="str">
        <f>IF('4. VAS list'!C17="","",'4. VAS list'!C17)</f>
        <v/>
      </c>
      <c r="E23" s="127" t="str">
        <f>IF('4. VAS list'!G17="","",'4. VAS list'!G17)</f>
        <v/>
      </c>
      <c r="F23" s="127" t="str">
        <f>IF('4. VAS list'!H17="","",'4. VAS list'!H17)</f>
        <v/>
      </c>
      <c r="G23" s="127"/>
      <c r="H23" s="128"/>
      <c r="I23" s="127"/>
      <c r="J23" s="127" t="str" cm="1">
        <f t="array" ref="J23">_xlfn.IFNA(_xlfn.IFS('4. VAS list'!$I17='1. Master scoring '!$J$10,1,'4. VAS list'!$J17='1. Master scoring '!$J$10,2,'4. VAS list'!$K17='1. Master scoring '!$J$10,3,'4. VAS list'!$L17='1. Master scoring '!$J$10,4),"")</f>
        <v/>
      </c>
      <c r="K23" s="127" t="str" cm="1">
        <f t="array" ref="K23">_xlfn.IFNA(_xlfn.IFS('4. VAS list'!$I17='1. Master scoring '!$K$10,1,'4. VAS list'!$J17='1. Master scoring '!$K$10,2,'4. VAS list'!$K17='1. Master scoring '!$K$10,3,'4. VAS list'!$L17='1. Master scoring '!$K$10,4),"")</f>
        <v/>
      </c>
      <c r="L23" s="127" t="str" cm="1">
        <f t="array" ref="L23">_xlfn.IFNA(_xlfn.IFS('4. VAS list'!$I17='1. Master scoring '!$L$10,1,'4. VAS list'!$J17='1. Master scoring '!$L$10,2,'4. VAS list'!$K17='1. Master scoring '!$L$10,3,'4. VAS list'!$L17='1. Master scoring '!$L$10,4),"")</f>
        <v/>
      </c>
      <c r="M23" s="127" t="str" cm="1">
        <f t="array" ref="M23">_xlfn.IFNA(_xlfn.IFS('4. VAS list'!$I17='1. Master scoring '!$M$10,1,'4. VAS list'!$J17='1. Master scoring '!$M$10,2,'4. VAS list'!$K17='1. Master scoring '!$M$10,3,'4. VAS list'!$L17='1. Master scoring '!$M$10,4),"")</f>
        <v/>
      </c>
      <c r="N23" s="128"/>
      <c r="O23" s="130" t="str">
        <f t="shared" si="1"/>
        <v/>
      </c>
      <c r="P23" s="131" t="str">
        <f>IFERROR(RANK(O23,$O$14:$O$128,0)+COUNTIF($O$14:O23,#REF!)," ")</f>
        <v xml:space="preserve"> </v>
      </c>
      <c r="Q23" s="128"/>
      <c r="R23" s="132" t="str">
        <f>IFERROR(AVERAGE('4a. Scorer 1'!F22,'4b. Scorer 2'!F22,'4c. Scorer 3'!F22)," ")</f>
        <v xml:space="preserve"> </v>
      </c>
      <c r="S23" s="632" t="str">
        <f>IFERROR(AVERAGE('4a. Scorer 1'!G22,'4b. Scorer 2'!G22,'4c. Scorer 3'!G22)," ")</f>
        <v xml:space="preserve"> </v>
      </c>
      <c r="T23" s="132"/>
      <c r="U23" s="132"/>
      <c r="V23" s="132"/>
      <c r="W23" s="133" t="str">
        <f t="shared" si="3"/>
        <v/>
      </c>
      <c r="X23" s="132" t="str">
        <f>IFERROR(AVERAGE('4a. Scorer 1'!L22,'4b. Scorer 2'!L22,'4c. Scorer 3'!L22)," ")</f>
        <v xml:space="preserve"> </v>
      </c>
      <c r="Y23" s="133" t="str">
        <f t="shared" si="4"/>
        <v/>
      </c>
      <c r="Z23" s="132" t="str">
        <f>IFERROR(AVERAGE('4a. Scorer 1'!N22,'4b. Scorer 2'!N22,'4c. Scorer 3'!N22)," ")</f>
        <v xml:space="preserve"> </v>
      </c>
      <c r="AA23" s="132" t="str">
        <f>IFERROR(AVERAGE('4a. Scorer 1'!#REF!,'4b. Scorer 2'!#REF!,'4c. Scorer 3'!#REF!)," ")</f>
        <v xml:space="preserve"> </v>
      </c>
      <c r="AB23" s="133"/>
      <c r="AC23" s="132"/>
      <c r="AD23" s="132"/>
      <c r="AE23" s="132"/>
      <c r="AF23" s="132" t="str">
        <f>IFERROR(AVERAGE('4a. Scorer 1'!#REF!,'4b. Scorer 2'!S22,'4c. Scorer 3'!S22)," ")</f>
        <v xml:space="preserve"> </v>
      </c>
      <c r="AG23" s="133" t="str">
        <f t="shared" si="2"/>
        <v/>
      </c>
      <c r="AH23" s="792" t="str">
        <f>IFERROR(AVERAGE('4a. Scorer 1'!V22,'4b. Scorer 2'!V22,'4c. Scorer 3'!V22)," ")</f>
        <v xml:space="preserve"> </v>
      </c>
      <c r="AI23" s="792" t="str">
        <f>IFERROR(AVERAGE('4a. Scorer 1'!W22,'4b. Scorer 2'!W22,'4c. Scorer 3'!W22)," ")</f>
        <v xml:space="preserve"> </v>
      </c>
      <c r="AJ23" s="133"/>
      <c r="AK23" s="128"/>
      <c r="AL23" s="127"/>
      <c r="AM23" s="192" t="s">
        <v>1</v>
      </c>
      <c r="AN23" s="127"/>
      <c r="AO23" s="127"/>
      <c r="AP23" s="127"/>
      <c r="AQ23" s="192"/>
    </row>
    <row r="24" spans="1:43" ht="22.5" customHeight="1">
      <c r="A24" s="126"/>
      <c r="B24" s="126"/>
      <c r="C24" s="194" t="str">
        <f>IF(ISBLANK('4. VAS list'!B18),"",'4. VAS list'!B18)</f>
        <v/>
      </c>
      <c r="D24" s="19" t="str">
        <f>IF('4. VAS list'!C18="","",'4. VAS list'!C18)</f>
        <v/>
      </c>
      <c r="E24" s="127" t="str">
        <f>IF('4. VAS list'!G18="","",'4. VAS list'!G18)</f>
        <v/>
      </c>
      <c r="F24" s="127" t="str">
        <f>IF('4. VAS list'!H18="","",'4. VAS list'!H18)</f>
        <v/>
      </c>
      <c r="G24" s="127"/>
      <c r="H24" s="128"/>
      <c r="I24" s="127"/>
      <c r="J24" s="127" t="str" cm="1">
        <f t="array" ref="J24">_xlfn.IFNA(_xlfn.IFS('4. VAS list'!$I18='1. Master scoring '!$J$10,1,'4. VAS list'!$J18='1. Master scoring '!$J$10,2,'4. VAS list'!$K18='1. Master scoring '!$J$10,3,'4. VAS list'!$L18='1. Master scoring '!$J$10,4),"")</f>
        <v/>
      </c>
      <c r="K24" s="127" t="str" cm="1">
        <f t="array" ref="K24">_xlfn.IFNA(_xlfn.IFS('4. VAS list'!$I18='1. Master scoring '!$K$10,1,'4. VAS list'!$J18='1. Master scoring '!$K$10,2,'4. VAS list'!$K18='1. Master scoring '!$K$10,3,'4. VAS list'!$L18='1. Master scoring '!$K$10,4),"")</f>
        <v/>
      </c>
      <c r="L24" s="127" t="str" cm="1">
        <f t="array" ref="L24">_xlfn.IFNA(_xlfn.IFS('4. VAS list'!$I18='1. Master scoring '!$L$10,1,'4. VAS list'!$J18='1. Master scoring '!$L$10,2,'4. VAS list'!$K18='1. Master scoring '!$L$10,3,'4. VAS list'!$L18='1. Master scoring '!$L$10,4),"")</f>
        <v/>
      </c>
      <c r="M24" s="127" t="str" cm="1">
        <f t="array" ref="M24">_xlfn.IFNA(_xlfn.IFS('4. VAS list'!$I18='1. Master scoring '!$M$10,1,'4. VAS list'!$J18='1. Master scoring '!$M$10,2,'4. VAS list'!$K18='1. Master scoring '!$M$10,3,'4. VAS list'!$L18='1. Master scoring '!$M$10,4),"")</f>
        <v/>
      </c>
      <c r="N24" s="128"/>
      <c r="O24" s="130" t="str">
        <f t="shared" si="1"/>
        <v/>
      </c>
      <c r="P24" s="131" t="str">
        <f>IFERROR(RANK(O24,$O$14:$O$128,0)+COUNTIF($O$14:O24,#REF!)," ")</f>
        <v xml:space="preserve"> </v>
      </c>
      <c r="Q24" s="128"/>
      <c r="R24" s="132" t="str">
        <f>IFERROR(AVERAGE('4a. Scorer 1'!F23,'4b. Scorer 2'!F23,'4c. Scorer 3'!F23)," ")</f>
        <v xml:space="preserve"> </v>
      </c>
      <c r="S24" s="632" t="str">
        <f>IFERROR(AVERAGE('4a. Scorer 1'!G23,'4b. Scorer 2'!G23,'4c. Scorer 3'!G23)," ")</f>
        <v xml:space="preserve"> </v>
      </c>
      <c r="T24" s="132"/>
      <c r="U24" s="132"/>
      <c r="V24" s="132"/>
      <c r="W24" s="133" t="str">
        <f t="shared" si="3"/>
        <v/>
      </c>
      <c r="X24" s="132" t="str">
        <f>IFERROR(AVERAGE('4a. Scorer 1'!L23,'4b. Scorer 2'!L23,'4c. Scorer 3'!L23)," ")</f>
        <v xml:space="preserve"> </v>
      </c>
      <c r="Y24" s="133" t="str">
        <f t="shared" si="4"/>
        <v/>
      </c>
      <c r="Z24" s="132" t="str">
        <f>IFERROR(AVERAGE('4a. Scorer 1'!N23,'4b. Scorer 2'!N23,'4c. Scorer 3'!N23)," ")</f>
        <v xml:space="preserve"> </v>
      </c>
      <c r="AA24" s="132" t="str">
        <f>IFERROR(AVERAGE('4a. Scorer 1'!#REF!,'4b. Scorer 2'!#REF!,'4c. Scorer 3'!#REF!)," ")</f>
        <v xml:space="preserve"> </v>
      </c>
      <c r="AB24" s="133"/>
      <c r="AC24" s="132"/>
      <c r="AD24" s="132"/>
      <c r="AE24" s="132"/>
      <c r="AF24" s="132" t="str">
        <f>IFERROR(AVERAGE('4a. Scorer 1'!#REF!,'4b. Scorer 2'!S23,'4c. Scorer 3'!S23)," ")</f>
        <v xml:space="preserve"> </v>
      </c>
      <c r="AG24" s="133" t="str">
        <f t="shared" si="2"/>
        <v/>
      </c>
      <c r="AH24" s="792" t="str">
        <f>IFERROR(AVERAGE('4a. Scorer 1'!V23,'4b. Scorer 2'!V23,'4c. Scorer 3'!V23)," ")</f>
        <v xml:space="preserve"> </v>
      </c>
      <c r="AI24" s="792" t="str">
        <f>IFERROR(AVERAGE('4a. Scorer 1'!W23,'4b. Scorer 2'!W23,'4c. Scorer 3'!W23)," ")</f>
        <v xml:space="preserve"> </v>
      </c>
      <c r="AJ24" s="133"/>
      <c r="AK24" s="128"/>
      <c r="AM24" s="192" t="s">
        <v>1</v>
      </c>
      <c r="AN24" s="127"/>
      <c r="AO24" s="127"/>
      <c r="AP24" s="127"/>
      <c r="AQ24" s="192"/>
    </row>
    <row r="25" spans="1:43" ht="22.5" customHeight="1">
      <c r="A25" s="126"/>
      <c r="B25" s="126"/>
      <c r="C25" s="194" t="str">
        <f>IF(ISBLANK('4. VAS list'!B19),"",'4. VAS list'!B19)</f>
        <v/>
      </c>
      <c r="D25" s="19" t="str">
        <f>IF('4. VAS list'!C19="","",'4. VAS list'!C19)</f>
        <v/>
      </c>
      <c r="E25" s="127" t="str">
        <f>IF('4. VAS list'!G19="","",'4. VAS list'!G19)</f>
        <v/>
      </c>
      <c r="F25" s="127" t="str">
        <f>IF('4. VAS list'!H19="","",'4. VAS list'!H19)</f>
        <v/>
      </c>
      <c r="G25" s="127"/>
      <c r="H25" s="128"/>
      <c r="I25" s="127"/>
      <c r="J25" s="127" t="str" cm="1">
        <f t="array" ref="J25">_xlfn.IFNA(_xlfn.IFS('4. VAS list'!$I19='1. Master scoring '!$J$10,1,'4. VAS list'!$J19='1. Master scoring '!$J$10,2,'4. VAS list'!$K19='1. Master scoring '!$J$10,3,'4. VAS list'!$L19='1. Master scoring '!$J$10,4),"")</f>
        <v/>
      </c>
      <c r="K25" s="127" t="str" cm="1">
        <f t="array" ref="K25">_xlfn.IFNA(_xlfn.IFS('4. VAS list'!$I19='1. Master scoring '!$K$10,1,'4. VAS list'!$J19='1. Master scoring '!$K$10,2,'4. VAS list'!$K19='1. Master scoring '!$K$10,3,'4. VAS list'!$L19='1. Master scoring '!$K$10,4),"")</f>
        <v/>
      </c>
      <c r="L25" s="127" t="str" cm="1">
        <f t="array" ref="L25">_xlfn.IFNA(_xlfn.IFS('4. VAS list'!$I19='1. Master scoring '!$L$10,1,'4. VAS list'!$J19='1. Master scoring '!$L$10,2,'4. VAS list'!$K19='1. Master scoring '!$L$10,3,'4. VAS list'!$L19='1. Master scoring '!$L$10,4),"")</f>
        <v/>
      </c>
      <c r="M25" s="127" t="str" cm="1">
        <f t="array" ref="M25">_xlfn.IFNA(_xlfn.IFS('4. VAS list'!$I19='1. Master scoring '!$M$10,1,'4. VAS list'!$J19='1. Master scoring '!$M$10,2,'4. VAS list'!$K19='1. Master scoring '!$M$10,3,'4. VAS list'!$L19='1. Master scoring '!$M$10,4),"")</f>
        <v/>
      </c>
      <c r="N25" s="128"/>
      <c r="O25" s="130" t="str">
        <f t="shared" si="1"/>
        <v/>
      </c>
      <c r="P25" s="131" t="str">
        <f>IFERROR(RANK(O25,$O$14:$O$128,0)+COUNTIF($O$14:O25,#REF!)," ")</f>
        <v xml:space="preserve"> </v>
      </c>
      <c r="Q25" s="128"/>
      <c r="R25" s="132" t="str">
        <f>IFERROR(AVERAGE('4a. Scorer 1'!F24,'4b. Scorer 2'!F24,'4c. Scorer 3'!F24)," ")</f>
        <v xml:space="preserve"> </v>
      </c>
      <c r="S25" s="632" t="str">
        <f>IFERROR(AVERAGE('4a. Scorer 1'!G24,'4b. Scorer 2'!G24,'4c. Scorer 3'!G24)," ")</f>
        <v xml:space="preserve"> </v>
      </c>
      <c r="T25" s="132"/>
      <c r="U25" s="132"/>
      <c r="V25" s="132"/>
      <c r="W25" s="133" t="str">
        <f t="shared" si="3"/>
        <v/>
      </c>
      <c r="X25" s="132" t="str">
        <f>IFERROR(AVERAGE('4a. Scorer 1'!L24,'4b. Scorer 2'!L24,'4c. Scorer 3'!L24)," ")</f>
        <v xml:space="preserve"> </v>
      </c>
      <c r="Y25" s="133" t="str">
        <f t="shared" si="4"/>
        <v/>
      </c>
      <c r="Z25" s="132" t="str">
        <f>IFERROR(AVERAGE('4a. Scorer 1'!N24,'4b. Scorer 2'!N24,'4c. Scorer 3'!N24)," ")</f>
        <v xml:space="preserve"> </v>
      </c>
      <c r="AA25" s="132" t="str">
        <f>IFERROR(AVERAGE('4a. Scorer 1'!#REF!,'4b. Scorer 2'!#REF!,'4c. Scorer 3'!#REF!)," ")</f>
        <v xml:space="preserve"> </v>
      </c>
      <c r="AB25" s="133"/>
      <c r="AC25" s="132"/>
      <c r="AD25" s="132"/>
      <c r="AE25" s="132"/>
      <c r="AF25" s="132" t="str">
        <f>IFERROR(AVERAGE('4a. Scorer 1'!#REF!,'4b. Scorer 2'!S24,'4c. Scorer 3'!S24)," ")</f>
        <v xml:space="preserve"> </v>
      </c>
      <c r="AG25" s="133" t="str">
        <f t="shared" si="2"/>
        <v/>
      </c>
      <c r="AH25" s="792" t="str">
        <f>IFERROR(AVERAGE('4a. Scorer 1'!V24,'4b. Scorer 2'!V24,'4c. Scorer 3'!V24)," ")</f>
        <v xml:space="preserve"> </v>
      </c>
      <c r="AI25" s="792" t="str">
        <f>IFERROR(AVERAGE('4a. Scorer 1'!W24,'4b. Scorer 2'!W24,'4c. Scorer 3'!W24)," ")</f>
        <v xml:space="preserve"> </v>
      </c>
      <c r="AJ25" s="133"/>
      <c r="AK25" s="128"/>
      <c r="AL25" s="127"/>
      <c r="AM25" s="192" t="s">
        <v>1</v>
      </c>
      <c r="AN25" s="127"/>
      <c r="AO25" s="127"/>
      <c r="AP25" s="127"/>
      <c r="AQ25" s="192"/>
    </row>
    <row r="26" spans="1:43" ht="22.5" customHeight="1">
      <c r="A26" s="126"/>
      <c r="B26" s="126"/>
      <c r="C26" s="194" t="str">
        <f>IF(ISBLANK('4. VAS list'!B20),"",'4. VAS list'!B20)</f>
        <v/>
      </c>
      <c r="D26" s="19" t="str">
        <f>IF('4. VAS list'!C20="","",'4. VAS list'!C20)</f>
        <v/>
      </c>
      <c r="E26" s="127" t="str">
        <f>IF('4. VAS list'!G20="","",'4. VAS list'!G20)</f>
        <v/>
      </c>
      <c r="F26" s="127" t="str">
        <f>IF('4. VAS list'!H20="","",'4. VAS list'!H20)</f>
        <v/>
      </c>
      <c r="G26" s="127"/>
      <c r="H26" s="128"/>
      <c r="I26" s="127"/>
      <c r="J26" s="127" t="str" cm="1">
        <f t="array" ref="J26">_xlfn.IFNA(_xlfn.IFS('4. VAS list'!$I20='1. Master scoring '!$J$10,1,'4. VAS list'!$J20='1. Master scoring '!$J$10,2,'4. VAS list'!$K20='1. Master scoring '!$J$10,3,'4. VAS list'!$L20='1. Master scoring '!$J$10,4),"")</f>
        <v/>
      </c>
      <c r="K26" s="127" t="str" cm="1">
        <f t="array" ref="K26">_xlfn.IFNA(_xlfn.IFS('4. VAS list'!$I20='1. Master scoring '!$K$10,1,'4. VAS list'!$J20='1. Master scoring '!$K$10,2,'4. VAS list'!$K20='1. Master scoring '!$K$10,3,'4. VAS list'!$L20='1. Master scoring '!$K$10,4),"")</f>
        <v/>
      </c>
      <c r="L26" s="127" t="str" cm="1">
        <f t="array" ref="L26">_xlfn.IFNA(_xlfn.IFS('4. VAS list'!$I20='1. Master scoring '!$L$10,1,'4. VAS list'!$J20='1. Master scoring '!$L$10,2,'4. VAS list'!$K20='1. Master scoring '!$L$10,3,'4. VAS list'!$L20='1. Master scoring '!$L$10,4),"")</f>
        <v/>
      </c>
      <c r="M26" s="127" t="str" cm="1">
        <f t="array" ref="M26">_xlfn.IFNA(_xlfn.IFS('4. VAS list'!$I20='1. Master scoring '!$M$10,1,'4. VAS list'!$J20='1. Master scoring '!$M$10,2,'4. VAS list'!$K20='1. Master scoring '!$M$10,3,'4. VAS list'!$L20='1. Master scoring '!$M$10,4),"")</f>
        <v/>
      </c>
      <c r="N26" s="128"/>
      <c r="O26" s="130" t="str">
        <f t="shared" si="1"/>
        <v/>
      </c>
      <c r="P26" s="131" t="str">
        <f>IFERROR(RANK(O26,$O$14:$O$128,0)+COUNTIF($O$14:O26,#REF!)," ")</f>
        <v xml:space="preserve"> </v>
      </c>
      <c r="Q26" s="128"/>
      <c r="R26" s="132" t="str">
        <f>IFERROR(AVERAGE('4a. Scorer 1'!F25,'4b. Scorer 2'!F25,'4c. Scorer 3'!F25)," ")</f>
        <v xml:space="preserve"> </v>
      </c>
      <c r="S26" s="632" t="str">
        <f>IFERROR(AVERAGE('4a. Scorer 1'!G25,'4b. Scorer 2'!G25,'4c. Scorer 3'!G25)," ")</f>
        <v xml:space="preserve"> </v>
      </c>
      <c r="T26" s="132"/>
      <c r="U26" s="132"/>
      <c r="V26" s="132"/>
      <c r="W26" s="133" t="str">
        <f t="shared" si="3"/>
        <v/>
      </c>
      <c r="X26" s="132" t="str">
        <f>IFERROR(AVERAGE('4a. Scorer 1'!L25,'4b. Scorer 2'!L25,'4c. Scorer 3'!L25)," ")</f>
        <v xml:space="preserve"> </v>
      </c>
      <c r="Y26" s="133" t="str">
        <f t="shared" si="4"/>
        <v/>
      </c>
      <c r="Z26" s="132" t="str">
        <f>IFERROR(AVERAGE('4a. Scorer 1'!N25,'4b. Scorer 2'!N25,'4c. Scorer 3'!N25)," ")</f>
        <v xml:space="preserve"> </v>
      </c>
      <c r="AA26" s="132" t="str">
        <f>IFERROR(AVERAGE('4a. Scorer 1'!#REF!,'4b. Scorer 2'!#REF!,'4c. Scorer 3'!#REF!)," ")</f>
        <v xml:space="preserve"> </v>
      </c>
      <c r="AB26" s="133"/>
      <c r="AC26" s="132"/>
      <c r="AD26" s="132"/>
      <c r="AE26" s="132"/>
      <c r="AF26" s="132" t="str">
        <f>IFERROR(AVERAGE('4a. Scorer 1'!#REF!,'4b. Scorer 2'!S25,'4c. Scorer 3'!S25)," ")</f>
        <v xml:space="preserve"> </v>
      </c>
      <c r="AG26" s="133" t="str">
        <f t="shared" si="2"/>
        <v/>
      </c>
      <c r="AH26" s="792" t="str">
        <f>IFERROR(AVERAGE('4a. Scorer 1'!V25,'4b. Scorer 2'!V25,'4c. Scorer 3'!V25)," ")</f>
        <v xml:space="preserve"> </v>
      </c>
      <c r="AI26" s="792" t="str">
        <f>IFERROR(AVERAGE('4a. Scorer 1'!W25,'4b. Scorer 2'!W25,'4c. Scorer 3'!W25)," ")</f>
        <v xml:space="preserve"> </v>
      </c>
      <c r="AJ26" s="133"/>
      <c r="AK26" s="128"/>
      <c r="AL26" s="127"/>
      <c r="AM26" s="192" t="s">
        <v>1</v>
      </c>
      <c r="AN26" s="127"/>
      <c r="AO26" s="127"/>
      <c r="AP26" s="127"/>
      <c r="AQ26" s="192"/>
    </row>
    <row r="27" spans="1:43" ht="22.5" customHeight="1">
      <c r="A27" s="126"/>
      <c r="B27" s="126"/>
      <c r="C27" s="194" t="str">
        <f>IF(ISBLANK('4. VAS list'!B21),"",'4. VAS list'!B21)</f>
        <v/>
      </c>
      <c r="D27" s="19" t="str">
        <f>IF('4. VAS list'!C21="","",'4. VAS list'!C21)</f>
        <v/>
      </c>
      <c r="E27" s="127" t="str">
        <f>IF('4. VAS list'!G21="","",'4. VAS list'!G21)</f>
        <v/>
      </c>
      <c r="F27" s="127" t="str">
        <f>IF('4. VAS list'!H21="","",'4. VAS list'!H21)</f>
        <v/>
      </c>
      <c r="G27" s="127"/>
      <c r="H27" s="128"/>
      <c r="I27" s="127"/>
      <c r="J27" s="127" t="str" cm="1">
        <f t="array" ref="J27">_xlfn.IFNA(_xlfn.IFS('4. VAS list'!$I21='1. Master scoring '!$J$10,1,'4. VAS list'!$J21='1. Master scoring '!$J$10,2,'4. VAS list'!$K21='1. Master scoring '!$J$10,3,'4. VAS list'!$L21='1. Master scoring '!$J$10,4),"")</f>
        <v/>
      </c>
      <c r="K27" s="127" t="str" cm="1">
        <f t="array" ref="K27">_xlfn.IFNA(_xlfn.IFS('4. VAS list'!$I21='1. Master scoring '!$K$10,1,'4. VAS list'!$J21='1. Master scoring '!$K$10,2,'4. VAS list'!$K21='1. Master scoring '!$K$10,3,'4. VAS list'!$L21='1. Master scoring '!$K$10,4),"")</f>
        <v/>
      </c>
      <c r="L27" s="127" t="str" cm="1">
        <f t="array" ref="L27">_xlfn.IFNA(_xlfn.IFS('4. VAS list'!$I21='1. Master scoring '!$L$10,1,'4. VAS list'!$J21='1. Master scoring '!$L$10,2,'4. VAS list'!$K21='1. Master scoring '!$L$10,3,'4. VAS list'!$L21='1. Master scoring '!$L$10,4),"")</f>
        <v/>
      </c>
      <c r="M27" s="127" t="str" cm="1">
        <f t="array" ref="M27">_xlfn.IFNA(_xlfn.IFS('4. VAS list'!$I21='1. Master scoring '!$M$10,1,'4. VAS list'!$J21='1. Master scoring '!$M$10,2,'4. VAS list'!$K21='1. Master scoring '!$M$10,3,'4. VAS list'!$L21='1. Master scoring '!$M$10,4),"")</f>
        <v/>
      </c>
      <c r="N27" s="128"/>
      <c r="O27" s="130" t="str">
        <f t="shared" si="1"/>
        <v/>
      </c>
      <c r="P27" s="131" t="str">
        <f>IFERROR(RANK(O27,$O$14:$O$128,0)+COUNTIF($O$14:O27,#REF!)," ")</f>
        <v xml:space="preserve"> </v>
      </c>
      <c r="Q27" s="128"/>
      <c r="R27" s="132" t="str">
        <f>IFERROR(AVERAGE('4a. Scorer 1'!F26,'4b. Scorer 2'!F26,'4c. Scorer 3'!F26)," ")</f>
        <v xml:space="preserve"> </v>
      </c>
      <c r="S27" s="632" t="str">
        <f>IFERROR(AVERAGE('4a. Scorer 1'!G26,'4b. Scorer 2'!G26,'4c. Scorer 3'!G26)," ")</f>
        <v xml:space="preserve"> </v>
      </c>
      <c r="T27" s="132"/>
      <c r="U27" s="132"/>
      <c r="V27" s="132"/>
      <c r="W27" s="133" t="str">
        <f t="shared" si="3"/>
        <v/>
      </c>
      <c r="X27" s="132" t="str">
        <f>IFERROR(AVERAGE('4a. Scorer 1'!L26,'4b. Scorer 2'!L26,'4c. Scorer 3'!L26)," ")</f>
        <v xml:space="preserve"> </v>
      </c>
      <c r="Y27" s="133" t="str">
        <f t="shared" si="4"/>
        <v/>
      </c>
      <c r="Z27" s="132" t="str">
        <f>IFERROR(AVERAGE('4a. Scorer 1'!N26,'4b. Scorer 2'!N26,'4c. Scorer 3'!N26)," ")</f>
        <v xml:space="preserve"> </v>
      </c>
      <c r="AA27" s="132" t="str">
        <f>IFERROR(AVERAGE('4a. Scorer 1'!#REF!,'4b. Scorer 2'!#REF!,'4c. Scorer 3'!#REF!)," ")</f>
        <v xml:space="preserve"> </v>
      </c>
      <c r="AB27" s="133"/>
      <c r="AC27" s="132"/>
      <c r="AD27" s="132"/>
      <c r="AE27" s="132"/>
      <c r="AF27" s="132" t="str">
        <f>IFERROR(AVERAGE('4a. Scorer 1'!#REF!,'4b. Scorer 2'!S26,'4c. Scorer 3'!S26)," ")</f>
        <v xml:space="preserve"> </v>
      </c>
      <c r="AG27" s="133" t="str">
        <f t="shared" si="2"/>
        <v/>
      </c>
      <c r="AH27" s="792" t="str">
        <f>IFERROR(AVERAGE('4a. Scorer 1'!V26,'4b. Scorer 2'!V26,'4c. Scorer 3'!V26)," ")</f>
        <v xml:space="preserve"> </v>
      </c>
      <c r="AI27" s="792" t="str">
        <f>IFERROR(AVERAGE('4a. Scorer 1'!W26,'4b. Scorer 2'!W26,'4c. Scorer 3'!W26)," ")</f>
        <v xml:space="preserve"> </v>
      </c>
      <c r="AJ27" s="133"/>
      <c r="AK27" s="128"/>
      <c r="AM27" s="192" t="s">
        <v>1</v>
      </c>
      <c r="AN27" s="127"/>
      <c r="AO27" s="127"/>
      <c r="AP27" s="127"/>
      <c r="AQ27" s="192"/>
    </row>
    <row r="28" spans="1:43" ht="22.5" customHeight="1">
      <c r="A28" s="126"/>
      <c r="B28" s="126"/>
      <c r="C28" s="194" t="str">
        <f>IF(ISBLANK('4. VAS list'!B22),"",'4. VAS list'!B22)</f>
        <v/>
      </c>
      <c r="D28" s="19" t="str">
        <f>IF('4. VAS list'!C22="","",'4. VAS list'!C22)</f>
        <v/>
      </c>
      <c r="E28" s="127" t="str">
        <f>IF('4. VAS list'!G22="","",'4. VAS list'!G22)</f>
        <v/>
      </c>
      <c r="F28" s="127" t="str">
        <f>IF('4. VAS list'!H22="","",'4. VAS list'!H22)</f>
        <v/>
      </c>
      <c r="G28" s="127"/>
      <c r="H28" s="128"/>
      <c r="I28" s="127"/>
      <c r="J28" s="127" t="str" cm="1">
        <f t="array" ref="J28">_xlfn.IFNA(_xlfn.IFS('4. VAS list'!$I22='1. Master scoring '!$J$10,1,'4. VAS list'!$J22='1. Master scoring '!$J$10,2,'4. VAS list'!$K22='1. Master scoring '!$J$10,3,'4. VAS list'!$L22='1. Master scoring '!$J$10,4),"")</f>
        <v/>
      </c>
      <c r="K28" s="127" t="str" cm="1">
        <f t="array" ref="K28">_xlfn.IFNA(_xlfn.IFS('4. VAS list'!$I22='1. Master scoring '!$K$10,1,'4. VAS list'!$J22='1. Master scoring '!$K$10,2,'4. VAS list'!$K22='1. Master scoring '!$K$10,3,'4. VAS list'!$L22='1. Master scoring '!$K$10,4),"")</f>
        <v/>
      </c>
      <c r="L28" s="127" t="str" cm="1">
        <f t="array" ref="L28">_xlfn.IFNA(_xlfn.IFS('4. VAS list'!$I22='1. Master scoring '!$L$10,1,'4. VAS list'!$J22='1. Master scoring '!$L$10,2,'4. VAS list'!$K22='1. Master scoring '!$L$10,3,'4. VAS list'!$L22='1. Master scoring '!$L$10,4),"")</f>
        <v/>
      </c>
      <c r="M28" s="127" t="str" cm="1">
        <f t="array" ref="M28">_xlfn.IFNA(_xlfn.IFS('4. VAS list'!$I22='1. Master scoring '!$M$10,1,'4. VAS list'!$J22='1. Master scoring '!$M$10,2,'4. VAS list'!$K22='1. Master scoring '!$M$10,3,'4. VAS list'!$L22='1. Master scoring '!$M$10,4),"")</f>
        <v/>
      </c>
      <c r="N28" s="128"/>
      <c r="O28" s="130" t="str">
        <f t="shared" si="1"/>
        <v/>
      </c>
      <c r="P28" s="131" t="str">
        <f>IFERROR(RANK(O28,$O$14:$O$128,0)+COUNTIF($O$14:O28,#REF!)," ")</f>
        <v xml:space="preserve"> </v>
      </c>
      <c r="Q28" s="128"/>
      <c r="R28" s="132" t="str">
        <f>IFERROR(AVERAGE('4a. Scorer 1'!F27,'4b. Scorer 2'!F27,'4c. Scorer 3'!F27)," ")</f>
        <v xml:space="preserve"> </v>
      </c>
      <c r="S28" s="632" t="str">
        <f>IFERROR(AVERAGE('4a. Scorer 1'!G27,'4b. Scorer 2'!G27,'4c. Scorer 3'!G27)," ")</f>
        <v xml:space="preserve"> </v>
      </c>
      <c r="T28" s="132"/>
      <c r="U28" s="132"/>
      <c r="V28" s="132"/>
      <c r="W28" s="133" t="str">
        <f t="shared" si="3"/>
        <v/>
      </c>
      <c r="X28" s="132" t="str">
        <f>IFERROR(AVERAGE('4a. Scorer 1'!L27,'4b. Scorer 2'!L27,'4c. Scorer 3'!L27)," ")</f>
        <v xml:space="preserve"> </v>
      </c>
      <c r="Y28" s="133" t="str">
        <f t="shared" si="4"/>
        <v/>
      </c>
      <c r="Z28" s="132" t="str">
        <f>IFERROR(AVERAGE('4a. Scorer 1'!N27,'4b. Scorer 2'!N27,'4c. Scorer 3'!N27)," ")</f>
        <v xml:space="preserve"> </v>
      </c>
      <c r="AA28" s="132" t="str">
        <f>IFERROR(AVERAGE('4a. Scorer 1'!#REF!,'4b. Scorer 2'!#REF!,'4c. Scorer 3'!#REF!)," ")</f>
        <v xml:space="preserve"> </v>
      </c>
      <c r="AB28" s="133"/>
      <c r="AC28" s="132"/>
      <c r="AD28" s="132"/>
      <c r="AE28" s="132"/>
      <c r="AF28" s="132" t="str">
        <f>IFERROR(AVERAGE('4a. Scorer 1'!#REF!,'4b. Scorer 2'!S27,'4c. Scorer 3'!S27)," ")</f>
        <v xml:space="preserve"> </v>
      </c>
      <c r="AG28" s="133" t="str">
        <f t="shared" si="2"/>
        <v/>
      </c>
      <c r="AH28" s="792" t="str">
        <f>IFERROR(AVERAGE('4a. Scorer 1'!V27,'4b. Scorer 2'!V27,'4c. Scorer 3'!V27)," ")</f>
        <v xml:space="preserve"> </v>
      </c>
      <c r="AI28" s="792" t="str">
        <f>IFERROR(AVERAGE('4a. Scorer 1'!W27,'4b. Scorer 2'!W27,'4c. Scorer 3'!W27)," ")</f>
        <v xml:space="preserve"> </v>
      </c>
      <c r="AJ28" s="133"/>
      <c r="AK28" s="128"/>
      <c r="AL28" s="127"/>
      <c r="AM28" s="192" t="s">
        <v>1</v>
      </c>
      <c r="AN28" s="127"/>
      <c r="AO28" s="127"/>
      <c r="AP28" s="127"/>
      <c r="AQ28" s="192"/>
    </row>
    <row r="29" spans="1:43" ht="22.5" customHeight="1">
      <c r="A29" s="126"/>
      <c r="B29" s="126"/>
      <c r="C29" s="194" t="str">
        <f>IF(ISBLANK('4. VAS list'!B23),"",'4. VAS list'!B23)</f>
        <v/>
      </c>
      <c r="D29" s="19" t="str">
        <f>IF('4. VAS list'!C23="","",'4. VAS list'!C23)</f>
        <v/>
      </c>
      <c r="E29" s="127" t="str">
        <f>IF('4. VAS list'!G23="","",'4. VAS list'!G23)</f>
        <v/>
      </c>
      <c r="F29" s="127" t="str">
        <f>IF('4. VAS list'!H23="","",'4. VAS list'!H23)</f>
        <v/>
      </c>
      <c r="G29" s="127"/>
      <c r="H29" s="128"/>
      <c r="I29" s="127"/>
      <c r="J29" s="127" t="str" cm="1">
        <f t="array" ref="J29">_xlfn.IFNA(_xlfn.IFS('4. VAS list'!$I23='1. Master scoring '!$J$10,1,'4. VAS list'!$J23='1. Master scoring '!$J$10,2,'4. VAS list'!$K23='1. Master scoring '!$J$10,3,'4. VAS list'!$L23='1. Master scoring '!$J$10,4),"")</f>
        <v/>
      </c>
      <c r="K29" s="127" t="str" cm="1">
        <f t="array" ref="K29">_xlfn.IFNA(_xlfn.IFS('4. VAS list'!$I23='1. Master scoring '!$K$10,1,'4. VAS list'!$J23='1. Master scoring '!$K$10,2,'4. VAS list'!$K23='1. Master scoring '!$K$10,3,'4. VAS list'!$L23='1. Master scoring '!$K$10,4),"")</f>
        <v/>
      </c>
      <c r="L29" s="127" t="str" cm="1">
        <f t="array" ref="L29">_xlfn.IFNA(_xlfn.IFS('4. VAS list'!$I23='1. Master scoring '!$L$10,1,'4. VAS list'!$J23='1. Master scoring '!$L$10,2,'4. VAS list'!$K23='1. Master scoring '!$L$10,3,'4. VAS list'!$L23='1. Master scoring '!$L$10,4),"")</f>
        <v/>
      </c>
      <c r="M29" s="127" t="str" cm="1">
        <f t="array" ref="M29">_xlfn.IFNA(_xlfn.IFS('4. VAS list'!$I23='1. Master scoring '!$M$10,1,'4. VAS list'!$J23='1. Master scoring '!$M$10,2,'4. VAS list'!$K23='1. Master scoring '!$M$10,3,'4. VAS list'!$L23='1. Master scoring '!$M$10,4),"")</f>
        <v/>
      </c>
      <c r="N29" s="128"/>
      <c r="O29" s="130" t="str">
        <f t="shared" si="1"/>
        <v/>
      </c>
      <c r="P29" s="131" t="str">
        <f>IFERROR(RANK(O29,$O$14:$O$128,0)+COUNTIF($O$14:O29,#REF!)," ")</f>
        <v xml:space="preserve"> </v>
      </c>
      <c r="Q29" s="128"/>
      <c r="R29" s="132" t="str">
        <f>IFERROR(AVERAGE('4a. Scorer 1'!F28,'4b. Scorer 2'!F28,'4c. Scorer 3'!F28)," ")</f>
        <v xml:space="preserve"> </v>
      </c>
      <c r="S29" s="632" t="str">
        <f>IFERROR(AVERAGE('4a. Scorer 1'!G28,'4b. Scorer 2'!G28,'4c. Scorer 3'!G28)," ")</f>
        <v xml:space="preserve"> </v>
      </c>
      <c r="T29" s="132"/>
      <c r="U29" s="132"/>
      <c r="V29" s="132"/>
      <c r="W29" s="133" t="str">
        <f t="shared" si="3"/>
        <v/>
      </c>
      <c r="X29" s="132" t="str">
        <f>IFERROR(AVERAGE('4a. Scorer 1'!L28,'4b. Scorer 2'!L28,'4c. Scorer 3'!L28)," ")</f>
        <v xml:space="preserve"> </v>
      </c>
      <c r="Y29" s="133" t="str">
        <f t="shared" si="4"/>
        <v/>
      </c>
      <c r="Z29" s="132" t="str">
        <f>IFERROR(AVERAGE('4a. Scorer 1'!N28,'4b. Scorer 2'!N28,'4c. Scorer 3'!N28)," ")</f>
        <v xml:space="preserve"> </v>
      </c>
      <c r="AA29" s="132" t="str">
        <f>IFERROR(AVERAGE('4a. Scorer 1'!#REF!,'4b. Scorer 2'!#REF!,'4c. Scorer 3'!#REF!)," ")</f>
        <v xml:space="preserve"> </v>
      </c>
      <c r="AB29" s="133"/>
      <c r="AC29" s="132"/>
      <c r="AD29" s="132"/>
      <c r="AE29" s="132"/>
      <c r="AF29" s="132" t="str">
        <f>IFERROR(AVERAGE('4a. Scorer 1'!#REF!,'4b. Scorer 2'!S28,'4c. Scorer 3'!S28)," ")</f>
        <v xml:space="preserve"> </v>
      </c>
      <c r="AG29" s="133" t="str">
        <f t="shared" si="2"/>
        <v/>
      </c>
      <c r="AH29" s="792" t="str">
        <f>IFERROR(AVERAGE('4a. Scorer 1'!V28,'4b. Scorer 2'!V28,'4c. Scorer 3'!V28)," ")</f>
        <v xml:space="preserve"> </v>
      </c>
      <c r="AI29" s="792" t="str">
        <f>IFERROR(AVERAGE('4a. Scorer 1'!W28,'4b. Scorer 2'!W28,'4c. Scorer 3'!W28)," ")</f>
        <v xml:space="preserve"> </v>
      </c>
      <c r="AJ29" s="133"/>
      <c r="AK29" s="128"/>
      <c r="AL29" s="127"/>
      <c r="AM29" s="192" t="s">
        <v>1</v>
      </c>
      <c r="AN29" s="127"/>
      <c r="AO29" s="127"/>
      <c r="AP29" s="127"/>
      <c r="AQ29" s="192"/>
    </row>
    <row r="30" spans="1:43" ht="22.5" customHeight="1">
      <c r="A30" s="126"/>
      <c r="B30" s="126"/>
      <c r="C30" s="194" t="str">
        <f>IF(ISBLANK('4. VAS list'!B24),"",'4. VAS list'!B24)</f>
        <v/>
      </c>
      <c r="D30" s="19" t="str">
        <f>IF('4. VAS list'!C24="","",'4. VAS list'!C24)</f>
        <v/>
      </c>
      <c r="E30" s="127" t="str">
        <f>IF('4. VAS list'!G24="","",'4. VAS list'!G24)</f>
        <v/>
      </c>
      <c r="F30" s="127" t="str">
        <f>IF('4. VAS list'!H24="","",'4. VAS list'!H24)</f>
        <v/>
      </c>
      <c r="G30" s="127"/>
      <c r="H30" s="128"/>
      <c r="I30" s="127"/>
      <c r="J30" s="127" t="str" cm="1">
        <f t="array" ref="J30">_xlfn.IFNA(_xlfn.IFS('4. VAS list'!$I24='1. Master scoring '!$J$10,1,'4. VAS list'!$J24='1. Master scoring '!$J$10,2,'4. VAS list'!$K24='1. Master scoring '!$J$10,3,'4. VAS list'!$L24='1. Master scoring '!$J$10,4),"")</f>
        <v/>
      </c>
      <c r="K30" s="127" t="str" cm="1">
        <f t="array" ref="K30">_xlfn.IFNA(_xlfn.IFS('4. VAS list'!$I24='1. Master scoring '!$K$10,1,'4. VAS list'!$J24='1. Master scoring '!$K$10,2,'4. VAS list'!$K24='1. Master scoring '!$K$10,3,'4. VAS list'!$L24='1. Master scoring '!$K$10,4),"")</f>
        <v/>
      </c>
      <c r="L30" s="127" t="str" cm="1">
        <f t="array" ref="L30">_xlfn.IFNA(_xlfn.IFS('4. VAS list'!$I24='1. Master scoring '!$L$10,1,'4. VAS list'!$J24='1. Master scoring '!$L$10,2,'4. VAS list'!$K24='1. Master scoring '!$L$10,3,'4. VAS list'!$L24='1. Master scoring '!$L$10,4),"")</f>
        <v/>
      </c>
      <c r="M30" s="127" t="str" cm="1">
        <f t="array" ref="M30">_xlfn.IFNA(_xlfn.IFS('4. VAS list'!$I24='1. Master scoring '!$M$10,1,'4. VAS list'!$J24='1. Master scoring '!$M$10,2,'4. VAS list'!$K24='1. Master scoring '!$M$10,3,'4. VAS list'!$L24='1. Master scoring '!$M$10,4),"")</f>
        <v/>
      </c>
      <c r="N30" s="128"/>
      <c r="O30" s="130" t="str">
        <f t="shared" si="1"/>
        <v/>
      </c>
      <c r="P30" s="131" t="str">
        <f>IFERROR(RANK(O30,$O$14:$O$128,0)+COUNTIF($O$14:O30,#REF!)," ")</f>
        <v xml:space="preserve"> </v>
      </c>
      <c r="Q30" s="128"/>
      <c r="R30" s="132" t="str">
        <f>IFERROR(AVERAGE('4a. Scorer 1'!F29,'4b. Scorer 2'!F29,'4c. Scorer 3'!F29)," ")</f>
        <v xml:space="preserve"> </v>
      </c>
      <c r="S30" s="632" t="str">
        <f>IFERROR(AVERAGE('4a. Scorer 1'!G29,'4b. Scorer 2'!G29,'4c. Scorer 3'!G29)," ")</f>
        <v xml:space="preserve"> </v>
      </c>
      <c r="T30" s="132"/>
      <c r="U30" s="132"/>
      <c r="V30" s="132"/>
      <c r="W30" s="133" t="str">
        <f t="shared" si="3"/>
        <v/>
      </c>
      <c r="X30" s="132" t="str">
        <f>IFERROR(AVERAGE('4a. Scorer 1'!L29,'4b. Scorer 2'!L29,'4c. Scorer 3'!L29)," ")</f>
        <v xml:space="preserve"> </v>
      </c>
      <c r="Y30" s="133" t="str">
        <f t="shared" si="4"/>
        <v/>
      </c>
      <c r="Z30" s="132" t="str">
        <f>IFERROR(AVERAGE('4a. Scorer 1'!N29,'4b. Scorer 2'!N29,'4c. Scorer 3'!N29)," ")</f>
        <v xml:space="preserve"> </v>
      </c>
      <c r="AA30" s="132" t="str">
        <f>IFERROR(AVERAGE('4a. Scorer 1'!#REF!,'4b. Scorer 2'!#REF!,'4c. Scorer 3'!#REF!)," ")</f>
        <v xml:space="preserve"> </v>
      </c>
      <c r="AB30" s="133"/>
      <c r="AC30" s="132"/>
      <c r="AD30" s="132"/>
      <c r="AE30" s="132"/>
      <c r="AF30" s="132" t="str">
        <f>IFERROR(AVERAGE('4a. Scorer 1'!#REF!,'4b. Scorer 2'!S29,'4c. Scorer 3'!S29)," ")</f>
        <v xml:space="preserve"> </v>
      </c>
      <c r="AG30" s="133" t="str">
        <f t="shared" si="2"/>
        <v/>
      </c>
      <c r="AH30" s="756"/>
      <c r="AI30" s="792" t="str">
        <f>IFERROR(AVERAGE('4a. Scorer 1'!W29,'4b. Scorer 2'!W29,'4c. Scorer 3'!W29)," ")</f>
        <v xml:space="preserve"> </v>
      </c>
      <c r="AJ30" s="133"/>
      <c r="AK30" s="128"/>
      <c r="AL30" s="127"/>
      <c r="AM30" s="192" t="s">
        <v>1</v>
      </c>
      <c r="AN30" s="127"/>
      <c r="AO30" s="127"/>
      <c r="AP30" s="127"/>
      <c r="AQ30" s="192"/>
    </row>
    <row r="31" spans="1:43" ht="22.5" customHeight="1">
      <c r="A31" s="126"/>
      <c r="B31" s="126"/>
      <c r="C31" s="194" t="str">
        <f>IF(ISBLANK('4. VAS list'!B25),"",'4. VAS list'!B25)</f>
        <v/>
      </c>
      <c r="D31" s="19" t="str">
        <f>IF('4. VAS list'!C25="","",'4. VAS list'!C25)</f>
        <v/>
      </c>
      <c r="E31" s="127" t="str">
        <f>IF('4. VAS list'!G25="","",'4. VAS list'!G25)</f>
        <v/>
      </c>
      <c r="F31" s="127" t="str">
        <f>IF('4. VAS list'!H25="","",'4. VAS list'!H25)</f>
        <v/>
      </c>
      <c r="G31" s="127"/>
      <c r="H31" s="128"/>
      <c r="I31" s="127"/>
      <c r="J31" s="127" t="str" cm="1">
        <f t="array" ref="J31">_xlfn.IFNA(_xlfn.IFS('4. VAS list'!$I25='1. Master scoring '!$J$10,1,'4. VAS list'!$J25='1. Master scoring '!$J$10,2,'4. VAS list'!$K25='1. Master scoring '!$J$10,3,'4. VAS list'!$L25='1. Master scoring '!$J$10,4),"")</f>
        <v/>
      </c>
      <c r="K31" s="127" t="str" cm="1">
        <f t="array" ref="K31">_xlfn.IFNA(_xlfn.IFS('4. VAS list'!$I25='1. Master scoring '!$K$10,1,'4. VAS list'!$J25='1. Master scoring '!$K$10,2,'4. VAS list'!$K25='1. Master scoring '!$K$10,3,'4. VAS list'!$L25='1. Master scoring '!$K$10,4),"")</f>
        <v/>
      </c>
      <c r="L31" s="127" t="str" cm="1">
        <f t="array" ref="L31">_xlfn.IFNA(_xlfn.IFS('4. VAS list'!$I25='1. Master scoring '!$L$10,1,'4. VAS list'!$J25='1. Master scoring '!$L$10,2,'4. VAS list'!$K25='1. Master scoring '!$L$10,3,'4. VAS list'!$L25='1. Master scoring '!$L$10,4),"")</f>
        <v/>
      </c>
      <c r="M31" s="127" t="str" cm="1">
        <f t="array" ref="M31">_xlfn.IFNA(_xlfn.IFS('4. VAS list'!$I25='1. Master scoring '!$M$10,1,'4. VAS list'!$J25='1. Master scoring '!$M$10,2,'4. VAS list'!$K25='1. Master scoring '!$M$10,3,'4. VAS list'!$L25='1. Master scoring '!$M$10,4),"")</f>
        <v/>
      </c>
      <c r="N31" s="128"/>
      <c r="O31" s="130" t="str">
        <f t="shared" si="1"/>
        <v/>
      </c>
      <c r="P31" s="131" t="str">
        <f>IFERROR(RANK(O31,$O$14:$O$128,0)+COUNTIF($O$14:O31,#REF!)," ")</f>
        <v xml:space="preserve"> </v>
      </c>
      <c r="Q31" s="128"/>
      <c r="R31" s="132" t="str">
        <f>IFERROR(AVERAGE('4a. Scorer 1'!F30,'4b. Scorer 2'!F30,'4c. Scorer 3'!F30)," ")</f>
        <v xml:space="preserve"> </v>
      </c>
      <c r="S31" s="632" t="str">
        <f>IFERROR(AVERAGE('4a. Scorer 1'!G30,'4b. Scorer 2'!G30,'4c. Scorer 3'!G30)," ")</f>
        <v xml:space="preserve"> </v>
      </c>
      <c r="T31" s="132"/>
      <c r="U31" s="132"/>
      <c r="V31" s="132"/>
      <c r="W31" s="133" t="str">
        <f t="shared" si="3"/>
        <v/>
      </c>
      <c r="X31" s="132" t="str">
        <f>IFERROR(AVERAGE('4a. Scorer 1'!L30,'4b. Scorer 2'!L30,'4c. Scorer 3'!L30)," ")</f>
        <v xml:space="preserve"> </v>
      </c>
      <c r="Y31" s="133" t="str">
        <f t="shared" si="4"/>
        <v/>
      </c>
      <c r="Z31" s="132" t="str">
        <f>IFERROR(AVERAGE('4a. Scorer 1'!N30,'4b. Scorer 2'!N30,'4c. Scorer 3'!N30)," ")</f>
        <v xml:space="preserve"> </v>
      </c>
      <c r="AA31" s="132" t="str">
        <f>IFERROR(AVERAGE('4a. Scorer 1'!#REF!,'4b. Scorer 2'!#REF!,'4c. Scorer 3'!#REF!)," ")</f>
        <v xml:space="preserve"> </v>
      </c>
      <c r="AB31" s="133"/>
      <c r="AC31" s="132"/>
      <c r="AD31" s="132"/>
      <c r="AE31" s="132"/>
      <c r="AF31" s="132" t="str">
        <f>IFERROR(AVERAGE('4a. Scorer 1'!#REF!,'4b. Scorer 2'!S30,'4c. Scorer 3'!S30)," ")</f>
        <v xml:space="preserve"> </v>
      </c>
      <c r="AG31" s="133" t="str">
        <f t="shared" si="2"/>
        <v/>
      </c>
      <c r="AH31" s="756"/>
      <c r="AI31" s="792" t="str">
        <f>IFERROR(AVERAGE('4a. Scorer 1'!W30,'4b. Scorer 2'!W30,'4c. Scorer 3'!W30)," ")</f>
        <v xml:space="preserve"> </v>
      </c>
      <c r="AJ31" s="133"/>
      <c r="AK31" s="128"/>
      <c r="AL31" s="127"/>
      <c r="AM31" s="192" t="s">
        <v>1</v>
      </c>
      <c r="AN31" s="127"/>
      <c r="AO31" s="127"/>
      <c r="AP31" s="127"/>
      <c r="AQ31" s="192"/>
    </row>
    <row r="32" spans="1:43" ht="22.5" customHeight="1">
      <c r="A32" s="126"/>
      <c r="B32" s="126"/>
      <c r="C32" s="194"/>
      <c r="D32" s="19" t="str">
        <f>IF('4. VAS list'!C26="","",'4. VAS list'!C26)</f>
        <v/>
      </c>
      <c r="E32" s="127" t="str">
        <f>IF('4. VAS list'!G26="","",'4. VAS list'!G26)</f>
        <v/>
      </c>
      <c r="F32" s="127" t="str">
        <f>IF('4. VAS list'!H26="","",'4. VAS list'!H26)</f>
        <v/>
      </c>
      <c r="G32" s="127"/>
      <c r="H32" s="128"/>
      <c r="I32" s="127"/>
      <c r="J32" s="127" t="str" cm="1">
        <f t="array" ref="J32">_xlfn.IFNA(_xlfn.IFS('4. VAS list'!$I26='1. Master scoring '!$J$10,1,'4. VAS list'!$J26='1. Master scoring '!$J$10,2,'4. VAS list'!$K26='1. Master scoring '!$J$10,3,'4. VAS list'!$L26='1. Master scoring '!$J$10,4),"")</f>
        <v/>
      </c>
      <c r="K32" s="127"/>
      <c r="L32" s="129"/>
      <c r="M32" s="127" t="str" cm="1">
        <f t="array" ref="M32">_xlfn.IFNA(_xlfn.IFS('4. VAS list'!$I26='1. Master scoring '!$M$10,1,'4. VAS list'!$J26='1. Master scoring '!$M$10,2,'4. VAS list'!$K26='1. Master scoring '!$M$10,3,'4. VAS list'!$L26='1. Master scoring '!$M$10,4),"")</f>
        <v/>
      </c>
      <c r="N32" s="128"/>
      <c r="O32" s="130"/>
      <c r="P32" s="131"/>
      <c r="Q32" s="128"/>
      <c r="R32" s="132"/>
      <c r="S32" s="132"/>
      <c r="T32" s="132"/>
      <c r="U32" s="132"/>
      <c r="V32" s="132"/>
      <c r="W32" s="133"/>
      <c r="X32" s="132"/>
      <c r="Y32" s="133"/>
      <c r="Z32" s="132"/>
      <c r="AA32" s="132"/>
      <c r="AB32" s="133"/>
      <c r="AC32" s="132"/>
      <c r="AD32" s="132"/>
      <c r="AE32" s="132"/>
      <c r="AF32" s="132"/>
      <c r="AG32" s="133"/>
      <c r="AH32" s="756"/>
      <c r="AI32" s="756"/>
      <c r="AJ32" s="133"/>
      <c r="AK32" s="128"/>
      <c r="AL32" s="127"/>
      <c r="AM32" s="192"/>
      <c r="AN32" s="127"/>
      <c r="AO32" s="127"/>
      <c r="AP32" s="127"/>
      <c r="AQ32" s="192"/>
    </row>
    <row r="33" spans="1:43" ht="22.5" customHeight="1">
      <c r="A33" s="126"/>
      <c r="B33" s="126"/>
      <c r="C33" s="194"/>
      <c r="D33" s="19" t="str">
        <f>IF('4. VAS list'!C27="","",'4. VAS list'!C27)</f>
        <v/>
      </c>
      <c r="E33" s="127" t="str">
        <f>IF('4. VAS list'!G27="","",'4. VAS list'!G27)</f>
        <v/>
      </c>
      <c r="F33" s="127" t="str">
        <f>IF('4. VAS list'!H27="","",'4. VAS list'!H27)</f>
        <v/>
      </c>
      <c r="G33" s="127"/>
      <c r="H33" s="128"/>
      <c r="I33" s="127"/>
      <c r="J33" s="127"/>
      <c r="K33" s="127"/>
      <c r="L33" s="129"/>
      <c r="M33" s="129"/>
      <c r="N33" s="128"/>
      <c r="O33" s="130"/>
      <c r="P33" s="131"/>
      <c r="Q33" s="128"/>
      <c r="R33" s="132"/>
      <c r="S33" s="132"/>
      <c r="T33" s="132"/>
      <c r="U33" s="132"/>
      <c r="V33" s="132"/>
      <c r="W33" s="133"/>
      <c r="X33" s="132"/>
      <c r="Y33" s="133"/>
      <c r="Z33" s="132"/>
      <c r="AA33" s="132"/>
      <c r="AB33" s="133"/>
      <c r="AC33" s="132"/>
      <c r="AD33" s="132"/>
      <c r="AE33" s="132"/>
      <c r="AF33" s="132"/>
      <c r="AG33" s="133"/>
      <c r="AH33" s="756"/>
      <c r="AI33" s="756"/>
      <c r="AJ33" s="133"/>
      <c r="AK33" s="128"/>
      <c r="AL33" s="127"/>
      <c r="AM33" s="192"/>
      <c r="AN33" s="127"/>
      <c r="AO33" s="127"/>
      <c r="AP33" s="127"/>
      <c r="AQ33" s="192"/>
    </row>
    <row r="34" spans="1:43" ht="22.5" customHeight="1">
      <c r="A34" s="126"/>
      <c r="B34" s="126"/>
      <c r="C34" s="194"/>
      <c r="D34" s="19" t="str">
        <f>IF('4. VAS list'!C28="","",'4. VAS list'!C28)</f>
        <v/>
      </c>
      <c r="E34" s="127" t="str">
        <f>IF('4. VAS list'!G28="","",'4. VAS list'!G28)</f>
        <v/>
      </c>
      <c r="F34" s="127" t="str">
        <f>IF('4. VAS list'!H28="","",'4. VAS list'!H28)</f>
        <v/>
      </c>
      <c r="G34" s="127"/>
      <c r="H34" s="128"/>
      <c r="I34" s="127"/>
      <c r="J34" s="127"/>
      <c r="K34" s="127"/>
      <c r="L34" s="129"/>
      <c r="M34" s="129"/>
      <c r="N34" s="128"/>
      <c r="O34" s="130"/>
      <c r="P34" s="131"/>
      <c r="Q34" s="128"/>
      <c r="R34" s="132"/>
      <c r="S34" s="132"/>
      <c r="T34" s="132"/>
      <c r="U34" s="132"/>
      <c r="V34" s="132"/>
      <c r="W34" s="133"/>
      <c r="X34" s="132"/>
      <c r="Y34" s="133"/>
      <c r="Z34" s="132"/>
      <c r="AA34" s="132"/>
      <c r="AB34" s="133"/>
      <c r="AC34" s="132"/>
      <c r="AD34" s="132"/>
      <c r="AE34" s="132"/>
      <c r="AF34" s="132"/>
      <c r="AG34" s="133"/>
      <c r="AH34" s="756"/>
      <c r="AI34" s="756"/>
      <c r="AJ34" s="133"/>
      <c r="AK34" s="128"/>
      <c r="AL34" s="127"/>
      <c r="AM34" s="192"/>
      <c r="AN34" s="127"/>
      <c r="AO34" s="127"/>
      <c r="AP34" s="127"/>
      <c r="AQ34" s="192"/>
    </row>
    <row r="35" spans="1:43" ht="22.5" customHeight="1">
      <c r="A35" s="126"/>
      <c r="B35" s="126"/>
      <c r="C35" s="194"/>
      <c r="D35" s="19" t="str">
        <f>IF('4. VAS list'!C29="","",'4. VAS list'!C29)</f>
        <v/>
      </c>
      <c r="E35" s="127" t="str">
        <f>IF('4. VAS list'!G29="","",'4. VAS list'!G29)</f>
        <v/>
      </c>
      <c r="F35" s="127" t="str">
        <f>IF('4. VAS list'!H29="","",'4. VAS list'!H29)</f>
        <v/>
      </c>
      <c r="G35" s="127"/>
      <c r="H35" s="128"/>
      <c r="I35" s="127"/>
      <c r="J35" s="127"/>
      <c r="K35" s="127"/>
      <c r="L35" s="129"/>
      <c r="M35" s="129"/>
      <c r="N35" s="128"/>
      <c r="O35" s="130"/>
      <c r="P35" s="131"/>
      <c r="Q35" s="128"/>
      <c r="R35" s="132"/>
      <c r="S35" s="132"/>
      <c r="T35" s="132"/>
      <c r="U35" s="132"/>
      <c r="V35" s="132"/>
      <c r="W35" s="133"/>
      <c r="X35" s="132"/>
      <c r="Y35" s="133"/>
      <c r="Z35" s="132"/>
      <c r="AA35" s="132"/>
      <c r="AB35" s="133"/>
      <c r="AC35" s="132"/>
      <c r="AD35" s="132"/>
      <c r="AE35" s="132"/>
      <c r="AF35" s="132"/>
      <c r="AG35" s="133"/>
      <c r="AH35" s="756"/>
      <c r="AI35" s="756"/>
      <c r="AJ35" s="133"/>
      <c r="AK35" s="128"/>
      <c r="AL35" s="127"/>
      <c r="AM35" s="192"/>
      <c r="AN35" s="127"/>
      <c r="AO35" s="127"/>
      <c r="AP35" s="127"/>
      <c r="AQ35" s="192"/>
    </row>
    <row r="36" spans="1:43" ht="22.5" customHeight="1">
      <c r="A36" s="126"/>
      <c r="B36" s="126"/>
      <c r="C36" s="194"/>
      <c r="D36" s="19" t="str">
        <f>IF('4. VAS list'!C30="","",'4. VAS list'!C30)</f>
        <v/>
      </c>
      <c r="E36" s="127" t="str">
        <f>IF('4. VAS list'!G30="","",'4. VAS list'!G30)</f>
        <v/>
      </c>
      <c r="F36" s="127" t="str">
        <f>IF('4. VAS list'!H30="","",'4. VAS list'!H30)</f>
        <v/>
      </c>
      <c r="G36" s="127"/>
      <c r="H36" s="128"/>
      <c r="I36" s="127"/>
      <c r="J36" s="127"/>
      <c r="K36" s="127"/>
      <c r="L36" s="129"/>
      <c r="M36" s="129"/>
      <c r="N36" s="128"/>
      <c r="O36" s="130"/>
      <c r="P36" s="131"/>
      <c r="Q36" s="128"/>
      <c r="R36" s="132"/>
      <c r="S36" s="132"/>
      <c r="T36" s="132"/>
      <c r="U36" s="132"/>
      <c r="V36" s="132"/>
      <c r="W36" s="133"/>
      <c r="X36" s="132"/>
      <c r="Y36" s="133"/>
      <c r="Z36" s="132"/>
      <c r="AA36" s="132"/>
      <c r="AB36" s="133"/>
      <c r="AC36" s="132"/>
      <c r="AD36" s="132"/>
      <c r="AE36" s="132"/>
      <c r="AF36" s="132"/>
      <c r="AG36" s="133"/>
      <c r="AH36" s="756"/>
      <c r="AI36" s="756"/>
      <c r="AJ36" s="133"/>
      <c r="AK36" s="128"/>
      <c r="AL36" s="127"/>
      <c r="AM36" s="192"/>
      <c r="AN36" s="127"/>
      <c r="AO36" s="127"/>
      <c r="AP36" s="127"/>
      <c r="AQ36" s="192"/>
    </row>
    <row r="37" spans="1:43" ht="22.5" customHeight="1">
      <c r="A37" s="126"/>
      <c r="B37" s="126"/>
      <c r="C37" s="194"/>
      <c r="D37" s="19" t="str">
        <f>IF('4. VAS list'!C31="","",'4. VAS list'!C31)</f>
        <v/>
      </c>
      <c r="E37" s="127" t="str">
        <f>IF('4. VAS list'!G31="","",'4. VAS list'!G31)</f>
        <v/>
      </c>
      <c r="F37" s="127" t="str">
        <f>IF('4. VAS list'!H31="","",'4. VAS list'!H31)</f>
        <v/>
      </c>
      <c r="G37" s="127"/>
      <c r="H37" s="128"/>
      <c r="I37" s="127"/>
      <c r="J37" s="127"/>
      <c r="K37" s="127"/>
      <c r="L37" s="129"/>
      <c r="M37" s="129"/>
      <c r="N37" s="128"/>
      <c r="O37" s="130"/>
      <c r="P37" s="131"/>
      <c r="Q37" s="128"/>
      <c r="R37" s="132"/>
      <c r="S37" s="132"/>
      <c r="T37" s="132"/>
      <c r="U37" s="132"/>
      <c r="V37" s="132"/>
      <c r="W37" s="133"/>
      <c r="X37" s="132"/>
      <c r="Y37" s="133"/>
      <c r="Z37" s="132"/>
      <c r="AA37" s="132"/>
      <c r="AB37" s="133"/>
      <c r="AC37" s="132"/>
      <c r="AD37" s="132"/>
      <c r="AE37" s="132"/>
      <c r="AF37" s="132"/>
      <c r="AG37" s="133"/>
      <c r="AH37" s="756"/>
      <c r="AI37" s="756"/>
      <c r="AJ37" s="133"/>
      <c r="AK37" s="128"/>
      <c r="AL37" s="127"/>
      <c r="AM37" s="192"/>
      <c r="AN37" s="127"/>
      <c r="AO37" s="127"/>
      <c r="AP37" s="127"/>
      <c r="AQ37" s="192"/>
    </row>
    <row r="38" spans="1:43" ht="22.5" customHeight="1">
      <c r="A38" s="126"/>
      <c r="B38" s="126"/>
      <c r="C38" s="194"/>
      <c r="D38" s="19" t="str">
        <f>IF('4. VAS list'!C32="","",'4. VAS list'!C32)</f>
        <v/>
      </c>
      <c r="E38" s="127" t="str">
        <f>IF('4. VAS list'!G32="","",'4. VAS list'!G32)</f>
        <v/>
      </c>
      <c r="F38" s="127" t="str">
        <f>IF('4. VAS list'!H32="","",'4. VAS list'!H32)</f>
        <v/>
      </c>
      <c r="G38" s="127"/>
      <c r="H38" s="128"/>
      <c r="I38" s="127"/>
      <c r="J38" s="127"/>
      <c r="K38" s="127"/>
      <c r="L38" s="129"/>
      <c r="M38" s="129"/>
      <c r="N38" s="128"/>
      <c r="O38" s="130"/>
      <c r="P38" s="131"/>
      <c r="Q38" s="128"/>
      <c r="R38" s="132"/>
      <c r="S38" s="132"/>
      <c r="T38" s="132"/>
      <c r="U38" s="132"/>
      <c r="V38" s="132"/>
      <c r="W38" s="133"/>
      <c r="X38" s="132"/>
      <c r="Y38" s="133"/>
      <c r="Z38" s="132"/>
      <c r="AA38" s="132"/>
      <c r="AB38" s="133"/>
      <c r="AC38" s="132"/>
      <c r="AD38" s="132"/>
      <c r="AE38" s="132"/>
      <c r="AF38" s="132"/>
      <c r="AG38" s="133"/>
      <c r="AH38" s="756"/>
      <c r="AI38" s="756"/>
      <c r="AJ38" s="133"/>
      <c r="AK38" s="128"/>
      <c r="AL38" s="127"/>
      <c r="AM38" s="192"/>
      <c r="AN38" s="127"/>
      <c r="AO38" s="127"/>
      <c r="AP38" s="127"/>
      <c r="AQ38" s="192"/>
    </row>
    <row r="39" spans="1:43" ht="22.5" customHeight="1">
      <c r="A39" s="126"/>
      <c r="B39" s="126"/>
      <c r="C39" s="194"/>
      <c r="D39" s="19" t="str">
        <f>IF('4. VAS list'!C33="","",'4. VAS list'!C33)</f>
        <v/>
      </c>
      <c r="E39" s="127" t="str">
        <f>IF('4. VAS list'!G33="","",'4. VAS list'!G33)</f>
        <v/>
      </c>
      <c r="F39" s="127" t="str">
        <f>IF('4. VAS list'!H33="","",'4. VAS list'!H33)</f>
        <v/>
      </c>
      <c r="G39" s="127"/>
      <c r="H39" s="128"/>
      <c r="I39" s="127"/>
      <c r="J39" s="127"/>
      <c r="K39" s="127"/>
      <c r="L39" s="129"/>
      <c r="M39" s="129"/>
      <c r="N39" s="128"/>
      <c r="O39" s="130"/>
      <c r="P39" s="131"/>
      <c r="Q39" s="128"/>
      <c r="R39" s="132"/>
      <c r="S39" s="132"/>
      <c r="T39" s="132"/>
      <c r="U39" s="132"/>
      <c r="V39" s="132"/>
      <c r="W39" s="133"/>
      <c r="X39" s="132"/>
      <c r="Y39" s="133"/>
      <c r="Z39" s="132"/>
      <c r="AA39" s="132"/>
      <c r="AB39" s="133"/>
      <c r="AC39" s="132"/>
      <c r="AD39" s="132"/>
      <c r="AE39" s="132"/>
      <c r="AF39" s="132"/>
      <c r="AG39" s="133"/>
      <c r="AH39" s="756"/>
      <c r="AI39" s="756"/>
      <c r="AJ39" s="133"/>
      <c r="AK39" s="128"/>
      <c r="AL39" s="127"/>
      <c r="AM39" s="192"/>
      <c r="AN39" s="127"/>
      <c r="AO39" s="127"/>
      <c r="AP39" s="127"/>
      <c r="AQ39" s="192"/>
    </row>
    <row r="40" spans="1:43" ht="22.5" customHeight="1">
      <c r="A40" s="126"/>
      <c r="B40" s="126"/>
      <c r="C40" s="194"/>
      <c r="D40" s="19" t="str">
        <f>IF('4. VAS list'!C34="","",'4. VAS list'!C34)</f>
        <v/>
      </c>
      <c r="E40" s="127" t="str">
        <f>IF('4. VAS list'!G34="","",'4. VAS list'!G34)</f>
        <v/>
      </c>
      <c r="F40" s="127" t="str">
        <f>IF('4. VAS list'!H34="","",'4. VAS list'!H34)</f>
        <v/>
      </c>
      <c r="G40" s="127"/>
      <c r="H40" s="128"/>
      <c r="I40" s="127"/>
      <c r="J40" s="127"/>
      <c r="K40" s="127"/>
      <c r="L40" s="129"/>
      <c r="M40" s="129"/>
      <c r="N40" s="128"/>
      <c r="O40" s="130"/>
      <c r="P40" s="131"/>
      <c r="Q40" s="128"/>
      <c r="R40" s="132"/>
      <c r="S40" s="132"/>
      <c r="T40" s="132"/>
      <c r="U40" s="132"/>
      <c r="V40" s="132"/>
      <c r="W40" s="133"/>
      <c r="X40" s="132"/>
      <c r="Y40" s="133"/>
      <c r="Z40" s="132"/>
      <c r="AA40" s="132"/>
      <c r="AB40" s="133"/>
      <c r="AC40" s="132"/>
      <c r="AD40" s="132"/>
      <c r="AE40" s="132"/>
      <c r="AF40" s="132"/>
      <c r="AG40" s="133"/>
      <c r="AH40" s="756"/>
      <c r="AI40" s="756"/>
      <c r="AJ40" s="133"/>
      <c r="AK40" s="128"/>
      <c r="AL40" s="127"/>
      <c r="AM40" s="192"/>
      <c r="AN40" s="127"/>
      <c r="AO40" s="127"/>
      <c r="AP40" s="127"/>
      <c r="AQ40" s="192"/>
    </row>
    <row r="41" spans="1:43" ht="22.5" customHeight="1">
      <c r="A41" s="126"/>
      <c r="B41" s="126"/>
      <c r="C41" s="194"/>
      <c r="D41" s="19" t="str">
        <f>IF('4. VAS list'!C35="","",'4. VAS list'!C35)</f>
        <v/>
      </c>
      <c r="E41" s="127" t="str">
        <f>IF('4. VAS list'!G35="","",'4. VAS list'!G35)</f>
        <v/>
      </c>
      <c r="F41" s="127" t="str">
        <f>IF('4. VAS list'!H35="","",'4. VAS list'!H35)</f>
        <v/>
      </c>
      <c r="G41" s="127"/>
      <c r="H41" s="128"/>
      <c r="I41" s="127"/>
      <c r="J41" s="127"/>
      <c r="K41" s="127"/>
      <c r="L41" s="129"/>
      <c r="M41" s="129"/>
      <c r="N41" s="128"/>
      <c r="O41" s="130"/>
      <c r="P41" s="131"/>
      <c r="Q41" s="128"/>
      <c r="R41" s="132"/>
      <c r="S41" s="132"/>
      <c r="T41" s="132"/>
      <c r="U41" s="132"/>
      <c r="V41" s="132"/>
      <c r="W41" s="133"/>
      <c r="X41" s="132"/>
      <c r="Y41" s="133"/>
      <c r="Z41" s="132"/>
      <c r="AA41" s="132"/>
      <c r="AB41" s="133"/>
      <c r="AC41" s="132"/>
      <c r="AD41" s="132"/>
      <c r="AE41" s="132"/>
      <c r="AF41" s="132"/>
      <c r="AG41" s="133"/>
      <c r="AH41" s="756"/>
      <c r="AI41" s="756"/>
      <c r="AJ41" s="133"/>
      <c r="AK41" s="128"/>
      <c r="AL41" s="127"/>
      <c r="AM41" s="192"/>
      <c r="AN41" s="127"/>
      <c r="AO41" s="127"/>
      <c r="AP41" s="127"/>
      <c r="AQ41" s="192"/>
    </row>
    <row r="42" spans="1:43" ht="22.5" customHeight="1">
      <c r="A42" s="126"/>
      <c r="B42" s="126"/>
      <c r="C42" s="194"/>
      <c r="D42" s="19" t="str">
        <f>IF('4. VAS list'!C36="","",'4. VAS list'!C36)</f>
        <v/>
      </c>
      <c r="E42" s="127" t="str">
        <f>IF('4. VAS list'!G36="","",'4. VAS list'!G36)</f>
        <v/>
      </c>
      <c r="F42" s="127" t="str">
        <f>IF('4. VAS list'!H36="","",'4. VAS list'!H36)</f>
        <v/>
      </c>
      <c r="G42" s="127"/>
      <c r="H42" s="128"/>
      <c r="I42" s="127"/>
      <c r="J42" s="127"/>
      <c r="K42" s="127"/>
      <c r="L42" s="129"/>
      <c r="M42" s="129"/>
      <c r="N42" s="128"/>
      <c r="O42" s="130"/>
      <c r="P42" s="131"/>
      <c r="Q42" s="128"/>
      <c r="R42" s="132"/>
      <c r="S42" s="132"/>
      <c r="T42" s="132"/>
      <c r="U42" s="132"/>
      <c r="V42" s="132"/>
      <c r="W42" s="133"/>
      <c r="X42" s="132"/>
      <c r="Y42" s="133"/>
      <c r="Z42" s="132"/>
      <c r="AA42" s="132"/>
      <c r="AB42" s="133"/>
      <c r="AC42" s="132"/>
      <c r="AD42" s="132"/>
      <c r="AE42" s="132"/>
      <c r="AF42" s="132"/>
      <c r="AG42" s="133"/>
      <c r="AH42" s="756"/>
      <c r="AI42" s="756"/>
      <c r="AJ42" s="133"/>
      <c r="AK42" s="128"/>
      <c r="AL42" s="127"/>
      <c r="AM42" s="192"/>
      <c r="AN42" s="127"/>
      <c r="AO42" s="127"/>
      <c r="AP42" s="127"/>
      <c r="AQ42" s="192"/>
    </row>
    <row r="43" spans="1:43" ht="22.5" customHeight="1">
      <c r="A43" s="126"/>
      <c r="B43" s="126"/>
      <c r="C43" s="194"/>
      <c r="D43" s="19" t="str">
        <f>IF('4. VAS list'!C37="","",'4. VAS list'!C37)</f>
        <v/>
      </c>
      <c r="E43" s="127" t="str">
        <f>IF('4. VAS list'!G37="","",'4. VAS list'!G37)</f>
        <v/>
      </c>
      <c r="F43" s="127" t="str">
        <f>IF('4. VAS list'!H37="","",'4. VAS list'!H37)</f>
        <v/>
      </c>
      <c r="G43" s="127"/>
      <c r="H43" s="128"/>
      <c r="I43" s="127"/>
      <c r="J43" s="127"/>
      <c r="K43" s="127"/>
      <c r="L43" s="129"/>
      <c r="M43" s="129"/>
      <c r="N43" s="128"/>
      <c r="O43" s="130"/>
      <c r="P43" s="131"/>
      <c r="Q43" s="128"/>
      <c r="R43" s="132"/>
      <c r="S43" s="132"/>
      <c r="T43" s="132"/>
      <c r="U43" s="132"/>
      <c r="V43" s="132"/>
      <c r="W43" s="133"/>
      <c r="X43" s="132"/>
      <c r="Y43" s="133"/>
      <c r="Z43" s="132"/>
      <c r="AA43" s="132"/>
      <c r="AB43" s="133"/>
      <c r="AC43" s="132"/>
      <c r="AD43" s="132"/>
      <c r="AE43" s="132"/>
      <c r="AF43" s="132"/>
      <c r="AG43" s="133"/>
      <c r="AH43" s="756"/>
      <c r="AI43" s="756"/>
      <c r="AJ43" s="133"/>
      <c r="AK43" s="128"/>
      <c r="AL43" s="127"/>
      <c r="AM43" s="192"/>
      <c r="AN43" s="127"/>
      <c r="AO43" s="127"/>
      <c r="AP43" s="127"/>
      <c r="AQ43" s="192"/>
    </row>
    <row r="44" spans="1:43" ht="22.5" customHeight="1">
      <c r="A44" s="126"/>
      <c r="B44" s="126"/>
      <c r="C44" s="194"/>
      <c r="D44" s="19" t="str">
        <f>IF('4. VAS list'!C38="","",'4. VAS list'!C38)</f>
        <v/>
      </c>
      <c r="E44" s="127" t="str">
        <f>IF('4. VAS list'!G38="","",'4. VAS list'!G38)</f>
        <v/>
      </c>
      <c r="F44" s="127" t="str">
        <f>IF('4. VAS list'!H38="","",'4. VAS list'!H38)</f>
        <v/>
      </c>
      <c r="G44" s="127"/>
      <c r="H44" s="128"/>
      <c r="I44" s="127"/>
      <c r="J44" s="127"/>
      <c r="K44" s="127"/>
      <c r="L44" s="129"/>
      <c r="M44" s="129"/>
      <c r="N44" s="128"/>
      <c r="O44" s="130"/>
      <c r="P44" s="131"/>
      <c r="Q44" s="128"/>
      <c r="R44" s="132"/>
      <c r="S44" s="132"/>
      <c r="T44" s="132"/>
      <c r="U44" s="132"/>
      <c r="V44" s="132"/>
      <c r="W44" s="133"/>
      <c r="X44" s="132"/>
      <c r="Y44" s="133"/>
      <c r="Z44" s="132"/>
      <c r="AA44" s="132"/>
      <c r="AB44" s="133"/>
      <c r="AC44" s="132"/>
      <c r="AD44" s="132"/>
      <c r="AE44" s="132"/>
      <c r="AF44" s="132"/>
      <c r="AG44" s="133"/>
      <c r="AH44" s="756"/>
      <c r="AI44" s="756"/>
      <c r="AJ44" s="133"/>
      <c r="AK44" s="128"/>
      <c r="AL44" s="127"/>
      <c r="AM44" s="192"/>
      <c r="AN44" s="127"/>
      <c r="AO44" s="127"/>
      <c r="AP44" s="127"/>
      <c r="AQ44" s="192"/>
    </row>
    <row r="45" spans="1:43" ht="22.5" customHeight="1">
      <c r="A45" s="126"/>
      <c r="B45" s="126"/>
      <c r="C45" s="194"/>
      <c r="D45" s="19" t="str">
        <f>IF('4. VAS list'!C39="","",'4. VAS list'!C39)</f>
        <v/>
      </c>
      <c r="E45" s="127" t="str">
        <f>IF('4. VAS list'!G39="","",'4. VAS list'!G39)</f>
        <v/>
      </c>
      <c r="F45" s="127" t="str">
        <f>IF('4. VAS list'!H39="","",'4. VAS list'!H39)</f>
        <v/>
      </c>
      <c r="G45" s="127"/>
      <c r="H45" s="128"/>
      <c r="I45" s="127"/>
      <c r="J45" s="127"/>
      <c r="K45" s="127"/>
      <c r="L45" s="129"/>
      <c r="M45" s="129"/>
      <c r="N45" s="128"/>
      <c r="O45" s="130"/>
      <c r="P45" s="131"/>
      <c r="Q45" s="128"/>
      <c r="R45" s="132"/>
      <c r="S45" s="132"/>
      <c r="T45" s="132"/>
      <c r="U45" s="132"/>
      <c r="V45" s="132"/>
      <c r="W45" s="133"/>
      <c r="X45" s="132"/>
      <c r="Y45" s="133"/>
      <c r="Z45" s="132"/>
      <c r="AA45" s="132"/>
      <c r="AB45" s="133"/>
      <c r="AC45" s="132"/>
      <c r="AD45" s="132"/>
      <c r="AE45" s="132"/>
      <c r="AF45" s="132"/>
      <c r="AG45" s="133"/>
      <c r="AH45" s="756"/>
      <c r="AI45" s="756"/>
      <c r="AJ45" s="133"/>
      <c r="AK45" s="128"/>
      <c r="AL45" s="127"/>
      <c r="AM45" s="192"/>
      <c r="AN45" s="127"/>
      <c r="AO45" s="127"/>
      <c r="AP45" s="127"/>
      <c r="AQ45" s="192"/>
    </row>
    <row r="46" spans="1:43" ht="22.5" customHeight="1">
      <c r="A46" s="126"/>
      <c r="B46" s="126"/>
      <c r="C46" s="194"/>
      <c r="D46" s="19"/>
      <c r="E46" s="127"/>
      <c r="F46" s="127"/>
      <c r="G46" s="127"/>
      <c r="H46" s="128"/>
      <c r="I46" s="127"/>
      <c r="J46" s="127"/>
      <c r="K46" s="127"/>
      <c r="L46" s="129"/>
      <c r="M46" s="129"/>
      <c r="N46" s="128"/>
      <c r="O46" s="130"/>
      <c r="P46" s="131"/>
      <c r="Q46" s="128"/>
      <c r="R46" s="132"/>
      <c r="S46" s="132"/>
      <c r="T46" s="132"/>
      <c r="U46" s="132"/>
      <c r="V46" s="132"/>
      <c r="W46" s="133"/>
      <c r="X46" s="132"/>
      <c r="Y46" s="133"/>
      <c r="Z46" s="132"/>
      <c r="AA46" s="132"/>
      <c r="AB46" s="133"/>
      <c r="AC46" s="132"/>
      <c r="AD46" s="132"/>
      <c r="AE46" s="132"/>
      <c r="AF46" s="132"/>
      <c r="AG46" s="133"/>
      <c r="AH46" s="756"/>
      <c r="AI46" s="756"/>
      <c r="AJ46" s="133"/>
      <c r="AK46" s="128"/>
      <c r="AL46" s="127"/>
      <c r="AM46" s="192"/>
      <c r="AN46" s="127"/>
      <c r="AO46" s="127"/>
      <c r="AP46" s="127"/>
      <c r="AQ46" s="192"/>
    </row>
    <row r="47" spans="1:43" ht="22.5" customHeight="1">
      <c r="A47" s="126"/>
      <c r="B47" s="126"/>
      <c r="C47" s="194"/>
      <c r="D47" s="19"/>
      <c r="E47" s="127"/>
      <c r="F47" s="127"/>
      <c r="G47" s="127"/>
      <c r="H47" s="128"/>
      <c r="I47" s="127"/>
      <c r="J47" s="127"/>
      <c r="K47" s="127"/>
      <c r="L47" s="129"/>
      <c r="M47" s="129"/>
      <c r="N47" s="128"/>
      <c r="O47" s="130"/>
      <c r="P47" s="131"/>
      <c r="Q47" s="128"/>
      <c r="R47" s="132"/>
      <c r="S47" s="132"/>
      <c r="T47" s="132"/>
      <c r="U47" s="132"/>
      <c r="V47" s="132"/>
      <c r="W47" s="133"/>
      <c r="X47" s="132"/>
      <c r="Y47" s="133"/>
      <c r="Z47" s="132"/>
      <c r="AA47" s="132"/>
      <c r="AB47" s="133"/>
      <c r="AC47" s="132"/>
      <c r="AD47" s="132"/>
      <c r="AE47" s="132"/>
      <c r="AF47" s="132"/>
      <c r="AG47" s="133"/>
      <c r="AH47" s="756"/>
      <c r="AI47" s="756"/>
      <c r="AJ47" s="133"/>
      <c r="AK47" s="128"/>
      <c r="AL47" s="127"/>
      <c r="AM47" s="192"/>
      <c r="AN47" s="127"/>
      <c r="AO47" s="127"/>
      <c r="AP47" s="127"/>
      <c r="AQ47" s="192"/>
    </row>
    <row r="48" spans="1:43" ht="22.5" customHeight="1">
      <c r="A48" s="126"/>
      <c r="B48" s="126"/>
      <c r="C48" s="194"/>
      <c r="D48" s="19"/>
      <c r="E48" s="127"/>
      <c r="F48" s="127"/>
      <c r="G48" s="127"/>
      <c r="H48" s="128"/>
      <c r="I48" s="127"/>
      <c r="J48" s="127"/>
      <c r="K48" s="127"/>
      <c r="L48" s="129"/>
      <c r="M48" s="129"/>
      <c r="N48" s="128"/>
      <c r="O48" s="130"/>
      <c r="P48" s="131"/>
      <c r="Q48" s="128"/>
      <c r="R48" s="132"/>
      <c r="S48" s="132"/>
      <c r="T48" s="132"/>
      <c r="U48" s="132"/>
      <c r="V48" s="132"/>
      <c r="W48" s="133"/>
      <c r="X48" s="132"/>
      <c r="Y48" s="133"/>
      <c r="Z48" s="132"/>
      <c r="AA48" s="132"/>
      <c r="AB48" s="133"/>
      <c r="AC48" s="132"/>
      <c r="AD48" s="132"/>
      <c r="AE48" s="132"/>
      <c r="AF48" s="132"/>
      <c r="AG48" s="133"/>
      <c r="AH48" s="756"/>
      <c r="AI48" s="756"/>
      <c r="AJ48" s="133"/>
      <c r="AK48" s="128"/>
      <c r="AL48" s="127"/>
      <c r="AM48" s="192"/>
      <c r="AN48" s="127"/>
      <c r="AO48" s="127"/>
      <c r="AP48" s="127"/>
      <c r="AQ48" s="192"/>
    </row>
    <row r="49" spans="1:43" ht="22.5" customHeight="1">
      <c r="A49" s="126"/>
      <c r="B49" s="126"/>
      <c r="C49" s="194"/>
      <c r="D49" s="19"/>
      <c r="E49" s="127"/>
      <c r="F49" s="127"/>
      <c r="G49" s="127"/>
      <c r="H49" s="128"/>
      <c r="I49" s="127"/>
      <c r="J49" s="127"/>
      <c r="K49" s="127"/>
      <c r="L49" s="129"/>
      <c r="M49" s="129"/>
      <c r="N49" s="128"/>
      <c r="O49" s="130"/>
      <c r="P49" s="131"/>
      <c r="Q49" s="128"/>
      <c r="R49" s="132"/>
      <c r="S49" s="132"/>
      <c r="T49" s="132"/>
      <c r="U49" s="132"/>
      <c r="V49" s="132"/>
      <c r="W49" s="133"/>
      <c r="X49" s="132"/>
      <c r="Y49" s="133"/>
      <c r="Z49" s="132"/>
      <c r="AA49" s="132"/>
      <c r="AB49" s="133"/>
      <c r="AC49" s="132"/>
      <c r="AD49" s="132"/>
      <c r="AE49" s="132"/>
      <c r="AF49" s="132"/>
      <c r="AG49" s="133"/>
      <c r="AH49" s="756"/>
      <c r="AI49" s="756"/>
      <c r="AJ49" s="133"/>
      <c r="AK49" s="128"/>
      <c r="AL49" s="127"/>
      <c r="AM49" s="192"/>
      <c r="AN49" s="127"/>
      <c r="AO49" s="127"/>
      <c r="AP49" s="127"/>
      <c r="AQ49" s="192"/>
    </row>
    <row r="50" spans="1:43" ht="22.5" customHeight="1">
      <c r="A50" s="126"/>
      <c r="B50" s="126"/>
      <c r="C50" s="194"/>
      <c r="D50" s="19"/>
      <c r="E50" s="127"/>
      <c r="F50" s="127"/>
      <c r="G50" s="127"/>
      <c r="H50" s="128"/>
      <c r="I50" s="127"/>
      <c r="J50" s="127"/>
      <c r="K50" s="127"/>
      <c r="L50" s="129"/>
      <c r="M50" s="129"/>
      <c r="N50" s="128"/>
      <c r="O50" s="130"/>
      <c r="P50" s="131"/>
      <c r="Q50" s="128"/>
      <c r="R50" s="132"/>
      <c r="S50" s="132"/>
      <c r="T50" s="132"/>
      <c r="U50" s="132"/>
      <c r="V50" s="132"/>
      <c r="W50" s="133"/>
      <c r="X50" s="132"/>
      <c r="Y50" s="133"/>
      <c r="Z50" s="132"/>
      <c r="AA50" s="132"/>
      <c r="AB50" s="133"/>
      <c r="AC50" s="132"/>
      <c r="AD50" s="132"/>
      <c r="AE50" s="132"/>
      <c r="AF50" s="132"/>
      <c r="AG50" s="133"/>
      <c r="AH50" s="756"/>
      <c r="AI50" s="756"/>
      <c r="AJ50" s="133"/>
      <c r="AK50" s="128"/>
      <c r="AL50" s="127"/>
      <c r="AM50" s="192"/>
      <c r="AN50" s="127"/>
      <c r="AO50" s="127"/>
      <c r="AP50" s="127"/>
      <c r="AQ50" s="192"/>
    </row>
    <row r="51" spans="1:43" ht="22.5" customHeight="1">
      <c r="A51" s="126"/>
      <c r="B51" s="126"/>
      <c r="C51" s="194"/>
      <c r="D51" s="19"/>
      <c r="E51" s="127"/>
      <c r="F51" s="127"/>
      <c r="G51" s="127"/>
      <c r="H51" s="128"/>
      <c r="I51" s="127"/>
      <c r="J51" s="127"/>
      <c r="K51" s="127"/>
      <c r="L51" s="129"/>
      <c r="M51" s="129"/>
      <c r="N51" s="128"/>
      <c r="O51" s="130"/>
      <c r="P51" s="131"/>
      <c r="Q51" s="128"/>
      <c r="R51" s="132"/>
      <c r="S51" s="132"/>
      <c r="T51" s="132"/>
      <c r="U51" s="132"/>
      <c r="V51" s="132"/>
      <c r="W51" s="133"/>
      <c r="X51" s="132"/>
      <c r="Y51" s="133"/>
      <c r="Z51" s="132"/>
      <c r="AA51" s="132"/>
      <c r="AB51" s="133"/>
      <c r="AC51" s="132"/>
      <c r="AD51" s="132"/>
      <c r="AE51" s="132"/>
      <c r="AF51" s="132"/>
      <c r="AG51" s="133"/>
      <c r="AH51" s="756"/>
      <c r="AI51" s="756"/>
      <c r="AJ51" s="133"/>
      <c r="AK51" s="128"/>
      <c r="AL51" s="127"/>
      <c r="AM51" s="192"/>
      <c r="AN51" s="127"/>
      <c r="AO51" s="127"/>
      <c r="AP51" s="127"/>
      <c r="AQ51" s="192"/>
    </row>
    <row r="52" spans="1:43" ht="22.5" customHeight="1">
      <c r="A52" s="126"/>
      <c r="B52" s="126"/>
      <c r="C52" s="194"/>
      <c r="D52" s="19"/>
      <c r="E52" s="127"/>
      <c r="F52" s="127"/>
      <c r="G52" s="127"/>
      <c r="H52" s="128"/>
      <c r="I52" s="127"/>
      <c r="J52" s="127"/>
      <c r="K52" s="127"/>
      <c r="L52" s="129"/>
      <c r="M52" s="129"/>
      <c r="N52" s="128"/>
      <c r="O52" s="130"/>
      <c r="P52" s="131"/>
      <c r="Q52" s="128"/>
      <c r="R52" s="132"/>
      <c r="S52" s="132"/>
      <c r="T52" s="132"/>
      <c r="U52" s="132"/>
      <c r="V52" s="132"/>
      <c r="W52" s="133"/>
      <c r="X52" s="132"/>
      <c r="Y52" s="133"/>
      <c r="Z52" s="132"/>
      <c r="AA52" s="132"/>
      <c r="AB52" s="133"/>
      <c r="AC52" s="132"/>
      <c r="AD52" s="132"/>
      <c r="AE52" s="132"/>
      <c r="AF52" s="132"/>
      <c r="AG52" s="133"/>
      <c r="AH52" s="756"/>
      <c r="AI52" s="756"/>
      <c r="AJ52" s="133"/>
      <c r="AK52" s="128"/>
      <c r="AL52" s="127"/>
      <c r="AM52" s="192"/>
      <c r="AN52" s="127"/>
      <c r="AO52" s="127"/>
      <c r="AP52" s="127"/>
      <c r="AQ52" s="192"/>
    </row>
    <row r="53" spans="1:43" ht="22.5" customHeight="1">
      <c r="A53" s="126"/>
      <c r="B53" s="126"/>
      <c r="C53" s="194"/>
      <c r="D53" s="19"/>
      <c r="E53" s="127"/>
      <c r="F53" s="127"/>
      <c r="G53" s="127"/>
      <c r="H53" s="128"/>
      <c r="I53" s="127"/>
      <c r="J53" s="127"/>
      <c r="K53" s="127"/>
      <c r="L53" s="129"/>
      <c r="M53" s="129"/>
      <c r="N53" s="128"/>
      <c r="O53" s="130"/>
      <c r="P53" s="131"/>
      <c r="Q53" s="128"/>
      <c r="R53" s="132"/>
      <c r="S53" s="132"/>
      <c r="T53" s="132"/>
      <c r="U53" s="132"/>
      <c r="V53" s="132"/>
      <c r="W53" s="133"/>
      <c r="X53" s="132"/>
      <c r="Y53" s="133"/>
      <c r="Z53" s="132"/>
      <c r="AA53" s="132"/>
      <c r="AB53" s="133"/>
      <c r="AC53" s="132"/>
      <c r="AD53" s="132"/>
      <c r="AE53" s="132"/>
      <c r="AF53" s="132"/>
      <c r="AG53" s="133"/>
      <c r="AH53" s="756"/>
      <c r="AI53" s="756"/>
      <c r="AJ53" s="133"/>
      <c r="AK53" s="128"/>
      <c r="AL53" s="127"/>
      <c r="AM53" s="192"/>
      <c r="AN53" s="127"/>
      <c r="AO53" s="127"/>
      <c r="AP53" s="127"/>
      <c r="AQ53" s="192"/>
    </row>
    <row r="54" spans="1:43" ht="22.5" customHeight="1">
      <c r="A54" s="126"/>
      <c r="B54" s="126"/>
      <c r="C54" s="194"/>
      <c r="D54" s="19"/>
      <c r="E54" s="127"/>
      <c r="F54" s="127"/>
      <c r="G54" s="127"/>
      <c r="H54" s="128"/>
      <c r="I54" s="127"/>
      <c r="J54" s="127"/>
      <c r="K54" s="127"/>
      <c r="L54" s="129"/>
      <c r="M54" s="129"/>
      <c r="N54" s="128"/>
      <c r="O54" s="130"/>
      <c r="P54" s="131"/>
      <c r="Q54" s="128"/>
      <c r="R54" s="132"/>
      <c r="S54" s="132"/>
      <c r="T54" s="132"/>
      <c r="U54" s="132"/>
      <c r="V54" s="132"/>
      <c r="W54" s="133"/>
      <c r="X54" s="132"/>
      <c r="Y54" s="133"/>
      <c r="Z54" s="132"/>
      <c r="AA54" s="132"/>
      <c r="AB54" s="133"/>
      <c r="AC54" s="132"/>
      <c r="AD54" s="132"/>
      <c r="AE54" s="132"/>
      <c r="AF54" s="132"/>
      <c r="AG54" s="133"/>
      <c r="AH54" s="756"/>
      <c r="AI54" s="756"/>
      <c r="AJ54" s="133"/>
      <c r="AK54" s="128"/>
      <c r="AL54" s="127"/>
      <c r="AM54" s="192"/>
      <c r="AN54" s="127"/>
      <c r="AO54" s="127"/>
      <c r="AP54" s="127"/>
      <c r="AQ54" s="192"/>
    </row>
    <row r="55" spans="1:43" ht="22.5" customHeight="1">
      <c r="A55" s="126"/>
      <c r="B55" s="126"/>
      <c r="C55" s="194"/>
      <c r="D55" s="19"/>
      <c r="E55" s="127"/>
      <c r="F55" s="127"/>
      <c r="G55" s="127"/>
      <c r="H55" s="128"/>
      <c r="I55" s="127"/>
      <c r="J55" s="127"/>
      <c r="K55" s="127"/>
      <c r="L55" s="129"/>
      <c r="M55" s="129"/>
      <c r="N55" s="128"/>
      <c r="O55" s="130"/>
      <c r="P55" s="131"/>
      <c r="Q55" s="128"/>
      <c r="R55" s="132"/>
      <c r="S55" s="132"/>
      <c r="T55" s="132"/>
      <c r="U55" s="132"/>
      <c r="V55" s="132"/>
      <c r="W55" s="133"/>
      <c r="X55" s="132"/>
      <c r="Y55" s="133"/>
      <c r="Z55" s="132"/>
      <c r="AA55" s="132"/>
      <c r="AB55" s="133"/>
      <c r="AC55" s="132"/>
      <c r="AD55" s="132"/>
      <c r="AE55" s="132"/>
      <c r="AF55" s="132"/>
      <c r="AG55" s="133"/>
      <c r="AH55" s="756"/>
      <c r="AI55" s="756"/>
      <c r="AJ55" s="133"/>
      <c r="AK55" s="128"/>
      <c r="AL55" s="127"/>
      <c r="AM55" s="192"/>
      <c r="AN55" s="127"/>
      <c r="AO55" s="127"/>
      <c r="AP55" s="127"/>
      <c r="AQ55" s="192"/>
    </row>
    <row r="56" spans="1:43" ht="22.5" customHeight="1">
      <c r="A56" s="126"/>
      <c r="B56" s="126"/>
      <c r="C56" s="194"/>
      <c r="D56" s="19"/>
      <c r="E56" s="127"/>
      <c r="F56" s="127"/>
      <c r="G56" s="127"/>
      <c r="H56" s="128"/>
      <c r="I56" s="127"/>
      <c r="J56" s="127"/>
      <c r="K56" s="127"/>
      <c r="L56" s="129"/>
      <c r="M56" s="129"/>
      <c r="N56" s="128"/>
      <c r="O56" s="130"/>
      <c r="P56" s="131"/>
      <c r="Q56" s="128"/>
      <c r="R56" s="132"/>
      <c r="S56" s="132"/>
      <c r="T56" s="132"/>
      <c r="U56" s="132"/>
      <c r="V56" s="132"/>
      <c r="W56" s="133"/>
      <c r="X56" s="132"/>
      <c r="Y56" s="133"/>
      <c r="Z56" s="132"/>
      <c r="AA56" s="132"/>
      <c r="AB56" s="133"/>
      <c r="AC56" s="132"/>
      <c r="AD56" s="132"/>
      <c r="AE56" s="132"/>
      <c r="AF56" s="132"/>
      <c r="AG56" s="133"/>
      <c r="AH56" s="756"/>
      <c r="AI56" s="756"/>
      <c r="AJ56" s="133"/>
      <c r="AK56" s="128"/>
      <c r="AL56" s="127"/>
      <c r="AM56" s="192"/>
      <c r="AN56" s="127"/>
      <c r="AO56" s="127"/>
      <c r="AP56" s="127"/>
      <c r="AQ56" s="192"/>
    </row>
    <row r="57" spans="1:43" ht="22.5" customHeight="1">
      <c r="A57" s="126"/>
      <c r="B57" s="126"/>
      <c r="C57" s="194"/>
      <c r="D57" s="19"/>
      <c r="E57" s="127"/>
      <c r="F57" s="127"/>
      <c r="G57" s="127"/>
      <c r="H57" s="128"/>
      <c r="I57" s="127"/>
      <c r="J57" s="127"/>
      <c r="K57" s="127"/>
      <c r="L57" s="129"/>
      <c r="M57" s="129"/>
      <c r="N57" s="128"/>
      <c r="O57" s="130"/>
      <c r="P57" s="131"/>
      <c r="Q57" s="128"/>
      <c r="R57" s="132"/>
      <c r="S57" s="132"/>
      <c r="T57" s="132"/>
      <c r="U57" s="132"/>
      <c r="V57" s="132"/>
      <c r="W57" s="133"/>
      <c r="X57" s="132"/>
      <c r="Y57" s="133"/>
      <c r="Z57" s="132"/>
      <c r="AA57" s="132"/>
      <c r="AB57" s="133"/>
      <c r="AC57" s="132"/>
      <c r="AD57" s="132"/>
      <c r="AE57" s="132"/>
      <c r="AF57" s="132"/>
      <c r="AG57" s="133"/>
      <c r="AH57" s="756"/>
      <c r="AI57" s="756"/>
      <c r="AJ57" s="133"/>
      <c r="AK57" s="128"/>
      <c r="AL57" s="127"/>
      <c r="AM57" s="192"/>
      <c r="AN57" s="127"/>
      <c r="AO57" s="127"/>
      <c r="AP57" s="127"/>
      <c r="AQ57" s="192"/>
    </row>
    <row r="58" spans="1:43" ht="22.5" customHeight="1">
      <c r="A58" s="136"/>
      <c r="B58" s="136"/>
      <c r="C58" s="194"/>
      <c r="D58" s="19"/>
      <c r="E58" s="127"/>
      <c r="F58" s="127"/>
      <c r="G58" s="127"/>
      <c r="H58" s="128"/>
      <c r="I58" s="127"/>
      <c r="J58" s="127"/>
      <c r="K58" s="127"/>
      <c r="L58" s="129"/>
      <c r="M58" s="129"/>
      <c r="N58" s="128"/>
      <c r="O58" s="130"/>
      <c r="P58" s="131"/>
      <c r="Q58" s="128"/>
      <c r="R58" s="132"/>
      <c r="S58" s="132"/>
      <c r="T58" s="132"/>
      <c r="U58" s="132"/>
      <c r="V58" s="132"/>
      <c r="W58" s="133"/>
      <c r="X58" s="132"/>
      <c r="Y58" s="133"/>
      <c r="Z58" s="132"/>
      <c r="AA58" s="132"/>
      <c r="AB58" s="133"/>
      <c r="AC58" s="132"/>
      <c r="AD58" s="132"/>
      <c r="AE58" s="132"/>
      <c r="AF58" s="132"/>
      <c r="AG58" s="133"/>
      <c r="AH58" s="756"/>
      <c r="AI58" s="756"/>
      <c r="AJ58" s="133"/>
      <c r="AK58" s="128"/>
      <c r="AL58" s="127"/>
      <c r="AM58" s="192"/>
      <c r="AN58" s="127"/>
      <c r="AO58" s="127"/>
      <c r="AP58" s="127"/>
      <c r="AQ58" s="192"/>
    </row>
    <row r="59" spans="1:43" ht="22.5" customHeight="1">
      <c r="A59" s="136"/>
      <c r="B59" s="136"/>
      <c r="C59" s="194"/>
      <c r="D59" s="19"/>
      <c r="E59" s="127"/>
      <c r="F59" s="127"/>
      <c r="G59" s="127"/>
      <c r="H59" s="128"/>
      <c r="I59" s="127"/>
      <c r="J59" s="127"/>
      <c r="K59" s="127"/>
      <c r="L59" s="129"/>
      <c r="M59" s="129"/>
      <c r="N59" s="128"/>
      <c r="O59" s="130"/>
      <c r="P59" s="131"/>
      <c r="Q59" s="128"/>
      <c r="R59" s="132"/>
      <c r="S59" s="132"/>
      <c r="T59" s="132"/>
      <c r="U59" s="132"/>
      <c r="V59" s="132"/>
      <c r="W59" s="133"/>
      <c r="X59" s="132"/>
      <c r="Y59" s="133"/>
      <c r="Z59" s="132"/>
      <c r="AA59" s="132"/>
      <c r="AB59" s="133"/>
      <c r="AC59" s="132"/>
      <c r="AD59" s="132"/>
      <c r="AE59" s="132"/>
      <c r="AF59" s="132"/>
      <c r="AG59" s="133"/>
      <c r="AH59" s="756"/>
      <c r="AI59" s="756"/>
      <c r="AJ59" s="133"/>
      <c r="AK59" s="128"/>
      <c r="AL59" s="127"/>
      <c r="AM59" s="192"/>
      <c r="AN59" s="127"/>
      <c r="AO59" s="127"/>
      <c r="AP59" s="127"/>
      <c r="AQ59" s="192"/>
    </row>
    <row r="60" spans="1:43" ht="22.5" customHeight="1">
      <c r="A60" s="136"/>
      <c r="B60" s="136"/>
      <c r="C60" s="194"/>
      <c r="D60" s="19"/>
      <c r="E60" s="127"/>
      <c r="F60" s="127"/>
      <c r="G60" s="127"/>
      <c r="H60" s="128"/>
      <c r="I60" s="127"/>
      <c r="J60" s="127"/>
      <c r="K60" s="127"/>
      <c r="L60" s="129"/>
      <c r="M60" s="129"/>
      <c r="N60" s="128"/>
      <c r="O60" s="130"/>
      <c r="P60" s="131"/>
      <c r="Q60" s="128"/>
      <c r="R60" s="132"/>
      <c r="S60" s="132"/>
      <c r="T60" s="132"/>
      <c r="U60" s="132"/>
      <c r="V60" s="132"/>
      <c r="W60" s="133"/>
      <c r="X60" s="132"/>
      <c r="Y60" s="133"/>
      <c r="Z60" s="132"/>
      <c r="AA60" s="132"/>
      <c r="AB60" s="133"/>
      <c r="AC60" s="132"/>
      <c r="AD60" s="132"/>
      <c r="AE60" s="132"/>
      <c r="AF60" s="132"/>
      <c r="AG60" s="133"/>
      <c r="AH60" s="756"/>
      <c r="AI60" s="756"/>
      <c r="AJ60" s="133"/>
      <c r="AK60" s="128"/>
      <c r="AL60" s="127"/>
      <c r="AM60" s="192"/>
      <c r="AN60" s="127"/>
      <c r="AO60" s="127"/>
      <c r="AP60" s="127"/>
      <c r="AQ60" s="192"/>
    </row>
    <row r="61" spans="1:43" ht="22.5" customHeight="1">
      <c r="A61" s="136"/>
      <c r="B61" s="136"/>
      <c r="C61" s="194"/>
      <c r="D61" s="19"/>
      <c r="E61" s="127"/>
      <c r="F61" s="127"/>
      <c r="G61" s="127"/>
      <c r="H61" s="128"/>
      <c r="I61" s="127"/>
      <c r="J61" s="127"/>
      <c r="K61" s="127"/>
      <c r="L61" s="129"/>
      <c r="M61" s="129"/>
      <c r="N61" s="128"/>
      <c r="O61" s="130"/>
      <c r="P61" s="131"/>
      <c r="Q61" s="128"/>
      <c r="R61" s="132"/>
      <c r="S61" s="132"/>
      <c r="T61" s="132"/>
      <c r="U61" s="132"/>
      <c r="V61" s="132"/>
      <c r="W61" s="133"/>
      <c r="X61" s="132"/>
      <c r="Y61" s="133"/>
      <c r="Z61" s="132"/>
      <c r="AA61" s="132"/>
      <c r="AB61" s="133"/>
      <c r="AC61" s="132"/>
      <c r="AD61" s="132"/>
      <c r="AE61" s="132"/>
      <c r="AF61" s="132"/>
      <c r="AG61" s="133"/>
      <c r="AH61" s="756"/>
      <c r="AI61" s="756"/>
      <c r="AJ61" s="133"/>
      <c r="AK61" s="128"/>
      <c r="AL61" s="127"/>
      <c r="AM61" s="192"/>
      <c r="AN61" s="127"/>
      <c r="AO61" s="127"/>
      <c r="AP61" s="127"/>
      <c r="AQ61" s="192"/>
    </row>
    <row r="62" spans="1:43" ht="22.5" customHeight="1">
      <c r="A62" s="136"/>
      <c r="B62" s="136"/>
      <c r="C62" s="194"/>
      <c r="D62" s="19"/>
      <c r="E62" s="127"/>
      <c r="F62" s="127"/>
      <c r="G62" s="127"/>
      <c r="H62" s="128"/>
      <c r="I62" s="127"/>
      <c r="J62" s="127"/>
      <c r="K62" s="127"/>
      <c r="L62" s="129"/>
      <c r="M62" s="129"/>
      <c r="N62" s="128"/>
      <c r="O62" s="130"/>
      <c r="P62" s="131"/>
      <c r="Q62" s="128"/>
      <c r="R62" s="132"/>
      <c r="S62" s="132"/>
      <c r="T62" s="132"/>
      <c r="U62" s="132"/>
      <c r="V62" s="132"/>
      <c r="W62" s="133"/>
      <c r="X62" s="132"/>
      <c r="Y62" s="133"/>
      <c r="Z62" s="132"/>
      <c r="AA62" s="132"/>
      <c r="AB62" s="133"/>
      <c r="AC62" s="132"/>
      <c r="AD62" s="132"/>
      <c r="AE62" s="132"/>
      <c r="AF62" s="132"/>
      <c r="AG62" s="133"/>
      <c r="AH62" s="756"/>
      <c r="AI62" s="756"/>
      <c r="AJ62" s="133"/>
      <c r="AK62" s="128"/>
      <c r="AL62" s="127"/>
      <c r="AM62" s="192"/>
      <c r="AN62" s="127"/>
      <c r="AO62" s="127"/>
      <c r="AP62" s="127"/>
      <c r="AQ62" s="192"/>
    </row>
    <row r="63" spans="1:43" ht="22.5" customHeight="1">
      <c r="A63" s="136"/>
      <c r="B63" s="136"/>
      <c r="C63" s="194"/>
      <c r="D63" s="19"/>
      <c r="E63" s="127"/>
      <c r="F63" s="127"/>
      <c r="G63" s="127"/>
      <c r="H63" s="128"/>
      <c r="I63" s="127"/>
      <c r="J63" s="127"/>
      <c r="K63" s="127"/>
      <c r="L63" s="129"/>
      <c r="M63" s="129"/>
      <c r="N63" s="128"/>
      <c r="O63" s="130"/>
      <c r="P63" s="131"/>
      <c r="Q63" s="128"/>
      <c r="R63" s="132"/>
      <c r="S63" s="132"/>
      <c r="T63" s="132"/>
      <c r="U63" s="132"/>
      <c r="V63" s="132"/>
      <c r="W63" s="133"/>
      <c r="X63" s="132"/>
      <c r="Y63" s="133"/>
      <c r="Z63" s="132"/>
      <c r="AA63" s="132"/>
      <c r="AB63" s="133"/>
      <c r="AC63" s="132"/>
      <c r="AD63" s="132"/>
      <c r="AE63" s="132"/>
      <c r="AF63" s="132"/>
      <c r="AG63" s="133"/>
      <c r="AH63" s="756"/>
      <c r="AI63" s="756"/>
      <c r="AJ63" s="133"/>
      <c r="AK63" s="128"/>
      <c r="AL63" s="127"/>
      <c r="AM63" s="192"/>
      <c r="AN63" s="127"/>
      <c r="AO63" s="127"/>
      <c r="AP63" s="127"/>
      <c r="AQ63" s="192"/>
    </row>
    <row r="64" spans="1:43" ht="22.5" customHeight="1">
      <c r="A64" s="136"/>
      <c r="B64" s="136"/>
      <c r="C64" s="194"/>
      <c r="D64" s="19"/>
      <c r="E64" s="127"/>
      <c r="F64" s="127"/>
      <c r="G64" s="127"/>
      <c r="H64" s="128"/>
      <c r="I64" s="127"/>
      <c r="J64" s="127"/>
      <c r="K64" s="127"/>
      <c r="L64" s="129"/>
      <c r="M64" s="129"/>
      <c r="N64" s="128"/>
      <c r="O64" s="130"/>
      <c r="P64" s="131"/>
      <c r="Q64" s="128"/>
      <c r="R64" s="132"/>
      <c r="S64" s="132"/>
      <c r="T64" s="132"/>
      <c r="U64" s="132"/>
      <c r="V64" s="132"/>
      <c r="W64" s="133"/>
      <c r="X64" s="132"/>
      <c r="Y64" s="133"/>
      <c r="Z64" s="132"/>
      <c r="AA64" s="132"/>
      <c r="AB64" s="133"/>
      <c r="AC64" s="132"/>
      <c r="AD64" s="132"/>
      <c r="AE64" s="132"/>
      <c r="AF64" s="132"/>
      <c r="AG64" s="133"/>
      <c r="AH64" s="756"/>
      <c r="AI64" s="756"/>
      <c r="AJ64" s="133"/>
      <c r="AK64" s="128"/>
      <c r="AL64" s="127"/>
      <c r="AM64" s="192"/>
      <c r="AN64" s="127"/>
      <c r="AO64" s="127"/>
      <c r="AP64" s="127"/>
      <c r="AQ64" s="192"/>
    </row>
    <row r="65" spans="1:43" ht="22.5" customHeight="1">
      <c r="A65" s="136"/>
      <c r="B65" s="136"/>
      <c r="C65" s="194"/>
      <c r="D65" s="19"/>
      <c r="E65" s="127"/>
      <c r="F65" s="127"/>
      <c r="G65" s="127"/>
      <c r="H65" s="128"/>
      <c r="I65" s="127"/>
      <c r="J65" s="127"/>
      <c r="K65" s="127"/>
      <c r="L65" s="129"/>
      <c r="M65" s="129"/>
      <c r="N65" s="128"/>
      <c r="O65" s="130"/>
      <c r="P65" s="131"/>
      <c r="Q65" s="128"/>
      <c r="R65" s="132"/>
      <c r="S65" s="132"/>
      <c r="T65" s="132"/>
      <c r="U65" s="132"/>
      <c r="V65" s="132"/>
      <c r="W65" s="133"/>
      <c r="X65" s="132"/>
      <c r="Y65" s="133"/>
      <c r="Z65" s="132"/>
      <c r="AA65" s="132"/>
      <c r="AB65" s="133"/>
      <c r="AC65" s="132"/>
      <c r="AD65" s="132"/>
      <c r="AE65" s="132"/>
      <c r="AF65" s="132"/>
      <c r="AG65" s="133"/>
      <c r="AH65" s="756"/>
      <c r="AI65" s="756"/>
      <c r="AJ65" s="133"/>
      <c r="AK65" s="128"/>
      <c r="AL65" s="127"/>
      <c r="AM65" s="192"/>
      <c r="AN65" s="127"/>
      <c r="AO65" s="127"/>
      <c r="AP65" s="127"/>
      <c r="AQ65" s="192"/>
    </row>
    <row r="66" spans="1:43" ht="22.5" customHeight="1">
      <c r="A66" s="136"/>
      <c r="B66" s="136"/>
      <c r="C66" s="194"/>
      <c r="D66" s="19"/>
      <c r="E66" s="127"/>
      <c r="F66" s="127"/>
      <c r="G66" s="127"/>
      <c r="H66" s="128"/>
      <c r="I66" s="127"/>
      <c r="J66" s="127"/>
      <c r="K66" s="127"/>
      <c r="L66" s="129"/>
      <c r="M66" s="129"/>
      <c r="N66" s="128"/>
      <c r="O66" s="130"/>
      <c r="P66" s="131"/>
      <c r="Q66" s="128"/>
      <c r="R66" s="132"/>
      <c r="S66" s="132"/>
      <c r="T66" s="132"/>
      <c r="U66" s="132"/>
      <c r="V66" s="132"/>
      <c r="W66" s="133"/>
      <c r="X66" s="132"/>
      <c r="Y66" s="133"/>
      <c r="Z66" s="132"/>
      <c r="AA66" s="132"/>
      <c r="AB66" s="133"/>
      <c r="AC66" s="132"/>
      <c r="AD66" s="132"/>
      <c r="AE66" s="132"/>
      <c r="AF66" s="132"/>
      <c r="AG66" s="133"/>
      <c r="AH66" s="756"/>
      <c r="AI66" s="756"/>
      <c r="AJ66" s="133"/>
      <c r="AK66" s="128"/>
      <c r="AL66" s="127"/>
      <c r="AM66" s="192"/>
      <c r="AN66" s="127"/>
      <c r="AO66" s="127"/>
      <c r="AP66" s="127"/>
      <c r="AQ66" s="192"/>
    </row>
    <row r="67" spans="1:43" ht="22.5" customHeight="1">
      <c r="A67" s="136"/>
      <c r="B67" s="136"/>
      <c r="C67" s="194"/>
      <c r="D67" s="19"/>
      <c r="E67" s="127"/>
      <c r="F67" s="127"/>
      <c r="G67" s="127"/>
      <c r="H67" s="128"/>
      <c r="I67" s="127"/>
      <c r="J67" s="127"/>
      <c r="K67" s="127"/>
      <c r="L67" s="129"/>
      <c r="M67" s="129"/>
      <c r="N67" s="128"/>
      <c r="O67" s="130"/>
      <c r="P67" s="131"/>
      <c r="Q67" s="128"/>
      <c r="R67" s="132"/>
      <c r="S67" s="132"/>
      <c r="T67" s="132"/>
      <c r="U67" s="132"/>
      <c r="V67" s="132"/>
      <c r="W67" s="133"/>
      <c r="X67" s="132"/>
      <c r="Y67" s="133"/>
      <c r="Z67" s="132"/>
      <c r="AA67" s="132"/>
      <c r="AB67" s="133"/>
      <c r="AC67" s="132"/>
      <c r="AD67" s="132"/>
      <c r="AE67" s="132"/>
      <c r="AF67" s="132"/>
      <c r="AG67" s="133"/>
      <c r="AH67" s="756"/>
      <c r="AI67" s="756"/>
      <c r="AJ67" s="133"/>
      <c r="AK67" s="128"/>
      <c r="AL67" s="127"/>
      <c r="AM67" s="192"/>
      <c r="AN67" s="127"/>
      <c r="AO67" s="127"/>
      <c r="AP67" s="127"/>
      <c r="AQ67" s="192"/>
    </row>
    <row r="68" spans="1:43" ht="22.5" customHeight="1">
      <c r="A68" s="136"/>
      <c r="B68" s="136"/>
      <c r="C68" s="194"/>
      <c r="D68" s="19"/>
      <c r="E68" s="127"/>
      <c r="F68" s="127"/>
      <c r="G68" s="127"/>
      <c r="H68" s="128"/>
      <c r="I68" s="127"/>
      <c r="J68" s="127"/>
      <c r="K68" s="127"/>
      <c r="L68" s="129"/>
      <c r="M68" s="129"/>
      <c r="N68" s="128"/>
      <c r="O68" s="130"/>
      <c r="P68" s="131"/>
      <c r="Q68" s="128"/>
      <c r="R68" s="132"/>
      <c r="S68" s="132"/>
      <c r="T68" s="132"/>
      <c r="U68" s="132"/>
      <c r="V68" s="132"/>
      <c r="W68" s="133"/>
      <c r="X68" s="132"/>
      <c r="Y68" s="133"/>
      <c r="Z68" s="132"/>
      <c r="AA68" s="132"/>
      <c r="AB68" s="133"/>
      <c r="AC68" s="132"/>
      <c r="AD68" s="132"/>
      <c r="AE68" s="132"/>
      <c r="AF68" s="132"/>
      <c r="AG68" s="133"/>
      <c r="AH68" s="756"/>
      <c r="AI68" s="756"/>
      <c r="AJ68" s="133"/>
      <c r="AK68" s="128"/>
      <c r="AL68" s="127"/>
      <c r="AM68" s="192"/>
      <c r="AN68" s="127"/>
      <c r="AO68" s="127"/>
      <c r="AP68" s="127"/>
      <c r="AQ68" s="192"/>
    </row>
    <row r="69" spans="1:43" ht="22.5" customHeight="1">
      <c r="A69" s="136"/>
      <c r="B69" s="136"/>
      <c r="C69" s="194"/>
      <c r="D69" s="19"/>
      <c r="E69" s="127"/>
      <c r="F69" s="127"/>
      <c r="G69" s="127"/>
      <c r="H69" s="128"/>
      <c r="I69" s="127"/>
      <c r="J69" s="127"/>
      <c r="K69" s="127"/>
      <c r="L69" s="129"/>
      <c r="M69" s="129"/>
      <c r="N69" s="128"/>
      <c r="O69" s="130"/>
      <c r="P69" s="131"/>
      <c r="Q69" s="128"/>
      <c r="R69" s="132"/>
      <c r="S69" s="132"/>
      <c r="T69" s="132"/>
      <c r="U69" s="132"/>
      <c r="V69" s="132"/>
      <c r="W69" s="133"/>
      <c r="X69" s="132"/>
      <c r="Y69" s="133"/>
      <c r="Z69" s="132"/>
      <c r="AA69" s="132"/>
      <c r="AB69" s="133"/>
      <c r="AC69" s="132"/>
      <c r="AD69" s="132"/>
      <c r="AE69" s="132"/>
      <c r="AF69" s="132"/>
      <c r="AG69" s="133"/>
      <c r="AH69" s="756"/>
      <c r="AI69" s="756"/>
      <c r="AJ69" s="133"/>
      <c r="AK69" s="128"/>
      <c r="AL69" s="127"/>
      <c r="AM69" s="192"/>
      <c r="AN69" s="127"/>
      <c r="AO69" s="127"/>
      <c r="AP69" s="127"/>
      <c r="AQ69" s="192"/>
    </row>
    <row r="70" spans="1:43" ht="22.5" customHeight="1">
      <c r="A70" s="136"/>
      <c r="B70" s="136"/>
      <c r="C70" s="42"/>
      <c r="D70" s="19"/>
      <c r="E70" s="127"/>
      <c r="F70" s="127"/>
      <c r="G70" s="127"/>
      <c r="H70" s="128"/>
      <c r="I70" s="127"/>
      <c r="J70" s="127"/>
      <c r="K70" s="127"/>
      <c r="L70" s="129"/>
      <c r="M70" s="129"/>
      <c r="N70" s="128"/>
      <c r="O70" s="130"/>
      <c r="P70" s="131"/>
      <c r="Q70" s="128"/>
      <c r="R70" s="132"/>
      <c r="S70" s="132"/>
      <c r="T70" s="132"/>
      <c r="U70" s="132"/>
      <c r="V70" s="132"/>
      <c r="W70" s="133"/>
      <c r="X70" s="132"/>
      <c r="Y70" s="133"/>
      <c r="Z70" s="132"/>
      <c r="AA70" s="132"/>
      <c r="AB70" s="133"/>
      <c r="AC70" s="132"/>
      <c r="AD70" s="132"/>
      <c r="AE70" s="132"/>
      <c r="AF70" s="132"/>
      <c r="AG70" s="133"/>
      <c r="AH70" s="756"/>
      <c r="AI70" s="756"/>
      <c r="AJ70" s="133"/>
      <c r="AK70" s="128"/>
      <c r="AL70" s="127"/>
      <c r="AM70" s="192"/>
      <c r="AN70" s="127"/>
      <c r="AO70" s="127"/>
      <c r="AP70" s="127"/>
      <c r="AQ70" s="192"/>
    </row>
    <row r="71" spans="1:43" ht="22.5" customHeight="1">
      <c r="A71" s="136"/>
      <c r="B71" s="136"/>
      <c r="C71" s="42"/>
      <c r="D71" s="19"/>
      <c r="E71" s="127"/>
      <c r="F71" s="127"/>
      <c r="G71" s="127"/>
      <c r="H71" s="128"/>
      <c r="I71" s="127"/>
      <c r="J71" s="127"/>
      <c r="K71" s="127"/>
      <c r="L71" s="129"/>
      <c r="M71" s="129"/>
      <c r="N71" s="128"/>
      <c r="O71" s="130"/>
      <c r="P71" s="131"/>
      <c r="Q71" s="128"/>
      <c r="R71" s="132"/>
      <c r="S71" s="132"/>
      <c r="T71" s="132"/>
      <c r="U71" s="132"/>
      <c r="V71" s="132"/>
      <c r="W71" s="133"/>
      <c r="X71" s="132"/>
      <c r="Y71" s="133"/>
      <c r="Z71" s="132"/>
      <c r="AA71" s="132"/>
      <c r="AB71" s="133"/>
      <c r="AC71" s="132"/>
      <c r="AD71" s="132"/>
      <c r="AE71" s="132"/>
      <c r="AF71" s="132"/>
      <c r="AG71" s="133"/>
      <c r="AH71" s="756"/>
      <c r="AI71" s="756"/>
      <c r="AJ71" s="133"/>
      <c r="AK71" s="128"/>
      <c r="AL71" s="127"/>
      <c r="AM71" s="192"/>
      <c r="AN71" s="127"/>
      <c r="AO71" s="127"/>
      <c r="AP71" s="127"/>
      <c r="AQ71" s="192"/>
    </row>
    <row r="72" spans="1:43" ht="22.5" customHeight="1">
      <c r="A72" s="136"/>
      <c r="B72" s="136"/>
      <c r="C72" s="42"/>
      <c r="D72" s="19"/>
      <c r="E72" s="127"/>
      <c r="F72" s="127"/>
      <c r="G72" s="127"/>
      <c r="H72" s="128"/>
      <c r="I72" s="127"/>
      <c r="J72" s="127"/>
      <c r="K72" s="127"/>
      <c r="L72" s="129"/>
      <c r="M72" s="129"/>
      <c r="N72" s="128"/>
      <c r="O72" s="130"/>
      <c r="P72" s="131"/>
      <c r="Q72" s="128"/>
      <c r="R72" s="132"/>
      <c r="S72" s="132"/>
      <c r="T72" s="132"/>
      <c r="U72" s="132"/>
      <c r="V72" s="132"/>
      <c r="W72" s="133"/>
      <c r="X72" s="132"/>
      <c r="Y72" s="133"/>
      <c r="Z72" s="132"/>
      <c r="AA72" s="132"/>
      <c r="AB72" s="133"/>
      <c r="AC72" s="132"/>
      <c r="AD72" s="132"/>
      <c r="AE72" s="132"/>
      <c r="AF72" s="132"/>
      <c r="AG72" s="133"/>
      <c r="AH72" s="756"/>
      <c r="AI72" s="756"/>
      <c r="AJ72" s="133"/>
      <c r="AK72" s="128"/>
      <c r="AL72" s="127"/>
      <c r="AM72" s="192"/>
      <c r="AN72" s="127"/>
      <c r="AO72" s="127"/>
      <c r="AP72" s="127"/>
      <c r="AQ72" s="192"/>
    </row>
    <row r="73" spans="1:43" ht="22.5" customHeight="1">
      <c r="A73" s="136"/>
      <c r="B73" s="136"/>
      <c r="D73" s="19"/>
      <c r="E73" s="127"/>
      <c r="F73" s="127"/>
      <c r="G73" s="127"/>
      <c r="H73" s="128"/>
      <c r="I73" s="127"/>
      <c r="J73" s="127"/>
      <c r="K73" s="127"/>
      <c r="L73" s="129" t="str">
        <f>IF(G73="","",IF(AND(G73="Quick win",W74&gt;'7. Scoring criteria'!$C$45,AG73&gt;'7. Scoring criteria'!$F$45),"Yes",IF(AND(G73="Big bet",W73&gt;'7. Scoring criteria'!$C$46,Y73&gt;'7. Scoring criteria'!$D$46),"Yes",IF(AND(G73="Big bet",W73&gt;'7. Scoring criteria'!$C$46,AB73&gt;'7. Scoring criteria'!$E$46),"Yes",IF(AND(G73="Long shot",Y73&gt;'7. Scoring criteria'!$D$47,AB73&gt;'7. Scoring criteria'!$E$47),"Yes","No")))))</f>
        <v/>
      </c>
      <c r="M73" s="129"/>
      <c r="N73" s="128"/>
      <c r="O73" s="130" t="str">
        <f t="shared" ref="O73:O104" si="5">IFERROR(AVERAGE(R73:W73,X73:X73,Z73:Z73,AC73:AF73),"")</f>
        <v/>
      </c>
      <c r="P73" s="131" t="str">
        <f>IFERROR(RANK(O73,$O$14:$O$128,0)+COUNTIF($O$14:O73,#REF!)," ")</f>
        <v xml:space="preserve"> </v>
      </c>
      <c r="Q73" s="128"/>
      <c r="R73" s="132" t="str">
        <f>IFERROR(AVERAGE('4a. Scorer 1'!F72,'4b. Scorer 2'!F72,'4c. Scorer 3'!F72)," ")</f>
        <v xml:space="preserve"> </v>
      </c>
      <c r="S73" s="132"/>
      <c r="T73" s="132"/>
      <c r="U73" s="132"/>
      <c r="V73" s="132"/>
      <c r="W73" s="133" t="str">
        <f t="shared" ref="W73:W104" si="6">IFERROR(AVERAGE(T73:V73),"")</f>
        <v/>
      </c>
      <c r="X73" s="132" t="str">
        <f>IFERROR(AVERAGE('4a. Scorer 1'!#REF!,'4b. Scorer 2'!M72,'4c. Scorer 3'!#REF!)," ")</f>
        <v xml:space="preserve"> </v>
      </c>
      <c r="Y73" s="133" t="str">
        <f t="shared" ref="Y73:Y104" si="7">IFERROR(AVERAGE(X73:X73),"")</f>
        <v/>
      </c>
      <c r="Z73" s="132" t="str">
        <f>IFERROR(AVERAGE('4a. Scorer 1'!N72,'4b. Scorer 2'!N72,'4c. Scorer 3'!N72)," ")</f>
        <v xml:space="preserve"> </v>
      </c>
      <c r="AA73" s="132" t="str">
        <f>IFERROR(AVERAGE('4a. Scorer 1'!#REF!,'4b. Scorer 2'!#REF!,'4c. Scorer 3'!#REF!)," ")</f>
        <v xml:space="preserve"> </v>
      </c>
      <c r="AB73" s="133" t="str">
        <f t="shared" ref="AB73:AB104" si="8">IFERROR(AVERAGE(Z73:Z73),"")</f>
        <v/>
      </c>
      <c r="AC73" s="132"/>
      <c r="AD73" s="132"/>
      <c r="AE73" s="132"/>
      <c r="AF73" s="132" t="str">
        <f>IFERROR(AVERAGE('4a. Scorer 1'!#REF!,'4b. Scorer 2'!S72,'4c. Scorer 3'!S72)," ")</f>
        <v xml:space="preserve"> </v>
      </c>
      <c r="AG73" s="133" t="str">
        <f t="shared" ref="AG73:AG104" si="9">IFERROR(AVERAGE(AC73:AF73),"")</f>
        <v/>
      </c>
      <c r="AH73" s="756"/>
      <c r="AI73" s="756"/>
      <c r="AJ73" s="133"/>
      <c r="AK73" s="128"/>
      <c r="AL73" s="127"/>
      <c r="AM73" s="192" t="s">
        <v>1</v>
      </c>
      <c r="AN73" s="127"/>
      <c r="AO73" s="127"/>
      <c r="AP73" s="127"/>
      <c r="AQ73" s="192"/>
    </row>
    <row r="74" spans="1:43" ht="22.5" customHeight="1">
      <c r="A74" s="136"/>
      <c r="B74" s="136"/>
      <c r="D74" s="19"/>
      <c r="E74" s="127"/>
      <c r="F74" s="127"/>
      <c r="G74" s="127"/>
      <c r="H74" s="128"/>
      <c r="I74" s="127"/>
      <c r="J74" s="127"/>
      <c r="K74" s="127"/>
      <c r="L74" s="129" t="str">
        <f>IF(G74="","",IF(AND(G74="Quick win",W75&gt;'7. Scoring criteria'!$C$45,AG74&gt;'7. Scoring criteria'!$F$45),"Yes",IF(AND(G74="Big bet",W74&gt;'7. Scoring criteria'!$C$46,Y74&gt;'7. Scoring criteria'!$D$46),"Yes",IF(AND(G74="Big bet",W74&gt;'7. Scoring criteria'!$C$46,AB74&gt;'7. Scoring criteria'!$E$46),"Yes",IF(AND(G74="Long shot",Y74&gt;'7. Scoring criteria'!$D$47,AB74&gt;'7. Scoring criteria'!$E$47),"Yes","No")))))</f>
        <v/>
      </c>
      <c r="M74" s="129"/>
      <c r="N74" s="128"/>
      <c r="O74" s="130" t="str">
        <f t="shared" si="5"/>
        <v/>
      </c>
      <c r="P74" s="131" t="str">
        <f>IFERROR(RANK(O74,$O$14:$O$128,0)+COUNTIF($O$14:O74,#REF!)," ")</f>
        <v xml:space="preserve"> </v>
      </c>
      <c r="Q74" s="128"/>
      <c r="R74" s="132" t="str">
        <f>IFERROR(AVERAGE('4a. Scorer 1'!F73,'4b. Scorer 2'!F73,'4c. Scorer 3'!F73)," ")</f>
        <v xml:space="preserve"> </v>
      </c>
      <c r="S74" s="132"/>
      <c r="T74" s="132"/>
      <c r="U74" s="132"/>
      <c r="V74" s="132"/>
      <c r="W74" s="133" t="str">
        <f t="shared" si="6"/>
        <v/>
      </c>
      <c r="X74" s="132" t="str">
        <f>IFERROR(AVERAGE('4a. Scorer 1'!#REF!,'4b. Scorer 2'!M73,'4c. Scorer 3'!#REF!)," ")</f>
        <v xml:space="preserve"> </v>
      </c>
      <c r="Y74" s="133" t="str">
        <f t="shared" si="7"/>
        <v/>
      </c>
      <c r="Z74" s="132" t="str">
        <f>IFERROR(AVERAGE('4a. Scorer 1'!N73,'4b. Scorer 2'!N73,'4c. Scorer 3'!N73)," ")</f>
        <v xml:space="preserve"> </v>
      </c>
      <c r="AA74" s="132" t="str">
        <f>IFERROR(AVERAGE('4a. Scorer 1'!#REF!,'4b. Scorer 2'!#REF!,'4c. Scorer 3'!#REF!)," ")</f>
        <v xml:space="preserve"> </v>
      </c>
      <c r="AB74" s="133" t="str">
        <f t="shared" si="8"/>
        <v/>
      </c>
      <c r="AC74" s="132"/>
      <c r="AD74" s="132"/>
      <c r="AE74" s="132"/>
      <c r="AF74" s="132" t="str">
        <f>IFERROR(AVERAGE('4a. Scorer 1'!#REF!,'4b. Scorer 2'!S73,'4c. Scorer 3'!S73)," ")</f>
        <v xml:space="preserve"> </v>
      </c>
      <c r="AG74" s="133" t="str">
        <f t="shared" si="9"/>
        <v/>
      </c>
      <c r="AH74" s="756"/>
      <c r="AI74" s="756"/>
      <c r="AJ74" s="133"/>
      <c r="AK74" s="128"/>
      <c r="AL74" s="127"/>
      <c r="AM74" s="192" t="s">
        <v>1</v>
      </c>
      <c r="AN74" s="127"/>
      <c r="AO74" s="127"/>
      <c r="AP74" s="127"/>
      <c r="AQ74" s="192"/>
    </row>
    <row r="75" spans="1:43" ht="22.5" customHeight="1">
      <c r="A75" s="136"/>
      <c r="B75" s="136"/>
      <c r="D75" s="19"/>
      <c r="E75" s="127"/>
      <c r="F75" s="127"/>
      <c r="G75" s="127"/>
      <c r="H75" s="128"/>
      <c r="I75" s="127"/>
      <c r="J75" s="127"/>
      <c r="K75" s="127"/>
      <c r="L75" s="129" t="str">
        <f>IF(G75="","",IF(AND(G75="Quick win",W76&gt;'7. Scoring criteria'!$C$45,AG75&gt;'7. Scoring criteria'!$F$45),"Yes",IF(AND(G75="Big bet",W75&gt;'7. Scoring criteria'!$C$46,Y75&gt;'7. Scoring criteria'!$D$46),"Yes",IF(AND(G75="Big bet",W75&gt;'7. Scoring criteria'!$C$46,AB75&gt;'7. Scoring criteria'!$E$46),"Yes",IF(AND(G75="Long shot",Y75&gt;'7. Scoring criteria'!$D$47,AB75&gt;'7. Scoring criteria'!$E$47),"Yes","No")))))</f>
        <v/>
      </c>
      <c r="M75" s="129"/>
      <c r="N75" s="128"/>
      <c r="O75" s="130" t="str">
        <f t="shared" si="5"/>
        <v/>
      </c>
      <c r="P75" s="131" t="str">
        <f>IFERROR(RANK(O75,$O$14:$O$128,0)+COUNTIF($O$14:O75,#REF!)," ")</f>
        <v xml:space="preserve"> </v>
      </c>
      <c r="Q75" s="128"/>
      <c r="R75" s="132" t="str">
        <f>IFERROR(AVERAGE('4a. Scorer 1'!F74,'4b. Scorer 2'!F74,'4c. Scorer 3'!F74)," ")</f>
        <v xml:space="preserve"> </v>
      </c>
      <c r="S75" s="132"/>
      <c r="T75" s="132"/>
      <c r="U75" s="132"/>
      <c r="V75" s="132"/>
      <c r="W75" s="133" t="str">
        <f t="shared" si="6"/>
        <v/>
      </c>
      <c r="X75" s="132" t="str">
        <f>IFERROR(AVERAGE('4a. Scorer 1'!#REF!,'4b. Scorer 2'!M74,'4c. Scorer 3'!#REF!)," ")</f>
        <v xml:space="preserve"> </v>
      </c>
      <c r="Y75" s="133" t="str">
        <f t="shared" si="7"/>
        <v/>
      </c>
      <c r="Z75" s="132" t="str">
        <f>IFERROR(AVERAGE('4a. Scorer 1'!N74,'4b. Scorer 2'!N74,'4c. Scorer 3'!N74)," ")</f>
        <v xml:space="preserve"> </v>
      </c>
      <c r="AA75" s="132" t="str">
        <f>IFERROR(AVERAGE('4a. Scorer 1'!#REF!,'4b. Scorer 2'!#REF!,'4c. Scorer 3'!#REF!)," ")</f>
        <v xml:space="preserve"> </v>
      </c>
      <c r="AB75" s="133" t="str">
        <f t="shared" si="8"/>
        <v/>
      </c>
      <c r="AC75" s="132"/>
      <c r="AD75" s="132"/>
      <c r="AE75" s="132"/>
      <c r="AF75" s="132" t="str">
        <f>IFERROR(AVERAGE('4a. Scorer 1'!#REF!,'4b. Scorer 2'!S74,'4c. Scorer 3'!S74)," ")</f>
        <v xml:space="preserve"> </v>
      </c>
      <c r="AG75" s="133" t="str">
        <f t="shared" si="9"/>
        <v/>
      </c>
      <c r="AH75" s="756"/>
      <c r="AI75" s="756"/>
      <c r="AJ75" s="133"/>
      <c r="AK75" s="128"/>
      <c r="AL75" s="127"/>
      <c r="AM75" s="192" t="s">
        <v>1</v>
      </c>
      <c r="AN75" s="127"/>
      <c r="AO75" s="127"/>
      <c r="AP75" s="127"/>
      <c r="AQ75" s="192"/>
    </row>
    <row r="76" spans="1:43" ht="22.5" customHeight="1">
      <c r="A76" s="136"/>
      <c r="B76" s="136"/>
      <c r="D76" s="19"/>
      <c r="E76" s="127"/>
      <c r="F76" s="127"/>
      <c r="G76" s="127"/>
      <c r="H76" s="128"/>
      <c r="I76" s="127"/>
      <c r="J76" s="127"/>
      <c r="K76" s="127"/>
      <c r="L76" s="129" t="str">
        <f>IF(G76="","",IF(AND(G76="Quick win",W77&gt;'7. Scoring criteria'!$C$45,AG76&gt;'7. Scoring criteria'!$F$45),"Yes",IF(AND(G76="Big bet",W76&gt;'7. Scoring criteria'!$C$46,Y76&gt;'7. Scoring criteria'!$D$46),"Yes",IF(AND(G76="Big bet",W76&gt;'7. Scoring criteria'!$C$46,AB76&gt;'7. Scoring criteria'!$E$46),"Yes",IF(AND(G76="Long shot",Y76&gt;'7. Scoring criteria'!$D$47,AB76&gt;'7. Scoring criteria'!$E$47),"Yes","No")))))</f>
        <v/>
      </c>
      <c r="M76" s="129"/>
      <c r="N76" s="128"/>
      <c r="O76" s="130" t="str">
        <f t="shared" si="5"/>
        <v/>
      </c>
      <c r="P76" s="131" t="str">
        <f>IFERROR(RANK(O76,$O$14:$O$128,0)+COUNTIF($O$14:O76,#REF!)," ")</f>
        <v xml:space="preserve"> </v>
      </c>
      <c r="Q76" s="128"/>
      <c r="R76" s="132" t="str">
        <f>IFERROR(AVERAGE('4a. Scorer 1'!F75,'4b. Scorer 2'!F75,'4c. Scorer 3'!F75)," ")</f>
        <v xml:space="preserve"> </v>
      </c>
      <c r="S76" s="132"/>
      <c r="T76" s="132"/>
      <c r="U76" s="132"/>
      <c r="V76" s="132"/>
      <c r="W76" s="133" t="str">
        <f t="shared" si="6"/>
        <v/>
      </c>
      <c r="X76" s="132" t="str">
        <f>IFERROR(AVERAGE('4a. Scorer 1'!#REF!,'4b. Scorer 2'!M75,'4c. Scorer 3'!#REF!)," ")</f>
        <v xml:space="preserve"> </v>
      </c>
      <c r="Y76" s="133" t="str">
        <f t="shared" si="7"/>
        <v/>
      </c>
      <c r="Z76" s="132" t="str">
        <f>IFERROR(AVERAGE('4a. Scorer 1'!N75,'4b. Scorer 2'!N75,'4c. Scorer 3'!N75)," ")</f>
        <v xml:space="preserve"> </v>
      </c>
      <c r="AA76" s="132" t="str">
        <f>IFERROR(AVERAGE('4a. Scorer 1'!#REF!,'4b. Scorer 2'!#REF!,'4c. Scorer 3'!#REF!)," ")</f>
        <v xml:space="preserve"> </v>
      </c>
      <c r="AB76" s="133" t="str">
        <f t="shared" si="8"/>
        <v/>
      </c>
      <c r="AC76" s="132"/>
      <c r="AD76" s="132"/>
      <c r="AE76" s="132"/>
      <c r="AF76" s="132" t="str">
        <f>IFERROR(AVERAGE('4a. Scorer 1'!#REF!,'4b. Scorer 2'!S75,'4c. Scorer 3'!S75)," ")</f>
        <v xml:space="preserve"> </v>
      </c>
      <c r="AG76" s="133" t="str">
        <f t="shared" si="9"/>
        <v/>
      </c>
      <c r="AH76" s="756"/>
      <c r="AI76" s="756"/>
      <c r="AJ76" s="133"/>
      <c r="AK76" s="128"/>
      <c r="AL76" s="127"/>
      <c r="AM76" s="192" t="s">
        <v>1</v>
      </c>
      <c r="AN76" s="127"/>
      <c r="AO76" s="127"/>
      <c r="AP76" s="127"/>
      <c r="AQ76" s="192"/>
    </row>
    <row r="77" spans="1:43" ht="22.5" customHeight="1">
      <c r="A77" s="136"/>
      <c r="B77" s="136"/>
      <c r="D77" s="19"/>
      <c r="E77" s="127"/>
      <c r="F77" s="127"/>
      <c r="G77" s="127"/>
      <c r="H77" s="128"/>
      <c r="I77" s="127"/>
      <c r="J77" s="127"/>
      <c r="K77" s="127"/>
      <c r="L77" s="129" t="str">
        <f>IF(G77="","",IF(AND(G77="Quick win",W78&gt;'7. Scoring criteria'!$C$45,AG77&gt;'7. Scoring criteria'!$F$45),"Yes",IF(AND(G77="Big bet",W77&gt;'7. Scoring criteria'!$C$46,Y77&gt;'7. Scoring criteria'!$D$46),"Yes",IF(AND(G77="Big bet",W77&gt;'7. Scoring criteria'!$C$46,AB77&gt;'7. Scoring criteria'!$E$46),"Yes",IF(AND(G77="Long shot",Y77&gt;'7. Scoring criteria'!$D$47,AB77&gt;'7. Scoring criteria'!$E$47),"Yes","No")))))</f>
        <v/>
      </c>
      <c r="M77" s="129"/>
      <c r="N77" s="128"/>
      <c r="O77" s="130" t="str">
        <f t="shared" si="5"/>
        <v/>
      </c>
      <c r="P77" s="131" t="str">
        <f>IFERROR(RANK(O77,$O$14:$O$128,0)+COUNTIF($O$14:O77,#REF!)," ")</f>
        <v xml:space="preserve"> </v>
      </c>
      <c r="Q77" s="128"/>
      <c r="R77" s="132" t="str">
        <f>IFERROR(AVERAGE('4a. Scorer 1'!F76,'4b. Scorer 2'!F76,'4c. Scorer 3'!F76)," ")</f>
        <v xml:space="preserve"> </v>
      </c>
      <c r="S77" s="132"/>
      <c r="T77" s="132"/>
      <c r="U77" s="132"/>
      <c r="V77" s="132"/>
      <c r="W77" s="133" t="str">
        <f t="shared" si="6"/>
        <v/>
      </c>
      <c r="X77" s="132" t="str">
        <f>IFERROR(AVERAGE('4a. Scorer 1'!#REF!,'4b. Scorer 2'!M76,'4c. Scorer 3'!#REF!)," ")</f>
        <v xml:space="preserve"> </v>
      </c>
      <c r="Y77" s="133" t="str">
        <f t="shared" si="7"/>
        <v/>
      </c>
      <c r="Z77" s="132" t="str">
        <f>IFERROR(AVERAGE('4a. Scorer 1'!N76,'4b. Scorer 2'!N76,'4c. Scorer 3'!N76)," ")</f>
        <v xml:space="preserve"> </v>
      </c>
      <c r="AA77" s="132" t="str">
        <f>IFERROR(AVERAGE('4a. Scorer 1'!#REF!,'4b. Scorer 2'!#REF!,'4c. Scorer 3'!#REF!)," ")</f>
        <v xml:space="preserve"> </v>
      </c>
      <c r="AB77" s="133" t="str">
        <f t="shared" si="8"/>
        <v/>
      </c>
      <c r="AC77" s="132"/>
      <c r="AD77" s="132"/>
      <c r="AE77" s="132"/>
      <c r="AF77" s="132" t="str">
        <f>IFERROR(AVERAGE('4a. Scorer 1'!#REF!,'4b. Scorer 2'!S76,'4c. Scorer 3'!S76)," ")</f>
        <v xml:space="preserve"> </v>
      </c>
      <c r="AG77" s="133" t="str">
        <f t="shared" si="9"/>
        <v/>
      </c>
      <c r="AH77" s="756"/>
      <c r="AI77" s="756"/>
      <c r="AJ77" s="133"/>
      <c r="AK77" s="128"/>
      <c r="AL77" s="127"/>
      <c r="AM77" s="192" t="s">
        <v>1</v>
      </c>
      <c r="AN77" s="127"/>
      <c r="AO77" s="127"/>
      <c r="AP77" s="127"/>
      <c r="AQ77" s="192"/>
    </row>
    <row r="78" spans="1:43" ht="22.5" customHeight="1">
      <c r="A78" s="136"/>
      <c r="B78" s="136"/>
      <c r="D78" s="19"/>
      <c r="E78" s="127"/>
      <c r="F78" s="127"/>
      <c r="G78" s="127"/>
      <c r="H78" s="128"/>
      <c r="I78" s="127"/>
      <c r="J78" s="127"/>
      <c r="K78" s="127"/>
      <c r="L78" s="129" t="str">
        <f>IF(G78="","",IF(AND(G78="Quick win",W79&gt;'7. Scoring criteria'!$C$45,AG78&gt;'7. Scoring criteria'!$F$45),"Yes",IF(AND(G78="Big bet",W78&gt;'7. Scoring criteria'!$C$46,Y78&gt;'7. Scoring criteria'!$D$46),"Yes",IF(AND(G78="Big bet",W78&gt;'7. Scoring criteria'!$C$46,AB78&gt;'7. Scoring criteria'!$E$46),"Yes",IF(AND(G78="Long shot",Y78&gt;'7. Scoring criteria'!$D$47,AB78&gt;'7. Scoring criteria'!$E$47),"Yes","No")))))</f>
        <v/>
      </c>
      <c r="M78" s="129"/>
      <c r="N78" s="128"/>
      <c r="O78" s="130" t="str">
        <f t="shared" si="5"/>
        <v/>
      </c>
      <c r="P78" s="131" t="str">
        <f>IFERROR(RANK(O78,$O$14:$O$128,0)+COUNTIF($O$14:O78,#REF!)," ")</f>
        <v xml:space="preserve"> </v>
      </c>
      <c r="Q78" s="128"/>
      <c r="R78" s="132" t="str">
        <f>IFERROR(AVERAGE('4a. Scorer 1'!F77,'4b. Scorer 2'!F77,'4c. Scorer 3'!F77)," ")</f>
        <v xml:space="preserve"> </v>
      </c>
      <c r="S78" s="132"/>
      <c r="T78" s="132"/>
      <c r="U78" s="132"/>
      <c r="V78" s="132"/>
      <c r="W78" s="133" t="str">
        <f t="shared" si="6"/>
        <v/>
      </c>
      <c r="X78" s="132" t="str">
        <f>IFERROR(AVERAGE('4a. Scorer 1'!#REF!,'4b. Scorer 2'!M77,'4c. Scorer 3'!#REF!)," ")</f>
        <v xml:space="preserve"> </v>
      </c>
      <c r="Y78" s="133" t="str">
        <f t="shared" si="7"/>
        <v/>
      </c>
      <c r="Z78" s="132" t="str">
        <f>IFERROR(AVERAGE('4a. Scorer 1'!N77,'4b. Scorer 2'!N77,'4c. Scorer 3'!N77)," ")</f>
        <v xml:space="preserve"> </v>
      </c>
      <c r="AA78" s="132" t="str">
        <f>IFERROR(AVERAGE('4a. Scorer 1'!#REF!,'4b. Scorer 2'!#REF!,'4c. Scorer 3'!#REF!)," ")</f>
        <v xml:space="preserve"> </v>
      </c>
      <c r="AB78" s="133" t="str">
        <f t="shared" si="8"/>
        <v/>
      </c>
      <c r="AC78" s="132"/>
      <c r="AD78" s="132"/>
      <c r="AE78" s="132"/>
      <c r="AF78" s="132" t="str">
        <f>IFERROR(AVERAGE('4a. Scorer 1'!#REF!,'4b. Scorer 2'!S77,'4c. Scorer 3'!S77)," ")</f>
        <v xml:space="preserve"> </v>
      </c>
      <c r="AG78" s="133" t="str">
        <f t="shared" si="9"/>
        <v/>
      </c>
      <c r="AH78" s="756"/>
      <c r="AI78" s="756"/>
      <c r="AJ78" s="133"/>
      <c r="AK78" s="128"/>
      <c r="AL78" s="127"/>
      <c r="AM78" s="192" t="s">
        <v>1</v>
      </c>
      <c r="AN78" s="127"/>
      <c r="AO78" s="127"/>
      <c r="AP78" s="127"/>
      <c r="AQ78" s="192"/>
    </row>
    <row r="79" spans="1:43" ht="22.5" customHeight="1">
      <c r="A79" s="136"/>
      <c r="B79" s="136"/>
      <c r="D79" s="19"/>
      <c r="E79" s="127"/>
      <c r="F79" s="127"/>
      <c r="G79" s="127"/>
      <c r="H79" s="128"/>
      <c r="I79" s="127"/>
      <c r="J79" s="127"/>
      <c r="K79" s="127"/>
      <c r="L79" s="129" t="str">
        <f>IF(G79="","",IF(AND(G79="Quick win",W80&gt;'7. Scoring criteria'!$C$45,AG79&gt;'7. Scoring criteria'!$F$45),"Yes",IF(AND(G79="Big bet",W79&gt;'7. Scoring criteria'!$C$46,Y79&gt;'7. Scoring criteria'!$D$46),"Yes",IF(AND(G79="Big bet",W79&gt;'7. Scoring criteria'!$C$46,AB79&gt;'7. Scoring criteria'!$E$46),"Yes",IF(AND(G79="Long shot",Y79&gt;'7. Scoring criteria'!$D$47,AB79&gt;'7. Scoring criteria'!$E$47),"Yes","No")))))</f>
        <v/>
      </c>
      <c r="M79" s="129"/>
      <c r="N79" s="128"/>
      <c r="O79" s="130" t="str">
        <f t="shared" si="5"/>
        <v/>
      </c>
      <c r="P79" s="131" t="str">
        <f>IFERROR(RANK(O79,$O$14:$O$128,0)+COUNTIF($O$14:O79,#REF!)," ")</f>
        <v xml:space="preserve"> </v>
      </c>
      <c r="Q79" s="128"/>
      <c r="R79" s="132" t="str">
        <f>IFERROR(AVERAGE('4a. Scorer 1'!F78,'4b. Scorer 2'!F78,'4c. Scorer 3'!F78)," ")</f>
        <v xml:space="preserve"> </v>
      </c>
      <c r="S79" s="132"/>
      <c r="T79" s="132"/>
      <c r="U79" s="132"/>
      <c r="V79" s="132"/>
      <c r="W79" s="133" t="str">
        <f t="shared" si="6"/>
        <v/>
      </c>
      <c r="X79" s="132" t="str">
        <f>IFERROR(AVERAGE('4a. Scorer 1'!#REF!,'4b. Scorer 2'!M78,'4c. Scorer 3'!#REF!)," ")</f>
        <v xml:space="preserve"> </v>
      </c>
      <c r="Y79" s="133" t="str">
        <f t="shared" si="7"/>
        <v/>
      </c>
      <c r="Z79" s="132" t="str">
        <f>IFERROR(AVERAGE('4a. Scorer 1'!N78,'4b. Scorer 2'!N78,'4c. Scorer 3'!N78)," ")</f>
        <v xml:space="preserve"> </v>
      </c>
      <c r="AA79" s="132" t="str">
        <f>IFERROR(AVERAGE('4a. Scorer 1'!#REF!,'4b. Scorer 2'!#REF!,'4c. Scorer 3'!#REF!)," ")</f>
        <v xml:space="preserve"> </v>
      </c>
      <c r="AB79" s="133" t="str">
        <f t="shared" si="8"/>
        <v/>
      </c>
      <c r="AC79" s="132"/>
      <c r="AD79" s="132"/>
      <c r="AE79" s="132"/>
      <c r="AF79" s="132" t="str">
        <f>IFERROR(AVERAGE('4a. Scorer 1'!#REF!,'4b. Scorer 2'!S78,'4c. Scorer 3'!S78)," ")</f>
        <v xml:space="preserve"> </v>
      </c>
      <c r="AG79" s="133" t="str">
        <f t="shared" si="9"/>
        <v/>
      </c>
      <c r="AH79" s="756"/>
      <c r="AI79" s="756"/>
      <c r="AJ79" s="133"/>
      <c r="AK79" s="128"/>
      <c r="AL79" s="127"/>
      <c r="AM79" s="192" t="s">
        <v>1</v>
      </c>
      <c r="AN79" s="127"/>
      <c r="AO79" s="127"/>
      <c r="AP79" s="127"/>
      <c r="AQ79" s="192"/>
    </row>
    <row r="80" spans="1:43" ht="22.5" customHeight="1">
      <c r="A80" s="136"/>
      <c r="B80" s="136"/>
      <c r="D80" s="19"/>
      <c r="E80" s="127"/>
      <c r="F80" s="127"/>
      <c r="G80" s="127"/>
      <c r="H80" s="128"/>
      <c r="I80" s="127"/>
      <c r="J80" s="127"/>
      <c r="K80" s="127"/>
      <c r="L80" s="129" t="str">
        <f>IF(G80="","",IF(AND(G80="Quick win",W81&gt;'7. Scoring criteria'!$C$45,AG80&gt;'7. Scoring criteria'!$F$45),"Yes",IF(AND(G80="Big bet",W80&gt;'7. Scoring criteria'!$C$46,Y80&gt;'7. Scoring criteria'!$D$46),"Yes",IF(AND(G80="Big bet",W80&gt;'7. Scoring criteria'!$C$46,AB80&gt;'7. Scoring criteria'!$E$46),"Yes",IF(AND(G80="Long shot",Y80&gt;'7. Scoring criteria'!$D$47,AB80&gt;'7. Scoring criteria'!$E$47),"Yes","No")))))</f>
        <v/>
      </c>
      <c r="M80" s="129"/>
      <c r="N80" s="128"/>
      <c r="O80" s="130" t="str">
        <f t="shared" si="5"/>
        <v/>
      </c>
      <c r="P80" s="131" t="str">
        <f>IFERROR(RANK(O80,$O$14:$O$128,0)+COUNTIF($O$14:O80,#REF!)," ")</f>
        <v xml:space="preserve"> </v>
      </c>
      <c r="Q80" s="128"/>
      <c r="R80" s="132" t="str">
        <f>IFERROR(AVERAGE('4a. Scorer 1'!F79,'4b. Scorer 2'!F79,'4c. Scorer 3'!F79)," ")</f>
        <v xml:space="preserve"> </v>
      </c>
      <c r="S80" s="132"/>
      <c r="T80" s="132"/>
      <c r="U80" s="132"/>
      <c r="V80" s="132"/>
      <c r="W80" s="133" t="str">
        <f t="shared" si="6"/>
        <v/>
      </c>
      <c r="X80" s="132" t="str">
        <f>IFERROR(AVERAGE('4a. Scorer 1'!#REF!,'4b. Scorer 2'!M79,'4c. Scorer 3'!#REF!)," ")</f>
        <v xml:space="preserve"> </v>
      </c>
      <c r="Y80" s="133" t="str">
        <f t="shared" si="7"/>
        <v/>
      </c>
      <c r="Z80" s="132" t="str">
        <f>IFERROR(AVERAGE('4a. Scorer 1'!N79,'4b. Scorer 2'!N79,'4c. Scorer 3'!N79)," ")</f>
        <v xml:space="preserve"> </v>
      </c>
      <c r="AA80" s="132" t="str">
        <f>IFERROR(AVERAGE('4a. Scorer 1'!#REF!,'4b. Scorer 2'!#REF!,'4c. Scorer 3'!#REF!)," ")</f>
        <v xml:space="preserve"> </v>
      </c>
      <c r="AB80" s="133" t="str">
        <f t="shared" si="8"/>
        <v/>
      </c>
      <c r="AC80" s="132"/>
      <c r="AD80" s="132"/>
      <c r="AE80" s="132"/>
      <c r="AF80" s="132" t="str">
        <f>IFERROR(AVERAGE('4a. Scorer 1'!#REF!,'4b. Scorer 2'!S79,'4c. Scorer 3'!S79)," ")</f>
        <v xml:space="preserve"> </v>
      </c>
      <c r="AG80" s="133" t="str">
        <f t="shared" si="9"/>
        <v/>
      </c>
      <c r="AH80" s="756"/>
      <c r="AI80" s="756"/>
      <c r="AJ80" s="133"/>
      <c r="AK80" s="128"/>
      <c r="AL80" s="127"/>
      <c r="AM80" s="192" t="s">
        <v>1</v>
      </c>
      <c r="AN80" s="127"/>
      <c r="AO80" s="127"/>
      <c r="AP80" s="127"/>
      <c r="AQ80" s="192"/>
    </row>
    <row r="81" spans="1:43" ht="22.5" customHeight="1">
      <c r="A81" s="136"/>
      <c r="B81" s="136"/>
      <c r="D81" s="19"/>
      <c r="E81" s="127"/>
      <c r="F81" s="127"/>
      <c r="G81" s="127"/>
      <c r="H81" s="128"/>
      <c r="I81" s="127"/>
      <c r="J81" s="127"/>
      <c r="K81" s="127"/>
      <c r="L81" s="129" t="str">
        <f>IF(G81="","",IF(AND(G81="Quick win",W82&gt;'7. Scoring criteria'!$C$45,AG81&gt;'7. Scoring criteria'!$F$45),"Yes",IF(AND(G81="Big bet",W81&gt;'7. Scoring criteria'!$C$46,Y81&gt;'7. Scoring criteria'!$D$46),"Yes",IF(AND(G81="Big bet",W81&gt;'7. Scoring criteria'!$C$46,AB81&gt;'7. Scoring criteria'!$E$46),"Yes",IF(AND(G81="Long shot",Y81&gt;'7. Scoring criteria'!$D$47,AB81&gt;'7. Scoring criteria'!$E$47),"Yes","No")))))</f>
        <v/>
      </c>
      <c r="M81" s="129"/>
      <c r="N81" s="128"/>
      <c r="O81" s="130" t="str">
        <f t="shared" si="5"/>
        <v/>
      </c>
      <c r="P81" s="131" t="str">
        <f>IFERROR(RANK(O81,$O$14:$O$128,0)+COUNTIF($O$14:O81,#REF!)," ")</f>
        <v xml:space="preserve"> </v>
      </c>
      <c r="Q81" s="128"/>
      <c r="R81" s="132" t="str">
        <f>IFERROR(AVERAGE('4a. Scorer 1'!F80,'4b. Scorer 2'!F80,'4c. Scorer 3'!F80)," ")</f>
        <v xml:space="preserve"> </v>
      </c>
      <c r="S81" s="132"/>
      <c r="T81" s="132"/>
      <c r="U81" s="132"/>
      <c r="V81" s="132"/>
      <c r="W81" s="133" t="str">
        <f t="shared" si="6"/>
        <v/>
      </c>
      <c r="X81" s="132" t="str">
        <f>IFERROR(AVERAGE('4a. Scorer 1'!#REF!,'4b. Scorer 2'!M80,'4c. Scorer 3'!#REF!)," ")</f>
        <v xml:space="preserve"> </v>
      </c>
      <c r="Y81" s="133" t="str">
        <f t="shared" si="7"/>
        <v/>
      </c>
      <c r="Z81" s="132" t="str">
        <f>IFERROR(AVERAGE('4a. Scorer 1'!N80,'4b. Scorer 2'!N80,'4c. Scorer 3'!N80)," ")</f>
        <v xml:space="preserve"> </v>
      </c>
      <c r="AA81" s="132" t="str">
        <f>IFERROR(AVERAGE('4a. Scorer 1'!#REF!,'4b. Scorer 2'!#REF!,'4c. Scorer 3'!#REF!)," ")</f>
        <v xml:space="preserve"> </v>
      </c>
      <c r="AB81" s="133" t="str">
        <f t="shared" si="8"/>
        <v/>
      </c>
      <c r="AC81" s="132"/>
      <c r="AD81" s="132"/>
      <c r="AE81" s="132"/>
      <c r="AF81" s="132" t="str">
        <f>IFERROR(AVERAGE('4a. Scorer 1'!#REF!,'4b. Scorer 2'!S80,'4c. Scorer 3'!S80)," ")</f>
        <v xml:space="preserve"> </v>
      </c>
      <c r="AG81" s="133" t="str">
        <f t="shared" si="9"/>
        <v/>
      </c>
      <c r="AH81" s="756"/>
      <c r="AI81" s="756"/>
      <c r="AJ81" s="133"/>
      <c r="AK81" s="128"/>
      <c r="AL81" s="127"/>
      <c r="AM81" s="192" t="s">
        <v>1</v>
      </c>
      <c r="AN81" s="127"/>
      <c r="AO81" s="127"/>
      <c r="AP81" s="127"/>
      <c r="AQ81" s="192"/>
    </row>
    <row r="82" spans="1:43" ht="22.5" customHeight="1">
      <c r="A82" s="136"/>
      <c r="B82" s="136"/>
      <c r="D82" s="19"/>
      <c r="E82" s="127"/>
      <c r="F82" s="127"/>
      <c r="G82" s="127"/>
      <c r="H82" s="128"/>
      <c r="I82" s="127"/>
      <c r="J82" s="127"/>
      <c r="K82" s="127"/>
      <c r="L82" s="129" t="str">
        <f>IF(G82="","",IF(AND(G82="Quick win",W83&gt;'7. Scoring criteria'!$C$45,AG82&gt;'7. Scoring criteria'!$F$45),"Yes",IF(AND(G82="Big bet",W82&gt;'7. Scoring criteria'!$C$46,Y82&gt;'7. Scoring criteria'!$D$46),"Yes",IF(AND(G82="Big bet",W82&gt;'7. Scoring criteria'!$C$46,AB82&gt;'7. Scoring criteria'!$E$46),"Yes",IF(AND(G82="Long shot",Y82&gt;'7. Scoring criteria'!$D$47,AB82&gt;'7. Scoring criteria'!$E$47),"Yes","No")))))</f>
        <v/>
      </c>
      <c r="M82" s="129"/>
      <c r="N82" s="128"/>
      <c r="O82" s="130" t="str">
        <f t="shared" si="5"/>
        <v/>
      </c>
      <c r="P82" s="131" t="str">
        <f>IFERROR(RANK(O82,$O$14:$O$128,0)+COUNTIF($O$14:O82,#REF!)," ")</f>
        <v xml:space="preserve"> </v>
      </c>
      <c r="Q82" s="128"/>
      <c r="R82" s="132" t="str">
        <f>IFERROR(AVERAGE('4a. Scorer 1'!F81,'4b. Scorer 2'!F81,'4c. Scorer 3'!F81)," ")</f>
        <v xml:space="preserve"> </v>
      </c>
      <c r="S82" s="132"/>
      <c r="T82" s="132"/>
      <c r="U82" s="132"/>
      <c r="V82" s="132"/>
      <c r="W82" s="133" t="str">
        <f t="shared" si="6"/>
        <v/>
      </c>
      <c r="X82" s="132" t="str">
        <f>IFERROR(AVERAGE('4a. Scorer 1'!#REF!,'4b. Scorer 2'!M81,'4c. Scorer 3'!#REF!)," ")</f>
        <v xml:space="preserve"> </v>
      </c>
      <c r="Y82" s="133" t="str">
        <f t="shared" si="7"/>
        <v/>
      </c>
      <c r="Z82" s="132" t="str">
        <f>IFERROR(AVERAGE('4a. Scorer 1'!N81,'4b. Scorer 2'!N81,'4c. Scorer 3'!N81)," ")</f>
        <v xml:space="preserve"> </v>
      </c>
      <c r="AA82" s="132" t="str">
        <f>IFERROR(AVERAGE('4a. Scorer 1'!#REF!,'4b. Scorer 2'!#REF!,'4c. Scorer 3'!#REF!)," ")</f>
        <v xml:space="preserve"> </v>
      </c>
      <c r="AB82" s="133" t="str">
        <f t="shared" si="8"/>
        <v/>
      </c>
      <c r="AC82" s="132"/>
      <c r="AD82" s="132"/>
      <c r="AE82" s="132"/>
      <c r="AF82" s="132" t="str">
        <f>IFERROR(AVERAGE('4a. Scorer 1'!#REF!,'4b. Scorer 2'!S81,'4c. Scorer 3'!S81)," ")</f>
        <v xml:space="preserve"> </v>
      </c>
      <c r="AG82" s="133" t="str">
        <f t="shared" si="9"/>
        <v/>
      </c>
      <c r="AH82" s="756"/>
      <c r="AI82" s="756"/>
      <c r="AJ82" s="133"/>
      <c r="AK82" s="128"/>
      <c r="AL82" s="127"/>
      <c r="AM82" s="192" t="s">
        <v>1</v>
      </c>
      <c r="AN82" s="127"/>
      <c r="AO82" s="127"/>
      <c r="AP82" s="127"/>
      <c r="AQ82" s="192"/>
    </row>
    <row r="83" spans="1:43" ht="22.5" customHeight="1">
      <c r="A83" s="136"/>
      <c r="B83" s="136"/>
      <c r="D83" s="13"/>
      <c r="E83" s="127"/>
      <c r="F83" s="127"/>
      <c r="G83" s="127"/>
      <c r="H83" s="128"/>
      <c r="I83" s="127"/>
      <c r="J83" s="127"/>
      <c r="K83" s="127"/>
      <c r="L83" s="129" t="str">
        <f>IF(G83="","",IF(AND(G83="Quick win",W84&gt;'7. Scoring criteria'!$C$45,AG83&gt;'7. Scoring criteria'!$F$45),"Yes",IF(AND(G83="Big bet",W83&gt;'7. Scoring criteria'!$C$46,Y83&gt;'7. Scoring criteria'!$D$46),"Yes",IF(AND(G83="Big bet",W83&gt;'7. Scoring criteria'!$C$46,AB83&gt;'7. Scoring criteria'!$E$46),"Yes",IF(AND(G83="Long shot",Y83&gt;'7. Scoring criteria'!$D$47,AB83&gt;'7. Scoring criteria'!$E$47),"Yes","No")))))</f>
        <v/>
      </c>
      <c r="M83" s="129"/>
      <c r="N83" s="128"/>
      <c r="O83" s="130" t="str">
        <f t="shared" si="5"/>
        <v/>
      </c>
      <c r="P83" s="131" t="str">
        <f>IFERROR(RANK(O83,$O$14:$O$128,0)+COUNTIF($O$14:O83,#REF!)," ")</f>
        <v xml:space="preserve"> </v>
      </c>
      <c r="Q83" s="128"/>
      <c r="R83" s="132" t="str">
        <f>IFERROR(AVERAGE('4a. Scorer 1'!F82,'4b. Scorer 2'!F82,'4c. Scorer 3'!F82)," ")</f>
        <v xml:space="preserve"> </v>
      </c>
      <c r="S83" s="132"/>
      <c r="T83" s="132"/>
      <c r="U83" s="132"/>
      <c r="V83" s="132"/>
      <c r="W83" s="133" t="str">
        <f t="shared" si="6"/>
        <v/>
      </c>
      <c r="X83" s="132" t="str">
        <f>IFERROR(AVERAGE('4a. Scorer 1'!#REF!,'4b. Scorer 2'!M82,'4c. Scorer 3'!#REF!)," ")</f>
        <v xml:space="preserve"> </v>
      </c>
      <c r="Y83" s="133" t="str">
        <f t="shared" si="7"/>
        <v/>
      </c>
      <c r="Z83" s="132" t="str">
        <f>IFERROR(AVERAGE('4a. Scorer 1'!N82,'4b. Scorer 2'!N82,'4c. Scorer 3'!N82)," ")</f>
        <v xml:space="preserve"> </v>
      </c>
      <c r="AA83" s="132" t="str">
        <f>IFERROR(AVERAGE('4a. Scorer 1'!#REF!,'4b. Scorer 2'!#REF!,'4c. Scorer 3'!#REF!)," ")</f>
        <v xml:space="preserve"> </v>
      </c>
      <c r="AB83" s="133" t="str">
        <f t="shared" si="8"/>
        <v/>
      </c>
      <c r="AC83" s="132"/>
      <c r="AD83" s="132"/>
      <c r="AE83" s="132"/>
      <c r="AF83" s="132" t="str">
        <f>IFERROR(AVERAGE('4a. Scorer 1'!#REF!,'4b. Scorer 2'!S82,'4c. Scorer 3'!S82)," ")</f>
        <v xml:space="preserve"> </v>
      </c>
      <c r="AG83" s="133" t="str">
        <f t="shared" si="9"/>
        <v/>
      </c>
      <c r="AH83" s="756"/>
      <c r="AI83" s="756"/>
      <c r="AJ83" s="133"/>
      <c r="AK83" s="128"/>
      <c r="AL83" s="127"/>
      <c r="AM83" s="192" t="s">
        <v>1</v>
      </c>
      <c r="AN83" s="127"/>
      <c r="AO83" s="127"/>
      <c r="AP83" s="127"/>
      <c r="AQ83" s="192"/>
    </row>
    <row r="84" spans="1:43" ht="22.5" customHeight="1">
      <c r="A84" s="136"/>
      <c r="B84" s="136"/>
      <c r="D84" s="19"/>
      <c r="E84" s="127"/>
      <c r="F84" s="127"/>
      <c r="G84" s="127"/>
      <c r="H84" s="128"/>
      <c r="I84" s="127"/>
      <c r="J84" s="127"/>
      <c r="K84" s="127"/>
      <c r="L84" s="129" t="str">
        <f>IF(G84="","",IF(AND(G84="Quick win",W85&gt;'7. Scoring criteria'!$C$45,AG84&gt;'7. Scoring criteria'!$F$45),"Yes",IF(AND(G84="Big bet",W84&gt;'7. Scoring criteria'!$C$46,Y84&gt;'7. Scoring criteria'!$D$46),"Yes",IF(AND(G84="Big bet",W84&gt;'7. Scoring criteria'!$C$46,AB84&gt;'7. Scoring criteria'!$E$46),"Yes",IF(AND(G84="Long shot",Y84&gt;'7. Scoring criteria'!$D$47,AB84&gt;'7. Scoring criteria'!$E$47),"Yes","No")))))</f>
        <v/>
      </c>
      <c r="M84" s="129"/>
      <c r="N84" s="128"/>
      <c r="O84" s="130" t="str">
        <f t="shared" si="5"/>
        <v/>
      </c>
      <c r="P84" s="131" t="str">
        <f>IFERROR(RANK(O84,$O$14:$O$128,0)+COUNTIF($O$14:O84,#REF!)," ")</f>
        <v xml:space="preserve"> </v>
      </c>
      <c r="Q84" s="128"/>
      <c r="R84" s="132" t="str">
        <f>IFERROR(AVERAGE('4a. Scorer 1'!F83,'4b. Scorer 2'!F83,'4c. Scorer 3'!F83)," ")</f>
        <v xml:space="preserve"> </v>
      </c>
      <c r="S84" s="132"/>
      <c r="T84" s="132"/>
      <c r="U84" s="132"/>
      <c r="V84" s="132"/>
      <c r="W84" s="133" t="str">
        <f t="shared" si="6"/>
        <v/>
      </c>
      <c r="X84" s="132" t="str">
        <f>IFERROR(AVERAGE('4a. Scorer 1'!#REF!,'4b. Scorer 2'!M83,'4c. Scorer 3'!#REF!)," ")</f>
        <v xml:space="preserve"> </v>
      </c>
      <c r="Y84" s="133" t="str">
        <f t="shared" si="7"/>
        <v/>
      </c>
      <c r="Z84" s="132" t="str">
        <f>IFERROR(AVERAGE('4a. Scorer 1'!N83,'4b. Scorer 2'!N83,'4c. Scorer 3'!N83)," ")</f>
        <v xml:space="preserve"> </v>
      </c>
      <c r="AA84" s="132" t="str">
        <f>IFERROR(AVERAGE('4a. Scorer 1'!#REF!,'4b. Scorer 2'!#REF!,'4c. Scorer 3'!#REF!)," ")</f>
        <v xml:space="preserve"> </v>
      </c>
      <c r="AB84" s="133" t="str">
        <f t="shared" si="8"/>
        <v/>
      </c>
      <c r="AC84" s="132"/>
      <c r="AD84" s="132"/>
      <c r="AE84" s="132"/>
      <c r="AF84" s="132" t="str">
        <f>IFERROR(AVERAGE('4a. Scorer 1'!#REF!,'4b. Scorer 2'!S83,'4c. Scorer 3'!S83)," ")</f>
        <v xml:space="preserve"> </v>
      </c>
      <c r="AG84" s="133" t="str">
        <f t="shared" si="9"/>
        <v/>
      </c>
      <c r="AH84" s="756"/>
      <c r="AI84" s="756"/>
      <c r="AJ84" s="133"/>
      <c r="AK84" s="128"/>
      <c r="AL84" s="127"/>
      <c r="AM84" s="192" t="s">
        <v>1</v>
      </c>
      <c r="AN84" s="127"/>
      <c r="AO84" s="127"/>
      <c r="AP84" s="127"/>
      <c r="AQ84" s="192"/>
    </row>
    <row r="85" spans="1:43" ht="22.5" customHeight="1">
      <c r="A85" s="136"/>
      <c r="B85" s="136"/>
      <c r="D85" s="19"/>
      <c r="E85" s="127"/>
      <c r="F85" s="127"/>
      <c r="G85" s="127"/>
      <c r="H85" s="128"/>
      <c r="I85" s="127"/>
      <c r="J85" s="127"/>
      <c r="K85" s="127"/>
      <c r="L85" s="129" t="str">
        <f>IF(G85="","",IF(AND(G85="Quick win",W86&gt;'7. Scoring criteria'!$C$45,AG85&gt;'7. Scoring criteria'!$F$45),"Yes",IF(AND(G85="Big bet",W85&gt;'7. Scoring criteria'!$C$46,Y85&gt;'7. Scoring criteria'!$D$46),"Yes",IF(AND(G85="Big bet",W85&gt;'7. Scoring criteria'!$C$46,AB85&gt;'7. Scoring criteria'!$E$46),"Yes",IF(AND(G85="Long shot",Y85&gt;'7. Scoring criteria'!$D$47,AB85&gt;'7. Scoring criteria'!$E$47),"Yes","No")))))</f>
        <v/>
      </c>
      <c r="M85" s="129"/>
      <c r="N85" s="128"/>
      <c r="O85" s="130" t="str">
        <f t="shared" si="5"/>
        <v/>
      </c>
      <c r="P85" s="131" t="str">
        <f>IFERROR(RANK(O85,$O$14:$O$128,0)+COUNTIF($O$14:O85,#REF!)," ")</f>
        <v xml:space="preserve"> </v>
      </c>
      <c r="Q85" s="128"/>
      <c r="R85" s="132" t="str">
        <f>IFERROR(AVERAGE('4a. Scorer 1'!F84,'4b. Scorer 2'!F84,'4c. Scorer 3'!F84)," ")</f>
        <v xml:space="preserve"> </v>
      </c>
      <c r="S85" s="132"/>
      <c r="T85" s="132"/>
      <c r="U85" s="132"/>
      <c r="V85" s="132"/>
      <c r="W85" s="133" t="str">
        <f t="shared" si="6"/>
        <v/>
      </c>
      <c r="X85" s="132" t="str">
        <f>IFERROR(AVERAGE('4a. Scorer 1'!#REF!,'4b. Scorer 2'!M84,'4c. Scorer 3'!#REF!)," ")</f>
        <v xml:space="preserve"> </v>
      </c>
      <c r="Y85" s="133" t="str">
        <f t="shared" si="7"/>
        <v/>
      </c>
      <c r="Z85" s="132" t="str">
        <f>IFERROR(AVERAGE('4a. Scorer 1'!N84,'4b. Scorer 2'!N84,'4c. Scorer 3'!N84)," ")</f>
        <v xml:space="preserve"> </v>
      </c>
      <c r="AA85" s="132" t="str">
        <f>IFERROR(AVERAGE('4a. Scorer 1'!#REF!,'4b. Scorer 2'!#REF!,'4c. Scorer 3'!#REF!)," ")</f>
        <v xml:space="preserve"> </v>
      </c>
      <c r="AB85" s="133" t="str">
        <f t="shared" si="8"/>
        <v/>
      </c>
      <c r="AC85" s="132"/>
      <c r="AD85" s="132"/>
      <c r="AE85" s="132"/>
      <c r="AF85" s="132" t="str">
        <f>IFERROR(AVERAGE('4a. Scorer 1'!#REF!,'4b. Scorer 2'!S84,'4c. Scorer 3'!S84)," ")</f>
        <v xml:space="preserve"> </v>
      </c>
      <c r="AG85" s="133" t="str">
        <f t="shared" si="9"/>
        <v/>
      </c>
      <c r="AH85" s="756"/>
      <c r="AI85" s="756"/>
      <c r="AJ85" s="133"/>
      <c r="AK85" s="128"/>
      <c r="AL85" s="127"/>
      <c r="AM85" s="192" t="s">
        <v>1</v>
      </c>
      <c r="AN85" s="127"/>
      <c r="AO85" s="127"/>
      <c r="AP85" s="127"/>
      <c r="AQ85" s="192"/>
    </row>
    <row r="86" spans="1:43" ht="22.5" customHeight="1">
      <c r="A86" s="136"/>
      <c r="B86" s="136"/>
      <c r="D86" s="19"/>
      <c r="E86" s="127"/>
      <c r="F86" s="127"/>
      <c r="G86" s="127"/>
      <c r="H86" s="128"/>
      <c r="I86" s="127"/>
      <c r="J86" s="127"/>
      <c r="K86" s="127"/>
      <c r="L86" s="129" t="str">
        <f>IF(G86="","",IF(AND(G86="Quick win",W87&gt;'7. Scoring criteria'!$C$45,AG86&gt;'7. Scoring criteria'!$F$45),"Yes",IF(AND(G86="Big bet",W86&gt;'7. Scoring criteria'!$C$46,Y86&gt;'7. Scoring criteria'!$D$46),"Yes",IF(AND(G86="Big bet",W86&gt;'7. Scoring criteria'!$C$46,AB86&gt;'7. Scoring criteria'!$E$46),"Yes",IF(AND(G86="Long shot",Y86&gt;'7. Scoring criteria'!$D$47,AB86&gt;'7. Scoring criteria'!$E$47),"Yes","No")))))</f>
        <v/>
      </c>
      <c r="M86" s="129"/>
      <c r="N86" s="128"/>
      <c r="O86" s="130" t="str">
        <f t="shared" si="5"/>
        <v/>
      </c>
      <c r="P86" s="131" t="str">
        <f>IFERROR(RANK(O86,$O$14:$O$128,0)+COUNTIF($O$14:O86,#REF!)," ")</f>
        <v xml:space="preserve"> </v>
      </c>
      <c r="Q86" s="128"/>
      <c r="R86" s="132" t="str">
        <f>IFERROR(AVERAGE('4a. Scorer 1'!F85,'4b. Scorer 2'!F85,'4c. Scorer 3'!F85)," ")</f>
        <v xml:space="preserve"> </v>
      </c>
      <c r="S86" s="132"/>
      <c r="T86" s="132"/>
      <c r="U86" s="132"/>
      <c r="V86" s="132"/>
      <c r="W86" s="133" t="str">
        <f t="shared" si="6"/>
        <v/>
      </c>
      <c r="X86" s="132" t="str">
        <f>IFERROR(AVERAGE('4a. Scorer 1'!#REF!,'4b. Scorer 2'!M85,'4c. Scorer 3'!#REF!)," ")</f>
        <v xml:space="preserve"> </v>
      </c>
      <c r="Y86" s="133" t="str">
        <f t="shared" si="7"/>
        <v/>
      </c>
      <c r="Z86" s="132" t="str">
        <f>IFERROR(AVERAGE('4a. Scorer 1'!N85,'4b. Scorer 2'!N85,'4c. Scorer 3'!N85)," ")</f>
        <v xml:space="preserve"> </v>
      </c>
      <c r="AA86" s="132" t="str">
        <f>IFERROR(AVERAGE('4a. Scorer 1'!#REF!,'4b. Scorer 2'!#REF!,'4c. Scorer 3'!#REF!)," ")</f>
        <v xml:space="preserve"> </v>
      </c>
      <c r="AB86" s="133" t="str">
        <f t="shared" si="8"/>
        <v/>
      </c>
      <c r="AC86" s="132"/>
      <c r="AD86" s="132"/>
      <c r="AE86" s="132"/>
      <c r="AF86" s="132" t="str">
        <f>IFERROR(AVERAGE('4a. Scorer 1'!#REF!,'4b. Scorer 2'!S85,'4c. Scorer 3'!S85)," ")</f>
        <v xml:space="preserve"> </v>
      </c>
      <c r="AG86" s="133" t="str">
        <f t="shared" si="9"/>
        <v/>
      </c>
      <c r="AH86" s="756"/>
      <c r="AI86" s="756"/>
      <c r="AJ86" s="133"/>
      <c r="AK86" s="128"/>
      <c r="AL86" s="127"/>
      <c r="AM86" s="192" t="s">
        <v>1</v>
      </c>
      <c r="AN86" s="127"/>
      <c r="AO86" s="127"/>
      <c r="AP86" s="127"/>
      <c r="AQ86" s="192"/>
    </row>
    <row r="87" spans="1:43" ht="22.5" customHeight="1">
      <c r="A87" s="136"/>
      <c r="B87" s="136"/>
      <c r="C87" s="194"/>
      <c r="D87" s="19"/>
      <c r="E87" s="127"/>
      <c r="F87" s="127"/>
      <c r="G87" s="127"/>
      <c r="H87" s="128"/>
      <c r="I87" s="127"/>
      <c r="J87" s="127"/>
      <c r="K87" s="127"/>
      <c r="L87" s="129" t="str">
        <f>IF(G87="","",IF(AND(G87="Quick win",W87&gt;'7. Scoring criteria'!$C$45,AG87&gt;'7. Scoring criteria'!F121),"Yes",IF(AND(G87="Big bet",W87&gt;'7. Scoring criteria'!$C$46,Y87&gt;'7. Scoring criteria'!$D$46,AB87&gt;'7. Scoring criteria'!$E$46),"Yes",IF(AND(G87="Long shot",Y87&gt;'7. Scoring criteria'!$D$47,AB87&gt;'7. Scoring criteria'!$E$47),"Yes","No"))))</f>
        <v/>
      </c>
      <c r="M87" s="129"/>
      <c r="N87" s="128"/>
      <c r="O87" s="130" t="str">
        <f t="shared" si="5"/>
        <v/>
      </c>
      <c r="P87" s="131" t="str">
        <f>IFERROR(RANK(O87,$O$14:$O$128,0)+COUNTIF($O$14:O87,#REF!)," ")</f>
        <v xml:space="preserve"> </v>
      </c>
      <c r="Q87" s="128"/>
      <c r="R87" s="132" t="str">
        <f>IFERROR(AVERAGE('4a. Scorer 1'!F86,'4b. Scorer 2'!F86,'4c. Scorer 3'!F86)," ")</f>
        <v xml:space="preserve"> </v>
      </c>
      <c r="S87" s="132"/>
      <c r="T87" s="132"/>
      <c r="U87" s="132"/>
      <c r="V87" s="132"/>
      <c r="W87" s="133" t="str">
        <f t="shared" si="6"/>
        <v/>
      </c>
      <c r="X87" s="132" t="str">
        <f>IFERROR(AVERAGE('4a. Scorer 1'!#REF!,'4b. Scorer 2'!M86,'4c. Scorer 3'!#REF!)," ")</f>
        <v xml:space="preserve"> </v>
      </c>
      <c r="Y87" s="133" t="str">
        <f t="shared" si="7"/>
        <v/>
      </c>
      <c r="Z87" s="132" t="str">
        <f>IFERROR(AVERAGE('4a. Scorer 1'!N86,'4b. Scorer 2'!N86,'4c. Scorer 3'!N86)," ")</f>
        <v xml:space="preserve"> </v>
      </c>
      <c r="AA87" s="132" t="str">
        <f>IFERROR(AVERAGE('4a. Scorer 1'!#REF!,'4b. Scorer 2'!#REF!,'4c. Scorer 3'!#REF!)," ")</f>
        <v xml:space="preserve"> </v>
      </c>
      <c r="AB87" s="133" t="str">
        <f t="shared" si="8"/>
        <v/>
      </c>
      <c r="AC87" s="132"/>
      <c r="AD87" s="132"/>
      <c r="AE87" s="132"/>
      <c r="AF87" s="132" t="str">
        <f>IFERROR(AVERAGE('4a. Scorer 1'!#REF!,'4b. Scorer 2'!S86,'4c. Scorer 3'!S86)," ")</f>
        <v xml:space="preserve"> </v>
      </c>
      <c r="AG87" s="133" t="str">
        <f t="shared" si="9"/>
        <v/>
      </c>
      <c r="AH87" s="756"/>
      <c r="AI87" s="756"/>
      <c r="AJ87" s="133"/>
      <c r="AK87" s="128"/>
      <c r="AL87" s="127"/>
      <c r="AM87" s="192" t="s">
        <v>1</v>
      </c>
      <c r="AN87" s="127"/>
      <c r="AO87" s="127"/>
      <c r="AP87" s="127"/>
      <c r="AQ87" s="192"/>
    </row>
    <row r="88" spans="1:43" ht="22.5" customHeight="1">
      <c r="A88" s="136"/>
      <c r="B88" s="136"/>
      <c r="C88" s="194"/>
      <c r="D88" s="19"/>
      <c r="E88" s="127"/>
      <c r="F88" s="127"/>
      <c r="G88" s="127"/>
      <c r="H88" s="128"/>
      <c r="I88" s="127"/>
      <c r="J88" s="127"/>
      <c r="K88" s="127"/>
      <c r="L88" s="129" t="str">
        <f>IF(G88="","",IF(AND(G88="Quick win",W88&gt;'7. Scoring criteria'!$C$45,AG88&gt;'7. Scoring criteria'!F122),"Yes",IF(AND(G88="Big bet",W88&gt;'7. Scoring criteria'!$C$46,Y88&gt;'7. Scoring criteria'!$D$46,AB88&gt;'7. Scoring criteria'!$E$46),"Yes",IF(AND(G88="Long shot",Y88&gt;'7. Scoring criteria'!$D$47,AB88&gt;'7. Scoring criteria'!$E$47),"Yes","No"))))</f>
        <v/>
      </c>
      <c r="M88" s="129"/>
      <c r="N88" s="128"/>
      <c r="O88" s="130" t="str">
        <f t="shared" si="5"/>
        <v/>
      </c>
      <c r="P88" s="131" t="str">
        <f>IFERROR(RANK(O88,$O$14:$O$128,0)+COUNTIF($O$14:O88,#REF!)," ")</f>
        <v xml:space="preserve"> </v>
      </c>
      <c r="Q88" s="128"/>
      <c r="R88" s="132" t="str">
        <f>IFERROR(AVERAGE('4a. Scorer 1'!F87,'4b. Scorer 2'!F87,'4c. Scorer 3'!F87)," ")</f>
        <v xml:space="preserve"> </v>
      </c>
      <c r="S88" s="132"/>
      <c r="T88" s="132"/>
      <c r="U88" s="132"/>
      <c r="V88" s="132"/>
      <c r="W88" s="133" t="str">
        <f t="shared" si="6"/>
        <v/>
      </c>
      <c r="X88" s="132" t="str">
        <f>IFERROR(AVERAGE('4a. Scorer 1'!#REF!,'4b. Scorer 2'!M87,'4c. Scorer 3'!#REF!)," ")</f>
        <v xml:space="preserve"> </v>
      </c>
      <c r="Y88" s="133" t="str">
        <f t="shared" si="7"/>
        <v/>
      </c>
      <c r="Z88" s="132" t="str">
        <f>IFERROR(AVERAGE('4a. Scorer 1'!N87,'4b. Scorer 2'!N87,'4c. Scorer 3'!N87)," ")</f>
        <v xml:space="preserve"> </v>
      </c>
      <c r="AA88" s="132" t="str">
        <f>IFERROR(AVERAGE('4a. Scorer 1'!#REF!,'4b. Scorer 2'!#REF!,'4c. Scorer 3'!#REF!)," ")</f>
        <v xml:space="preserve"> </v>
      </c>
      <c r="AB88" s="133" t="str">
        <f t="shared" si="8"/>
        <v/>
      </c>
      <c r="AC88" s="132"/>
      <c r="AD88" s="132"/>
      <c r="AE88" s="132"/>
      <c r="AF88" s="132" t="str">
        <f>IFERROR(AVERAGE('4a. Scorer 1'!#REF!,'4b. Scorer 2'!S87,'4c. Scorer 3'!S87)," ")</f>
        <v xml:space="preserve"> </v>
      </c>
      <c r="AG88" s="133" t="str">
        <f t="shared" si="9"/>
        <v/>
      </c>
      <c r="AH88" s="756"/>
      <c r="AI88" s="756"/>
      <c r="AJ88" s="133"/>
      <c r="AK88" s="128"/>
      <c r="AL88" s="127"/>
      <c r="AM88" s="192" t="s">
        <v>1</v>
      </c>
      <c r="AN88" s="127"/>
      <c r="AO88" s="127"/>
      <c r="AP88" s="127"/>
      <c r="AQ88" s="192"/>
    </row>
    <row r="89" spans="1:43" ht="22.5" customHeight="1">
      <c r="A89" s="136"/>
      <c r="B89" s="136"/>
      <c r="C89" s="194"/>
      <c r="D89" s="19"/>
      <c r="E89" s="127"/>
      <c r="F89" s="127"/>
      <c r="G89" s="127"/>
      <c r="H89" s="128"/>
      <c r="I89" s="127"/>
      <c r="J89" s="127"/>
      <c r="K89" s="127"/>
      <c r="L89" s="129" t="str">
        <f>IF(G89="","",IF(AND(G89="Quick win",W89&gt;'7. Scoring criteria'!$C$45,AG89&gt;'7. Scoring criteria'!F123),"Yes",IF(AND(G89="Big bet",W89&gt;'7. Scoring criteria'!$C$46,Y89&gt;'7. Scoring criteria'!$D$46,AB89&gt;'7. Scoring criteria'!$E$46),"Yes",IF(AND(G89="Long shot",Y89&gt;'7. Scoring criteria'!$D$47,AB89&gt;'7. Scoring criteria'!$E$47),"Yes","No"))))</f>
        <v/>
      </c>
      <c r="M89" s="129"/>
      <c r="N89" s="128"/>
      <c r="O89" s="130" t="str">
        <f t="shared" si="5"/>
        <v/>
      </c>
      <c r="P89" s="131" t="str">
        <f>IFERROR(RANK(O89,$O$14:$O$128,0)+COUNTIF($O$14:O89,#REF!)," ")</f>
        <v xml:space="preserve"> </v>
      </c>
      <c r="Q89" s="128"/>
      <c r="R89" s="132" t="str">
        <f>IFERROR(AVERAGE('4a. Scorer 1'!F88,'4b. Scorer 2'!F88,'4c. Scorer 3'!F88)," ")</f>
        <v xml:space="preserve"> </v>
      </c>
      <c r="S89" s="132"/>
      <c r="T89" s="132"/>
      <c r="U89" s="132"/>
      <c r="V89" s="132"/>
      <c r="W89" s="133" t="str">
        <f t="shared" si="6"/>
        <v/>
      </c>
      <c r="X89" s="132" t="str">
        <f>IFERROR(AVERAGE('4a. Scorer 1'!#REF!,'4b. Scorer 2'!M88,'4c. Scorer 3'!#REF!)," ")</f>
        <v xml:space="preserve"> </v>
      </c>
      <c r="Y89" s="133" t="str">
        <f t="shared" si="7"/>
        <v/>
      </c>
      <c r="Z89" s="132" t="str">
        <f>IFERROR(AVERAGE('4a. Scorer 1'!N88,'4b. Scorer 2'!N88,'4c. Scorer 3'!N88)," ")</f>
        <v xml:space="preserve"> </v>
      </c>
      <c r="AA89" s="132" t="str">
        <f>IFERROR(AVERAGE('4a. Scorer 1'!#REF!,'4b. Scorer 2'!#REF!,'4c. Scorer 3'!#REF!)," ")</f>
        <v xml:space="preserve"> </v>
      </c>
      <c r="AB89" s="133" t="str">
        <f t="shared" si="8"/>
        <v/>
      </c>
      <c r="AC89" s="132"/>
      <c r="AD89" s="132"/>
      <c r="AE89" s="132"/>
      <c r="AF89" s="132" t="str">
        <f>IFERROR(AVERAGE('4a. Scorer 1'!#REF!,'4b. Scorer 2'!S88,'4c. Scorer 3'!S88)," ")</f>
        <v xml:space="preserve"> </v>
      </c>
      <c r="AG89" s="133" t="str">
        <f t="shared" si="9"/>
        <v/>
      </c>
      <c r="AH89" s="756"/>
      <c r="AI89" s="756"/>
      <c r="AJ89" s="133"/>
      <c r="AK89" s="128"/>
      <c r="AL89" s="127"/>
      <c r="AM89" s="192" t="s">
        <v>1</v>
      </c>
      <c r="AN89" s="127"/>
      <c r="AO89" s="127"/>
      <c r="AP89" s="127"/>
      <c r="AQ89" s="192"/>
    </row>
    <row r="90" spans="1:43" ht="22.5" customHeight="1">
      <c r="A90" s="136"/>
      <c r="B90" s="136"/>
      <c r="C90" s="194"/>
      <c r="D90" s="19"/>
      <c r="E90" s="127"/>
      <c r="F90" s="127"/>
      <c r="G90" s="127"/>
      <c r="H90" s="128"/>
      <c r="I90" s="127"/>
      <c r="J90" s="127"/>
      <c r="K90" s="127"/>
      <c r="L90" s="129" t="str">
        <f>IF(G90="","",IF(AND(G90="Quick win",W90&gt;'7. Scoring criteria'!$C$45,AG90&gt;'7. Scoring criteria'!F124),"Yes",IF(AND(G90="Big bet",W90&gt;'7. Scoring criteria'!$C$46,Y90&gt;'7. Scoring criteria'!$D$46,AB90&gt;'7. Scoring criteria'!$E$46),"Yes",IF(AND(G90="Long shot",Y90&gt;'7. Scoring criteria'!$D$47,AB90&gt;'7. Scoring criteria'!$E$47),"Yes","No"))))</f>
        <v/>
      </c>
      <c r="M90" s="129"/>
      <c r="N90" s="128"/>
      <c r="O90" s="130" t="str">
        <f t="shared" si="5"/>
        <v/>
      </c>
      <c r="P90" s="131" t="str">
        <f>IFERROR(RANK(O90,$O$14:$O$128,0)+COUNTIF($O$14:O90,#REF!)," ")</f>
        <v xml:space="preserve"> </v>
      </c>
      <c r="Q90" s="128"/>
      <c r="R90" s="132" t="str">
        <f>IFERROR(AVERAGE('4a. Scorer 1'!F89,'4b. Scorer 2'!F89,'4c. Scorer 3'!F89)," ")</f>
        <v xml:space="preserve"> </v>
      </c>
      <c r="S90" s="132"/>
      <c r="T90" s="132"/>
      <c r="U90" s="132"/>
      <c r="V90" s="132"/>
      <c r="W90" s="133" t="str">
        <f t="shared" si="6"/>
        <v/>
      </c>
      <c r="X90" s="132" t="str">
        <f>IFERROR(AVERAGE('4a. Scorer 1'!#REF!,'4b. Scorer 2'!M89,'4c. Scorer 3'!#REF!)," ")</f>
        <v xml:space="preserve"> </v>
      </c>
      <c r="Y90" s="133" t="str">
        <f t="shared" si="7"/>
        <v/>
      </c>
      <c r="Z90" s="132" t="str">
        <f>IFERROR(AVERAGE('4a. Scorer 1'!N89,'4b. Scorer 2'!N89,'4c. Scorer 3'!N89)," ")</f>
        <v xml:space="preserve"> </v>
      </c>
      <c r="AA90" s="132" t="str">
        <f>IFERROR(AVERAGE('4a. Scorer 1'!#REF!,'4b. Scorer 2'!#REF!,'4c. Scorer 3'!#REF!)," ")</f>
        <v xml:space="preserve"> </v>
      </c>
      <c r="AB90" s="133" t="str">
        <f t="shared" si="8"/>
        <v/>
      </c>
      <c r="AC90" s="132"/>
      <c r="AD90" s="132"/>
      <c r="AE90" s="132"/>
      <c r="AF90" s="132" t="str">
        <f>IFERROR(AVERAGE('4a. Scorer 1'!#REF!,'4b. Scorer 2'!S89,'4c. Scorer 3'!S89)," ")</f>
        <v xml:space="preserve"> </v>
      </c>
      <c r="AG90" s="133" t="str">
        <f t="shared" si="9"/>
        <v/>
      </c>
      <c r="AH90" s="756"/>
      <c r="AI90" s="756"/>
      <c r="AJ90" s="133"/>
      <c r="AK90" s="128"/>
      <c r="AL90" s="127"/>
      <c r="AM90" s="192" t="s">
        <v>1</v>
      </c>
      <c r="AN90" s="127"/>
      <c r="AO90" s="127"/>
      <c r="AP90" s="127"/>
      <c r="AQ90" s="192"/>
    </row>
    <row r="91" spans="1:43" ht="22.5" customHeight="1">
      <c r="A91" s="136"/>
      <c r="B91" s="136"/>
      <c r="C91" s="194"/>
      <c r="D91" s="19"/>
      <c r="E91" s="127"/>
      <c r="F91" s="127"/>
      <c r="G91" s="127"/>
      <c r="H91" s="128"/>
      <c r="I91" s="127"/>
      <c r="J91" s="127"/>
      <c r="K91" s="127"/>
      <c r="L91" s="129" t="str">
        <f>IF(G91="","",IF(AND(G91="Quick win",W91&gt;'7. Scoring criteria'!$C$45,AG91&gt;'7. Scoring criteria'!F125),"Yes",IF(AND(G91="Big bet",W91&gt;'7. Scoring criteria'!$C$46,Y91&gt;'7. Scoring criteria'!$D$46,AB91&gt;'7. Scoring criteria'!$E$46),"Yes",IF(AND(G91="Long shot",Y91&gt;'7. Scoring criteria'!$D$47,AB91&gt;'7. Scoring criteria'!$E$47),"Yes","No"))))</f>
        <v/>
      </c>
      <c r="M91" s="129"/>
      <c r="N91" s="128"/>
      <c r="O91" s="130" t="str">
        <f t="shared" si="5"/>
        <v/>
      </c>
      <c r="P91" s="131" t="str">
        <f>IFERROR(RANK(O91,$O$14:$O$128,0)+COUNTIF($O$14:O91,#REF!)," ")</f>
        <v xml:space="preserve"> </v>
      </c>
      <c r="Q91" s="128"/>
      <c r="R91" s="132" t="str">
        <f>IFERROR(AVERAGE('4a. Scorer 1'!F90,'4b. Scorer 2'!F90,'4c. Scorer 3'!F90)," ")</f>
        <v xml:space="preserve"> </v>
      </c>
      <c r="S91" s="132"/>
      <c r="T91" s="132"/>
      <c r="U91" s="132"/>
      <c r="V91" s="132"/>
      <c r="W91" s="133" t="str">
        <f t="shared" si="6"/>
        <v/>
      </c>
      <c r="X91" s="132" t="str">
        <f>IFERROR(AVERAGE('4a. Scorer 1'!#REF!,'4b. Scorer 2'!M90,'4c. Scorer 3'!#REF!)," ")</f>
        <v xml:space="preserve"> </v>
      </c>
      <c r="Y91" s="133" t="str">
        <f t="shared" si="7"/>
        <v/>
      </c>
      <c r="Z91" s="132" t="str">
        <f>IFERROR(AVERAGE('4a. Scorer 1'!N90,'4b. Scorer 2'!N90,'4c. Scorer 3'!N90)," ")</f>
        <v xml:space="preserve"> </v>
      </c>
      <c r="AA91" s="132" t="str">
        <f>IFERROR(AVERAGE('4a. Scorer 1'!#REF!,'4b. Scorer 2'!#REF!,'4c. Scorer 3'!#REF!)," ")</f>
        <v xml:space="preserve"> </v>
      </c>
      <c r="AB91" s="133" t="str">
        <f t="shared" si="8"/>
        <v/>
      </c>
      <c r="AC91" s="132"/>
      <c r="AD91" s="132"/>
      <c r="AE91" s="132"/>
      <c r="AF91" s="132" t="str">
        <f>IFERROR(AVERAGE('4a. Scorer 1'!#REF!,'4b. Scorer 2'!S90,'4c. Scorer 3'!S90)," ")</f>
        <v xml:space="preserve"> </v>
      </c>
      <c r="AG91" s="133" t="str">
        <f t="shared" si="9"/>
        <v/>
      </c>
      <c r="AH91" s="756"/>
      <c r="AI91" s="756"/>
      <c r="AJ91" s="133"/>
      <c r="AK91" s="128"/>
      <c r="AL91" s="127"/>
      <c r="AM91" s="192" t="s">
        <v>1</v>
      </c>
      <c r="AN91" s="127"/>
      <c r="AO91" s="127"/>
      <c r="AP91" s="127"/>
      <c r="AQ91" s="192"/>
    </row>
    <row r="92" spans="1:43" ht="22.5" customHeight="1">
      <c r="A92" s="136"/>
      <c r="B92" s="136"/>
      <c r="C92" s="194"/>
      <c r="D92" s="19"/>
      <c r="E92" s="127"/>
      <c r="F92" s="127"/>
      <c r="G92" s="127"/>
      <c r="H92" s="128"/>
      <c r="I92" s="127"/>
      <c r="J92" s="127"/>
      <c r="K92" s="127"/>
      <c r="L92" s="129" t="str">
        <f>IF(G92="","",IF(AND(G92="Quick win",W92&gt;'7. Scoring criteria'!$C$45,AG92&gt;'7. Scoring criteria'!F126),"Yes",IF(AND(G92="Big bet",W92&gt;'7. Scoring criteria'!$C$46,Y92&gt;'7. Scoring criteria'!$D$46,AB92&gt;'7. Scoring criteria'!$E$46),"Yes",IF(AND(G92="Long shot",Y92&gt;'7. Scoring criteria'!$D$47,AB92&gt;'7. Scoring criteria'!$E$47),"Yes","No"))))</f>
        <v/>
      </c>
      <c r="M92" s="129"/>
      <c r="N92" s="128"/>
      <c r="O92" s="130" t="str">
        <f t="shared" si="5"/>
        <v/>
      </c>
      <c r="P92" s="131" t="str">
        <f>IFERROR(RANK(O92,$O$14:$O$128,0)+COUNTIF($O$14:O92,#REF!)," ")</f>
        <v xml:space="preserve"> </v>
      </c>
      <c r="Q92" s="128"/>
      <c r="R92" s="132" t="str">
        <f>IFERROR(AVERAGE('4a. Scorer 1'!F91,'4b. Scorer 2'!F91,'4c. Scorer 3'!F91)," ")</f>
        <v xml:space="preserve"> </v>
      </c>
      <c r="S92" s="132"/>
      <c r="T92" s="132"/>
      <c r="U92" s="132"/>
      <c r="V92" s="132"/>
      <c r="W92" s="133" t="str">
        <f t="shared" si="6"/>
        <v/>
      </c>
      <c r="X92" s="132" t="str">
        <f>IFERROR(AVERAGE('4a. Scorer 1'!#REF!,'4b. Scorer 2'!M91,'4c. Scorer 3'!#REF!)," ")</f>
        <v xml:space="preserve"> </v>
      </c>
      <c r="Y92" s="133" t="str">
        <f t="shared" si="7"/>
        <v/>
      </c>
      <c r="Z92" s="132" t="str">
        <f>IFERROR(AVERAGE('4a. Scorer 1'!N91,'4b. Scorer 2'!N91,'4c. Scorer 3'!N91)," ")</f>
        <v xml:space="preserve"> </v>
      </c>
      <c r="AA92" s="132" t="str">
        <f>IFERROR(AVERAGE('4a. Scorer 1'!#REF!,'4b. Scorer 2'!#REF!,'4c. Scorer 3'!#REF!)," ")</f>
        <v xml:space="preserve"> </v>
      </c>
      <c r="AB92" s="133" t="str">
        <f t="shared" si="8"/>
        <v/>
      </c>
      <c r="AC92" s="132"/>
      <c r="AD92" s="132"/>
      <c r="AE92" s="132"/>
      <c r="AF92" s="132" t="str">
        <f>IFERROR(AVERAGE('4a. Scorer 1'!#REF!,'4b. Scorer 2'!S91,'4c. Scorer 3'!S91)," ")</f>
        <v xml:space="preserve"> </v>
      </c>
      <c r="AG92" s="133" t="str">
        <f t="shared" si="9"/>
        <v/>
      </c>
      <c r="AH92" s="756"/>
      <c r="AI92" s="756"/>
      <c r="AJ92" s="133"/>
      <c r="AK92" s="128"/>
      <c r="AL92" s="127"/>
      <c r="AM92" s="192" t="s">
        <v>1</v>
      </c>
      <c r="AN92" s="127"/>
      <c r="AO92" s="127"/>
      <c r="AP92" s="127"/>
      <c r="AQ92" s="192"/>
    </row>
    <row r="93" spans="1:43" ht="22.5" customHeight="1">
      <c r="A93" s="136"/>
      <c r="B93" s="136"/>
      <c r="C93" s="194"/>
      <c r="D93" s="19"/>
      <c r="E93" s="127"/>
      <c r="F93" s="127"/>
      <c r="G93" s="127"/>
      <c r="H93" s="128"/>
      <c r="I93" s="127"/>
      <c r="J93" s="127"/>
      <c r="K93" s="127"/>
      <c r="L93" s="129" t="str">
        <f>IF(G93="","",IF(AND(G93="Quick win",W93&gt;'7. Scoring criteria'!$C$45,AG93&gt;'7. Scoring criteria'!F127),"Yes",IF(AND(G93="Big bet",W93&gt;'7. Scoring criteria'!$C$46,Y93&gt;'7. Scoring criteria'!$D$46,AB93&gt;'7. Scoring criteria'!$E$46),"Yes",IF(AND(G93="Long shot",Y93&gt;'7. Scoring criteria'!$D$47,AB93&gt;'7. Scoring criteria'!$E$47),"Yes","No"))))</f>
        <v/>
      </c>
      <c r="M93" s="129"/>
      <c r="N93" s="128"/>
      <c r="O93" s="130" t="str">
        <f t="shared" si="5"/>
        <v/>
      </c>
      <c r="P93" s="131" t="str">
        <f>IFERROR(RANK(O93,$O$14:$O$128,0)+COUNTIF($O$14:O93,#REF!)," ")</f>
        <v xml:space="preserve"> </v>
      </c>
      <c r="Q93" s="128"/>
      <c r="R93" s="132" t="str">
        <f>IFERROR(AVERAGE('4a. Scorer 1'!F92,'4b. Scorer 2'!F92,'4c. Scorer 3'!F92)," ")</f>
        <v xml:space="preserve"> </v>
      </c>
      <c r="S93" s="132"/>
      <c r="T93" s="132"/>
      <c r="U93" s="132"/>
      <c r="V93" s="132"/>
      <c r="W93" s="133" t="str">
        <f t="shared" si="6"/>
        <v/>
      </c>
      <c r="X93" s="132" t="str">
        <f>IFERROR(AVERAGE('4a. Scorer 1'!#REF!,'4b. Scorer 2'!M92,'4c. Scorer 3'!#REF!)," ")</f>
        <v xml:space="preserve"> </v>
      </c>
      <c r="Y93" s="133" t="str">
        <f t="shared" si="7"/>
        <v/>
      </c>
      <c r="Z93" s="132" t="str">
        <f>IFERROR(AVERAGE('4a. Scorer 1'!N92,'4b. Scorer 2'!N92,'4c. Scorer 3'!N92)," ")</f>
        <v xml:space="preserve"> </v>
      </c>
      <c r="AA93" s="132" t="str">
        <f>IFERROR(AVERAGE('4a. Scorer 1'!#REF!,'4b. Scorer 2'!#REF!,'4c. Scorer 3'!#REF!)," ")</f>
        <v xml:space="preserve"> </v>
      </c>
      <c r="AB93" s="133" t="str">
        <f t="shared" si="8"/>
        <v/>
      </c>
      <c r="AC93" s="132"/>
      <c r="AD93" s="132"/>
      <c r="AE93" s="132"/>
      <c r="AF93" s="132" t="str">
        <f>IFERROR(AVERAGE('4a. Scorer 1'!#REF!,'4b. Scorer 2'!S92,'4c. Scorer 3'!S92)," ")</f>
        <v xml:space="preserve"> </v>
      </c>
      <c r="AG93" s="133" t="str">
        <f t="shared" si="9"/>
        <v/>
      </c>
      <c r="AH93" s="756"/>
      <c r="AI93" s="756"/>
      <c r="AJ93" s="133"/>
      <c r="AK93" s="128"/>
      <c r="AL93" s="127"/>
      <c r="AM93" s="192" t="s">
        <v>1</v>
      </c>
      <c r="AN93" s="127"/>
      <c r="AO93" s="127"/>
      <c r="AP93" s="127"/>
      <c r="AQ93" s="192"/>
    </row>
    <row r="94" spans="1:43" ht="22.5" customHeight="1">
      <c r="A94" s="136"/>
      <c r="B94" s="136"/>
      <c r="C94" s="194"/>
      <c r="D94" s="19"/>
      <c r="E94" s="127"/>
      <c r="F94" s="127"/>
      <c r="G94" s="127"/>
      <c r="H94" s="128"/>
      <c r="I94" s="127"/>
      <c r="J94" s="127"/>
      <c r="K94" s="127"/>
      <c r="L94" s="129" t="str">
        <f>IF(G94="","",IF(AND(G94="Quick win",W94&gt;'7. Scoring criteria'!$C$45,AG94&gt;'7. Scoring criteria'!F128),"Yes",IF(AND(G94="Big bet",W94&gt;'7. Scoring criteria'!$C$46,Y94&gt;'7. Scoring criteria'!$D$46,AB94&gt;'7. Scoring criteria'!$E$46),"Yes",IF(AND(G94="Long shot",Y94&gt;'7. Scoring criteria'!$D$47,AB94&gt;'7. Scoring criteria'!$E$47),"Yes","No"))))</f>
        <v/>
      </c>
      <c r="M94" s="129"/>
      <c r="N94" s="128"/>
      <c r="O94" s="130" t="str">
        <f t="shared" si="5"/>
        <v/>
      </c>
      <c r="P94" s="131" t="str">
        <f>IFERROR(RANK(O94,$O$14:$O$128,0)+COUNTIF($O$14:O94,#REF!)," ")</f>
        <v xml:space="preserve"> </v>
      </c>
      <c r="Q94" s="128"/>
      <c r="R94" s="132" t="str">
        <f>IFERROR(AVERAGE('4a. Scorer 1'!F93,'4b. Scorer 2'!F93,'4c. Scorer 3'!F93)," ")</f>
        <v xml:space="preserve"> </v>
      </c>
      <c r="S94" s="132"/>
      <c r="T94" s="132"/>
      <c r="U94" s="132"/>
      <c r="V94" s="132"/>
      <c r="W94" s="133" t="str">
        <f t="shared" si="6"/>
        <v/>
      </c>
      <c r="X94" s="132" t="str">
        <f>IFERROR(AVERAGE('4a. Scorer 1'!#REF!,'4b. Scorer 2'!M93,'4c. Scorer 3'!#REF!)," ")</f>
        <v xml:space="preserve"> </v>
      </c>
      <c r="Y94" s="133" t="str">
        <f t="shared" si="7"/>
        <v/>
      </c>
      <c r="Z94" s="132" t="str">
        <f>IFERROR(AVERAGE('4a. Scorer 1'!N93,'4b. Scorer 2'!N93,'4c. Scorer 3'!N93)," ")</f>
        <v xml:space="preserve"> </v>
      </c>
      <c r="AA94" s="132" t="str">
        <f>IFERROR(AVERAGE('4a. Scorer 1'!#REF!,'4b. Scorer 2'!#REF!,'4c. Scorer 3'!#REF!)," ")</f>
        <v xml:space="preserve"> </v>
      </c>
      <c r="AB94" s="133" t="str">
        <f t="shared" si="8"/>
        <v/>
      </c>
      <c r="AC94" s="132"/>
      <c r="AD94" s="132"/>
      <c r="AE94" s="132"/>
      <c r="AF94" s="132" t="str">
        <f>IFERROR(AVERAGE('4a. Scorer 1'!#REF!,'4b. Scorer 2'!S93,'4c. Scorer 3'!S93)," ")</f>
        <v xml:space="preserve"> </v>
      </c>
      <c r="AG94" s="133" t="str">
        <f t="shared" si="9"/>
        <v/>
      </c>
      <c r="AH94" s="756"/>
      <c r="AI94" s="756"/>
      <c r="AJ94" s="133"/>
      <c r="AK94" s="128"/>
      <c r="AL94" s="127"/>
      <c r="AM94" s="192" t="s">
        <v>1</v>
      </c>
      <c r="AN94" s="127"/>
      <c r="AO94" s="127"/>
      <c r="AP94" s="127"/>
      <c r="AQ94" s="192"/>
    </row>
    <row r="95" spans="1:43" ht="22.5" customHeight="1">
      <c r="A95" s="136"/>
      <c r="B95" s="136"/>
      <c r="C95" s="194"/>
      <c r="D95" s="19"/>
      <c r="E95" s="127"/>
      <c r="F95" s="127"/>
      <c r="G95" s="127"/>
      <c r="H95" s="128"/>
      <c r="I95" s="127"/>
      <c r="J95" s="127"/>
      <c r="K95" s="127"/>
      <c r="L95" s="129" t="str">
        <f>IF(G95="","",IF(AND(G95="Quick win",W95&gt;'7. Scoring criteria'!$C$45,AG95&gt;'7. Scoring criteria'!F129),"Yes",IF(AND(G95="Big bet",W95&gt;'7. Scoring criteria'!$C$46,Y95&gt;'7. Scoring criteria'!$D$46,AB95&gt;'7. Scoring criteria'!$E$46),"Yes",IF(AND(G95="Long shot",Y95&gt;'7. Scoring criteria'!$D$47,AB95&gt;'7. Scoring criteria'!$E$47),"Yes","No"))))</f>
        <v/>
      </c>
      <c r="M95" s="129"/>
      <c r="N95" s="128"/>
      <c r="O95" s="130" t="str">
        <f t="shared" si="5"/>
        <v/>
      </c>
      <c r="P95" s="131" t="str">
        <f>IFERROR(RANK(O95,$O$14:$O$128,0)+COUNTIF($O$14:O95,#REF!)," ")</f>
        <v xml:space="preserve"> </v>
      </c>
      <c r="Q95" s="128"/>
      <c r="R95" s="132" t="str">
        <f>IFERROR(AVERAGE('4a. Scorer 1'!F94,'4b. Scorer 2'!F94,'4c. Scorer 3'!F94)," ")</f>
        <v xml:space="preserve"> </v>
      </c>
      <c r="S95" s="132"/>
      <c r="T95" s="132"/>
      <c r="U95" s="132"/>
      <c r="V95" s="132"/>
      <c r="W95" s="133" t="str">
        <f t="shared" si="6"/>
        <v/>
      </c>
      <c r="X95" s="132" t="str">
        <f>IFERROR(AVERAGE('4a. Scorer 1'!#REF!,'4b. Scorer 2'!M94,'4c. Scorer 3'!#REF!)," ")</f>
        <v xml:space="preserve"> </v>
      </c>
      <c r="Y95" s="133" t="str">
        <f t="shared" si="7"/>
        <v/>
      </c>
      <c r="Z95" s="132" t="str">
        <f>IFERROR(AVERAGE('4a. Scorer 1'!N94,'4b. Scorer 2'!N94,'4c. Scorer 3'!N94)," ")</f>
        <v xml:space="preserve"> </v>
      </c>
      <c r="AA95" s="132" t="str">
        <f>IFERROR(AVERAGE('4a. Scorer 1'!#REF!,'4b. Scorer 2'!#REF!,'4c. Scorer 3'!#REF!)," ")</f>
        <v xml:space="preserve"> </v>
      </c>
      <c r="AB95" s="133" t="str">
        <f t="shared" si="8"/>
        <v/>
      </c>
      <c r="AC95" s="132"/>
      <c r="AD95" s="132"/>
      <c r="AE95" s="132"/>
      <c r="AF95" s="132" t="str">
        <f>IFERROR(AVERAGE('4a. Scorer 1'!#REF!,'4b. Scorer 2'!S94,'4c. Scorer 3'!#REF!)," ")</f>
        <v xml:space="preserve"> </v>
      </c>
      <c r="AG95" s="133" t="str">
        <f t="shared" si="9"/>
        <v/>
      </c>
      <c r="AH95" s="756"/>
      <c r="AI95" s="756"/>
      <c r="AJ95" s="133"/>
      <c r="AK95" s="128"/>
      <c r="AL95" s="127"/>
      <c r="AM95" s="192" t="s">
        <v>1</v>
      </c>
      <c r="AN95" s="127"/>
      <c r="AO95" s="127"/>
      <c r="AP95" s="127"/>
      <c r="AQ95" s="192"/>
    </row>
    <row r="96" spans="1:43" ht="22.5" customHeight="1">
      <c r="A96" s="136"/>
      <c r="B96" s="136"/>
      <c r="C96" s="194"/>
      <c r="D96" s="19"/>
      <c r="E96" s="127"/>
      <c r="F96" s="127"/>
      <c r="G96" s="127"/>
      <c r="H96" s="128"/>
      <c r="I96" s="127"/>
      <c r="J96" s="127"/>
      <c r="K96" s="127"/>
      <c r="L96" s="129" t="str">
        <f>IF(G96="","",IF(AND(G96="Quick win",W96&gt;'7. Scoring criteria'!$C$45,AG96&gt;'7. Scoring criteria'!F130),"Yes",IF(AND(G96="Big bet",W96&gt;'7. Scoring criteria'!$C$46,Y96&gt;'7. Scoring criteria'!$D$46,AB96&gt;'7. Scoring criteria'!$E$46),"Yes",IF(AND(G96="Long shot",Y96&gt;'7. Scoring criteria'!$D$47,AB96&gt;'7. Scoring criteria'!$E$47),"Yes","No"))))</f>
        <v/>
      </c>
      <c r="M96" s="129"/>
      <c r="N96" s="128"/>
      <c r="O96" s="130" t="str">
        <f t="shared" si="5"/>
        <v/>
      </c>
      <c r="P96" s="131" t="str">
        <f>IFERROR(RANK(O96,$O$14:$O$128,0)+COUNTIF($O$14:O96,#REF!)," ")</f>
        <v xml:space="preserve"> </v>
      </c>
      <c r="Q96" s="128"/>
      <c r="R96" s="132" t="str">
        <f>IFERROR(AVERAGE('4a. Scorer 1'!F95,'4b. Scorer 2'!F95,'4c. Scorer 3'!F95)," ")</f>
        <v xml:space="preserve"> </v>
      </c>
      <c r="S96" s="132"/>
      <c r="T96" s="132"/>
      <c r="U96" s="132"/>
      <c r="V96" s="132"/>
      <c r="W96" s="133" t="str">
        <f t="shared" si="6"/>
        <v/>
      </c>
      <c r="X96" s="132" t="str">
        <f>IFERROR(AVERAGE('4a. Scorer 1'!#REF!,'4b. Scorer 2'!M95,'4c. Scorer 3'!#REF!)," ")</f>
        <v xml:space="preserve"> </v>
      </c>
      <c r="Y96" s="133" t="str">
        <f t="shared" si="7"/>
        <v/>
      </c>
      <c r="Z96" s="132" t="str">
        <f>IFERROR(AVERAGE('4a. Scorer 1'!N95,'4b. Scorer 2'!N95,'4c. Scorer 3'!N95)," ")</f>
        <v xml:space="preserve"> </v>
      </c>
      <c r="AA96" s="132" t="str">
        <f>IFERROR(AVERAGE('4a. Scorer 1'!#REF!,'4b. Scorer 2'!#REF!,'4c. Scorer 3'!#REF!)," ")</f>
        <v xml:space="preserve"> </v>
      </c>
      <c r="AB96" s="133" t="str">
        <f t="shared" si="8"/>
        <v/>
      </c>
      <c r="AC96" s="132"/>
      <c r="AD96" s="132"/>
      <c r="AE96" s="132"/>
      <c r="AF96" s="132" t="str">
        <f>IFERROR(AVERAGE('4a. Scorer 1'!#REF!,'4b. Scorer 2'!S95,'4c. Scorer 3'!#REF!)," ")</f>
        <v xml:space="preserve"> </v>
      </c>
      <c r="AG96" s="133" t="str">
        <f t="shared" si="9"/>
        <v/>
      </c>
      <c r="AH96" s="756"/>
      <c r="AI96" s="756"/>
      <c r="AJ96" s="133"/>
      <c r="AK96" s="128"/>
      <c r="AL96" s="127"/>
      <c r="AM96" s="192" t="s">
        <v>1</v>
      </c>
      <c r="AN96" s="127"/>
      <c r="AO96" s="127"/>
      <c r="AP96" s="127"/>
      <c r="AQ96" s="192"/>
    </row>
    <row r="97" spans="1:43" ht="22.5" customHeight="1">
      <c r="A97" s="136"/>
      <c r="B97" s="136"/>
      <c r="C97" s="194"/>
      <c r="D97" s="19"/>
      <c r="E97" s="127"/>
      <c r="F97" s="127"/>
      <c r="G97" s="127"/>
      <c r="H97" s="128"/>
      <c r="I97" s="127"/>
      <c r="J97" s="127"/>
      <c r="K97" s="127"/>
      <c r="L97" s="129" t="str">
        <f>IF(G97="","",IF(AND(G97="Quick win",W97&gt;'7. Scoring criteria'!$C$45,AG97&gt;'7. Scoring criteria'!F131),"Yes",IF(AND(G97="Big bet",W97&gt;'7. Scoring criteria'!$C$46,Y97&gt;'7. Scoring criteria'!$D$46,AB97&gt;'7. Scoring criteria'!$E$46),"Yes",IF(AND(G97="Long shot",Y97&gt;'7. Scoring criteria'!$D$47,AB97&gt;'7. Scoring criteria'!$E$47),"Yes","No"))))</f>
        <v/>
      </c>
      <c r="M97" s="129"/>
      <c r="N97" s="128"/>
      <c r="O97" s="130" t="str">
        <f t="shared" si="5"/>
        <v/>
      </c>
      <c r="P97" s="131" t="str">
        <f>IFERROR(RANK(O97,$O$14:$O$128,0)+COUNTIF($O$14:O97,#REF!)," ")</f>
        <v xml:space="preserve"> </v>
      </c>
      <c r="Q97" s="128"/>
      <c r="R97" s="132" t="str">
        <f>IFERROR(AVERAGE('4a. Scorer 1'!F96,'4b. Scorer 2'!F96,'4c. Scorer 3'!F96)," ")</f>
        <v xml:space="preserve"> </v>
      </c>
      <c r="S97" s="132"/>
      <c r="T97" s="132"/>
      <c r="U97" s="132"/>
      <c r="V97" s="132"/>
      <c r="W97" s="133" t="str">
        <f t="shared" si="6"/>
        <v/>
      </c>
      <c r="X97" s="132" t="str">
        <f>IFERROR(AVERAGE('4a. Scorer 1'!#REF!,'4b. Scorer 2'!M96,'4c. Scorer 3'!#REF!)," ")</f>
        <v xml:space="preserve"> </v>
      </c>
      <c r="Y97" s="133" t="str">
        <f t="shared" si="7"/>
        <v/>
      </c>
      <c r="Z97" s="132" t="str">
        <f>IFERROR(AVERAGE('4a. Scorer 1'!N96,'4b. Scorer 2'!N96,'4c. Scorer 3'!N96)," ")</f>
        <v xml:space="preserve"> </v>
      </c>
      <c r="AA97" s="132" t="str">
        <f>IFERROR(AVERAGE('4a. Scorer 1'!#REF!,'4b. Scorer 2'!#REF!,'4c. Scorer 3'!#REF!)," ")</f>
        <v xml:space="preserve"> </v>
      </c>
      <c r="AB97" s="133" t="str">
        <f t="shared" si="8"/>
        <v/>
      </c>
      <c r="AC97" s="132"/>
      <c r="AD97" s="132"/>
      <c r="AE97" s="132"/>
      <c r="AF97" s="132" t="str">
        <f>IFERROR(AVERAGE('4a. Scorer 1'!#REF!,'4b. Scorer 2'!S96,'4c. Scorer 3'!#REF!)," ")</f>
        <v xml:space="preserve"> </v>
      </c>
      <c r="AG97" s="133" t="str">
        <f t="shared" si="9"/>
        <v/>
      </c>
      <c r="AH97" s="756"/>
      <c r="AI97" s="756"/>
      <c r="AJ97" s="133"/>
      <c r="AK97" s="128"/>
      <c r="AL97" s="127"/>
      <c r="AM97" s="192" t="s">
        <v>1</v>
      </c>
      <c r="AN97" s="127"/>
      <c r="AO97" s="127"/>
      <c r="AP97" s="127"/>
      <c r="AQ97" s="192"/>
    </row>
    <row r="98" spans="1:43" ht="22.5" customHeight="1">
      <c r="A98" s="136"/>
      <c r="B98" s="136"/>
      <c r="C98" s="194"/>
      <c r="D98" s="19"/>
      <c r="E98" s="127"/>
      <c r="F98" s="127"/>
      <c r="G98" s="127"/>
      <c r="H98" s="128"/>
      <c r="I98" s="127"/>
      <c r="J98" s="127"/>
      <c r="K98" s="127"/>
      <c r="L98" s="129" t="str">
        <f>IF(G98="","",IF(AND(G98="Quick win",W98&gt;'7. Scoring criteria'!$C$45,AG98&gt;'7. Scoring criteria'!F132),"Yes",IF(AND(G98="Big bet",W98&gt;'7. Scoring criteria'!$C$46,Y98&gt;'7. Scoring criteria'!$D$46,AB98&gt;'7. Scoring criteria'!$E$46),"Yes",IF(AND(G98="Long shot",Y98&gt;'7. Scoring criteria'!$D$47,AB98&gt;'7. Scoring criteria'!$E$47),"Yes","No"))))</f>
        <v/>
      </c>
      <c r="M98" s="129"/>
      <c r="N98" s="128"/>
      <c r="O98" s="130" t="str">
        <f t="shared" si="5"/>
        <v/>
      </c>
      <c r="P98" s="131" t="str">
        <f>IFERROR(RANK(O98,$O$14:$O$128,0)+COUNTIF($O$14:O98,#REF!)," ")</f>
        <v xml:space="preserve"> </v>
      </c>
      <c r="Q98" s="128"/>
      <c r="R98" s="132" t="str">
        <f>IFERROR(AVERAGE('4a. Scorer 1'!F97,'4b. Scorer 2'!F97,'4c. Scorer 3'!F97)," ")</f>
        <v xml:space="preserve"> </v>
      </c>
      <c r="S98" s="132"/>
      <c r="T98" s="132"/>
      <c r="U98" s="132"/>
      <c r="V98" s="132"/>
      <c r="W98" s="133" t="str">
        <f t="shared" si="6"/>
        <v/>
      </c>
      <c r="X98" s="132" t="str">
        <f>IFERROR(AVERAGE('4a. Scorer 1'!#REF!,'4b. Scorer 2'!M97,'4c. Scorer 3'!#REF!)," ")</f>
        <v xml:space="preserve"> </v>
      </c>
      <c r="Y98" s="133" t="str">
        <f t="shared" si="7"/>
        <v/>
      </c>
      <c r="Z98" s="132" t="str">
        <f>IFERROR(AVERAGE('4a. Scorer 1'!N97,'4b. Scorer 2'!N97,'4c. Scorer 3'!N97)," ")</f>
        <v xml:space="preserve"> </v>
      </c>
      <c r="AA98" s="132" t="str">
        <f>IFERROR(AVERAGE('4a. Scorer 1'!#REF!,'4b. Scorer 2'!#REF!,'4c. Scorer 3'!#REF!)," ")</f>
        <v xml:space="preserve"> </v>
      </c>
      <c r="AB98" s="133" t="str">
        <f t="shared" si="8"/>
        <v/>
      </c>
      <c r="AC98" s="132"/>
      <c r="AD98" s="132"/>
      <c r="AE98" s="132"/>
      <c r="AF98" s="132" t="str">
        <f>IFERROR(AVERAGE('4a. Scorer 1'!#REF!,'4b. Scorer 2'!S97,'4c. Scorer 3'!#REF!)," ")</f>
        <v xml:space="preserve"> </v>
      </c>
      <c r="AG98" s="133" t="str">
        <f t="shared" si="9"/>
        <v/>
      </c>
      <c r="AH98" s="756"/>
      <c r="AI98" s="756"/>
      <c r="AJ98" s="133"/>
      <c r="AK98" s="128"/>
      <c r="AL98" s="127"/>
      <c r="AM98" s="192" t="s">
        <v>1</v>
      </c>
      <c r="AN98" s="127"/>
      <c r="AO98" s="127"/>
      <c r="AP98" s="127"/>
      <c r="AQ98" s="192"/>
    </row>
    <row r="99" spans="1:43" ht="22.5" customHeight="1">
      <c r="A99" s="136"/>
      <c r="B99" s="136"/>
      <c r="C99" s="194"/>
      <c r="D99" s="19"/>
      <c r="E99" s="127"/>
      <c r="F99" s="127"/>
      <c r="G99" s="127"/>
      <c r="H99" s="128"/>
      <c r="I99" s="127"/>
      <c r="J99" s="127"/>
      <c r="K99" s="127"/>
      <c r="L99" s="129" t="str">
        <f>IF(G99="","",IF(AND(G99="Quick win",W99&gt;'7. Scoring criteria'!$C$45,AG99&gt;'7. Scoring criteria'!F133),"Yes",IF(AND(G99="Big bet",W99&gt;'7. Scoring criteria'!$C$46,Y99&gt;'7. Scoring criteria'!$D$46,AB99&gt;'7. Scoring criteria'!$E$46),"Yes",IF(AND(G99="Long shot",Y99&gt;'7. Scoring criteria'!$D$47,AB99&gt;'7. Scoring criteria'!$E$47),"Yes","No"))))</f>
        <v/>
      </c>
      <c r="M99" s="129"/>
      <c r="N99" s="128"/>
      <c r="O99" s="130" t="str">
        <f t="shared" si="5"/>
        <v/>
      </c>
      <c r="P99" s="131" t="str">
        <f>IFERROR(RANK(O99,$O$14:$O$128,0)+COUNTIF($O$14:O99,#REF!)," ")</f>
        <v xml:space="preserve"> </v>
      </c>
      <c r="Q99" s="128"/>
      <c r="R99" s="132" t="str">
        <f>IFERROR(AVERAGE('4a. Scorer 1'!F98,'4b. Scorer 2'!F98,'4c. Scorer 3'!F98)," ")</f>
        <v xml:space="preserve"> </v>
      </c>
      <c r="S99" s="132"/>
      <c r="T99" s="132"/>
      <c r="U99" s="132"/>
      <c r="V99" s="132"/>
      <c r="W99" s="133" t="str">
        <f t="shared" si="6"/>
        <v/>
      </c>
      <c r="X99" s="132" t="str">
        <f>IFERROR(AVERAGE('4a. Scorer 1'!#REF!,'4b. Scorer 2'!M98,'4c. Scorer 3'!#REF!)," ")</f>
        <v xml:space="preserve"> </v>
      </c>
      <c r="Y99" s="133" t="str">
        <f t="shared" si="7"/>
        <v/>
      </c>
      <c r="Z99" s="132" t="str">
        <f>IFERROR(AVERAGE('4a. Scorer 1'!N98,'4b. Scorer 2'!N98,'4c. Scorer 3'!N98)," ")</f>
        <v xml:space="preserve"> </v>
      </c>
      <c r="AA99" s="132" t="str">
        <f>IFERROR(AVERAGE('4a. Scorer 1'!#REF!,'4b. Scorer 2'!#REF!,'4c. Scorer 3'!#REF!)," ")</f>
        <v xml:space="preserve"> </v>
      </c>
      <c r="AB99" s="133" t="str">
        <f t="shared" si="8"/>
        <v/>
      </c>
      <c r="AC99" s="132"/>
      <c r="AD99" s="132"/>
      <c r="AE99" s="132"/>
      <c r="AF99" s="132" t="str">
        <f>IFERROR(AVERAGE('4a. Scorer 1'!#REF!,'4b. Scorer 2'!S98,'4c. Scorer 3'!#REF!)," ")</f>
        <v xml:space="preserve"> </v>
      </c>
      <c r="AG99" s="133" t="str">
        <f t="shared" si="9"/>
        <v/>
      </c>
      <c r="AH99" s="756"/>
      <c r="AI99" s="756"/>
      <c r="AJ99" s="133"/>
      <c r="AK99" s="128"/>
      <c r="AL99" s="127"/>
      <c r="AM99" s="192" t="s">
        <v>1</v>
      </c>
      <c r="AN99" s="127"/>
      <c r="AO99" s="127"/>
      <c r="AP99" s="127"/>
      <c r="AQ99" s="192"/>
    </row>
    <row r="100" spans="1:43" ht="22.5" customHeight="1">
      <c r="A100" s="136"/>
      <c r="B100" s="136"/>
      <c r="C100" s="194"/>
      <c r="D100" s="19"/>
      <c r="E100" s="127"/>
      <c r="F100" s="127"/>
      <c r="G100" s="127"/>
      <c r="H100" s="128"/>
      <c r="I100" s="127"/>
      <c r="J100" s="127"/>
      <c r="K100" s="127"/>
      <c r="L100" s="129" t="str">
        <f>IF(G100="","",IF(AND(G100="Quick win",W100&gt;'7. Scoring criteria'!$C$45,AG100&gt;'7. Scoring criteria'!F134),"Yes",IF(AND(G100="Big bet",W100&gt;'7. Scoring criteria'!$C$46,Y100&gt;'7. Scoring criteria'!$D$46,AB100&gt;'7. Scoring criteria'!$E$46),"Yes",IF(AND(G100="Long shot",Y100&gt;'7. Scoring criteria'!$D$47,AB100&gt;'7. Scoring criteria'!$E$47),"Yes","No"))))</f>
        <v/>
      </c>
      <c r="M100" s="129"/>
      <c r="N100" s="128"/>
      <c r="O100" s="130" t="str">
        <f t="shared" si="5"/>
        <v/>
      </c>
      <c r="P100" s="131" t="str">
        <f>IFERROR(RANK(O100,$O$14:$O$128,0)+COUNTIF($O$14:O100,#REF!)," ")</f>
        <v xml:space="preserve"> </v>
      </c>
      <c r="Q100" s="128"/>
      <c r="R100" s="132" t="str">
        <f>IFERROR(AVERAGE('4a. Scorer 1'!F99,'4b. Scorer 2'!F99,'4c. Scorer 3'!F99)," ")</f>
        <v xml:space="preserve"> </v>
      </c>
      <c r="S100" s="132"/>
      <c r="T100" s="132"/>
      <c r="U100" s="132"/>
      <c r="V100" s="132"/>
      <c r="W100" s="133" t="str">
        <f t="shared" si="6"/>
        <v/>
      </c>
      <c r="X100" s="132" t="str">
        <f>IFERROR(AVERAGE('4a. Scorer 1'!#REF!,'4b. Scorer 2'!M99,'4c. Scorer 3'!#REF!)," ")</f>
        <v xml:space="preserve"> </v>
      </c>
      <c r="Y100" s="133" t="str">
        <f t="shared" si="7"/>
        <v/>
      </c>
      <c r="Z100" s="132" t="str">
        <f>IFERROR(AVERAGE('4a. Scorer 1'!N99,'4b. Scorer 2'!N99,'4c. Scorer 3'!N99)," ")</f>
        <v xml:space="preserve"> </v>
      </c>
      <c r="AA100" s="132" t="str">
        <f>IFERROR(AVERAGE('4a. Scorer 1'!#REF!,'4b. Scorer 2'!#REF!,'4c. Scorer 3'!#REF!)," ")</f>
        <v xml:space="preserve"> </v>
      </c>
      <c r="AB100" s="133" t="str">
        <f t="shared" si="8"/>
        <v/>
      </c>
      <c r="AC100" s="132"/>
      <c r="AD100" s="132"/>
      <c r="AE100" s="132"/>
      <c r="AF100" s="132" t="str">
        <f>IFERROR(AVERAGE('4a. Scorer 1'!#REF!,'4b. Scorer 2'!S99,'4c. Scorer 3'!#REF!)," ")</f>
        <v xml:space="preserve"> </v>
      </c>
      <c r="AG100" s="133" t="str">
        <f t="shared" si="9"/>
        <v/>
      </c>
      <c r="AH100" s="756"/>
      <c r="AI100" s="756"/>
      <c r="AJ100" s="133"/>
      <c r="AK100" s="128"/>
      <c r="AL100" s="127"/>
      <c r="AM100" s="192" t="s">
        <v>1</v>
      </c>
      <c r="AN100" s="127"/>
      <c r="AO100" s="127"/>
      <c r="AP100" s="127"/>
      <c r="AQ100" s="192"/>
    </row>
    <row r="101" spans="1:43" ht="22.5" customHeight="1">
      <c r="A101" s="136"/>
      <c r="B101" s="136"/>
      <c r="C101" s="194"/>
      <c r="D101" s="19"/>
      <c r="E101" s="127"/>
      <c r="F101" s="127"/>
      <c r="G101" s="127"/>
      <c r="H101" s="128"/>
      <c r="I101" s="127"/>
      <c r="J101" s="127"/>
      <c r="K101" s="127"/>
      <c r="L101" s="129" t="str">
        <f>IF(G101="","",IF(AND(G101="Quick win",W101&gt;'7. Scoring criteria'!$C$45,AG101&gt;'7. Scoring criteria'!F135),"Yes",IF(AND(G101="Big bet",W101&gt;'7. Scoring criteria'!$C$46,Y101&gt;'7. Scoring criteria'!$D$46,AB101&gt;'7. Scoring criteria'!$E$46),"Yes",IF(AND(G101="Long shot",Y101&gt;'7. Scoring criteria'!$D$47,AB101&gt;'7. Scoring criteria'!$E$47),"Yes","No"))))</f>
        <v/>
      </c>
      <c r="M101" s="129"/>
      <c r="N101" s="128"/>
      <c r="O101" s="130" t="str">
        <f t="shared" si="5"/>
        <v/>
      </c>
      <c r="P101" s="131" t="str">
        <f>IFERROR(RANK(O101,$O$14:$O$128,0)+COUNTIF($O$14:O101,#REF!)," ")</f>
        <v xml:space="preserve"> </v>
      </c>
      <c r="Q101" s="128"/>
      <c r="R101" s="132" t="str">
        <f>IFERROR(AVERAGE('4a. Scorer 1'!F100,'4b. Scorer 2'!F100,'4c. Scorer 3'!F100)," ")</f>
        <v xml:space="preserve"> </v>
      </c>
      <c r="S101" s="132"/>
      <c r="T101" s="132"/>
      <c r="U101" s="132"/>
      <c r="V101" s="132"/>
      <c r="W101" s="133" t="str">
        <f t="shared" si="6"/>
        <v/>
      </c>
      <c r="X101" s="132" t="str">
        <f>IFERROR(AVERAGE('4a. Scorer 1'!#REF!,'4b. Scorer 2'!M100,'4c. Scorer 3'!#REF!)," ")</f>
        <v xml:space="preserve"> </v>
      </c>
      <c r="Y101" s="133" t="str">
        <f t="shared" si="7"/>
        <v/>
      </c>
      <c r="Z101" s="132" t="str">
        <f>IFERROR(AVERAGE('4a. Scorer 1'!N100,'4b. Scorer 2'!N100,'4c. Scorer 3'!N100)," ")</f>
        <v xml:space="preserve"> </v>
      </c>
      <c r="AA101" s="132" t="str">
        <f>IFERROR(AVERAGE('4a. Scorer 1'!#REF!,'4b. Scorer 2'!#REF!,'4c. Scorer 3'!#REF!)," ")</f>
        <v xml:space="preserve"> </v>
      </c>
      <c r="AB101" s="133" t="str">
        <f t="shared" si="8"/>
        <v/>
      </c>
      <c r="AC101" s="132"/>
      <c r="AD101" s="132"/>
      <c r="AE101" s="132"/>
      <c r="AF101" s="132" t="str">
        <f>IFERROR(AVERAGE('4a. Scorer 1'!#REF!,'4b. Scorer 2'!S100,'4c. Scorer 3'!#REF!)," ")</f>
        <v xml:space="preserve"> </v>
      </c>
      <c r="AG101" s="133" t="str">
        <f t="shared" si="9"/>
        <v/>
      </c>
      <c r="AH101" s="756"/>
      <c r="AI101" s="756"/>
      <c r="AJ101" s="133"/>
      <c r="AK101" s="128"/>
      <c r="AL101" s="127"/>
      <c r="AM101" s="192" t="s">
        <v>1</v>
      </c>
      <c r="AN101" s="127"/>
      <c r="AO101" s="127"/>
      <c r="AP101" s="127"/>
      <c r="AQ101" s="192"/>
    </row>
    <row r="102" spans="1:43" ht="22.5" customHeight="1">
      <c r="A102" s="136"/>
      <c r="B102" s="136"/>
      <c r="C102" s="194"/>
      <c r="D102" s="19"/>
      <c r="E102" s="127"/>
      <c r="F102" s="127"/>
      <c r="G102" s="127"/>
      <c r="H102" s="128"/>
      <c r="I102" s="127"/>
      <c r="J102" s="127"/>
      <c r="K102" s="127"/>
      <c r="L102" s="129" t="str">
        <f>IF(G102="","",IF(AND(G102="Quick win",W102&gt;'7. Scoring criteria'!$C$45,AG102&gt;'7. Scoring criteria'!F136),"Yes",IF(AND(G102="Big bet",W102&gt;'7. Scoring criteria'!$C$46,Y102&gt;'7. Scoring criteria'!$D$46,AB102&gt;'7. Scoring criteria'!$E$46),"Yes",IF(AND(G102="Long shot",Y102&gt;'7. Scoring criteria'!$D$47,AB102&gt;'7. Scoring criteria'!$E$47),"Yes","No"))))</f>
        <v/>
      </c>
      <c r="M102" s="129"/>
      <c r="N102" s="128"/>
      <c r="O102" s="130" t="str">
        <f t="shared" si="5"/>
        <v/>
      </c>
      <c r="P102" s="131" t="str">
        <f>IFERROR(RANK(O102,$O$14:$O$128,0)+COUNTIF($O$14:O102,#REF!)," ")</f>
        <v xml:space="preserve"> </v>
      </c>
      <c r="Q102" s="128"/>
      <c r="R102" s="132" t="str">
        <f>IFERROR(AVERAGE('4a. Scorer 1'!F101,'4b. Scorer 2'!F101,'4c. Scorer 3'!F101)," ")</f>
        <v xml:space="preserve"> </v>
      </c>
      <c r="S102" s="132"/>
      <c r="T102" s="132"/>
      <c r="U102" s="132"/>
      <c r="V102" s="132"/>
      <c r="W102" s="133" t="str">
        <f t="shared" si="6"/>
        <v/>
      </c>
      <c r="X102" s="132" t="str">
        <f>IFERROR(AVERAGE('4a. Scorer 1'!#REF!,'4b. Scorer 2'!M101,'4c. Scorer 3'!#REF!)," ")</f>
        <v xml:space="preserve"> </v>
      </c>
      <c r="Y102" s="133" t="str">
        <f t="shared" si="7"/>
        <v/>
      </c>
      <c r="Z102" s="132" t="str">
        <f>IFERROR(AVERAGE('4a. Scorer 1'!N101,'4b. Scorer 2'!N101,'4c. Scorer 3'!N101)," ")</f>
        <v xml:space="preserve"> </v>
      </c>
      <c r="AA102" s="132" t="str">
        <f>IFERROR(AVERAGE('4a. Scorer 1'!#REF!,'4b. Scorer 2'!#REF!,'4c. Scorer 3'!#REF!)," ")</f>
        <v xml:space="preserve"> </v>
      </c>
      <c r="AB102" s="133" t="str">
        <f t="shared" si="8"/>
        <v/>
      </c>
      <c r="AC102" s="132"/>
      <c r="AD102" s="132"/>
      <c r="AE102" s="132"/>
      <c r="AF102" s="132" t="str">
        <f>IFERROR(AVERAGE('4a. Scorer 1'!#REF!,'4b. Scorer 2'!S101,'4c. Scorer 3'!#REF!)," ")</f>
        <v xml:space="preserve"> </v>
      </c>
      <c r="AG102" s="133" t="str">
        <f t="shared" si="9"/>
        <v/>
      </c>
      <c r="AH102" s="756"/>
      <c r="AI102" s="756"/>
      <c r="AJ102" s="133"/>
      <c r="AK102" s="128"/>
      <c r="AL102" s="127"/>
      <c r="AM102" s="192" t="s">
        <v>1</v>
      </c>
      <c r="AN102" s="127"/>
      <c r="AO102" s="127"/>
      <c r="AP102" s="127"/>
      <c r="AQ102" s="192"/>
    </row>
    <row r="103" spans="1:43" ht="22.5" customHeight="1">
      <c r="A103" s="136"/>
      <c r="B103" s="136"/>
      <c r="C103" s="194"/>
      <c r="D103" s="19"/>
      <c r="E103" s="127"/>
      <c r="F103" s="127"/>
      <c r="G103" s="127"/>
      <c r="H103" s="128"/>
      <c r="I103" s="127"/>
      <c r="J103" s="127"/>
      <c r="K103" s="127"/>
      <c r="L103" s="129" t="str">
        <f>IF(G103="","",IF(AND(G103="Quick win",W103&gt;'7. Scoring criteria'!$C$45,AG103&gt;'7. Scoring criteria'!F137),"Yes",IF(AND(G103="Big bet",W103&gt;'7. Scoring criteria'!$C$46,Y103&gt;'7. Scoring criteria'!$D$46,AB103&gt;'7. Scoring criteria'!$E$46),"Yes",IF(AND(G103="Long shot",Y103&gt;'7. Scoring criteria'!$D$47,AB103&gt;'7. Scoring criteria'!$E$47),"Yes","No"))))</f>
        <v/>
      </c>
      <c r="M103" s="129"/>
      <c r="N103" s="128"/>
      <c r="O103" s="130" t="str">
        <f t="shared" si="5"/>
        <v/>
      </c>
      <c r="P103" s="131" t="str">
        <f>IFERROR(RANK(O103,$O$14:$O$128,0)+COUNTIF($O$14:O103,#REF!)," ")</f>
        <v xml:space="preserve"> </v>
      </c>
      <c r="Q103" s="128"/>
      <c r="R103" s="132" t="str">
        <f>IFERROR(AVERAGE('4a. Scorer 1'!F102,'4b. Scorer 2'!F102,'4c. Scorer 3'!F102)," ")</f>
        <v xml:space="preserve"> </v>
      </c>
      <c r="S103" s="132"/>
      <c r="T103" s="132"/>
      <c r="U103" s="132"/>
      <c r="V103" s="132"/>
      <c r="W103" s="133" t="str">
        <f t="shared" si="6"/>
        <v/>
      </c>
      <c r="X103" s="132" t="str">
        <f>IFERROR(AVERAGE('4a. Scorer 1'!#REF!,'4b. Scorer 2'!M102,'4c. Scorer 3'!#REF!)," ")</f>
        <v xml:space="preserve"> </v>
      </c>
      <c r="Y103" s="133" t="str">
        <f t="shared" si="7"/>
        <v/>
      </c>
      <c r="Z103" s="132" t="str">
        <f>IFERROR(AVERAGE('4a. Scorer 1'!N102,'4b. Scorer 2'!N102,'4c. Scorer 3'!N102)," ")</f>
        <v xml:space="preserve"> </v>
      </c>
      <c r="AA103" s="132" t="str">
        <f>IFERROR(AVERAGE('4a. Scorer 1'!#REF!,'4b. Scorer 2'!#REF!,'4c. Scorer 3'!#REF!)," ")</f>
        <v xml:space="preserve"> </v>
      </c>
      <c r="AB103" s="133" t="str">
        <f t="shared" si="8"/>
        <v/>
      </c>
      <c r="AC103" s="132"/>
      <c r="AD103" s="132"/>
      <c r="AE103" s="132"/>
      <c r="AF103" s="132" t="str">
        <f>IFERROR(AVERAGE('4a. Scorer 1'!#REF!,'4b. Scorer 2'!S102,'4c. Scorer 3'!#REF!)," ")</f>
        <v xml:space="preserve"> </v>
      </c>
      <c r="AG103" s="133" t="str">
        <f t="shared" si="9"/>
        <v/>
      </c>
      <c r="AH103" s="756"/>
      <c r="AI103" s="756"/>
      <c r="AJ103" s="133"/>
      <c r="AK103" s="128"/>
      <c r="AL103" s="127"/>
      <c r="AM103" s="192" t="s">
        <v>1</v>
      </c>
      <c r="AN103" s="127"/>
      <c r="AO103" s="127"/>
      <c r="AP103" s="127"/>
      <c r="AQ103" s="192"/>
    </row>
    <row r="104" spans="1:43" ht="22.5" customHeight="1">
      <c r="A104" s="136"/>
      <c r="B104" s="136"/>
      <c r="C104" s="194"/>
      <c r="D104" s="19"/>
      <c r="E104" s="127"/>
      <c r="F104" s="127"/>
      <c r="G104" s="127"/>
      <c r="H104" s="128"/>
      <c r="I104" s="127"/>
      <c r="J104" s="127"/>
      <c r="K104" s="127"/>
      <c r="L104" s="129" t="str">
        <f>IF(G104="","",IF(AND(G104="Quick win",W104&gt;'7. Scoring criteria'!$C$45,AG104&gt;'7. Scoring criteria'!F138),"Yes",IF(AND(G104="Big bet",W104&gt;'7. Scoring criteria'!$C$46,Y104&gt;'7. Scoring criteria'!$D$46,AB104&gt;'7. Scoring criteria'!$E$46),"Yes",IF(AND(G104="Long shot",Y104&gt;'7. Scoring criteria'!$D$47,AB104&gt;'7. Scoring criteria'!$E$47),"Yes","No"))))</f>
        <v/>
      </c>
      <c r="M104" s="129"/>
      <c r="N104" s="128"/>
      <c r="O104" s="130" t="str">
        <f t="shared" si="5"/>
        <v/>
      </c>
      <c r="P104" s="131" t="str">
        <f>IFERROR(RANK(O104,$O$14:$O$128,0)+COUNTIF($O$14:O104,#REF!)," ")</f>
        <v xml:space="preserve"> </v>
      </c>
      <c r="Q104" s="128"/>
      <c r="R104" s="132" t="str">
        <f>IFERROR(AVERAGE('4a. Scorer 1'!F103,'4b. Scorer 2'!F103,'4c. Scorer 3'!F103)," ")</f>
        <v xml:space="preserve"> </v>
      </c>
      <c r="S104" s="132"/>
      <c r="T104" s="132"/>
      <c r="U104" s="132"/>
      <c r="V104" s="132"/>
      <c r="W104" s="133" t="str">
        <f t="shared" si="6"/>
        <v/>
      </c>
      <c r="X104" s="132" t="str">
        <f>IFERROR(AVERAGE('4a. Scorer 1'!#REF!,'4b. Scorer 2'!M103,'4c. Scorer 3'!#REF!)," ")</f>
        <v xml:space="preserve"> </v>
      </c>
      <c r="Y104" s="133" t="str">
        <f t="shared" si="7"/>
        <v/>
      </c>
      <c r="Z104" s="132" t="str">
        <f>IFERROR(AVERAGE('4a. Scorer 1'!N103,'4b. Scorer 2'!N103,'4c. Scorer 3'!N103)," ")</f>
        <v xml:space="preserve"> </v>
      </c>
      <c r="AA104" s="132" t="str">
        <f>IFERROR(AVERAGE('4a. Scorer 1'!#REF!,'4b. Scorer 2'!#REF!,'4c. Scorer 3'!#REF!)," ")</f>
        <v xml:space="preserve"> </v>
      </c>
      <c r="AB104" s="133" t="str">
        <f t="shared" si="8"/>
        <v/>
      </c>
      <c r="AC104" s="132"/>
      <c r="AD104" s="132"/>
      <c r="AE104" s="132"/>
      <c r="AF104" s="132" t="str">
        <f>IFERROR(AVERAGE('4a. Scorer 1'!#REF!,'4b. Scorer 2'!S103,'4c. Scorer 3'!#REF!)," ")</f>
        <v xml:space="preserve"> </v>
      </c>
      <c r="AG104" s="133" t="str">
        <f t="shared" si="9"/>
        <v/>
      </c>
      <c r="AH104" s="756"/>
      <c r="AI104" s="756"/>
      <c r="AJ104" s="133"/>
      <c r="AK104" s="128"/>
      <c r="AL104" s="127"/>
      <c r="AM104" s="192" t="s">
        <v>1</v>
      </c>
      <c r="AN104" s="127"/>
      <c r="AO104" s="127"/>
      <c r="AP104" s="127"/>
      <c r="AQ104" s="192"/>
    </row>
    <row r="105" spans="1:43" ht="22.5" customHeight="1">
      <c r="A105" s="136"/>
      <c r="B105" s="136"/>
      <c r="C105" s="194"/>
      <c r="D105" s="19"/>
      <c r="E105" s="127"/>
      <c r="F105" s="127"/>
      <c r="G105" s="127"/>
      <c r="H105" s="128"/>
      <c r="I105" s="127"/>
      <c r="J105" s="127"/>
      <c r="K105" s="127"/>
      <c r="L105" s="129" t="str">
        <f>IF(G105="","",IF(AND(G105="Quick win",W105&gt;'7. Scoring criteria'!$C$45,AG105&gt;'7. Scoring criteria'!F139),"Yes",IF(AND(G105="Big bet",W105&gt;'7. Scoring criteria'!$C$46,Y105&gt;'7. Scoring criteria'!$D$46,AB105&gt;'7. Scoring criteria'!$E$46),"Yes",IF(AND(G105="Long shot",Y105&gt;'7. Scoring criteria'!$D$47,AB105&gt;'7. Scoring criteria'!$E$47),"Yes","No"))))</f>
        <v/>
      </c>
      <c r="M105" s="129"/>
      <c r="N105" s="128"/>
      <c r="O105" s="130" t="str">
        <f t="shared" ref="O105:O130" si="10">IFERROR(AVERAGE(R105:W105,X105:X105,Z105:Z105,AC105:AF105),"")</f>
        <v/>
      </c>
      <c r="P105" s="131" t="str">
        <f>IFERROR(RANK(O105,$O$14:$O$128,0)+COUNTIF($O$14:O105,#REF!)," ")</f>
        <v xml:space="preserve"> </v>
      </c>
      <c r="Q105" s="128"/>
      <c r="R105" s="132" t="str">
        <f>IFERROR(AVERAGE('4a. Scorer 1'!F104,'4b. Scorer 2'!F104,'4c. Scorer 3'!F104)," ")</f>
        <v xml:space="preserve"> </v>
      </c>
      <c r="S105" s="132"/>
      <c r="T105" s="132"/>
      <c r="U105" s="132"/>
      <c r="V105" s="132"/>
      <c r="W105" s="133" t="str">
        <f t="shared" ref="W105:W130" si="11">IFERROR(AVERAGE(T105:V105),"")</f>
        <v/>
      </c>
      <c r="X105" s="132" t="str">
        <f>IFERROR(AVERAGE('4a. Scorer 1'!#REF!,'4b. Scorer 2'!M104,'4c. Scorer 3'!#REF!)," ")</f>
        <v xml:space="preserve"> </v>
      </c>
      <c r="Y105" s="133" t="str">
        <f t="shared" ref="Y105:Y130" si="12">IFERROR(AVERAGE(X105:X105),"")</f>
        <v/>
      </c>
      <c r="Z105" s="132" t="str">
        <f>IFERROR(AVERAGE('4a. Scorer 1'!N104,'4b. Scorer 2'!N104,'4c. Scorer 3'!N104)," ")</f>
        <v xml:space="preserve"> </v>
      </c>
      <c r="AA105" s="132" t="str">
        <f>IFERROR(AVERAGE('4a. Scorer 1'!#REF!,'4b. Scorer 2'!#REF!,'4c. Scorer 3'!#REF!)," ")</f>
        <v xml:space="preserve"> </v>
      </c>
      <c r="AB105" s="133" t="str">
        <f t="shared" ref="AB105:AB130" si="13">IFERROR(AVERAGE(Z105:Z105),"")</f>
        <v/>
      </c>
      <c r="AC105" s="132"/>
      <c r="AD105" s="132"/>
      <c r="AE105" s="132"/>
      <c r="AF105" s="132" t="str">
        <f>IFERROR(AVERAGE('4a. Scorer 1'!#REF!,'4b. Scorer 2'!S104,'4c. Scorer 3'!#REF!)," ")</f>
        <v xml:space="preserve"> </v>
      </c>
      <c r="AG105" s="133" t="str">
        <f t="shared" ref="AG105:AG130" si="14">IFERROR(AVERAGE(AC105:AF105),"")</f>
        <v/>
      </c>
      <c r="AH105" s="756"/>
      <c r="AI105" s="756"/>
      <c r="AJ105" s="133"/>
      <c r="AK105" s="128"/>
      <c r="AL105" s="127"/>
      <c r="AM105" s="192" t="s">
        <v>1</v>
      </c>
      <c r="AN105" s="127"/>
      <c r="AO105" s="127"/>
      <c r="AP105" s="127"/>
      <c r="AQ105" s="192"/>
    </row>
    <row r="106" spans="1:43" ht="22.5" customHeight="1">
      <c r="A106" s="136"/>
      <c r="B106" s="136"/>
      <c r="C106" s="194"/>
      <c r="D106" s="19"/>
      <c r="E106" s="127"/>
      <c r="F106" s="127"/>
      <c r="G106" s="127"/>
      <c r="H106" s="128"/>
      <c r="I106" s="127"/>
      <c r="J106" s="127"/>
      <c r="K106" s="127"/>
      <c r="L106" s="129" t="str">
        <f>IF(G106="","",IF(AND(G106="Quick win",W106&gt;'7. Scoring criteria'!$C$45,AG106&gt;'7. Scoring criteria'!F140),"Yes",IF(AND(G106="Big bet",W106&gt;'7. Scoring criteria'!$C$46,Y106&gt;'7. Scoring criteria'!$D$46,AB106&gt;'7. Scoring criteria'!$E$46),"Yes",IF(AND(G106="Long shot",Y106&gt;'7. Scoring criteria'!$D$47,AB106&gt;'7. Scoring criteria'!$E$47),"Yes","No"))))</f>
        <v/>
      </c>
      <c r="M106" s="129"/>
      <c r="N106" s="128"/>
      <c r="O106" s="130" t="str">
        <f t="shared" si="10"/>
        <v/>
      </c>
      <c r="P106" s="131" t="str">
        <f>IFERROR(RANK(O106,$O$14:$O$128,0)+COUNTIF($O$14:O106,#REF!)," ")</f>
        <v xml:space="preserve"> </v>
      </c>
      <c r="Q106" s="128"/>
      <c r="R106" s="132" t="str">
        <f>IFERROR(AVERAGE('4a. Scorer 1'!F105,'4b. Scorer 2'!F105,'4c. Scorer 3'!F105)," ")</f>
        <v xml:space="preserve"> </v>
      </c>
      <c r="S106" s="132"/>
      <c r="T106" s="132"/>
      <c r="U106" s="132"/>
      <c r="V106" s="132"/>
      <c r="W106" s="133" t="str">
        <f t="shared" si="11"/>
        <v/>
      </c>
      <c r="X106" s="132" t="str">
        <f>IFERROR(AVERAGE('4a. Scorer 1'!#REF!,'4b. Scorer 2'!M105,'4c. Scorer 3'!#REF!)," ")</f>
        <v xml:space="preserve"> </v>
      </c>
      <c r="Y106" s="133" t="str">
        <f t="shared" si="12"/>
        <v/>
      </c>
      <c r="Z106" s="132" t="str">
        <f>IFERROR(AVERAGE('4a. Scorer 1'!N105,'4b. Scorer 2'!N105,'4c. Scorer 3'!N105)," ")</f>
        <v xml:space="preserve"> </v>
      </c>
      <c r="AA106" s="132" t="str">
        <f>IFERROR(AVERAGE('4a. Scorer 1'!#REF!,'4b. Scorer 2'!#REF!,'4c. Scorer 3'!#REF!)," ")</f>
        <v xml:space="preserve"> </v>
      </c>
      <c r="AB106" s="133" t="str">
        <f t="shared" si="13"/>
        <v/>
      </c>
      <c r="AC106" s="132"/>
      <c r="AD106" s="132"/>
      <c r="AE106" s="132"/>
      <c r="AF106" s="132" t="str">
        <f>IFERROR(AVERAGE('4a. Scorer 1'!#REF!,'4b. Scorer 2'!S105,'4c. Scorer 3'!#REF!)," ")</f>
        <v xml:space="preserve"> </v>
      </c>
      <c r="AG106" s="133" t="str">
        <f t="shared" si="14"/>
        <v/>
      </c>
      <c r="AH106" s="756"/>
      <c r="AI106" s="756"/>
      <c r="AJ106" s="133"/>
      <c r="AK106" s="128"/>
      <c r="AL106" s="127"/>
      <c r="AM106" s="192" t="s">
        <v>1</v>
      </c>
      <c r="AN106" s="127"/>
      <c r="AO106" s="127"/>
      <c r="AP106" s="127"/>
      <c r="AQ106" s="192"/>
    </row>
    <row r="107" spans="1:43" ht="22.5" customHeight="1">
      <c r="A107" s="136"/>
      <c r="B107" s="136"/>
      <c r="C107" s="194"/>
      <c r="D107" s="19"/>
      <c r="E107" s="127"/>
      <c r="F107" s="127"/>
      <c r="G107" s="127"/>
      <c r="H107" s="128"/>
      <c r="I107" s="127"/>
      <c r="J107" s="127"/>
      <c r="K107" s="127"/>
      <c r="L107" s="129" t="str">
        <f>IF(G107="","",IF(AND(G107="Quick win",W107&gt;'7. Scoring criteria'!$C$45,AG107&gt;'7. Scoring criteria'!F141),"Yes",IF(AND(G107="Big bet",W107&gt;'7. Scoring criteria'!$C$46,Y107&gt;'7. Scoring criteria'!$D$46,AB107&gt;'7. Scoring criteria'!$E$46),"Yes",IF(AND(G107="Long shot",Y107&gt;'7. Scoring criteria'!$D$47,AB107&gt;'7. Scoring criteria'!$E$47),"Yes","No"))))</f>
        <v/>
      </c>
      <c r="M107" s="129"/>
      <c r="N107" s="128"/>
      <c r="O107" s="130" t="str">
        <f t="shared" si="10"/>
        <v/>
      </c>
      <c r="P107" s="131" t="str">
        <f>IFERROR(RANK(O107,$O$14:$O$128,0)+COUNTIF($O$14:O107,#REF!)," ")</f>
        <v xml:space="preserve"> </v>
      </c>
      <c r="Q107" s="128"/>
      <c r="R107" s="132" t="str">
        <f>IFERROR(AVERAGE('4a. Scorer 1'!F106,'4b. Scorer 2'!F106,'4c. Scorer 3'!F106)," ")</f>
        <v xml:space="preserve"> </v>
      </c>
      <c r="S107" s="132"/>
      <c r="T107" s="132"/>
      <c r="U107" s="132"/>
      <c r="V107" s="132"/>
      <c r="W107" s="133" t="str">
        <f t="shared" si="11"/>
        <v/>
      </c>
      <c r="X107" s="132" t="str">
        <f>IFERROR(AVERAGE('4a. Scorer 1'!#REF!,'4b. Scorer 2'!M106,'4c. Scorer 3'!#REF!)," ")</f>
        <v xml:space="preserve"> </v>
      </c>
      <c r="Y107" s="133" t="str">
        <f t="shared" si="12"/>
        <v/>
      </c>
      <c r="Z107" s="132" t="str">
        <f>IFERROR(AVERAGE('4a. Scorer 1'!N106,'4b. Scorer 2'!N106,'4c. Scorer 3'!N106)," ")</f>
        <v xml:space="preserve"> </v>
      </c>
      <c r="AA107" s="132" t="str">
        <f>IFERROR(AVERAGE('4a. Scorer 1'!#REF!,'4b. Scorer 2'!#REF!,'4c. Scorer 3'!#REF!)," ")</f>
        <v xml:space="preserve"> </v>
      </c>
      <c r="AB107" s="133" t="str">
        <f t="shared" si="13"/>
        <v/>
      </c>
      <c r="AC107" s="132"/>
      <c r="AD107" s="132"/>
      <c r="AE107" s="132"/>
      <c r="AF107" s="132" t="str">
        <f>IFERROR(AVERAGE('4a. Scorer 1'!#REF!,'4b. Scorer 2'!S106,'4c. Scorer 3'!#REF!)," ")</f>
        <v xml:space="preserve"> </v>
      </c>
      <c r="AG107" s="133" t="str">
        <f t="shared" si="14"/>
        <v/>
      </c>
      <c r="AH107" s="756"/>
      <c r="AI107" s="756"/>
      <c r="AJ107" s="133"/>
      <c r="AK107" s="128"/>
      <c r="AL107" s="127"/>
      <c r="AM107" s="192" t="s">
        <v>1</v>
      </c>
      <c r="AN107" s="127"/>
      <c r="AO107" s="127"/>
      <c r="AP107" s="127"/>
      <c r="AQ107" s="192"/>
    </row>
    <row r="108" spans="1:43" ht="22.5" customHeight="1">
      <c r="A108" s="136"/>
      <c r="B108" s="136"/>
      <c r="C108" s="194"/>
      <c r="D108" s="19"/>
      <c r="E108" s="127"/>
      <c r="F108" s="127"/>
      <c r="G108" s="127"/>
      <c r="H108" s="128"/>
      <c r="I108" s="127"/>
      <c r="J108" s="127"/>
      <c r="K108" s="127"/>
      <c r="L108" s="129" t="str">
        <f>IF(G108="","",IF(AND(G108="Quick win",W108&gt;'7. Scoring criteria'!$C$45,AG108&gt;'7. Scoring criteria'!F142),"Yes",IF(AND(G108="Big bet",W108&gt;'7. Scoring criteria'!$C$46,Y108&gt;'7. Scoring criteria'!$D$46,AB108&gt;'7. Scoring criteria'!$E$46),"Yes",IF(AND(G108="Long shot",Y108&gt;'7. Scoring criteria'!$D$47,AB108&gt;'7. Scoring criteria'!$E$47),"Yes","No"))))</f>
        <v/>
      </c>
      <c r="M108" s="129"/>
      <c r="N108" s="128"/>
      <c r="O108" s="130" t="str">
        <f t="shared" si="10"/>
        <v/>
      </c>
      <c r="P108" s="131" t="str">
        <f>IFERROR(RANK(O108,$O$14:$O$128,0)+COUNTIF($O$14:O108,#REF!)," ")</f>
        <v xml:space="preserve"> </v>
      </c>
      <c r="Q108" s="128"/>
      <c r="R108" s="132" t="str">
        <f>IFERROR(AVERAGE('4a. Scorer 1'!F107,'4b. Scorer 2'!F107,'4c. Scorer 3'!F107)," ")</f>
        <v xml:space="preserve"> </v>
      </c>
      <c r="S108" s="132"/>
      <c r="T108" s="132"/>
      <c r="U108" s="132"/>
      <c r="V108" s="132"/>
      <c r="W108" s="133" t="str">
        <f t="shared" si="11"/>
        <v/>
      </c>
      <c r="X108" s="132" t="str">
        <f>IFERROR(AVERAGE('4a. Scorer 1'!#REF!,'4b. Scorer 2'!M107,'4c. Scorer 3'!#REF!)," ")</f>
        <v xml:space="preserve"> </v>
      </c>
      <c r="Y108" s="133" t="str">
        <f t="shared" si="12"/>
        <v/>
      </c>
      <c r="Z108" s="132" t="str">
        <f>IFERROR(AVERAGE('4a. Scorer 1'!N107,'4b. Scorer 2'!N107,'4c. Scorer 3'!N107)," ")</f>
        <v xml:space="preserve"> </v>
      </c>
      <c r="AA108" s="132" t="str">
        <f>IFERROR(AVERAGE('4a. Scorer 1'!#REF!,'4b. Scorer 2'!#REF!,'4c. Scorer 3'!#REF!)," ")</f>
        <v xml:space="preserve"> </v>
      </c>
      <c r="AB108" s="133" t="str">
        <f t="shared" si="13"/>
        <v/>
      </c>
      <c r="AC108" s="132"/>
      <c r="AD108" s="132"/>
      <c r="AE108" s="132"/>
      <c r="AF108" s="132" t="str">
        <f>IFERROR(AVERAGE('4a. Scorer 1'!#REF!,'4b. Scorer 2'!S107,'4c. Scorer 3'!#REF!)," ")</f>
        <v xml:space="preserve"> </v>
      </c>
      <c r="AG108" s="133" t="str">
        <f t="shared" si="14"/>
        <v/>
      </c>
      <c r="AH108" s="756"/>
      <c r="AI108" s="756"/>
      <c r="AJ108" s="133"/>
      <c r="AK108" s="128"/>
      <c r="AL108" s="127"/>
      <c r="AM108" s="192" t="s">
        <v>1</v>
      </c>
      <c r="AN108" s="127"/>
      <c r="AO108" s="127"/>
      <c r="AP108" s="127"/>
      <c r="AQ108" s="192"/>
    </row>
    <row r="109" spans="1:43" ht="22.5" customHeight="1">
      <c r="A109" s="136"/>
      <c r="B109" s="136"/>
      <c r="C109" s="194"/>
      <c r="D109" s="19"/>
      <c r="E109" s="127"/>
      <c r="F109" s="127"/>
      <c r="G109" s="127"/>
      <c r="H109" s="128"/>
      <c r="I109" s="127"/>
      <c r="J109" s="127"/>
      <c r="K109" s="127"/>
      <c r="L109" s="129" t="str">
        <f>IF(G109="","",IF(AND(G109="Quick win",W109&gt;'7. Scoring criteria'!$C$45,AG109&gt;'7. Scoring criteria'!F143),"Yes",IF(AND(G109="Big bet",W109&gt;'7. Scoring criteria'!$C$46,Y109&gt;'7. Scoring criteria'!$D$46,AB109&gt;'7. Scoring criteria'!$E$46),"Yes",IF(AND(G109="Long shot",Y109&gt;'7. Scoring criteria'!$D$47,AB109&gt;'7. Scoring criteria'!$E$47),"Yes","No"))))</f>
        <v/>
      </c>
      <c r="M109" s="129"/>
      <c r="N109" s="128"/>
      <c r="O109" s="130" t="str">
        <f t="shared" si="10"/>
        <v/>
      </c>
      <c r="P109" s="131" t="str">
        <f>IFERROR(RANK(O109,$O$14:$O$128,0)+COUNTIF($O$14:O109,#REF!)," ")</f>
        <v xml:space="preserve"> </v>
      </c>
      <c r="Q109" s="128"/>
      <c r="R109" s="132" t="str">
        <f>IFERROR(AVERAGE('4a. Scorer 1'!F108,'4b. Scorer 2'!F108,'4c. Scorer 3'!F108)," ")</f>
        <v xml:space="preserve"> </v>
      </c>
      <c r="S109" s="132"/>
      <c r="T109" s="132"/>
      <c r="U109" s="132"/>
      <c r="V109" s="132"/>
      <c r="W109" s="133" t="str">
        <f t="shared" si="11"/>
        <v/>
      </c>
      <c r="X109" s="132" t="str">
        <f>IFERROR(AVERAGE('4a. Scorer 1'!#REF!,'4b. Scorer 2'!M108,'4c. Scorer 3'!#REF!)," ")</f>
        <v xml:space="preserve"> </v>
      </c>
      <c r="Y109" s="133" t="str">
        <f t="shared" si="12"/>
        <v/>
      </c>
      <c r="Z109" s="132" t="str">
        <f>IFERROR(AVERAGE('4a. Scorer 1'!N108,'4b. Scorer 2'!N108,'4c. Scorer 3'!N108)," ")</f>
        <v xml:space="preserve"> </v>
      </c>
      <c r="AA109" s="132" t="str">
        <f>IFERROR(AVERAGE('4a. Scorer 1'!#REF!,'4b. Scorer 2'!#REF!,'4c. Scorer 3'!#REF!)," ")</f>
        <v xml:space="preserve"> </v>
      </c>
      <c r="AB109" s="133" t="str">
        <f t="shared" si="13"/>
        <v/>
      </c>
      <c r="AC109" s="132"/>
      <c r="AD109" s="132"/>
      <c r="AE109" s="132"/>
      <c r="AF109" s="132" t="str">
        <f>IFERROR(AVERAGE('4a. Scorer 1'!#REF!,'4b. Scorer 2'!S108,'4c. Scorer 3'!#REF!)," ")</f>
        <v xml:space="preserve"> </v>
      </c>
      <c r="AG109" s="133" t="str">
        <f t="shared" si="14"/>
        <v/>
      </c>
      <c r="AH109" s="756"/>
      <c r="AI109" s="756"/>
      <c r="AJ109" s="133"/>
      <c r="AK109" s="128"/>
      <c r="AL109" s="127"/>
      <c r="AM109" s="192" t="s">
        <v>1</v>
      </c>
      <c r="AN109" s="127"/>
      <c r="AO109" s="127"/>
      <c r="AP109" s="127"/>
      <c r="AQ109" s="192"/>
    </row>
    <row r="110" spans="1:43" ht="22.5" customHeight="1">
      <c r="A110" s="136"/>
      <c r="B110" s="136"/>
      <c r="C110" s="194"/>
      <c r="D110" s="19"/>
      <c r="E110" s="127"/>
      <c r="F110" s="127"/>
      <c r="G110" s="127"/>
      <c r="H110" s="128"/>
      <c r="I110" s="127"/>
      <c r="J110" s="127"/>
      <c r="K110" s="127"/>
      <c r="L110" s="129" t="str">
        <f>IF(G110="","",IF(AND(G110="Quick win",W110&gt;'7. Scoring criteria'!$C$45,AG110&gt;'7. Scoring criteria'!F144),"Yes",IF(AND(G110="Big bet",W110&gt;'7. Scoring criteria'!$C$46,Y110&gt;'7. Scoring criteria'!$D$46,AB110&gt;'7. Scoring criteria'!$E$46),"Yes",IF(AND(G110="Long shot",Y110&gt;'7. Scoring criteria'!$D$47,AB110&gt;'7. Scoring criteria'!$E$47),"Yes","No"))))</f>
        <v/>
      </c>
      <c r="M110" s="129"/>
      <c r="N110" s="128"/>
      <c r="O110" s="130" t="str">
        <f t="shared" si="10"/>
        <v/>
      </c>
      <c r="P110" s="131" t="str">
        <f>IFERROR(RANK(O110,$O$14:$O$128,0)+COUNTIF($O$14:O110,#REF!)," ")</f>
        <v xml:space="preserve"> </v>
      </c>
      <c r="Q110" s="128"/>
      <c r="R110" s="132" t="str">
        <f>IFERROR(AVERAGE('4a. Scorer 1'!F109,'4b. Scorer 2'!F109,'4c. Scorer 3'!F109)," ")</f>
        <v xml:space="preserve"> </v>
      </c>
      <c r="S110" s="132"/>
      <c r="T110" s="132"/>
      <c r="U110" s="132"/>
      <c r="V110" s="132"/>
      <c r="W110" s="133" t="str">
        <f t="shared" si="11"/>
        <v/>
      </c>
      <c r="X110" s="132" t="str">
        <f>IFERROR(AVERAGE('4a. Scorer 1'!#REF!,'4b. Scorer 2'!M109,'4c. Scorer 3'!#REF!)," ")</f>
        <v xml:space="preserve"> </v>
      </c>
      <c r="Y110" s="133" t="str">
        <f t="shared" si="12"/>
        <v/>
      </c>
      <c r="Z110" s="132" t="str">
        <f>IFERROR(AVERAGE('4a. Scorer 1'!N109,'4b. Scorer 2'!N109,'4c. Scorer 3'!N109)," ")</f>
        <v xml:space="preserve"> </v>
      </c>
      <c r="AA110" s="132" t="str">
        <f>IFERROR(AVERAGE('4a. Scorer 1'!#REF!,'4b. Scorer 2'!#REF!,'4c. Scorer 3'!#REF!)," ")</f>
        <v xml:space="preserve"> </v>
      </c>
      <c r="AB110" s="133" t="str">
        <f t="shared" si="13"/>
        <v/>
      </c>
      <c r="AC110" s="132"/>
      <c r="AD110" s="132"/>
      <c r="AE110" s="132"/>
      <c r="AF110" s="132" t="str">
        <f>IFERROR(AVERAGE('4a. Scorer 1'!#REF!,'4b. Scorer 2'!S109,'4c. Scorer 3'!#REF!)," ")</f>
        <v xml:space="preserve"> </v>
      </c>
      <c r="AG110" s="133" t="str">
        <f t="shared" si="14"/>
        <v/>
      </c>
      <c r="AH110" s="756"/>
      <c r="AI110" s="756"/>
      <c r="AJ110" s="133"/>
      <c r="AK110" s="128"/>
      <c r="AL110" s="127"/>
      <c r="AM110" s="192" t="s">
        <v>1</v>
      </c>
      <c r="AN110" s="127"/>
      <c r="AO110" s="127"/>
      <c r="AP110" s="127"/>
      <c r="AQ110" s="192"/>
    </row>
    <row r="111" spans="1:43" ht="22.5" customHeight="1">
      <c r="A111" s="136"/>
      <c r="B111" s="136"/>
      <c r="C111" s="194"/>
      <c r="D111" s="19"/>
      <c r="E111" s="127"/>
      <c r="F111" s="127"/>
      <c r="G111" s="127"/>
      <c r="H111" s="128"/>
      <c r="I111" s="127"/>
      <c r="J111" s="127"/>
      <c r="K111" s="127"/>
      <c r="L111" s="129" t="str">
        <f>IF(G111="","",IF(AND(G111="Quick win",W111&gt;'7. Scoring criteria'!$C$45,AG111&gt;'7. Scoring criteria'!F145),"Yes",IF(AND(G111="Big bet",W111&gt;'7. Scoring criteria'!$C$46,Y111&gt;'7. Scoring criteria'!$D$46,AB111&gt;'7. Scoring criteria'!$E$46),"Yes",IF(AND(G111="Long shot",Y111&gt;'7. Scoring criteria'!$D$47,AB111&gt;'7. Scoring criteria'!$E$47),"Yes","No"))))</f>
        <v/>
      </c>
      <c r="M111" s="129"/>
      <c r="N111" s="128"/>
      <c r="O111" s="130" t="str">
        <f t="shared" si="10"/>
        <v/>
      </c>
      <c r="P111" s="131" t="str">
        <f>IFERROR(RANK(O111,$O$14:$O$128,0)+COUNTIF($O$14:O111,#REF!)," ")</f>
        <v xml:space="preserve"> </v>
      </c>
      <c r="Q111" s="128"/>
      <c r="R111" s="132" t="str">
        <f>IFERROR(AVERAGE('4a. Scorer 1'!F110,'4b. Scorer 2'!F110,'4c. Scorer 3'!F110)," ")</f>
        <v xml:space="preserve"> </v>
      </c>
      <c r="S111" s="132"/>
      <c r="T111" s="132"/>
      <c r="U111" s="132"/>
      <c r="V111" s="132"/>
      <c r="W111" s="133" t="str">
        <f t="shared" si="11"/>
        <v/>
      </c>
      <c r="X111" s="132" t="str">
        <f>IFERROR(AVERAGE('4a. Scorer 1'!#REF!,'4b. Scorer 2'!M110,'4c. Scorer 3'!#REF!)," ")</f>
        <v xml:space="preserve"> </v>
      </c>
      <c r="Y111" s="133" t="str">
        <f t="shared" si="12"/>
        <v/>
      </c>
      <c r="Z111" s="132" t="str">
        <f>IFERROR(AVERAGE('4a. Scorer 1'!N110,'4b. Scorer 2'!N110,'4c. Scorer 3'!N110)," ")</f>
        <v xml:space="preserve"> </v>
      </c>
      <c r="AA111" s="132" t="str">
        <f>IFERROR(AVERAGE('4a. Scorer 1'!#REF!,'4b. Scorer 2'!#REF!,'4c. Scorer 3'!#REF!)," ")</f>
        <v xml:space="preserve"> </v>
      </c>
      <c r="AB111" s="133" t="str">
        <f t="shared" si="13"/>
        <v/>
      </c>
      <c r="AC111" s="132"/>
      <c r="AD111" s="132"/>
      <c r="AE111" s="132"/>
      <c r="AF111" s="132" t="str">
        <f>IFERROR(AVERAGE('4a. Scorer 1'!#REF!,'4b. Scorer 2'!S110,'4c. Scorer 3'!#REF!)," ")</f>
        <v xml:space="preserve"> </v>
      </c>
      <c r="AG111" s="133" t="str">
        <f t="shared" si="14"/>
        <v/>
      </c>
      <c r="AH111" s="756"/>
      <c r="AI111" s="756"/>
      <c r="AJ111" s="133"/>
      <c r="AK111" s="128"/>
      <c r="AL111" s="127"/>
      <c r="AM111" s="192" t="s">
        <v>1</v>
      </c>
      <c r="AN111" s="127"/>
      <c r="AO111" s="127"/>
      <c r="AP111" s="127"/>
      <c r="AQ111" s="192"/>
    </row>
    <row r="112" spans="1:43" ht="22.5" customHeight="1">
      <c r="A112" s="136"/>
      <c r="B112" s="136"/>
      <c r="C112" s="194"/>
      <c r="D112" s="19"/>
      <c r="E112" s="127"/>
      <c r="F112" s="127"/>
      <c r="G112" s="127"/>
      <c r="H112" s="128"/>
      <c r="I112" s="127"/>
      <c r="J112" s="127"/>
      <c r="K112" s="127"/>
      <c r="L112" s="129" t="str">
        <f>IF(G112="","",IF(AND(G112="Quick win",W112&gt;'7. Scoring criteria'!$C$45,AG112&gt;'7. Scoring criteria'!F146),"Yes",IF(AND(G112="Big bet",W112&gt;'7. Scoring criteria'!$C$46,Y112&gt;'7. Scoring criteria'!$D$46,AB112&gt;'7. Scoring criteria'!$E$46),"Yes",IF(AND(G112="Long shot",Y112&gt;'7. Scoring criteria'!$D$47,AB112&gt;'7. Scoring criteria'!$E$47),"Yes","No"))))</f>
        <v/>
      </c>
      <c r="M112" s="129"/>
      <c r="N112" s="128"/>
      <c r="O112" s="130" t="str">
        <f t="shared" si="10"/>
        <v/>
      </c>
      <c r="P112" s="131" t="str">
        <f>IFERROR(RANK(O112,$O$14:$O$128,0)+COUNTIF($O$14:O112,#REF!)," ")</f>
        <v xml:space="preserve"> </v>
      </c>
      <c r="Q112" s="128"/>
      <c r="R112" s="132" t="str">
        <f>IFERROR(AVERAGE('4a. Scorer 1'!F111,'4b. Scorer 2'!F111,'4c. Scorer 3'!F111)," ")</f>
        <v xml:space="preserve"> </v>
      </c>
      <c r="S112" s="132"/>
      <c r="T112" s="132"/>
      <c r="U112" s="132"/>
      <c r="V112" s="132"/>
      <c r="W112" s="133" t="str">
        <f t="shared" si="11"/>
        <v/>
      </c>
      <c r="X112" s="132" t="str">
        <f>IFERROR(AVERAGE('4a. Scorer 1'!#REF!,'4b. Scorer 2'!M111,'4c. Scorer 3'!#REF!)," ")</f>
        <v xml:space="preserve"> </v>
      </c>
      <c r="Y112" s="133" t="str">
        <f t="shared" si="12"/>
        <v/>
      </c>
      <c r="Z112" s="132" t="str">
        <f>IFERROR(AVERAGE('4a. Scorer 1'!N111,'4b. Scorer 2'!N111,'4c. Scorer 3'!N111)," ")</f>
        <v xml:space="preserve"> </v>
      </c>
      <c r="AA112" s="132" t="str">
        <f>IFERROR(AVERAGE('4a. Scorer 1'!#REF!,'4b. Scorer 2'!#REF!,'4c. Scorer 3'!#REF!)," ")</f>
        <v xml:space="preserve"> </v>
      </c>
      <c r="AB112" s="133" t="str">
        <f t="shared" si="13"/>
        <v/>
      </c>
      <c r="AC112" s="132"/>
      <c r="AD112" s="132"/>
      <c r="AE112" s="132"/>
      <c r="AF112" s="132" t="str">
        <f>IFERROR(AVERAGE('4a. Scorer 1'!#REF!,'4b. Scorer 2'!S111,'4c. Scorer 3'!#REF!)," ")</f>
        <v xml:space="preserve"> </v>
      </c>
      <c r="AG112" s="133" t="str">
        <f t="shared" si="14"/>
        <v/>
      </c>
      <c r="AH112" s="756"/>
      <c r="AI112" s="756"/>
      <c r="AJ112" s="133"/>
      <c r="AK112" s="128"/>
      <c r="AL112" s="127"/>
      <c r="AM112" s="192" t="s">
        <v>1</v>
      </c>
      <c r="AN112" s="127"/>
      <c r="AO112" s="127"/>
      <c r="AP112" s="127"/>
      <c r="AQ112" s="192"/>
    </row>
    <row r="113" spans="1:43" ht="22.5" customHeight="1">
      <c r="A113" s="136"/>
      <c r="B113" s="136"/>
      <c r="C113" s="194"/>
      <c r="D113" s="19"/>
      <c r="E113" s="127"/>
      <c r="F113" s="127"/>
      <c r="G113" s="127"/>
      <c r="H113" s="128"/>
      <c r="I113" s="127"/>
      <c r="J113" s="127"/>
      <c r="K113" s="127"/>
      <c r="L113" s="129" t="str">
        <f>IF(G113="","",IF(AND(G113="Quick win",W113&gt;'7. Scoring criteria'!$C$45,AG113&gt;'7. Scoring criteria'!F147),"Yes",IF(AND(G113="Big bet",W113&gt;'7. Scoring criteria'!$C$46,Y113&gt;'7. Scoring criteria'!$D$46,AB113&gt;'7. Scoring criteria'!$E$46),"Yes",IF(AND(G113="Long shot",Y113&gt;'7. Scoring criteria'!$D$47,AB113&gt;'7. Scoring criteria'!$E$47),"Yes","No"))))</f>
        <v/>
      </c>
      <c r="M113" s="129"/>
      <c r="N113" s="128"/>
      <c r="O113" s="130" t="str">
        <f t="shared" si="10"/>
        <v/>
      </c>
      <c r="P113" s="131" t="str">
        <f>IFERROR(RANK(O113,$O$14:$O$128,0)+COUNTIF($O$14:O113,#REF!)," ")</f>
        <v xml:space="preserve"> </v>
      </c>
      <c r="Q113" s="128"/>
      <c r="R113" s="132" t="str">
        <f>IFERROR(AVERAGE('4a. Scorer 1'!F112,'4b. Scorer 2'!F112,'4c. Scorer 3'!F112)," ")</f>
        <v xml:space="preserve"> </v>
      </c>
      <c r="S113" s="132"/>
      <c r="T113" s="132"/>
      <c r="U113" s="132"/>
      <c r="V113" s="132"/>
      <c r="W113" s="133" t="str">
        <f t="shared" si="11"/>
        <v/>
      </c>
      <c r="X113" s="132" t="str">
        <f>IFERROR(AVERAGE('4a. Scorer 1'!#REF!,'4b. Scorer 2'!M112,'4c. Scorer 3'!#REF!)," ")</f>
        <v xml:space="preserve"> </v>
      </c>
      <c r="Y113" s="133" t="str">
        <f t="shared" si="12"/>
        <v/>
      </c>
      <c r="Z113" s="132" t="str">
        <f>IFERROR(AVERAGE('4a. Scorer 1'!N112,'4b. Scorer 2'!N112,'4c. Scorer 3'!N112)," ")</f>
        <v xml:space="preserve"> </v>
      </c>
      <c r="AA113" s="132" t="str">
        <f>IFERROR(AVERAGE('4a. Scorer 1'!#REF!,'4b. Scorer 2'!#REF!,'4c. Scorer 3'!#REF!)," ")</f>
        <v xml:space="preserve"> </v>
      </c>
      <c r="AB113" s="133" t="str">
        <f t="shared" si="13"/>
        <v/>
      </c>
      <c r="AC113" s="132"/>
      <c r="AD113" s="132"/>
      <c r="AE113" s="132"/>
      <c r="AF113" s="132" t="str">
        <f>IFERROR(AVERAGE('4a. Scorer 1'!#REF!,'4b. Scorer 2'!S112,'4c. Scorer 3'!#REF!)," ")</f>
        <v xml:space="preserve"> </v>
      </c>
      <c r="AG113" s="133" t="str">
        <f t="shared" si="14"/>
        <v/>
      </c>
      <c r="AH113" s="756"/>
      <c r="AI113" s="756"/>
      <c r="AJ113" s="133"/>
      <c r="AK113" s="128"/>
      <c r="AL113" s="127"/>
      <c r="AM113" s="192" t="s">
        <v>1</v>
      </c>
      <c r="AN113" s="127"/>
      <c r="AO113" s="127"/>
      <c r="AP113" s="127"/>
      <c r="AQ113" s="192"/>
    </row>
    <row r="114" spans="1:43" ht="22.5" customHeight="1">
      <c r="A114" s="136"/>
      <c r="B114" s="136"/>
      <c r="C114" s="194"/>
      <c r="D114" s="19"/>
      <c r="E114" s="127"/>
      <c r="F114" s="127"/>
      <c r="G114" s="127"/>
      <c r="H114" s="128"/>
      <c r="I114" s="127"/>
      <c r="J114" s="127"/>
      <c r="K114" s="127"/>
      <c r="L114" s="129" t="str">
        <f>IF(G114="","",IF(AND(G114="Quick win",W114&gt;'7. Scoring criteria'!$C$45,AG114&gt;'7. Scoring criteria'!F148),"Yes",IF(AND(G114="Big bet",W114&gt;'7. Scoring criteria'!$C$46,Y114&gt;'7. Scoring criteria'!$D$46,AB114&gt;'7. Scoring criteria'!$E$46),"Yes",IF(AND(G114="Long shot",Y114&gt;'7. Scoring criteria'!$D$47,AB114&gt;'7. Scoring criteria'!$E$47),"Yes","No"))))</f>
        <v/>
      </c>
      <c r="M114" s="129"/>
      <c r="N114" s="128"/>
      <c r="O114" s="130" t="str">
        <f t="shared" si="10"/>
        <v/>
      </c>
      <c r="P114" s="131" t="str">
        <f>IFERROR(RANK(O114,$O$14:$O$128,0)+COUNTIF($O$14:O114,#REF!)," ")</f>
        <v xml:space="preserve"> </v>
      </c>
      <c r="Q114" s="128"/>
      <c r="R114" s="132" t="str">
        <f>IFERROR(AVERAGE('4a. Scorer 1'!F113,'4b. Scorer 2'!F113,'4c. Scorer 3'!F113)," ")</f>
        <v xml:space="preserve"> </v>
      </c>
      <c r="S114" s="132"/>
      <c r="T114" s="132"/>
      <c r="U114" s="132"/>
      <c r="V114" s="132"/>
      <c r="W114" s="133" t="str">
        <f t="shared" si="11"/>
        <v/>
      </c>
      <c r="X114" s="132" t="str">
        <f>IFERROR(AVERAGE('4a. Scorer 1'!#REF!,'4b. Scorer 2'!M113,'4c. Scorer 3'!#REF!)," ")</f>
        <v xml:space="preserve"> </v>
      </c>
      <c r="Y114" s="133" t="str">
        <f t="shared" si="12"/>
        <v/>
      </c>
      <c r="Z114" s="132" t="str">
        <f>IFERROR(AVERAGE('4a. Scorer 1'!N113,'4b. Scorer 2'!N113,'4c. Scorer 3'!N113)," ")</f>
        <v xml:space="preserve"> </v>
      </c>
      <c r="AA114" s="132" t="str">
        <f>IFERROR(AVERAGE('4a. Scorer 1'!#REF!,'4b. Scorer 2'!#REF!,'4c. Scorer 3'!#REF!)," ")</f>
        <v xml:space="preserve"> </v>
      </c>
      <c r="AB114" s="133" t="str">
        <f t="shared" si="13"/>
        <v/>
      </c>
      <c r="AC114" s="132"/>
      <c r="AD114" s="132"/>
      <c r="AE114" s="132"/>
      <c r="AF114" s="132" t="str">
        <f>IFERROR(AVERAGE('4a. Scorer 1'!#REF!,'4b. Scorer 2'!S113,'4c. Scorer 3'!#REF!)," ")</f>
        <v xml:space="preserve"> </v>
      </c>
      <c r="AG114" s="133" t="str">
        <f t="shared" si="14"/>
        <v/>
      </c>
      <c r="AH114" s="756"/>
      <c r="AI114" s="756"/>
      <c r="AJ114" s="133"/>
      <c r="AK114" s="128"/>
      <c r="AL114" s="127"/>
      <c r="AM114" s="192" t="s">
        <v>1</v>
      </c>
      <c r="AN114" s="127"/>
      <c r="AO114" s="127"/>
      <c r="AP114" s="127"/>
      <c r="AQ114" s="192"/>
    </row>
    <row r="115" spans="1:43" ht="22.5" customHeight="1">
      <c r="A115" s="136"/>
      <c r="B115" s="136"/>
      <c r="C115" s="194"/>
      <c r="D115" s="19"/>
      <c r="E115" s="127"/>
      <c r="F115" s="127"/>
      <c r="G115" s="127"/>
      <c r="H115" s="128"/>
      <c r="I115" s="127"/>
      <c r="J115" s="127"/>
      <c r="K115" s="127"/>
      <c r="L115" s="129" t="str">
        <f>IF(G115="","",IF(AND(G115="Quick win",W115&gt;'7. Scoring criteria'!$C$45,AG115&gt;'7. Scoring criteria'!F149),"Yes",IF(AND(G115="Big bet",W115&gt;'7. Scoring criteria'!$C$46,Y115&gt;'7. Scoring criteria'!$D$46,AB115&gt;'7. Scoring criteria'!$E$46),"Yes",IF(AND(G115="Long shot",Y115&gt;'7. Scoring criteria'!$D$47,AB115&gt;'7. Scoring criteria'!$E$47),"Yes","No"))))</f>
        <v/>
      </c>
      <c r="M115" s="129"/>
      <c r="N115" s="128"/>
      <c r="O115" s="130" t="str">
        <f t="shared" si="10"/>
        <v/>
      </c>
      <c r="P115" s="131" t="str">
        <f>IFERROR(RANK(O115,$O$14:$O$128,0)+COUNTIF($O$14:O115,#REF!)," ")</f>
        <v xml:space="preserve"> </v>
      </c>
      <c r="Q115" s="128"/>
      <c r="R115" s="132" t="str">
        <f>IFERROR(AVERAGE('4a. Scorer 1'!F114,'4b. Scorer 2'!F114,'4c. Scorer 3'!F114)," ")</f>
        <v xml:space="preserve"> </v>
      </c>
      <c r="S115" s="132"/>
      <c r="T115" s="132"/>
      <c r="U115" s="132"/>
      <c r="V115" s="132"/>
      <c r="W115" s="133" t="str">
        <f t="shared" si="11"/>
        <v/>
      </c>
      <c r="X115" s="132" t="str">
        <f>IFERROR(AVERAGE('4a. Scorer 1'!#REF!,'4b. Scorer 2'!M114,'4c. Scorer 3'!#REF!)," ")</f>
        <v xml:space="preserve"> </v>
      </c>
      <c r="Y115" s="133" t="str">
        <f t="shared" si="12"/>
        <v/>
      </c>
      <c r="Z115" s="132" t="str">
        <f>IFERROR(AVERAGE('4a. Scorer 1'!N114,'4b. Scorer 2'!N114,'4c. Scorer 3'!N114)," ")</f>
        <v xml:space="preserve"> </v>
      </c>
      <c r="AA115" s="132" t="str">
        <f>IFERROR(AVERAGE('4a. Scorer 1'!#REF!,'4b. Scorer 2'!#REF!,'4c. Scorer 3'!#REF!)," ")</f>
        <v xml:space="preserve"> </v>
      </c>
      <c r="AB115" s="133" t="str">
        <f t="shared" si="13"/>
        <v/>
      </c>
      <c r="AC115" s="132"/>
      <c r="AD115" s="132"/>
      <c r="AE115" s="132"/>
      <c r="AF115" s="132" t="str">
        <f>IFERROR(AVERAGE('4a. Scorer 1'!#REF!,'4b. Scorer 2'!S114,'4c. Scorer 3'!#REF!)," ")</f>
        <v xml:space="preserve"> </v>
      </c>
      <c r="AG115" s="133" t="str">
        <f t="shared" si="14"/>
        <v/>
      </c>
      <c r="AH115" s="756"/>
      <c r="AI115" s="756"/>
      <c r="AJ115" s="133"/>
      <c r="AK115" s="128"/>
      <c r="AL115" s="127"/>
      <c r="AM115" s="192" t="s">
        <v>1</v>
      </c>
      <c r="AN115" s="127"/>
      <c r="AO115" s="127"/>
      <c r="AP115" s="127"/>
      <c r="AQ115" s="192"/>
    </row>
    <row r="116" spans="1:43" ht="22.5" customHeight="1">
      <c r="A116" s="136"/>
      <c r="B116" s="136"/>
      <c r="C116" s="194"/>
      <c r="D116" s="19"/>
      <c r="E116" s="127"/>
      <c r="F116" s="127"/>
      <c r="G116" s="127"/>
      <c r="H116" s="128"/>
      <c r="I116" s="127"/>
      <c r="J116" s="127"/>
      <c r="K116" s="127"/>
      <c r="L116" s="129" t="str">
        <f>IF(G116="","",IF(AND(G116="Quick win",W116&gt;'7. Scoring criteria'!$C$45,AG116&gt;'7. Scoring criteria'!F150),"Yes",IF(AND(G116="Big bet",W116&gt;'7. Scoring criteria'!$C$46,Y116&gt;'7. Scoring criteria'!$D$46,AB116&gt;'7. Scoring criteria'!$E$46),"Yes",IF(AND(G116="Long shot",Y116&gt;'7. Scoring criteria'!$D$47,AB116&gt;'7. Scoring criteria'!$E$47),"Yes","No"))))</f>
        <v/>
      </c>
      <c r="M116" s="129"/>
      <c r="N116" s="128"/>
      <c r="O116" s="130" t="str">
        <f t="shared" si="10"/>
        <v/>
      </c>
      <c r="P116" s="131" t="str">
        <f>IFERROR(RANK(O116,$O$14:$O$128,0)+COUNTIF($O$14:O116,#REF!)," ")</f>
        <v xml:space="preserve"> </v>
      </c>
      <c r="Q116" s="128"/>
      <c r="R116" s="132" t="str">
        <f>IFERROR(AVERAGE('4a. Scorer 1'!F115,'4b. Scorer 2'!F115,'4c. Scorer 3'!F115)," ")</f>
        <v xml:space="preserve"> </v>
      </c>
      <c r="S116" s="132"/>
      <c r="T116" s="132"/>
      <c r="U116" s="132"/>
      <c r="V116" s="132"/>
      <c r="W116" s="133" t="str">
        <f t="shared" si="11"/>
        <v/>
      </c>
      <c r="X116" s="132" t="str">
        <f>IFERROR(AVERAGE('4a. Scorer 1'!#REF!,'4b. Scorer 2'!M115,'4c. Scorer 3'!#REF!)," ")</f>
        <v xml:space="preserve"> </v>
      </c>
      <c r="Y116" s="133" t="str">
        <f t="shared" si="12"/>
        <v/>
      </c>
      <c r="Z116" s="132" t="str">
        <f>IFERROR(AVERAGE('4a. Scorer 1'!N115,'4b. Scorer 2'!N115,'4c. Scorer 3'!N115)," ")</f>
        <v xml:space="preserve"> </v>
      </c>
      <c r="AA116" s="132" t="str">
        <f>IFERROR(AVERAGE('4a. Scorer 1'!#REF!,'4b. Scorer 2'!#REF!,'4c. Scorer 3'!#REF!)," ")</f>
        <v xml:space="preserve"> </v>
      </c>
      <c r="AB116" s="133" t="str">
        <f t="shared" si="13"/>
        <v/>
      </c>
      <c r="AC116" s="132"/>
      <c r="AD116" s="132"/>
      <c r="AE116" s="132"/>
      <c r="AF116" s="132" t="str">
        <f>IFERROR(AVERAGE('4a. Scorer 1'!#REF!,'4b. Scorer 2'!S115,'4c. Scorer 3'!#REF!)," ")</f>
        <v xml:space="preserve"> </v>
      </c>
      <c r="AG116" s="133" t="str">
        <f t="shared" si="14"/>
        <v/>
      </c>
      <c r="AH116" s="756"/>
      <c r="AI116" s="756"/>
      <c r="AJ116" s="133"/>
      <c r="AK116" s="128"/>
      <c r="AL116" s="127"/>
      <c r="AM116" s="192" t="s">
        <v>1</v>
      </c>
      <c r="AN116" s="127"/>
      <c r="AO116" s="127"/>
      <c r="AP116" s="127"/>
      <c r="AQ116" s="192"/>
    </row>
    <row r="117" spans="1:43" ht="22.5" customHeight="1">
      <c r="A117" s="136"/>
      <c r="B117" s="136"/>
      <c r="C117" s="194"/>
      <c r="D117" s="19"/>
      <c r="E117" s="127"/>
      <c r="F117" s="127"/>
      <c r="G117" s="127"/>
      <c r="H117" s="128"/>
      <c r="I117" s="127"/>
      <c r="J117" s="127"/>
      <c r="K117" s="127"/>
      <c r="L117" s="129" t="str">
        <f>IF(G117="","",IF(AND(G117="Quick win",W117&gt;'7. Scoring criteria'!$C$45,AG117&gt;'7. Scoring criteria'!F151),"Yes",IF(AND(G117="Big bet",W117&gt;'7. Scoring criteria'!$C$46,Y117&gt;'7. Scoring criteria'!$D$46,AB117&gt;'7. Scoring criteria'!$E$46),"Yes",IF(AND(G117="Long shot",Y117&gt;'7. Scoring criteria'!$D$47,AB117&gt;'7. Scoring criteria'!$E$47),"Yes","No"))))</f>
        <v/>
      </c>
      <c r="M117" s="129"/>
      <c r="N117" s="128"/>
      <c r="O117" s="130" t="str">
        <f t="shared" si="10"/>
        <v/>
      </c>
      <c r="P117" s="131" t="str">
        <f>IFERROR(RANK(O117,$O$14:$O$128,0)+COUNTIF($O$14:O117,#REF!)," ")</f>
        <v xml:space="preserve"> </v>
      </c>
      <c r="Q117" s="128"/>
      <c r="R117" s="132" t="str">
        <f>IFERROR(AVERAGE('4a. Scorer 1'!F116,'4b. Scorer 2'!F116,'4c. Scorer 3'!F116)," ")</f>
        <v xml:space="preserve"> </v>
      </c>
      <c r="S117" s="132"/>
      <c r="T117" s="132"/>
      <c r="U117" s="132"/>
      <c r="V117" s="132"/>
      <c r="W117" s="133" t="str">
        <f t="shared" si="11"/>
        <v/>
      </c>
      <c r="X117" s="132" t="str">
        <f>IFERROR(AVERAGE('4a. Scorer 1'!#REF!,'4b. Scorer 2'!M116,'4c. Scorer 3'!#REF!)," ")</f>
        <v xml:space="preserve"> </v>
      </c>
      <c r="Y117" s="133" t="str">
        <f t="shared" si="12"/>
        <v/>
      </c>
      <c r="Z117" s="132" t="str">
        <f>IFERROR(AVERAGE('4a. Scorer 1'!N116,'4b. Scorer 2'!N116,'4c. Scorer 3'!N116)," ")</f>
        <v xml:space="preserve"> </v>
      </c>
      <c r="AA117" s="132" t="str">
        <f>IFERROR(AVERAGE('4a. Scorer 1'!#REF!,'4b. Scorer 2'!#REF!,'4c. Scorer 3'!#REF!)," ")</f>
        <v xml:space="preserve"> </v>
      </c>
      <c r="AB117" s="133" t="str">
        <f t="shared" si="13"/>
        <v/>
      </c>
      <c r="AC117" s="132"/>
      <c r="AD117" s="132"/>
      <c r="AE117" s="132"/>
      <c r="AF117" s="132" t="str">
        <f>IFERROR(AVERAGE('4a. Scorer 1'!#REF!,'4b. Scorer 2'!S116,'4c. Scorer 3'!#REF!)," ")</f>
        <v xml:space="preserve"> </v>
      </c>
      <c r="AG117" s="133" t="str">
        <f t="shared" si="14"/>
        <v/>
      </c>
      <c r="AH117" s="756"/>
      <c r="AI117" s="756"/>
      <c r="AJ117" s="133"/>
      <c r="AK117" s="128"/>
      <c r="AL117" s="127"/>
      <c r="AM117" s="192" t="s">
        <v>1</v>
      </c>
      <c r="AN117" s="127"/>
      <c r="AO117" s="127"/>
      <c r="AP117" s="127"/>
      <c r="AQ117" s="192"/>
    </row>
    <row r="118" spans="1:43" ht="22.5" customHeight="1">
      <c r="A118" s="136"/>
      <c r="B118" s="136"/>
      <c r="C118" s="194"/>
      <c r="D118" s="19"/>
      <c r="E118" s="127"/>
      <c r="F118" s="127"/>
      <c r="G118" s="127"/>
      <c r="H118" s="128"/>
      <c r="I118" s="127"/>
      <c r="J118" s="127"/>
      <c r="K118" s="127"/>
      <c r="L118" s="129" t="str">
        <f>IF(G118="","",IF(AND(G118="Quick win",W118&gt;'7. Scoring criteria'!$C$45,AG118&gt;'7. Scoring criteria'!F152),"Yes",IF(AND(G118="Big bet",W118&gt;'7. Scoring criteria'!$C$46,Y118&gt;'7. Scoring criteria'!$D$46,AB118&gt;'7. Scoring criteria'!$E$46),"Yes",IF(AND(G118="Long shot",Y118&gt;'7. Scoring criteria'!$D$47,AB118&gt;'7. Scoring criteria'!$E$47),"Yes","No"))))</f>
        <v/>
      </c>
      <c r="M118" s="129"/>
      <c r="N118" s="128"/>
      <c r="O118" s="130" t="str">
        <f t="shared" si="10"/>
        <v/>
      </c>
      <c r="P118" s="131" t="str">
        <f>IFERROR(RANK(O118,$O$14:$O$128,0)+COUNTIF($O$14:O118,#REF!)," ")</f>
        <v xml:space="preserve"> </v>
      </c>
      <c r="Q118" s="128"/>
      <c r="R118" s="132" t="str">
        <f>IFERROR(AVERAGE('4a. Scorer 1'!F117,'4b. Scorer 2'!F117,'4c. Scorer 3'!F117)," ")</f>
        <v xml:space="preserve"> </v>
      </c>
      <c r="S118" s="132"/>
      <c r="T118" s="132"/>
      <c r="U118" s="132"/>
      <c r="V118" s="132"/>
      <c r="W118" s="133" t="str">
        <f t="shared" si="11"/>
        <v/>
      </c>
      <c r="X118" s="132" t="str">
        <f>IFERROR(AVERAGE('4a. Scorer 1'!#REF!,'4b. Scorer 2'!M117,'4c. Scorer 3'!#REF!)," ")</f>
        <v xml:space="preserve"> </v>
      </c>
      <c r="Y118" s="133" t="str">
        <f t="shared" si="12"/>
        <v/>
      </c>
      <c r="Z118" s="132" t="str">
        <f>IFERROR(AVERAGE('4a. Scorer 1'!N117,'4b. Scorer 2'!N117,'4c. Scorer 3'!N117)," ")</f>
        <v xml:space="preserve"> </v>
      </c>
      <c r="AA118" s="132" t="str">
        <f>IFERROR(AVERAGE('4a. Scorer 1'!#REF!,'4b. Scorer 2'!#REF!,'4c. Scorer 3'!#REF!)," ")</f>
        <v xml:space="preserve"> </v>
      </c>
      <c r="AB118" s="133" t="str">
        <f t="shared" si="13"/>
        <v/>
      </c>
      <c r="AC118" s="132"/>
      <c r="AD118" s="132"/>
      <c r="AE118" s="132"/>
      <c r="AF118" s="132" t="str">
        <f>IFERROR(AVERAGE('4a. Scorer 1'!#REF!,'4b. Scorer 2'!S117,'4c. Scorer 3'!#REF!)," ")</f>
        <v xml:space="preserve"> </v>
      </c>
      <c r="AG118" s="133" t="str">
        <f t="shared" si="14"/>
        <v/>
      </c>
      <c r="AH118" s="756"/>
      <c r="AI118" s="756"/>
      <c r="AJ118" s="133"/>
      <c r="AK118" s="128"/>
      <c r="AL118" s="127"/>
      <c r="AM118" s="192" t="s">
        <v>1</v>
      </c>
      <c r="AN118" s="127"/>
      <c r="AO118" s="127"/>
      <c r="AP118" s="127"/>
      <c r="AQ118" s="192"/>
    </row>
    <row r="119" spans="1:43" ht="22.5" customHeight="1">
      <c r="A119" s="136"/>
      <c r="B119" s="136"/>
      <c r="C119" s="194"/>
      <c r="D119" s="19"/>
      <c r="E119" s="127"/>
      <c r="F119" s="127"/>
      <c r="G119" s="127"/>
      <c r="H119" s="128"/>
      <c r="I119" s="127"/>
      <c r="J119" s="127"/>
      <c r="K119" s="127"/>
      <c r="L119" s="129" t="str">
        <f>IF(G119="","",IF(AND(G119="Quick win",W119&gt;'7. Scoring criteria'!$C$45,AG119&gt;'7. Scoring criteria'!F153),"Yes",IF(AND(G119="Big bet",W119&gt;'7. Scoring criteria'!$C$46,Y119&gt;'7. Scoring criteria'!$D$46,AB119&gt;'7. Scoring criteria'!$E$46),"Yes",IF(AND(G119="Long shot",Y119&gt;'7. Scoring criteria'!$D$47,AB119&gt;'7. Scoring criteria'!$E$47),"Yes","No"))))</f>
        <v/>
      </c>
      <c r="M119" s="129"/>
      <c r="N119" s="128"/>
      <c r="O119" s="130" t="str">
        <f t="shared" si="10"/>
        <v/>
      </c>
      <c r="P119" s="131" t="str">
        <f>IFERROR(RANK(O119,$O$14:$O$128,0)+COUNTIF($O$14:O119,#REF!)," ")</f>
        <v xml:space="preserve"> </v>
      </c>
      <c r="Q119" s="128"/>
      <c r="R119" s="132" t="str">
        <f>IFERROR(AVERAGE('4a. Scorer 1'!F118,'4b. Scorer 2'!F118,'4c. Scorer 3'!F118)," ")</f>
        <v xml:space="preserve"> </v>
      </c>
      <c r="S119" s="132"/>
      <c r="T119" s="132"/>
      <c r="U119" s="132"/>
      <c r="V119" s="132"/>
      <c r="W119" s="133" t="str">
        <f t="shared" si="11"/>
        <v/>
      </c>
      <c r="X119" s="132" t="str">
        <f>IFERROR(AVERAGE('4a. Scorer 1'!#REF!,'4b. Scorer 2'!M118,'4c. Scorer 3'!#REF!)," ")</f>
        <v xml:space="preserve"> </v>
      </c>
      <c r="Y119" s="133" t="str">
        <f t="shared" si="12"/>
        <v/>
      </c>
      <c r="Z119" s="132" t="str">
        <f>IFERROR(AVERAGE('4a. Scorer 1'!N118,'4b. Scorer 2'!N118,'4c. Scorer 3'!N118)," ")</f>
        <v xml:space="preserve"> </v>
      </c>
      <c r="AA119" s="132" t="str">
        <f>IFERROR(AVERAGE('4a. Scorer 1'!#REF!,'4b. Scorer 2'!#REF!,'4c. Scorer 3'!#REF!)," ")</f>
        <v xml:space="preserve"> </v>
      </c>
      <c r="AB119" s="133" t="str">
        <f t="shared" si="13"/>
        <v/>
      </c>
      <c r="AC119" s="132"/>
      <c r="AD119" s="132"/>
      <c r="AE119" s="132"/>
      <c r="AF119" s="132" t="str">
        <f>IFERROR(AVERAGE('4a. Scorer 1'!#REF!,'4b. Scorer 2'!S118,'4c. Scorer 3'!#REF!)," ")</f>
        <v xml:space="preserve"> </v>
      </c>
      <c r="AG119" s="133" t="str">
        <f t="shared" si="14"/>
        <v/>
      </c>
      <c r="AH119" s="756"/>
      <c r="AI119" s="756"/>
      <c r="AJ119" s="133"/>
      <c r="AK119" s="128"/>
      <c r="AL119" s="127"/>
      <c r="AM119" s="192" t="s">
        <v>1</v>
      </c>
      <c r="AN119" s="127"/>
      <c r="AO119" s="127"/>
      <c r="AP119" s="127"/>
      <c r="AQ119" s="192"/>
    </row>
    <row r="120" spans="1:43" ht="22.5" customHeight="1">
      <c r="A120" s="136"/>
      <c r="B120" s="136"/>
      <c r="C120" s="194"/>
      <c r="D120" s="19"/>
      <c r="E120" s="127"/>
      <c r="F120" s="127"/>
      <c r="G120" s="127"/>
      <c r="H120" s="128"/>
      <c r="I120" s="127"/>
      <c r="J120" s="127"/>
      <c r="K120" s="127"/>
      <c r="L120" s="129" t="str">
        <f>IF(G120="","",IF(AND(G120="Quick win",W120&gt;'7. Scoring criteria'!$C$45,AG120&gt;'7. Scoring criteria'!F154),"Yes",IF(AND(G120="Big bet",W120&gt;'7. Scoring criteria'!$C$46,Y120&gt;'7. Scoring criteria'!$D$46,AB120&gt;'7. Scoring criteria'!$E$46),"Yes",IF(AND(G120="Long shot",Y120&gt;'7. Scoring criteria'!$D$47,AB120&gt;'7. Scoring criteria'!$E$47),"Yes","No"))))</f>
        <v/>
      </c>
      <c r="M120" s="129"/>
      <c r="N120" s="128"/>
      <c r="O120" s="130" t="str">
        <f t="shared" si="10"/>
        <v/>
      </c>
      <c r="P120" s="131" t="str">
        <f>IFERROR(RANK(O120,$O$14:$O$128,0)+COUNTIF($O$14:O120,#REF!)," ")</f>
        <v xml:space="preserve"> </v>
      </c>
      <c r="Q120" s="128"/>
      <c r="R120" s="132" t="str">
        <f>IFERROR(AVERAGE('4a. Scorer 1'!F119,'4b. Scorer 2'!F119,'4c. Scorer 3'!F119)," ")</f>
        <v xml:space="preserve"> </v>
      </c>
      <c r="S120" s="132"/>
      <c r="T120" s="132"/>
      <c r="U120" s="132"/>
      <c r="V120" s="132"/>
      <c r="W120" s="133" t="str">
        <f t="shared" si="11"/>
        <v/>
      </c>
      <c r="X120" s="132" t="str">
        <f>IFERROR(AVERAGE('4a. Scorer 1'!#REF!,'4b. Scorer 2'!M119,'4c. Scorer 3'!#REF!)," ")</f>
        <v xml:space="preserve"> </v>
      </c>
      <c r="Y120" s="133" t="str">
        <f t="shared" si="12"/>
        <v/>
      </c>
      <c r="Z120" s="132" t="str">
        <f>IFERROR(AVERAGE('4a. Scorer 1'!N119,'4b. Scorer 2'!N119,'4c. Scorer 3'!N119)," ")</f>
        <v xml:space="preserve"> </v>
      </c>
      <c r="AA120" s="132" t="str">
        <f>IFERROR(AVERAGE('4a. Scorer 1'!#REF!,'4b. Scorer 2'!#REF!,'4c. Scorer 3'!#REF!)," ")</f>
        <v xml:space="preserve"> </v>
      </c>
      <c r="AB120" s="133" t="str">
        <f t="shared" si="13"/>
        <v/>
      </c>
      <c r="AC120" s="132"/>
      <c r="AD120" s="132"/>
      <c r="AE120" s="132"/>
      <c r="AF120" s="132" t="str">
        <f>IFERROR(AVERAGE('4a. Scorer 1'!#REF!,'4b. Scorer 2'!S119,'4c. Scorer 3'!#REF!)," ")</f>
        <v xml:space="preserve"> </v>
      </c>
      <c r="AG120" s="133" t="str">
        <f t="shared" si="14"/>
        <v/>
      </c>
      <c r="AH120" s="756"/>
      <c r="AI120" s="756"/>
      <c r="AJ120" s="133"/>
      <c r="AK120" s="128"/>
      <c r="AL120" s="127"/>
      <c r="AM120" s="192" t="s">
        <v>1</v>
      </c>
      <c r="AN120" s="127"/>
      <c r="AO120" s="127"/>
      <c r="AP120" s="127"/>
      <c r="AQ120" s="192"/>
    </row>
    <row r="121" spans="1:43" ht="22.5" customHeight="1">
      <c r="A121" s="136"/>
      <c r="B121" s="136"/>
      <c r="C121" s="194"/>
      <c r="D121" s="19"/>
      <c r="E121" s="127"/>
      <c r="F121" s="127"/>
      <c r="G121" s="127"/>
      <c r="H121" s="128"/>
      <c r="I121" s="127"/>
      <c r="J121" s="127"/>
      <c r="K121" s="127"/>
      <c r="L121" s="129" t="str">
        <f>IF(G121="","",IF(AND(G121="Quick win",W121&gt;'7. Scoring criteria'!$C$45,AG121&gt;'7. Scoring criteria'!F155),"Yes",IF(AND(G121="Big bet",W121&gt;'7. Scoring criteria'!$C$46,Y121&gt;'7. Scoring criteria'!$D$46,AB121&gt;'7. Scoring criteria'!$E$46),"Yes",IF(AND(G121="Long shot",Y121&gt;'7. Scoring criteria'!$D$47,AB121&gt;'7. Scoring criteria'!$E$47),"Yes","No"))))</f>
        <v/>
      </c>
      <c r="M121" s="129"/>
      <c r="N121" s="128"/>
      <c r="O121" s="130" t="str">
        <f t="shared" si="10"/>
        <v/>
      </c>
      <c r="P121" s="131" t="str">
        <f>IFERROR(RANK(O121,$O$14:$O$128,0)+COUNTIF($O$14:O121,#REF!)," ")</f>
        <v xml:space="preserve"> </v>
      </c>
      <c r="Q121" s="128"/>
      <c r="R121" s="132" t="str">
        <f>IFERROR(AVERAGE('4a. Scorer 1'!F120,'4b. Scorer 2'!F120,'4c. Scorer 3'!F120)," ")</f>
        <v xml:space="preserve"> </v>
      </c>
      <c r="S121" s="132"/>
      <c r="T121" s="132"/>
      <c r="U121" s="132"/>
      <c r="V121" s="132"/>
      <c r="W121" s="133" t="str">
        <f t="shared" si="11"/>
        <v/>
      </c>
      <c r="X121" s="132" t="str">
        <f>IFERROR(AVERAGE('4a. Scorer 1'!#REF!,'4b. Scorer 2'!M120,'4c. Scorer 3'!#REF!)," ")</f>
        <v xml:space="preserve"> </v>
      </c>
      <c r="Y121" s="133" t="str">
        <f t="shared" si="12"/>
        <v/>
      </c>
      <c r="Z121" s="132" t="str">
        <f>IFERROR(AVERAGE('4a. Scorer 1'!N120,'4b. Scorer 2'!N120,'4c. Scorer 3'!N120)," ")</f>
        <v xml:space="preserve"> </v>
      </c>
      <c r="AA121" s="132" t="str">
        <f>IFERROR(AVERAGE('4a. Scorer 1'!#REF!,'4b. Scorer 2'!#REF!,'4c. Scorer 3'!#REF!)," ")</f>
        <v xml:space="preserve"> </v>
      </c>
      <c r="AB121" s="133" t="str">
        <f t="shared" si="13"/>
        <v/>
      </c>
      <c r="AC121" s="132"/>
      <c r="AD121" s="132"/>
      <c r="AE121" s="132"/>
      <c r="AF121" s="132" t="str">
        <f>IFERROR(AVERAGE('4a. Scorer 1'!#REF!,'4b. Scorer 2'!S120,'4c. Scorer 3'!#REF!)," ")</f>
        <v xml:space="preserve"> </v>
      </c>
      <c r="AG121" s="133" t="str">
        <f t="shared" si="14"/>
        <v/>
      </c>
      <c r="AH121" s="756"/>
      <c r="AI121" s="756"/>
      <c r="AJ121" s="133"/>
      <c r="AK121" s="128"/>
      <c r="AL121" s="127"/>
      <c r="AM121" s="192" t="s">
        <v>1</v>
      </c>
      <c r="AN121" s="127"/>
      <c r="AO121" s="127"/>
      <c r="AP121" s="127"/>
      <c r="AQ121" s="192"/>
    </row>
    <row r="122" spans="1:43" ht="22.5" customHeight="1">
      <c r="A122" s="136"/>
      <c r="B122" s="136"/>
      <c r="C122" s="194"/>
      <c r="D122" s="19"/>
      <c r="E122" s="127"/>
      <c r="F122" s="127"/>
      <c r="G122" s="127"/>
      <c r="H122" s="128"/>
      <c r="I122" s="127"/>
      <c r="J122" s="127"/>
      <c r="K122" s="127"/>
      <c r="L122" s="129" t="str">
        <f>IF(G122="","",IF(AND(G122="Quick win",W122&gt;'7. Scoring criteria'!$C$45,AG122&gt;'7. Scoring criteria'!F156),"Yes",IF(AND(G122="Big bet",W122&gt;'7. Scoring criteria'!$C$46,Y122&gt;'7. Scoring criteria'!$D$46,AB122&gt;'7. Scoring criteria'!$E$46),"Yes",IF(AND(G122="Long shot",Y122&gt;'7. Scoring criteria'!$D$47,AB122&gt;'7. Scoring criteria'!$E$47),"Yes","No"))))</f>
        <v/>
      </c>
      <c r="M122" s="129"/>
      <c r="N122" s="128"/>
      <c r="O122" s="130" t="str">
        <f t="shared" si="10"/>
        <v/>
      </c>
      <c r="P122" s="131" t="str">
        <f>IFERROR(RANK(O122,$O$14:$O$128,0)+COUNTIF($O$14:O122,#REF!)," ")</f>
        <v xml:space="preserve"> </v>
      </c>
      <c r="Q122" s="128"/>
      <c r="R122" s="132" t="str">
        <f>IFERROR(AVERAGE('4a. Scorer 1'!F121,'4b. Scorer 2'!F121,'4c. Scorer 3'!F121)," ")</f>
        <v xml:space="preserve"> </v>
      </c>
      <c r="S122" s="132"/>
      <c r="T122" s="132"/>
      <c r="U122" s="132"/>
      <c r="V122" s="132"/>
      <c r="W122" s="133" t="str">
        <f t="shared" si="11"/>
        <v/>
      </c>
      <c r="X122" s="132" t="str">
        <f>IFERROR(AVERAGE('4a. Scorer 1'!#REF!,'4b. Scorer 2'!M121,'4c. Scorer 3'!#REF!)," ")</f>
        <v xml:space="preserve"> </v>
      </c>
      <c r="Y122" s="133" t="str">
        <f t="shared" si="12"/>
        <v/>
      </c>
      <c r="Z122" s="132" t="str">
        <f>IFERROR(AVERAGE('4a. Scorer 1'!N121,'4b. Scorer 2'!N121,'4c. Scorer 3'!N121)," ")</f>
        <v xml:space="preserve"> </v>
      </c>
      <c r="AA122" s="132" t="str">
        <f>IFERROR(AVERAGE('4a. Scorer 1'!#REF!,'4b. Scorer 2'!#REF!,'4c. Scorer 3'!#REF!)," ")</f>
        <v xml:space="preserve"> </v>
      </c>
      <c r="AB122" s="133" t="str">
        <f t="shared" si="13"/>
        <v/>
      </c>
      <c r="AC122" s="132"/>
      <c r="AD122" s="132"/>
      <c r="AE122" s="132"/>
      <c r="AF122" s="132" t="str">
        <f>IFERROR(AVERAGE('4a. Scorer 1'!#REF!,'4b. Scorer 2'!S121,'4c. Scorer 3'!#REF!)," ")</f>
        <v xml:space="preserve"> </v>
      </c>
      <c r="AG122" s="133" t="str">
        <f t="shared" si="14"/>
        <v/>
      </c>
      <c r="AH122" s="756"/>
      <c r="AI122" s="756"/>
      <c r="AJ122" s="133"/>
      <c r="AK122" s="128"/>
      <c r="AL122" s="127"/>
      <c r="AM122" s="192" t="s">
        <v>1</v>
      </c>
      <c r="AN122" s="127"/>
      <c r="AO122" s="127"/>
      <c r="AP122" s="127"/>
      <c r="AQ122" s="192"/>
    </row>
    <row r="123" spans="1:43" ht="22.5" customHeight="1">
      <c r="A123" s="136"/>
      <c r="B123" s="136"/>
      <c r="C123" s="194"/>
      <c r="D123" s="19"/>
      <c r="E123" s="127"/>
      <c r="F123" s="127"/>
      <c r="G123" s="127"/>
      <c r="H123" s="128"/>
      <c r="I123" s="127"/>
      <c r="J123" s="127"/>
      <c r="K123" s="127"/>
      <c r="L123" s="129" t="str">
        <f>IF(G123="","",IF(AND(G123="Quick win",W123&gt;'7. Scoring criteria'!$C$45,AG123&gt;'7. Scoring criteria'!F157),"Yes",IF(AND(G123="Big bet",W123&gt;'7. Scoring criteria'!$C$46,Y123&gt;'7. Scoring criteria'!$D$46,AB123&gt;'7. Scoring criteria'!$E$46),"Yes",IF(AND(G123="Long shot",Y123&gt;'7. Scoring criteria'!$D$47,AB123&gt;'7. Scoring criteria'!$E$47),"Yes","No"))))</f>
        <v/>
      </c>
      <c r="M123" s="129"/>
      <c r="N123" s="128"/>
      <c r="O123" s="130" t="str">
        <f t="shared" si="10"/>
        <v/>
      </c>
      <c r="P123" s="131" t="str">
        <f>IFERROR(RANK(O123,$O$14:$O$128,0)+COUNTIF($O$14:O123,#REF!)," ")</f>
        <v xml:space="preserve"> </v>
      </c>
      <c r="Q123" s="128"/>
      <c r="R123" s="132" t="str">
        <f>IFERROR(AVERAGE('4a. Scorer 1'!F122,'4b. Scorer 2'!F122,'4c. Scorer 3'!F122)," ")</f>
        <v xml:space="preserve"> </v>
      </c>
      <c r="S123" s="132"/>
      <c r="T123" s="132"/>
      <c r="U123" s="132"/>
      <c r="V123" s="132"/>
      <c r="W123" s="133" t="str">
        <f t="shared" si="11"/>
        <v/>
      </c>
      <c r="X123" s="132" t="str">
        <f>IFERROR(AVERAGE('4a. Scorer 1'!#REF!,'4b. Scorer 2'!M122,'4c. Scorer 3'!#REF!)," ")</f>
        <v xml:space="preserve"> </v>
      </c>
      <c r="Y123" s="133" t="str">
        <f t="shared" si="12"/>
        <v/>
      </c>
      <c r="Z123" s="132" t="str">
        <f>IFERROR(AVERAGE('4a. Scorer 1'!N122,'4b. Scorer 2'!N122,'4c. Scorer 3'!N122)," ")</f>
        <v xml:space="preserve"> </v>
      </c>
      <c r="AA123" s="132" t="str">
        <f>IFERROR(AVERAGE('4a. Scorer 1'!#REF!,'4b. Scorer 2'!#REF!,'4c. Scorer 3'!#REF!)," ")</f>
        <v xml:space="preserve"> </v>
      </c>
      <c r="AB123" s="133" t="str">
        <f t="shared" si="13"/>
        <v/>
      </c>
      <c r="AC123" s="132"/>
      <c r="AD123" s="132"/>
      <c r="AE123" s="132"/>
      <c r="AF123" s="132" t="str">
        <f>IFERROR(AVERAGE('4a. Scorer 1'!#REF!,'4b. Scorer 2'!S122,'4c. Scorer 3'!#REF!)," ")</f>
        <v xml:space="preserve"> </v>
      </c>
      <c r="AG123" s="133" t="str">
        <f t="shared" si="14"/>
        <v/>
      </c>
      <c r="AH123" s="756"/>
      <c r="AI123" s="756"/>
      <c r="AJ123" s="133"/>
      <c r="AK123" s="128"/>
      <c r="AL123" s="127"/>
      <c r="AM123" s="192" t="s">
        <v>1</v>
      </c>
      <c r="AN123" s="127"/>
      <c r="AO123" s="127"/>
      <c r="AP123" s="127"/>
      <c r="AQ123" s="192"/>
    </row>
    <row r="124" spans="1:43" ht="22.5" customHeight="1">
      <c r="A124" s="136"/>
      <c r="B124" s="136"/>
      <c r="C124" s="194"/>
      <c r="D124" s="19"/>
      <c r="E124" s="127"/>
      <c r="F124" s="127"/>
      <c r="G124" s="127"/>
      <c r="H124" s="128"/>
      <c r="I124" s="127"/>
      <c r="J124" s="127"/>
      <c r="K124" s="127"/>
      <c r="L124" s="129" t="str">
        <f>IF(G124="","",IF(AND(G124="Quick win",W124&gt;'7. Scoring criteria'!$C$45,AG124&gt;'7. Scoring criteria'!F158),"Yes",IF(AND(G124="Big bet",W124&gt;'7. Scoring criteria'!$C$46,Y124&gt;'7. Scoring criteria'!$D$46,AB124&gt;'7. Scoring criteria'!$E$46),"Yes",IF(AND(G124="Long shot",Y124&gt;'7. Scoring criteria'!$D$47,AB124&gt;'7. Scoring criteria'!$E$47),"Yes","No"))))</f>
        <v/>
      </c>
      <c r="M124" s="129"/>
      <c r="N124" s="128"/>
      <c r="O124" s="130" t="str">
        <f t="shared" si="10"/>
        <v/>
      </c>
      <c r="P124" s="131" t="str">
        <f>IFERROR(RANK(O124,$O$14:$O$128,0)+COUNTIF($O$14:O124,#REF!)," ")</f>
        <v xml:space="preserve"> </v>
      </c>
      <c r="Q124" s="128"/>
      <c r="R124" s="132" t="str">
        <f>IFERROR(AVERAGE('4a. Scorer 1'!F123,'4b. Scorer 2'!F123,'4c. Scorer 3'!F123)," ")</f>
        <v xml:space="preserve"> </v>
      </c>
      <c r="S124" s="132"/>
      <c r="T124" s="132"/>
      <c r="U124" s="132"/>
      <c r="V124" s="132"/>
      <c r="W124" s="133" t="str">
        <f t="shared" si="11"/>
        <v/>
      </c>
      <c r="X124" s="132" t="str">
        <f>IFERROR(AVERAGE('4a. Scorer 1'!#REF!,'4b. Scorer 2'!M123,'4c. Scorer 3'!#REF!)," ")</f>
        <v xml:space="preserve"> </v>
      </c>
      <c r="Y124" s="133" t="str">
        <f t="shared" si="12"/>
        <v/>
      </c>
      <c r="Z124" s="132" t="str">
        <f>IFERROR(AVERAGE('4a. Scorer 1'!N123,'4b. Scorer 2'!N123,'4c. Scorer 3'!N123)," ")</f>
        <v xml:space="preserve"> </v>
      </c>
      <c r="AA124" s="132" t="str">
        <f>IFERROR(AVERAGE('4a. Scorer 1'!#REF!,'4b. Scorer 2'!#REF!,'4c. Scorer 3'!#REF!)," ")</f>
        <v xml:space="preserve"> </v>
      </c>
      <c r="AB124" s="133" t="str">
        <f t="shared" si="13"/>
        <v/>
      </c>
      <c r="AC124" s="132"/>
      <c r="AD124" s="132"/>
      <c r="AE124" s="132"/>
      <c r="AF124" s="132" t="str">
        <f>IFERROR(AVERAGE('4a. Scorer 1'!#REF!,'4b. Scorer 2'!S123,'4c. Scorer 3'!#REF!)," ")</f>
        <v xml:space="preserve"> </v>
      </c>
      <c r="AG124" s="133" t="str">
        <f t="shared" si="14"/>
        <v/>
      </c>
      <c r="AH124" s="756"/>
      <c r="AI124" s="756"/>
      <c r="AJ124" s="133"/>
      <c r="AK124" s="128"/>
      <c r="AL124" s="127"/>
      <c r="AM124" s="192" t="s">
        <v>1</v>
      </c>
      <c r="AN124" s="127"/>
      <c r="AO124" s="127"/>
      <c r="AP124" s="127"/>
      <c r="AQ124" s="192"/>
    </row>
    <row r="125" spans="1:43" ht="22.5" customHeight="1">
      <c r="A125" s="136"/>
      <c r="B125" s="136"/>
      <c r="C125" s="194"/>
      <c r="D125" s="19"/>
      <c r="E125" s="127"/>
      <c r="F125" s="127"/>
      <c r="G125" s="127"/>
      <c r="H125" s="128"/>
      <c r="I125" s="127"/>
      <c r="J125" s="127"/>
      <c r="K125" s="127"/>
      <c r="L125" s="129" t="str">
        <f>IF(G125="","",IF(AND(G125="Quick win",W125&gt;'7. Scoring criteria'!$C$45,AG125&gt;'7. Scoring criteria'!F159),"Yes",IF(AND(G125="Big bet",W125&gt;'7. Scoring criteria'!$C$46,Y125&gt;'7. Scoring criteria'!$D$46,AB125&gt;'7. Scoring criteria'!$E$46),"Yes",IF(AND(G125="Long shot",Y125&gt;'7. Scoring criteria'!$D$47,AB125&gt;'7. Scoring criteria'!$E$47),"Yes","No"))))</f>
        <v/>
      </c>
      <c r="M125" s="129"/>
      <c r="N125" s="128"/>
      <c r="O125" s="130" t="str">
        <f t="shared" si="10"/>
        <v/>
      </c>
      <c r="P125" s="131" t="str">
        <f>IFERROR(RANK(O125,$O$14:$O$128,0)+COUNTIF($O$14:O125,#REF!)," ")</f>
        <v xml:space="preserve"> </v>
      </c>
      <c r="Q125" s="128"/>
      <c r="R125" s="132" t="str">
        <f>IFERROR(AVERAGE('4a. Scorer 1'!F124,'4b. Scorer 2'!F124,'4c. Scorer 3'!F124)," ")</f>
        <v xml:space="preserve"> </v>
      </c>
      <c r="S125" s="132"/>
      <c r="T125" s="132"/>
      <c r="U125" s="132"/>
      <c r="V125" s="132"/>
      <c r="W125" s="133" t="str">
        <f t="shared" si="11"/>
        <v/>
      </c>
      <c r="X125" s="132" t="str">
        <f>IFERROR(AVERAGE('4a. Scorer 1'!#REF!,'4b. Scorer 2'!M124,'4c. Scorer 3'!#REF!)," ")</f>
        <v xml:space="preserve"> </v>
      </c>
      <c r="Y125" s="133" t="str">
        <f t="shared" si="12"/>
        <v/>
      </c>
      <c r="Z125" s="132" t="str">
        <f>IFERROR(AVERAGE('4a. Scorer 1'!N124,'4b. Scorer 2'!N124,'4c. Scorer 3'!N124)," ")</f>
        <v xml:space="preserve"> </v>
      </c>
      <c r="AA125" s="132" t="str">
        <f>IFERROR(AVERAGE('4a. Scorer 1'!#REF!,'4b. Scorer 2'!#REF!,'4c. Scorer 3'!#REF!)," ")</f>
        <v xml:space="preserve"> </v>
      </c>
      <c r="AB125" s="133" t="str">
        <f t="shared" si="13"/>
        <v/>
      </c>
      <c r="AC125" s="132"/>
      <c r="AD125" s="132"/>
      <c r="AE125" s="132"/>
      <c r="AF125" s="132" t="str">
        <f>IFERROR(AVERAGE('4a. Scorer 1'!#REF!,'4b. Scorer 2'!S124,'4c. Scorer 3'!#REF!)," ")</f>
        <v xml:space="preserve"> </v>
      </c>
      <c r="AG125" s="133" t="str">
        <f t="shared" si="14"/>
        <v/>
      </c>
      <c r="AH125" s="756"/>
      <c r="AI125" s="756"/>
      <c r="AJ125" s="133"/>
      <c r="AK125" s="128"/>
      <c r="AL125" s="127"/>
      <c r="AM125" s="192" t="s">
        <v>1</v>
      </c>
      <c r="AN125" s="127"/>
      <c r="AO125" s="127"/>
      <c r="AP125" s="127"/>
      <c r="AQ125" s="192"/>
    </row>
    <row r="126" spans="1:43" ht="22.5" customHeight="1">
      <c r="A126" s="136"/>
      <c r="B126" s="136"/>
      <c r="C126" s="194"/>
      <c r="D126" s="19"/>
      <c r="E126" s="127"/>
      <c r="F126" s="127"/>
      <c r="G126" s="127"/>
      <c r="H126" s="128"/>
      <c r="I126" s="127"/>
      <c r="J126" s="127"/>
      <c r="K126" s="127"/>
      <c r="L126" s="129" t="str">
        <f>IF(G126="","",IF(AND(G126="Quick win",W126&gt;'7. Scoring criteria'!$C$45,AG126&gt;'7. Scoring criteria'!F160),"Yes",IF(AND(G126="Big bet",W126&gt;'7. Scoring criteria'!$C$46,Y126&gt;'7. Scoring criteria'!$D$46,AB126&gt;'7. Scoring criteria'!$E$46),"Yes",IF(AND(G126="Long shot",Y126&gt;'7. Scoring criteria'!$D$47,AB126&gt;'7. Scoring criteria'!$E$47),"Yes","No"))))</f>
        <v/>
      </c>
      <c r="M126" s="129"/>
      <c r="N126" s="128"/>
      <c r="O126" s="130" t="str">
        <f t="shared" si="10"/>
        <v/>
      </c>
      <c r="P126" s="131" t="str">
        <f>IFERROR(RANK(O126,$O$14:$O$128,0)+COUNTIF($O$14:O126,#REF!)," ")</f>
        <v xml:space="preserve"> </v>
      </c>
      <c r="Q126" s="128"/>
      <c r="R126" s="132" t="str">
        <f>IFERROR(AVERAGE('4a. Scorer 1'!F125,'4b. Scorer 2'!F125,'4c. Scorer 3'!F125)," ")</f>
        <v xml:space="preserve"> </v>
      </c>
      <c r="S126" s="132"/>
      <c r="T126" s="132"/>
      <c r="U126" s="132"/>
      <c r="V126" s="132"/>
      <c r="W126" s="133" t="str">
        <f t="shared" si="11"/>
        <v/>
      </c>
      <c r="X126" s="132" t="str">
        <f>IFERROR(AVERAGE('4a. Scorer 1'!#REF!,'4b. Scorer 2'!M125,'4c. Scorer 3'!#REF!)," ")</f>
        <v xml:space="preserve"> </v>
      </c>
      <c r="Y126" s="133" t="str">
        <f t="shared" si="12"/>
        <v/>
      </c>
      <c r="Z126" s="132" t="str">
        <f>IFERROR(AVERAGE('4a. Scorer 1'!N125,'4b. Scorer 2'!N125,'4c. Scorer 3'!N125)," ")</f>
        <v xml:space="preserve"> </v>
      </c>
      <c r="AA126" s="132" t="str">
        <f>IFERROR(AVERAGE('4a. Scorer 1'!#REF!,'4b. Scorer 2'!#REF!,'4c. Scorer 3'!#REF!)," ")</f>
        <v xml:space="preserve"> </v>
      </c>
      <c r="AB126" s="133" t="str">
        <f t="shared" si="13"/>
        <v/>
      </c>
      <c r="AC126" s="132"/>
      <c r="AD126" s="132"/>
      <c r="AE126" s="132"/>
      <c r="AF126" s="132" t="str">
        <f>IFERROR(AVERAGE('4a. Scorer 1'!#REF!,'4b. Scorer 2'!S125,'4c. Scorer 3'!#REF!)," ")</f>
        <v xml:space="preserve"> </v>
      </c>
      <c r="AG126" s="133" t="str">
        <f t="shared" si="14"/>
        <v/>
      </c>
      <c r="AH126" s="756"/>
      <c r="AI126" s="756"/>
      <c r="AJ126" s="133"/>
      <c r="AK126" s="128"/>
      <c r="AL126" s="127"/>
      <c r="AM126" s="192" t="s">
        <v>1</v>
      </c>
      <c r="AN126" s="127"/>
      <c r="AO126" s="127"/>
      <c r="AP126" s="127"/>
      <c r="AQ126" s="192"/>
    </row>
    <row r="127" spans="1:43" ht="22.5" customHeight="1">
      <c r="A127" s="136"/>
      <c r="B127" s="136"/>
      <c r="C127" s="194"/>
      <c r="D127" s="19"/>
      <c r="E127" s="127"/>
      <c r="F127" s="127"/>
      <c r="G127" s="127"/>
      <c r="H127" s="128"/>
      <c r="I127" s="127"/>
      <c r="J127" s="127"/>
      <c r="K127" s="127"/>
      <c r="L127" s="129" t="str">
        <f>IF(G127="","",IF(AND(G127="Quick win",W127&gt;'7. Scoring criteria'!$C$45,AG127&gt;'7. Scoring criteria'!F161),"Yes",IF(AND(G127="Big bet",W127&gt;'7. Scoring criteria'!$C$46,Y127&gt;'7. Scoring criteria'!$D$46,AB127&gt;'7. Scoring criteria'!$E$46),"Yes",IF(AND(G127="Long shot",Y127&gt;'7. Scoring criteria'!$D$47,AB127&gt;'7. Scoring criteria'!$E$47),"Yes","No"))))</f>
        <v/>
      </c>
      <c r="M127" s="129"/>
      <c r="N127" s="128"/>
      <c r="O127" s="130" t="str">
        <f t="shared" si="10"/>
        <v/>
      </c>
      <c r="P127" s="131" t="str">
        <f>IFERROR(RANK(O127,$O$14:$O$128,0)+COUNTIF($O$14:O127,#REF!)," ")</f>
        <v xml:space="preserve"> </v>
      </c>
      <c r="Q127" s="128"/>
      <c r="R127" s="132" t="str">
        <f>IFERROR(AVERAGE('4a. Scorer 1'!F126,'4b. Scorer 2'!F126,'4c. Scorer 3'!F126)," ")</f>
        <v xml:space="preserve"> </v>
      </c>
      <c r="S127" s="132"/>
      <c r="T127" s="132"/>
      <c r="U127" s="132"/>
      <c r="V127" s="132"/>
      <c r="W127" s="133" t="str">
        <f t="shared" si="11"/>
        <v/>
      </c>
      <c r="X127" s="132" t="str">
        <f>IFERROR(AVERAGE('4a. Scorer 1'!#REF!,'4b. Scorer 2'!M126,'4c. Scorer 3'!#REF!)," ")</f>
        <v xml:space="preserve"> </v>
      </c>
      <c r="Y127" s="133" t="str">
        <f t="shared" si="12"/>
        <v/>
      </c>
      <c r="Z127" s="132" t="str">
        <f>IFERROR(AVERAGE('4a. Scorer 1'!N126,'4b. Scorer 2'!N126,'4c. Scorer 3'!N126)," ")</f>
        <v xml:space="preserve"> </v>
      </c>
      <c r="AA127" s="132" t="str">
        <f>IFERROR(AVERAGE('4a. Scorer 1'!#REF!,'4b. Scorer 2'!#REF!,'4c. Scorer 3'!#REF!)," ")</f>
        <v xml:space="preserve"> </v>
      </c>
      <c r="AB127" s="133" t="str">
        <f t="shared" si="13"/>
        <v/>
      </c>
      <c r="AC127" s="132"/>
      <c r="AD127" s="132"/>
      <c r="AE127" s="132"/>
      <c r="AF127" s="132" t="str">
        <f>IFERROR(AVERAGE('4a. Scorer 1'!#REF!,'4b. Scorer 2'!S126,'4c. Scorer 3'!#REF!)," ")</f>
        <v xml:space="preserve"> </v>
      </c>
      <c r="AG127" s="133" t="str">
        <f t="shared" si="14"/>
        <v/>
      </c>
      <c r="AH127" s="756"/>
      <c r="AI127" s="756"/>
      <c r="AJ127" s="133"/>
      <c r="AK127" s="128"/>
      <c r="AL127" s="127"/>
      <c r="AM127" s="192" t="s">
        <v>1</v>
      </c>
      <c r="AN127" s="127"/>
      <c r="AO127" s="127"/>
      <c r="AP127" s="127"/>
      <c r="AQ127" s="192"/>
    </row>
    <row r="128" spans="1:43" ht="22.5" customHeight="1">
      <c r="A128" s="136"/>
      <c r="B128" s="136"/>
      <c r="C128" s="194"/>
      <c r="D128" s="19"/>
      <c r="E128" s="127"/>
      <c r="F128" s="127"/>
      <c r="G128" s="127"/>
      <c r="H128" s="128"/>
      <c r="I128" s="127"/>
      <c r="J128" s="127"/>
      <c r="K128" s="127"/>
      <c r="L128" s="129" t="str">
        <f>IF(G128="","",IF(AND(G128="Quick win",W128&gt;'7. Scoring criteria'!$C$45,AG128&gt;'7. Scoring criteria'!F162),"Yes",IF(AND(G128="Big bet",W128&gt;'7. Scoring criteria'!$C$46,Y128&gt;'7. Scoring criteria'!$D$46,AB128&gt;'7. Scoring criteria'!$E$46),"Yes",IF(AND(G128="Long shot",Y128&gt;'7. Scoring criteria'!$D$47,AB128&gt;'7. Scoring criteria'!$E$47),"Yes","No"))))</f>
        <v/>
      </c>
      <c r="M128" s="129"/>
      <c r="N128" s="128"/>
      <c r="O128" s="130" t="str">
        <f t="shared" si="10"/>
        <v/>
      </c>
      <c r="P128" s="131" t="str">
        <f>IFERROR(RANK(O128,$O$14:$O$128,0)+COUNTIF($O$14:O128,#REF!)," ")</f>
        <v xml:space="preserve"> </v>
      </c>
      <c r="Q128" s="128"/>
      <c r="R128" s="132" t="str">
        <f>IFERROR(AVERAGE('4a. Scorer 1'!F127,'4b. Scorer 2'!F127,'4c. Scorer 3'!F127)," ")</f>
        <v xml:space="preserve"> </v>
      </c>
      <c r="S128" s="132"/>
      <c r="T128" s="132"/>
      <c r="U128" s="132"/>
      <c r="V128" s="132"/>
      <c r="W128" s="133" t="str">
        <f t="shared" si="11"/>
        <v/>
      </c>
      <c r="X128" s="132" t="str">
        <f>IFERROR(AVERAGE('4a. Scorer 1'!#REF!,'4b. Scorer 2'!M127,'4c. Scorer 3'!#REF!)," ")</f>
        <v xml:space="preserve"> </v>
      </c>
      <c r="Y128" s="133" t="str">
        <f t="shared" si="12"/>
        <v/>
      </c>
      <c r="Z128" s="132" t="str">
        <f>IFERROR(AVERAGE('4a. Scorer 1'!N127,'4b. Scorer 2'!N127,'4c. Scorer 3'!N127)," ")</f>
        <v xml:space="preserve"> </v>
      </c>
      <c r="AA128" s="132" t="str">
        <f>IFERROR(AVERAGE('4a. Scorer 1'!#REF!,'4b. Scorer 2'!#REF!,'4c. Scorer 3'!#REF!)," ")</f>
        <v xml:space="preserve"> </v>
      </c>
      <c r="AB128" s="133" t="str">
        <f t="shared" si="13"/>
        <v/>
      </c>
      <c r="AC128" s="132"/>
      <c r="AD128" s="132"/>
      <c r="AE128" s="132"/>
      <c r="AF128" s="132" t="str">
        <f>IFERROR(AVERAGE('4a. Scorer 1'!#REF!,'4b. Scorer 2'!S127,'4c. Scorer 3'!#REF!)," ")</f>
        <v xml:space="preserve"> </v>
      </c>
      <c r="AG128" s="133" t="str">
        <f t="shared" si="14"/>
        <v/>
      </c>
      <c r="AH128" s="756"/>
      <c r="AI128" s="756"/>
      <c r="AJ128" s="133"/>
      <c r="AK128" s="128"/>
      <c r="AL128" s="127"/>
      <c r="AM128" s="192" t="s">
        <v>1</v>
      </c>
      <c r="AN128" s="127"/>
      <c r="AO128" s="127"/>
      <c r="AP128" s="127"/>
      <c r="AQ128" s="192"/>
    </row>
    <row r="129" spans="1:43" ht="22.5" customHeight="1">
      <c r="A129" s="136"/>
      <c r="B129" s="136"/>
      <c r="C129" s="194"/>
      <c r="D129" s="19"/>
      <c r="E129" s="127"/>
      <c r="F129" s="127"/>
      <c r="G129" s="127"/>
      <c r="H129" s="128"/>
      <c r="I129" s="127"/>
      <c r="J129" s="127"/>
      <c r="K129" s="127"/>
      <c r="L129" s="129" t="str">
        <f>IF(G129="","",IF(AND(G129="Quick win",W129&gt;'7. Scoring criteria'!$C$45,AG129&gt;'7. Scoring criteria'!F163),"Yes",IF(AND(G129="Big bet",W129&gt;'7. Scoring criteria'!$C$46,Y129&gt;'7. Scoring criteria'!$D$46,AB129&gt;'7. Scoring criteria'!$E$46),"Yes",IF(AND(G129="Long shot",Y129&gt;'7. Scoring criteria'!$D$47,AB129&gt;'7. Scoring criteria'!$E$47),"Yes","No"))))</f>
        <v/>
      </c>
      <c r="M129" s="129"/>
      <c r="N129" s="128"/>
      <c r="O129" s="130" t="str">
        <f t="shared" si="10"/>
        <v/>
      </c>
      <c r="P129" s="131" t="str">
        <f>IFERROR(RANK(O129,$O$14:$O$128,0)+COUNTIF($O$14:O129,#REF!)," ")</f>
        <v xml:space="preserve"> </v>
      </c>
      <c r="Q129" s="128"/>
      <c r="R129" s="132" t="str">
        <f>IFERROR(AVERAGE('4a. Scorer 1'!F128,'4b. Scorer 2'!F128,'4c. Scorer 3'!F128)," ")</f>
        <v xml:space="preserve"> </v>
      </c>
      <c r="S129" s="132"/>
      <c r="T129" s="132"/>
      <c r="U129" s="132"/>
      <c r="V129" s="132"/>
      <c r="W129" s="133" t="str">
        <f t="shared" si="11"/>
        <v/>
      </c>
      <c r="X129" s="132" t="str">
        <f>IFERROR(AVERAGE('4a. Scorer 1'!#REF!,'4b. Scorer 2'!M128,'4c. Scorer 3'!#REF!)," ")</f>
        <v xml:space="preserve"> </v>
      </c>
      <c r="Y129" s="133" t="str">
        <f t="shared" si="12"/>
        <v/>
      </c>
      <c r="Z129" s="132" t="str">
        <f>IFERROR(AVERAGE('4a. Scorer 1'!N128,'4b. Scorer 2'!N128,'4c. Scorer 3'!N128)," ")</f>
        <v xml:space="preserve"> </v>
      </c>
      <c r="AA129" s="132" t="str">
        <f>IFERROR(AVERAGE('4a. Scorer 1'!#REF!,'4b. Scorer 2'!#REF!,'4c. Scorer 3'!#REF!)," ")</f>
        <v xml:space="preserve"> </v>
      </c>
      <c r="AB129" s="133" t="str">
        <f t="shared" si="13"/>
        <v/>
      </c>
      <c r="AC129" s="132"/>
      <c r="AD129" s="132"/>
      <c r="AE129" s="132"/>
      <c r="AF129" s="132" t="str">
        <f>IFERROR(AVERAGE('4a. Scorer 1'!#REF!,'4b. Scorer 2'!S128,'4c. Scorer 3'!#REF!)," ")</f>
        <v xml:space="preserve"> </v>
      </c>
      <c r="AG129" s="133" t="str">
        <f t="shared" si="14"/>
        <v/>
      </c>
      <c r="AH129" s="756"/>
      <c r="AI129" s="756"/>
      <c r="AJ129" s="133"/>
      <c r="AK129" s="128"/>
      <c r="AL129" s="127"/>
      <c r="AM129" s="192" t="s">
        <v>1</v>
      </c>
      <c r="AN129" s="127"/>
      <c r="AO129" s="127"/>
      <c r="AP129" s="127"/>
      <c r="AQ129" s="192"/>
    </row>
    <row r="130" spans="1:43" ht="22.5" customHeight="1">
      <c r="A130" s="136"/>
      <c r="B130" s="136"/>
      <c r="C130" s="194"/>
      <c r="D130" s="19"/>
      <c r="E130" s="127"/>
      <c r="F130" s="127"/>
      <c r="G130" s="127"/>
      <c r="H130" s="128"/>
      <c r="I130" s="127"/>
      <c r="J130" s="127"/>
      <c r="K130" s="127"/>
      <c r="L130" s="129" t="str">
        <f>IF(G130="","",IF(AND(G130="Quick win",W130&gt;'7. Scoring criteria'!$C$45,AG130&gt;'7. Scoring criteria'!F164),"Yes",IF(AND(G130="Big bet",W130&gt;'7. Scoring criteria'!$C$46,Y130&gt;'7. Scoring criteria'!$D$46,AB130&gt;'7. Scoring criteria'!$E$46),"Yes",IF(AND(G130="Long shot",Y130&gt;'7. Scoring criteria'!$D$47,AB130&gt;'7. Scoring criteria'!$E$47),"Yes","No"))))</f>
        <v/>
      </c>
      <c r="M130" s="129"/>
      <c r="N130" s="128"/>
      <c r="O130" s="130" t="str">
        <f t="shared" si="10"/>
        <v/>
      </c>
      <c r="P130" s="131" t="str">
        <f>IFERROR(RANK(O130,$O$14:$O$128,0)+COUNTIF($O$14:O130,#REF!)," ")</f>
        <v xml:space="preserve"> </v>
      </c>
      <c r="Q130" s="128"/>
      <c r="R130" s="132" t="str">
        <f>IFERROR(AVERAGE('4a. Scorer 1'!F129,'4b. Scorer 2'!F129,'4c. Scorer 3'!F129)," ")</f>
        <v xml:space="preserve"> </v>
      </c>
      <c r="S130" s="132"/>
      <c r="T130" s="132"/>
      <c r="U130" s="132"/>
      <c r="V130" s="132"/>
      <c r="W130" s="133" t="str">
        <f t="shared" si="11"/>
        <v/>
      </c>
      <c r="X130" s="132" t="str">
        <f>IFERROR(AVERAGE('4a. Scorer 1'!#REF!,'4b. Scorer 2'!M129,'4c. Scorer 3'!#REF!)," ")</f>
        <v xml:space="preserve"> </v>
      </c>
      <c r="Y130" s="133" t="str">
        <f t="shared" si="12"/>
        <v/>
      </c>
      <c r="Z130" s="132" t="str">
        <f>IFERROR(AVERAGE('4a. Scorer 1'!N129,'4b. Scorer 2'!N129,'4c. Scorer 3'!N129)," ")</f>
        <v xml:space="preserve"> </v>
      </c>
      <c r="AA130" s="132" t="str">
        <f>IFERROR(AVERAGE('4a. Scorer 1'!#REF!,'4b. Scorer 2'!#REF!,'4c. Scorer 3'!#REF!)," ")</f>
        <v xml:space="preserve"> </v>
      </c>
      <c r="AB130" s="133" t="str">
        <f t="shared" si="13"/>
        <v/>
      </c>
      <c r="AC130" s="132"/>
      <c r="AD130" s="132"/>
      <c r="AE130" s="132"/>
      <c r="AF130" s="132" t="str">
        <f>IFERROR(AVERAGE('4a. Scorer 1'!#REF!,'4b. Scorer 2'!S129,'4c. Scorer 3'!#REF!)," ")</f>
        <v xml:space="preserve"> </v>
      </c>
      <c r="AG130" s="133" t="str">
        <f t="shared" si="14"/>
        <v/>
      </c>
      <c r="AH130" s="756"/>
      <c r="AI130" s="756"/>
      <c r="AJ130" s="133"/>
      <c r="AK130" s="128"/>
      <c r="AL130" s="127"/>
      <c r="AM130" s="192" t="s">
        <v>1</v>
      </c>
      <c r="AN130" s="127"/>
      <c r="AO130" s="127"/>
      <c r="AP130" s="127"/>
      <c r="AQ130" s="192"/>
    </row>
  </sheetData>
  <mergeCells count="11">
    <mergeCell ref="AN9:AP9"/>
    <mergeCell ref="AN10:AP10"/>
    <mergeCell ref="Z9:AB9"/>
    <mergeCell ref="X9:Y9"/>
    <mergeCell ref="B2:C2"/>
    <mergeCell ref="O8:P8"/>
    <mergeCell ref="O9:P9"/>
    <mergeCell ref="R9:W9"/>
    <mergeCell ref="AC9:AG9"/>
    <mergeCell ref="I8:M8"/>
    <mergeCell ref="AH9:AJ9"/>
  </mergeCells>
  <conditionalFormatting sqref="O14:O18">
    <cfRule type="cellIs" dxfId="72" priority="1" operator="greaterThanOrEqual">
      <formula>3.997</formula>
    </cfRule>
    <cfRule type="cellIs" dxfId="71" priority="2" operator="between">
      <formula>2</formula>
      <formula>3.98</formula>
    </cfRule>
    <cfRule type="cellIs" dxfId="70" priority="3" operator="lessThan">
      <formula>2</formula>
    </cfRule>
  </conditionalFormatting>
  <conditionalFormatting sqref="O19:O130">
    <cfRule type="colorScale" priority="28">
      <colorScale>
        <cfvo type="percent" val="40"/>
        <cfvo type="percent" val="60"/>
        <cfvo type="percent" val="80"/>
        <color rgb="FFFFFFFF"/>
        <color rgb="FFABDDC5"/>
        <color rgb="FF57BB8A"/>
      </colorScale>
    </cfRule>
  </conditionalFormatting>
  <conditionalFormatting sqref="W14:W18">
    <cfRule type="cellIs" dxfId="69" priority="25" operator="greaterThanOrEqual">
      <formula>3.997</formula>
    </cfRule>
    <cfRule type="cellIs" dxfId="68" priority="26" operator="between">
      <formula>2</formula>
      <formula>3.97</formula>
    </cfRule>
    <cfRule type="cellIs" dxfId="67" priority="27" operator="lessThan">
      <formula>2</formula>
    </cfRule>
  </conditionalFormatting>
  <conditionalFormatting sqref="Y14:Y18">
    <cfRule type="cellIs" dxfId="66" priority="13" operator="greaterThanOrEqual">
      <formula>3.997</formula>
    </cfRule>
    <cfRule type="cellIs" dxfId="65" priority="14" operator="between">
      <formula>2</formula>
      <formula>3.97</formula>
    </cfRule>
    <cfRule type="cellIs" dxfId="64" priority="15" operator="lessThan">
      <formula>2</formula>
    </cfRule>
  </conditionalFormatting>
  <conditionalFormatting sqref="AB14:AB18">
    <cfRule type="cellIs" dxfId="63" priority="10" operator="greaterThanOrEqual">
      <formula>3.997</formula>
    </cfRule>
    <cfRule type="cellIs" dxfId="62" priority="11" operator="between">
      <formula>2</formula>
      <formula>3.97</formula>
    </cfRule>
    <cfRule type="cellIs" dxfId="61" priority="12" operator="lessThan">
      <formula>2</formula>
    </cfRule>
  </conditionalFormatting>
  <conditionalFormatting sqref="AG14:AG18">
    <cfRule type="cellIs" dxfId="60" priority="7" operator="greaterThanOrEqual">
      <formula>3.997</formula>
    </cfRule>
    <cfRule type="cellIs" dxfId="59" priority="8" operator="between">
      <formula>2</formula>
      <formula>3.97</formula>
    </cfRule>
    <cfRule type="cellIs" dxfId="58" priority="9" operator="lessThan">
      <formula>2</formula>
    </cfRule>
  </conditionalFormatting>
  <dataValidations disablePrompts="1" count="5">
    <dataValidation type="list" allowBlank="1" sqref="E46:E130" xr:uid="{B2CAB633-6470-426D-9472-9EBF8ABBE7C7}">
      <formula1>"Hardware,Software,Finance,Support,Net new"</formula1>
    </dataValidation>
    <dataValidation type="list" allowBlank="1" sqref="F46:F130" xr:uid="{8F2D79A7-CE0C-4788-A34D-B3BB26135363}">
      <formula1>"-,Public charging,Home energy,New verticals,EV add-ons,VM add-ons,Other"</formula1>
    </dataValidation>
    <dataValidation type="list" allowBlank="1" sqref="G14:G130" xr:uid="{29217BFE-A037-4E86-A9F2-A6271963F038}">
      <formula1>"Quick win,Big bet,Long shot"</formula1>
    </dataValidation>
    <dataValidation type="list" allowBlank="1" sqref="E32:E45" xr:uid="{6B3C4089-5701-402B-8404-1B6F0B847FCC}">
      <formula1>"Information,Prevention/Wellness,Damage Limitation,Repair &amp; Support"</formula1>
    </dataValidation>
    <dataValidation type="list" allowBlank="1" showInputMessage="1" showErrorMessage="1" sqref="J10:M10" xr:uid="{8A290B36-5EE1-47EF-89EB-0C5847F2B57C}">
      <formula1>"Core Business,Commercial Viability,Customer Desirability,Execution"</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outlinePr summaryBelow="0" summaryRight="0"/>
  </sheetPr>
  <dimension ref="A1:AC153"/>
  <sheetViews>
    <sheetView showGridLines="0" topLeftCell="A19" zoomScale="60" zoomScaleNormal="60" workbookViewId="0">
      <selection activeCell="K47" sqref="K47"/>
    </sheetView>
  </sheetViews>
  <sheetFormatPr defaultColWidth="12.28515625" defaultRowHeight="15.75" customHeight="1"/>
  <cols>
    <col min="3" max="3" width="33.7109375" bestFit="1" customWidth="1"/>
    <col min="4" max="4" width="27.28515625" customWidth="1"/>
    <col min="5" max="5" width="68.42578125" hidden="1" customWidth="1"/>
    <col min="6" max="6" width="21" customWidth="1"/>
    <col min="7" max="7" width="21.42578125" customWidth="1"/>
    <col min="8" max="8" width="19.7109375" customWidth="1"/>
  </cols>
  <sheetData>
    <row r="1" spans="1:29" ht="12.95">
      <c r="A1" s="2"/>
      <c r="B1" s="3"/>
      <c r="C1" s="3"/>
      <c r="D1" s="5"/>
      <c r="E1" s="5"/>
      <c r="F1" s="5"/>
      <c r="G1" s="2"/>
      <c r="H1" s="6"/>
      <c r="I1" s="6"/>
      <c r="J1" s="6"/>
      <c r="K1" s="5"/>
      <c r="L1" s="4"/>
      <c r="M1" s="2"/>
      <c r="N1" s="2"/>
      <c r="O1" s="5"/>
      <c r="P1" s="5"/>
      <c r="Q1" s="5"/>
      <c r="R1" s="2"/>
      <c r="S1" s="2"/>
      <c r="T1" s="5"/>
      <c r="U1" s="2"/>
      <c r="V1" s="2"/>
      <c r="W1" s="2"/>
      <c r="X1" s="2"/>
      <c r="Y1" s="2"/>
      <c r="Z1" s="2"/>
      <c r="AA1" s="2"/>
      <c r="AB1" s="2"/>
      <c r="AC1" s="2"/>
    </row>
    <row r="2" spans="1:29" ht="24.95">
      <c r="A2" s="2"/>
      <c r="B2" s="919" t="s">
        <v>144</v>
      </c>
      <c r="C2" s="920"/>
      <c r="D2" s="5"/>
      <c r="E2" s="5"/>
      <c r="F2" s="5"/>
      <c r="G2" s="2"/>
      <c r="H2" s="6"/>
      <c r="I2" s="6"/>
      <c r="J2" s="6"/>
      <c r="K2" s="5"/>
      <c r="L2" s="4"/>
      <c r="M2" s="2"/>
      <c r="N2" s="2"/>
      <c r="O2" s="5"/>
      <c r="P2" s="5"/>
      <c r="Q2" s="5"/>
      <c r="R2" s="2"/>
      <c r="S2" s="2"/>
      <c r="T2" s="5"/>
      <c r="U2" s="2"/>
      <c r="V2" s="2"/>
      <c r="W2" s="2"/>
      <c r="X2" s="2"/>
      <c r="Y2" s="2"/>
      <c r="Z2" s="2"/>
      <c r="AA2" s="2"/>
      <c r="AB2" s="2"/>
      <c r="AC2" s="2"/>
    </row>
    <row r="3" spans="1:29" ht="12.95">
      <c r="A3" s="2"/>
      <c r="B3" s="577" t="s">
        <v>145</v>
      </c>
      <c r="C3" s="3"/>
      <c r="D3" s="5"/>
      <c r="E3" s="5"/>
      <c r="F3" s="5"/>
      <c r="G3" s="2"/>
      <c r="H3" s="6"/>
      <c r="I3" s="6"/>
      <c r="J3" s="6"/>
      <c r="K3" s="5"/>
      <c r="L3" s="4"/>
      <c r="M3" s="2"/>
      <c r="N3" s="2"/>
      <c r="O3" s="5"/>
      <c r="P3" s="5"/>
      <c r="Q3" s="5"/>
      <c r="R3" s="2"/>
      <c r="S3" s="2"/>
      <c r="T3" s="5"/>
      <c r="U3" s="2"/>
      <c r="V3" s="2"/>
      <c r="W3" s="2"/>
      <c r="X3" s="2"/>
      <c r="Y3" s="2"/>
      <c r="Z3" s="2"/>
      <c r="AA3" s="2"/>
      <c r="AB3" s="2"/>
      <c r="AC3" s="2"/>
    </row>
    <row r="4" spans="1:29" ht="12.95">
      <c r="A4" s="1"/>
      <c r="B4" s="9"/>
      <c r="C4" s="9"/>
      <c r="D4" s="11"/>
      <c r="E4" s="11"/>
      <c r="F4" s="11"/>
      <c r="G4" s="1"/>
      <c r="H4" s="12"/>
      <c r="I4" s="12"/>
      <c r="J4" s="12"/>
      <c r="K4" s="11"/>
      <c r="L4" s="10"/>
      <c r="M4" s="1"/>
      <c r="N4" s="1"/>
      <c r="O4" s="11"/>
      <c r="P4" s="11"/>
      <c r="Q4" s="11"/>
      <c r="R4" s="1"/>
      <c r="S4" s="1"/>
      <c r="T4" s="11"/>
      <c r="U4" s="1"/>
      <c r="V4" s="1"/>
      <c r="W4" s="1"/>
      <c r="X4" s="1"/>
      <c r="Y4" s="1"/>
      <c r="Z4" s="1"/>
      <c r="AA4" s="1"/>
      <c r="AB4" s="1"/>
      <c r="AC4" s="1"/>
    </row>
    <row r="7" spans="1:29" ht="12.95">
      <c r="B7" s="849" t="s">
        <v>146</v>
      </c>
      <c r="C7" s="920"/>
      <c r="D7" s="14"/>
      <c r="E7" s="14"/>
      <c r="F7" s="14"/>
      <c r="G7" s="14"/>
      <c r="H7" s="14"/>
      <c r="I7" s="14"/>
      <c r="J7" s="14"/>
      <c r="K7" s="14"/>
    </row>
    <row r="10" spans="1:29" ht="15.75" customHeight="1">
      <c r="C10" s="563"/>
    </row>
    <row r="37" spans="1:29" ht="15.75" customHeight="1">
      <c r="D37" s="563"/>
      <c r="F37" s="563"/>
      <c r="G37" s="563"/>
      <c r="I37" s="563"/>
    </row>
    <row r="39" spans="1:29" ht="12.95">
      <c r="B39" s="849" t="s">
        <v>147</v>
      </c>
      <c r="C39" s="920"/>
      <c r="D39" s="849" t="s">
        <v>148</v>
      </c>
      <c r="E39" s="920"/>
      <c r="F39" s="920"/>
      <c r="G39" s="849"/>
      <c r="H39" s="920"/>
      <c r="I39" s="14"/>
      <c r="J39" s="14"/>
      <c r="K39" s="14"/>
    </row>
    <row r="41" spans="1:29" ht="28.5" customHeight="1">
      <c r="A41" s="15"/>
      <c r="B41" s="16" t="s">
        <v>149</v>
      </c>
      <c r="C41" s="17" t="s">
        <v>150</v>
      </c>
      <c r="D41" s="17" t="s">
        <v>80</v>
      </c>
      <c r="E41" s="17" t="s">
        <v>26</v>
      </c>
      <c r="F41" s="17" t="str">
        <f>'1. Master scoring '!R9</f>
        <v>Grow core Business Margin</v>
      </c>
      <c r="G41" s="17" t="str">
        <f>'1. Master scoring '!X9</f>
        <v>Commercial Viability</v>
      </c>
      <c r="H41" s="17" t="str">
        <f>'1. Master scoring '!Z9</f>
        <v>Customer Desirability</v>
      </c>
      <c r="I41" s="17" t="str">
        <f>'1. Master scoring '!AC9</f>
        <v>Execution</v>
      </c>
      <c r="J41" s="18" t="s">
        <v>151</v>
      </c>
      <c r="K41" s="17" t="s">
        <v>83</v>
      </c>
      <c r="L41" s="15"/>
      <c r="M41" s="15"/>
      <c r="N41" s="15"/>
      <c r="O41" s="15"/>
      <c r="P41" s="15"/>
      <c r="Q41" s="15"/>
      <c r="R41" s="15"/>
      <c r="S41" s="15"/>
      <c r="T41" s="15"/>
      <c r="U41" s="15"/>
      <c r="V41" s="15"/>
      <c r="W41" s="15"/>
      <c r="X41" s="15"/>
      <c r="Y41" s="15"/>
      <c r="Z41" s="15"/>
      <c r="AA41" s="15"/>
      <c r="AB41" s="15"/>
      <c r="AC41" s="15"/>
    </row>
    <row r="42" spans="1:29" ht="12.95">
      <c r="B42" s="13" t="str">
        <f>IFERROR(VLOOKUP(D42,'1. Master scoring '!C14:F45,3,FALSE),"")</f>
        <v>DigitalAccessAndProtection​</v>
      </c>
      <c r="C42" s="13" t="str">
        <f>IFERROR(VLOOKUP(D42,'1. Master scoring '!C14:F45,4,FALSE),"")</f>
        <v>Practical guides / Prevention information​</v>
      </c>
      <c r="D42" s="13" t="str">
        <f>IF('4. VAS list'!B8="","",'4. VAS list'!B8)</f>
        <v>Telemedicine</v>
      </c>
      <c r="E42" s="19" t="str">
        <f>IFERROR(VLOOKUP(D42,'3. NON USARE Master scoring'!$C$14:$AH$130,2,FALSE),"")</f>
        <v/>
      </c>
      <c r="F42" s="20">
        <f>'1. Master scoring '!W14</f>
        <v>1.0208333333333333</v>
      </c>
      <c r="G42" s="20">
        <f>'1. Master scoring '!Y14</f>
        <v>4.333333333333333</v>
      </c>
      <c r="H42" s="20">
        <f>'1. Master scoring '!AB14</f>
        <v>3.75</v>
      </c>
      <c r="I42" s="20">
        <f>'1. Master scoring '!AG14</f>
        <v>2.5</v>
      </c>
      <c r="J42" s="21">
        <f>'1. Master scoring '!O14</f>
        <v>4.2443181818181817</v>
      </c>
      <c r="K42" s="732">
        <f>'1. Master scoring '!P14</f>
        <v>1</v>
      </c>
    </row>
    <row r="43" spans="1:29" ht="12.95">
      <c r="B43" s="13" t="str">
        <f>IFERROR(VLOOKUP(D43,'1. Master scoring '!C15:F46,3,FALSE),"")</f>
        <v>Health​</v>
      </c>
      <c r="C43" s="13" t="str">
        <f>IFERROR(VLOOKUP(D43,'1. Master scoring '!C15:F46,4,FALSE),"")</f>
        <v>Medical &amp; health specialist services​</v>
      </c>
      <c r="D43" s="13" t="str">
        <f>IF('4. VAS list'!B9="","",'4. VAS list'!B9)</f>
        <v>ID Theft</v>
      </c>
      <c r="E43" s="19" t="str">
        <f>IFERROR(VLOOKUP(D43,'3. NON USARE Master scoring'!$C$14:$AH$130,2,FALSE),"")</f>
        <v>Cover the costs you might incur from being defrauded</v>
      </c>
      <c r="F43" s="20">
        <f>'1. Master scoring '!W15</f>
        <v>0.89583333333333337</v>
      </c>
      <c r="G43" s="20">
        <f>'1. Master scoring '!Y15</f>
        <v>4</v>
      </c>
      <c r="H43" s="20">
        <f>'1. Master scoring '!AB15</f>
        <v>3.5</v>
      </c>
      <c r="I43" s="20">
        <f>'1. Master scoring '!AG15</f>
        <v>2.4166666666666665</v>
      </c>
      <c r="J43" s="21">
        <f>'1. Master scoring '!O15</f>
        <v>3.9299242424242427</v>
      </c>
      <c r="K43" s="732">
        <f>'1. Master scoring '!P15</f>
        <v>2</v>
      </c>
    </row>
    <row r="44" spans="1:29" ht="12.95">
      <c r="B44" s="13" t="str">
        <f>IFERROR(VLOOKUP(D44,'1. Master scoring '!C16:F47,3,FALSE),"")</f>
        <v>Mobility​</v>
      </c>
      <c r="C44" s="13" t="str">
        <f>IFERROR(VLOOKUP(D44,'1. Master scoring '!C16:F47,4,FALSE),"")</f>
        <v>Mobility assistance (bikes, fines help)​</v>
      </c>
      <c r="D44" s="13" t="str">
        <f>IF('4. VAS list'!B10="","",'4. VAS list'!B10)</f>
        <v>Vehicle Geolocation</v>
      </c>
      <c r="E44" s="19" t="str">
        <f>IFERROR(VLOOKUP(D44,'3. NON USARE Master scoring'!$C$14:$AH$130,2,FALSE),"")</f>
        <v>Install an approved GPS tracking device and reduce vehicle insurance premium</v>
      </c>
      <c r="F44" s="20">
        <f>'1. Master scoring '!W16</f>
        <v>0.9375</v>
      </c>
      <c r="G44" s="20">
        <f>'1. Master scoring '!Y16</f>
        <v>3.6666666666666665</v>
      </c>
      <c r="H44" s="20">
        <f>'1. Master scoring '!AB16</f>
        <v>3.5</v>
      </c>
      <c r="I44" s="20">
        <f>'1. Master scoring '!AG16</f>
        <v>2.291666666666667</v>
      </c>
      <c r="J44" s="21">
        <f>'1. Master scoring '!O16</f>
        <v>3.8731060606060606</v>
      </c>
      <c r="K44" s="732">
        <f>'1. Master scoring '!P16</f>
        <v>3</v>
      </c>
    </row>
    <row r="45" spans="1:29" ht="12.95">
      <c r="B45" s="13" t="str">
        <f>IFERROR(VLOOKUP(D45,'1. Master scoring '!C17:F48,3,FALSE),"")</f>
        <v>HomeAndFamily​</v>
      </c>
      <c r="C45" s="13" t="str">
        <f>IFERROR(VLOOKUP(D45,'1. Master scoring '!C17:F48,4,FALSE),"")</f>
        <v>Pet care​</v>
      </c>
      <c r="D45" s="13" t="str">
        <f>IF('4. VAS list'!B11="","",'4. VAS list'!B11)</f>
        <v>Pet Care</v>
      </c>
      <c r="E45" s="19" t="str">
        <f>IFERROR(VLOOKUP(D45,'3. NON USARE Master scoring'!$C$14:$AH$130,2,FALSE),"")</f>
        <v>Cover the cost of veterinary fees for illnesses or injuries</v>
      </c>
      <c r="F45" s="20">
        <f>'1. Master scoring '!W17</f>
        <v>0.89583333333333326</v>
      </c>
      <c r="G45" s="20">
        <f>'1. Master scoring '!Y17</f>
        <v>3.3333333333333335</v>
      </c>
      <c r="H45" s="20">
        <f>'1. Master scoring '!AB17</f>
        <v>3</v>
      </c>
      <c r="I45" s="20">
        <f>'1. Master scoring '!AG17</f>
        <v>2.375</v>
      </c>
      <c r="J45" s="21">
        <f>'1. Master scoring '!O17</f>
        <v>3.7784090909090908</v>
      </c>
      <c r="K45" s="732">
        <f>'1. Master scoring '!P17</f>
        <v>4</v>
      </c>
    </row>
    <row r="46" spans="1:29" ht="12.95">
      <c r="B46" s="13" t="str">
        <f>IFERROR(VLOOKUP(D46,'1. Master scoring '!C18:F49,3,FALSE),"")</f>
        <v>Mobility​</v>
      </c>
      <c r="C46" s="13" t="str">
        <f>IFERROR(VLOOKUP(D46,'1. Master scoring '!C18:F49,4,FALSE),"")</f>
        <v>Emergency response​</v>
      </c>
      <c r="D46" s="13" t="str">
        <f>IF('4. VAS list'!B12="","",'4. VAS list'!B12)</f>
        <v>Road Assistance</v>
      </c>
      <c r="E46" s="19" t="str">
        <f>IFERROR(VLOOKUP(D46,'3. NON USARE Master scoring'!$C$14:$AH$130,2,FALSE),"")</f>
        <v/>
      </c>
      <c r="F46" s="20">
        <f>'1. Master scoring '!W18</f>
        <v>0.87499999999999989</v>
      </c>
      <c r="G46" s="20">
        <f>'1. Master scoring '!Y18</f>
        <v>3.6666666666666665</v>
      </c>
      <c r="H46" s="20">
        <f>'1. Master scoring '!AB18</f>
        <v>3.5</v>
      </c>
      <c r="I46" s="20">
        <f>'1. Master scoring '!AG18</f>
        <v>1.8750000000000002</v>
      </c>
      <c r="J46" s="21">
        <f>'1. Master scoring '!O18</f>
        <v>3.4734848484848486</v>
      </c>
      <c r="K46" s="732">
        <f>'1. Master scoring '!P18</f>
        <v>5</v>
      </c>
    </row>
    <row r="47" spans="1:29" ht="12.95">
      <c r="B47" s="13" t="str">
        <f>IFERROR(VLOOKUP(D47,'1. Master scoring '!C19:F50,3,FALSE),"")</f>
        <v/>
      </c>
      <c r="C47" s="13" t="str">
        <f>IFERROR(VLOOKUP(D47,'1. Master scoring '!C19:F50,4,FALSE),"")</f>
        <v/>
      </c>
      <c r="D47" s="13" t="str">
        <f>IF(ISBLANK('4. VAS list'!B13),"",'4. VAS list'!B13)</f>
        <v/>
      </c>
      <c r="E47" s="19" t="str">
        <f>IFERROR(VLOOKUP(#REF!,'3. NON USARE Master scoring'!$C$14:$AH$130,2,FALSE),"")</f>
        <v/>
      </c>
      <c r="F47" s="20" t="str">
        <f>'1. Master scoring '!W19</f>
        <v/>
      </c>
      <c r="G47" s="20" t="str">
        <f>'1. Master scoring '!Y19</f>
        <v/>
      </c>
      <c r="H47" s="20">
        <f>'1. Master scoring '!AB19</f>
        <v>0</v>
      </c>
      <c r="I47" s="20" t="str">
        <f>'1. Master scoring '!AG19</f>
        <v/>
      </c>
      <c r="J47" s="21" t="str">
        <f>'1. Master scoring '!O19</f>
        <v/>
      </c>
      <c r="K47" s="732" t="str">
        <f>'1. Master scoring '!P19</f>
        <v xml:space="preserve"> </v>
      </c>
    </row>
    <row r="48" spans="1:29" ht="12.95">
      <c r="B48" s="13" t="str">
        <f>IFERROR(VLOOKUP(D48,'1. Master scoring '!C20:F51,3,FALSE),"")</f>
        <v/>
      </c>
      <c r="C48" s="13" t="str">
        <f>IFERROR(VLOOKUP(D48,'1. Master scoring '!C20:F51,4,FALSE),"")</f>
        <v/>
      </c>
      <c r="D48" s="13" t="str">
        <f>IF(ISBLANK('4. VAS list'!B14),"",'4. VAS list'!B14)</f>
        <v/>
      </c>
      <c r="E48" s="19" t="str">
        <f>IFERROR(VLOOKUP(D48,'3. NON USARE Master scoring'!$C$14:$AH$130,2,FALSE),"")</f>
        <v/>
      </c>
      <c r="F48" s="20" t="str">
        <f>'1. Master scoring '!W20</f>
        <v/>
      </c>
      <c r="G48" s="20" t="str">
        <f>'1. Master scoring '!Y20</f>
        <v/>
      </c>
      <c r="H48" s="20">
        <f>'1. Master scoring '!AB20</f>
        <v>0</v>
      </c>
      <c r="I48" s="20" t="str">
        <f>'1. Master scoring '!AG20</f>
        <v/>
      </c>
      <c r="J48" s="21" t="str">
        <f>'1. Master scoring '!O20</f>
        <v/>
      </c>
      <c r="K48" s="732" t="str">
        <f>'1. Master scoring '!P20</f>
        <v xml:space="preserve"> </v>
      </c>
    </row>
    <row r="49" spans="2:13" ht="12.95">
      <c r="B49" s="13" t="str">
        <f>IFERROR(VLOOKUP(D49,'1. Master scoring '!C21:F52,3,FALSE),"")</f>
        <v/>
      </c>
      <c r="C49" s="13" t="str">
        <f>IFERROR(VLOOKUP(D49,'1. Master scoring '!C21:F52,4,FALSE),"")</f>
        <v/>
      </c>
      <c r="D49" s="13" t="str">
        <f>IF(ISBLANK('4. VAS list'!B15),"",'4. VAS list'!B15)</f>
        <v/>
      </c>
      <c r="E49" s="19" t="str">
        <f>IFERROR(VLOOKUP(D49,'3. NON USARE Master scoring'!$C$14:$AH$130,2,FALSE),"")</f>
        <v/>
      </c>
      <c r="F49" s="20" t="str">
        <f>'1. Master scoring '!W21</f>
        <v/>
      </c>
      <c r="G49" s="20" t="str">
        <f>'1. Master scoring '!Y21</f>
        <v/>
      </c>
      <c r="H49" s="20">
        <f>'1. Master scoring '!AB21</f>
        <v>0</v>
      </c>
      <c r="I49" s="20" t="str">
        <f>'1. Master scoring '!AG21</f>
        <v/>
      </c>
      <c r="J49" s="21" t="str">
        <f>'1. Master scoring '!O21</f>
        <v/>
      </c>
      <c r="K49" s="732" t="str">
        <f>'1. Master scoring '!P21</f>
        <v xml:space="preserve"> </v>
      </c>
    </row>
    <row r="50" spans="2:13" ht="12.95">
      <c r="B50" s="13" t="str">
        <f>IFERROR(VLOOKUP(D50,'1. Master scoring '!C22:F53,3,FALSE),"")</f>
        <v/>
      </c>
      <c r="C50" s="13" t="str">
        <f>IFERROR(VLOOKUP(D50,'1. Master scoring '!C22:F53,4,FALSE),"")</f>
        <v/>
      </c>
      <c r="D50" s="13" t="str">
        <f>IF(ISBLANK('4. VAS list'!B16),"",'4. VAS list'!B16)</f>
        <v/>
      </c>
      <c r="E50" s="19" t="str">
        <f>IFERROR(VLOOKUP(D50,'3. NON USARE Master scoring'!$C$14:$AH$130,2,FALSE),"")</f>
        <v/>
      </c>
      <c r="F50" s="20" t="str">
        <f>'1. Master scoring '!W22</f>
        <v/>
      </c>
      <c r="G50" s="20" t="str">
        <f>'1. Master scoring '!Y22</f>
        <v/>
      </c>
      <c r="H50" s="20">
        <f>'1. Master scoring '!AB22</f>
        <v>0</v>
      </c>
      <c r="I50" s="20" t="str">
        <f>'1. Master scoring '!AG22</f>
        <v/>
      </c>
      <c r="J50" s="21" t="str">
        <f>'1. Master scoring '!O22</f>
        <v/>
      </c>
      <c r="K50" s="732" t="str">
        <f>'1. Master scoring '!P22</f>
        <v xml:space="preserve"> </v>
      </c>
    </row>
    <row r="51" spans="2:13" ht="12.95">
      <c r="B51" s="13" t="str">
        <f>IFERROR(VLOOKUP(D51,'1. Master scoring '!C23:F54,3,FALSE),"")</f>
        <v/>
      </c>
      <c r="C51" s="13" t="str">
        <f>IFERROR(VLOOKUP(D51,'1. Master scoring '!C23:F54,4,FALSE),"")</f>
        <v/>
      </c>
      <c r="D51" s="13" t="str">
        <f>IF(ISBLANK('4. VAS list'!B17),"",'4. VAS list'!B17)</f>
        <v/>
      </c>
      <c r="E51" s="19" t="str">
        <f>IFERROR(VLOOKUP(D51,'3. NON USARE Master scoring'!$C$14:$AH$130,2,FALSE),"")</f>
        <v/>
      </c>
      <c r="F51" s="20" t="str">
        <f>'1. Master scoring '!W23</f>
        <v/>
      </c>
      <c r="G51" s="20" t="str">
        <f>'1. Master scoring '!Y23</f>
        <v/>
      </c>
      <c r="H51" s="20">
        <f>'1. Master scoring '!AB23</f>
        <v>0</v>
      </c>
      <c r="I51" s="20" t="str">
        <f>'1. Master scoring '!AG23</f>
        <v/>
      </c>
      <c r="J51" s="21" t="str">
        <f>'1. Master scoring '!O23</f>
        <v/>
      </c>
      <c r="K51" s="732" t="str">
        <f>'1. Master scoring '!P23</f>
        <v xml:space="preserve"> </v>
      </c>
    </row>
    <row r="52" spans="2:13" ht="12.95">
      <c r="B52" s="13" t="str">
        <f>IFERROR(VLOOKUP(D52,'1. Master scoring '!C24:F55,3,FALSE),"")</f>
        <v/>
      </c>
      <c r="C52" s="13" t="str">
        <f>IFERROR(VLOOKUP(D52,'1. Master scoring '!C24:F55,4,FALSE),"")</f>
        <v/>
      </c>
      <c r="D52" s="13" t="str">
        <f>IF(ISBLANK('4. VAS list'!B18),"",'4. VAS list'!B18)</f>
        <v/>
      </c>
      <c r="E52" s="19" t="str">
        <f>IFERROR(VLOOKUP(D52,'3. NON USARE Master scoring'!$C$14:$AH$130,2,FALSE),"")</f>
        <v/>
      </c>
      <c r="F52" s="20" t="str">
        <f>'1. Master scoring '!W24</f>
        <v/>
      </c>
      <c r="G52" s="20" t="str">
        <f>'1. Master scoring '!Y24</f>
        <v/>
      </c>
      <c r="H52" s="20">
        <f>'1. Master scoring '!AB24</f>
        <v>0</v>
      </c>
      <c r="I52" s="20" t="str">
        <f>'1. Master scoring '!AG24</f>
        <v/>
      </c>
      <c r="J52" s="21" t="str">
        <f>'1. Master scoring '!O24</f>
        <v/>
      </c>
      <c r="K52" s="732" t="str">
        <f>'1. Master scoring '!P24</f>
        <v xml:space="preserve"> </v>
      </c>
    </row>
    <row r="53" spans="2:13" ht="12.95">
      <c r="B53" s="13" t="str">
        <f>IFERROR(VLOOKUP(D53,'1. Master scoring '!C25:F56,3,FALSE),"")</f>
        <v/>
      </c>
      <c r="C53" s="13" t="str">
        <f>IFERROR(VLOOKUP(D53,'1. Master scoring '!C25:F56,4,FALSE),"")</f>
        <v/>
      </c>
      <c r="D53" s="13" t="str">
        <f>IF(ISBLANK('4. VAS list'!B19),"",'4. VAS list'!B19)</f>
        <v/>
      </c>
      <c r="E53" s="19" t="str">
        <f>IFERROR(VLOOKUP(D53,'3. NON USARE Master scoring'!$C$14:$AH$130,2,FALSE),"")</f>
        <v/>
      </c>
      <c r="F53" s="20" t="str">
        <f>'1. Master scoring '!W25</f>
        <v/>
      </c>
      <c r="G53" s="20" t="str">
        <f>'1. Master scoring '!Y25</f>
        <v/>
      </c>
      <c r="H53" s="20">
        <f>'1. Master scoring '!AB25</f>
        <v>0</v>
      </c>
      <c r="I53" s="20" t="str">
        <f>'1. Master scoring '!AG25</f>
        <v/>
      </c>
      <c r="J53" s="21" t="str">
        <f>'1. Master scoring '!O25</f>
        <v/>
      </c>
      <c r="K53" s="732" t="str">
        <f>'1. Master scoring '!P25</f>
        <v xml:space="preserve"> </v>
      </c>
    </row>
    <row r="54" spans="2:13" ht="12.95">
      <c r="B54" s="13" t="str">
        <f>IFERROR(VLOOKUP(D54,'1. Master scoring '!C26:F57,3,FALSE),"")</f>
        <v/>
      </c>
      <c r="C54" s="13" t="str">
        <f>IFERROR(VLOOKUP(D54,'1. Master scoring '!C26:F57,4,FALSE),"")</f>
        <v/>
      </c>
      <c r="D54" s="13" t="str">
        <f>IF(ISBLANK('4. VAS list'!B20),"",'4. VAS list'!B20)</f>
        <v/>
      </c>
      <c r="E54" s="19" t="str">
        <f>IFERROR(VLOOKUP(D54,'3. NON USARE Master scoring'!$C$14:$AH$130,2,FALSE),"")</f>
        <v/>
      </c>
      <c r="F54" s="20" t="str">
        <f>'1. Master scoring '!W26</f>
        <v/>
      </c>
      <c r="G54" s="20" t="str">
        <f>'1. Master scoring '!Y26</f>
        <v/>
      </c>
      <c r="H54" s="20">
        <f>'1. Master scoring '!AB26</f>
        <v>0</v>
      </c>
      <c r="I54" s="20" t="str">
        <f>'1. Master scoring '!AG26</f>
        <v/>
      </c>
      <c r="J54" s="21" t="str">
        <f>'1. Master scoring '!O26</f>
        <v/>
      </c>
      <c r="K54" s="732" t="str">
        <f>'1. Master scoring '!P26</f>
        <v xml:space="preserve"> </v>
      </c>
    </row>
    <row r="55" spans="2:13" ht="12.95">
      <c r="B55" s="13" t="str">
        <f>IFERROR(VLOOKUP(D55,'1. Master scoring '!C27:F58,3,FALSE),"")</f>
        <v/>
      </c>
      <c r="C55" s="13" t="str">
        <f>IFERROR(VLOOKUP(D55,'1. Master scoring '!C27:F58,4,FALSE),"")</f>
        <v/>
      </c>
      <c r="D55" s="13" t="str">
        <f>IF(ISBLANK('4. VAS list'!B21),"",'4. VAS list'!B21)</f>
        <v/>
      </c>
      <c r="E55" s="19" t="str">
        <f>IFERROR(VLOOKUP(D55,'3. NON USARE Master scoring'!$C$14:$AH$130,2,FALSE),"")</f>
        <v/>
      </c>
      <c r="F55" s="20" t="str">
        <f>'1. Master scoring '!W27</f>
        <v/>
      </c>
      <c r="G55" s="20" t="str">
        <f>'1. Master scoring '!Y27</f>
        <v/>
      </c>
      <c r="H55" s="20">
        <f>'1. Master scoring '!AB27</f>
        <v>0</v>
      </c>
      <c r="I55" s="20" t="str">
        <f>'1. Master scoring '!AG27</f>
        <v/>
      </c>
      <c r="J55" s="21" t="str">
        <f>'1. Master scoring '!O27</f>
        <v/>
      </c>
      <c r="K55" s="732" t="str">
        <f>'1. Master scoring '!P27</f>
        <v xml:space="preserve"> </v>
      </c>
    </row>
    <row r="56" spans="2:13" ht="12.95">
      <c r="B56" s="13" t="str">
        <f>IFERROR(VLOOKUP(D56,'1. Master scoring '!C28:F59,3,FALSE),"")</f>
        <v/>
      </c>
      <c r="C56" s="13" t="str">
        <f>IFERROR(VLOOKUP(D56,'1. Master scoring '!C28:F59,4,FALSE),"")</f>
        <v/>
      </c>
      <c r="D56" s="13" t="str">
        <f>IF(ISBLANK('4. VAS list'!B22),"",'4. VAS list'!B22)</f>
        <v/>
      </c>
      <c r="E56" s="19" t="str">
        <f>IFERROR(VLOOKUP(D56,'3. NON USARE Master scoring'!$C$14:$AH$130,2,FALSE),"")</f>
        <v/>
      </c>
      <c r="F56" s="20" t="str">
        <f>'1. Master scoring '!W28</f>
        <v/>
      </c>
      <c r="G56" s="20" t="str">
        <f>'1. Master scoring '!Y28</f>
        <v/>
      </c>
      <c r="H56" s="20">
        <f>'1. Master scoring '!AB28</f>
        <v>0</v>
      </c>
      <c r="I56" s="20" t="str">
        <f>'1. Master scoring '!AG28</f>
        <v/>
      </c>
      <c r="J56" s="21" t="str">
        <f>'1. Master scoring '!O28</f>
        <v/>
      </c>
      <c r="K56" s="732" t="str">
        <f>'1. Master scoring '!P28</f>
        <v xml:space="preserve"> </v>
      </c>
    </row>
    <row r="57" spans="2:13" ht="15.95">
      <c r="B57" s="13" t="str">
        <f>IFERROR(VLOOKUP(D57,'1. Master scoring '!C29:F60,3,FALSE),"")</f>
        <v/>
      </c>
      <c r="C57" s="13" t="str">
        <f>IFERROR(VLOOKUP(D57,'1. Master scoring '!C29:F60,4,FALSE),"")</f>
        <v/>
      </c>
      <c r="D57" s="13" t="str">
        <f>IF(ISBLANK('4. VAS list'!B23),"",'4. VAS list'!B23)</f>
        <v/>
      </c>
      <c r="E57" s="19" t="str">
        <f>IFERROR(VLOOKUP(D57,'3. NON USARE Master scoring'!$C$14:$AH$130,2,FALSE),"")</f>
        <v/>
      </c>
      <c r="F57" s="20" t="str">
        <f>'1. Master scoring '!W29</f>
        <v/>
      </c>
      <c r="G57" s="20" t="str">
        <f>'1. Master scoring '!Y29</f>
        <v/>
      </c>
      <c r="H57" s="20">
        <f>'1. Master scoring '!AB29</f>
        <v>0</v>
      </c>
      <c r="I57" s="20" t="str">
        <f>'1. Master scoring '!AG29</f>
        <v/>
      </c>
      <c r="J57" s="21" t="str">
        <f>'1. Master scoring '!O29</f>
        <v/>
      </c>
      <c r="K57" s="732" t="str">
        <f>'1. Master scoring '!P29</f>
        <v xml:space="preserve"> </v>
      </c>
      <c r="M57" s="22"/>
    </row>
    <row r="58" spans="2:13" ht="12.95">
      <c r="B58" s="13"/>
      <c r="C58" s="13"/>
      <c r="D58" s="13"/>
      <c r="E58" s="19"/>
      <c r="F58" s="20"/>
      <c r="G58" s="20"/>
      <c r="H58" s="20"/>
      <c r="I58" s="20"/>
      <c r="J58" s="21"/>
      <c r="K58" s="732"/>
    </row>
    <row r="59" spans="2:13" ht="12.95">
      <c r="B59" s="13"/>
      <c r="C59" s="13"/>
      <c r="D59" s="13"/>
      <c r="E59" s="19"/>
      <c r="F59" s="20"/>
      <c r="G59" s="20"/>
      <c r="H59" s="20"/>
      <c r="I59" s="20"/>
      <c r="J59" s="21"/>
      <c r="K59" s="732"/>
    </row>
    <row r="60" spans="2:13" ht="12.95">
      <c r="B60" s="13"/>
      <c r="C60" s="13"/>
      <c r="D60" s="13"/>
      <c r="E60" s="19"/>
      <c r="F60" s="20"/>
      <c r="G60" s="20"/>
      <c r="H60" s="20"/>
      <c r="I60" s="20"/>
      <c r="J60" s="21"/>
      <c r="K60" s="13"/>
    </row>
    <row r="61" spans="2:13" ht="15.95">
      <c r="B61" s="13"/>
      <c r="C61" s="13"/>
      <c r="E61" s="19"/>
      <c r="F61" s="20"/>
      <c r="G61" s="20"/>
      <c r="H61" s="20"/>
      <c r="I61" s="20"/>
      <c r="J61" s="21"/>
      <c r="K61" s="13"/>
      <c r="M61" s="22"/>
    </row>
    <row r="62" spans="2:13" ht="12.95">
      <c r="B62" s="13"/>
      <c r="C62" s="13"/>
      <c r="D62" s="13"/>
      <c r="E62" s="19"/>
      <c r="F62" s="20"/>
      <c r="G62" s="20"/>
      <c r="H62" s="20"/>
      <c r="I62" s="20"/>
      <c r="J62" s="21"/>
      <c r="K62" s="13"/>
    </row>
    <row r="63" spans="2:13" ht="12.95">
      <c r="B63" s="13"/>
      <c r="C63" s="13"/>
      <c r="D63" s="13"/>
      <c r="E63" s="19"/>
      <c r="F63" s="20"/>
      <c r="G63" s="20"/>
      <c r="H63" s="20"/>
      <c r="I63" s="20"/>
      <c r="J63" s="21"/>
      <c r="K63" s="13"/>
    </row>
    <row r="64" spans="2:13" ht="12.95">
      <c r="B64" s="13"/>
      <c r="C64" s="13"/>
      <c r="D64" s="13"/>
      <c r="E64" s="19"/>
      <c r="F64" s="20"/>
      <c r="G64" s="20"/>
      <c r="H64" s="20"/>
      <c r="I64" s="20"/>
      <c r="J64" s="21"/>
      <c r="K64" s="13"/>
    </row>
    <row r="65" spans="2:11" ht="12.95">
      <c r="B65" s="13"/>
      <c r="C65" s="13"/>
      <c r="D65" s="13"/>
      <c r="E65" s="19"/>
      <c r="F65" s="20"/>
      <c r="G65" s="20"/>
      <c r="H65" s="20"/>
      <c r="I65" s="20"/>
      <c r="J65" s="21"/>
      <c r="K65" s="13"/>
    </row>
    <row r="66" spans="2:11" ht="12.95">
      <c r="B66" s="13"/>
      <c r="C66" s="13"/>
      <c r="D66" s="13"/>
      <c r="E66" s="19"/>
      <c r="F66" s="20"/>
      <c r="G66" s="20"/>
      <c r="H66" s="20"/>
      <c r="I66" s="20"/>
      <c r="J66" s="21"/>
      <c r="K66" s="13"/>
    </row>
    <row r="67" spans="2:11" ht="12.95">
      <c r="B67" s="13"/>
      <c r="C67" s="13"/>
      <c r="D67" s="13"/>
      <c r="E67" s="19"/>
      <c r="F67" s="20"/>
      <c r="G67" s="20"/>
      <c r="H67" s="20"/>
      <c r="I67" s="20"/>
      <c r="J67" s="21"/>
      <c r="K67" s="13"/>
    </row>
    <row r="68" spans="2:11" ht="12.95">
      <c r="B68" s="13"/>
      <c r="C68" s="13"/>
      <c r="D68" s="13"/>
      <c r="E68" s="19"/>
      <c r="F68" s="20"/>
      <c r="G68" s="20"/>
      <c r="H68" s="20"/>
      <c r="I68" s="20"/>
      <c r="J68" s="21"/>
      <c r="K68" s="13"/>
    </row>
    <row r="69" spans="2:11" ht="12.95">
      <c r="B69" s="13"/>
      <c r="C69" s="13"/>
      <c r="D69" s="13"/>
      <c r="E69" s="19"/>
      <c r="F69" s="20"/>
      <c r="G69" s="20"/>
      <c r="H69" s="20"/>
      <c r="I69" s="20"/>
      <c r="J69" s="21"/>
      <c r="K69" s="13"/>
    </row>
    <row r="70" spans="2:11" ht="12.95">
      <c r="B70" s="13"/>
      <c r="C70" s="13"/>
      <c r="D70" s="13"/>
      <c r="E70" s="19"/>
      <c r="F70" s="20"/>
      <c r="G70" s="20"/>
      <c r="H70" s="20"/>
      <c r="I70" s="20"/>
      <c r="J70" s="21"/>
      <c r="K70" s="13"/>
    </row>
    <row r="71" spans="2:11" ht="12.95">
      <c r="B71" s="13"/>
      <c r="C71" s="13"/>
      <c r="D71" s="13"/>
      <c r="E71" s="19"/>
      <c r="F71" s="20"/>
      <c r="G71" s="20"/>
      <c r="H71" s="20"/>
      <c r="I71" s="20"/>
      <c r="J71" s="21"/>
      <c r="K71" s="13"/>
    </row>
    <row r="72" spans="2:11" ht="12.95">
      <c r="B72" s="13"/>
      <c r="C72" s="13"/>
      <c r="D72" s="13"/>
      <c r="E72" s="19"/>
      <c r="F72" s="20"/>
      <c r="G72" s="20"/>
      <c r="H72" s="20"/>
      <c r="I72" s="20"/>
      <c r="J72" s="21"/>
      <c r="K72" s="13"/>
    </row>
    <row r="73" spans="2:11" ht="12.95">
      <c r="B73" s="13"/>
      <c r="C73" s="13"/>
      <c r="D73" s="13"/>
      <c r="E73" s="19"/>
      <c r="F73" s="20"/>
      <c r="G73" s="20"/>
      <c r="H73" s="20"/>
      <c r="I73" s="20"/>
      <c r="J73" s="21"/>
      <c r="K73" s="13"/>
    </row>
    <row r="74" spans="2:11" ht="12.95">
      <c r="B74" s="13"/>
      <c r="C74" s="13"/>
      <c r="D74" s="13"/>
      <c r="E74" s="19"/>
      <c r="F74" s="20"/>
      <c r="G74" s="20"/>
      <c r="H74" s="20"/>
      <c r="I74" s="20"/>
      <c r="J74" s="21"/>
      <c r="K74" s="13"/>
    </row>
    <row r="75" spans="2:11" ht="12.95">
      <c r="B75" s="13"/>
      <c r="C75" s="13"/>
      <c r="D75" s="13"/>
      <c r="E75" s="19"/>
      <c r="F75" s="20"/>
      <c r="G75" s="20"/>
      <c r="H75" s="20"/>
      <c r="I75" s="20"/>
      <c r="J75" s="21"/>
      <c r="K75" s="13"/>
    </row>
    <row r="76" spans="2:11" ht="12.95">
      <c r="B76" s="13"/>
      <c r="C76" s="13"/>
      <c r="D76" s="13"/>
      <c r="E76" s="19"/>
      <c r="F76" s="20"/>
      <c r="G76" s="20"/>
      <c r="H76" s="20"/>
      <c r="I76" s="20"/>
      <c r="J76" s="21"/>
      <c r="K76" s="13"/>
    </row>
    <row r="77" spans="2:11" ht="12.95">
      <c r="B77" s="13"/>
      <c r="C77" s="13"/>
      <c r="D77" s="13"/>
      <c r="E77" s="19"/>
      <c r="F77" s="20"/>
      <c r="G77" s="20"/>
      <c r="H77" s="20"/>
      <c r="I77" s="20"/>
      <c r="J77" s="21"/>
      <c r="K77" s="13"/>
    </row>
    <row r="78" spans="2:11" ht="12.95">
      <c r="B78" s="13"/>
      <c r="C78" s="13"/>
      <c r="D78" s="13"/>
      <c r="E78" s="19"/>
      <c r="F78" s="20"/>
      <c r="G78" s="20"/>
      <c r="H78" s="20"/>
      <c r="I78" s="20"/>
      <c r="J78" s="21"/>
      <c r="K78" s="13"/>
    </row>
    <row r="79" spans="2:11" ht="12.95">
      <c r="B79" s="13"/>
      <c r="C79" s="13"/>
      <c r="D79" s="13"/>
      <c r="E79" s="19"/>
      <c r="F79" s="20"/>
      <c r="G79" s="20"/>
      <c r="H79" s="20"/>
      <c r="I79" s="20"/>
      <c r="J79" s="21"/>
      <c r="K79" s="13"/>
    </row>
    <row r="80" spans="2:11" ht="12.95">
      <c r="B80" s="13"/>
      <c r="C80" s="13"/>
      <c r="D80" s="13"/>
      <c r="E80" s="19"/>
      <c r="F80" s="20"/>
      <c r="G80" s="20"/>
      <c r="H80" s="20"/>
      <c r="I80" s="20"/>
      <c r="J80" s="21"/>
      <c r="K80" s="13"/>
    </row>
    <row r="81" spans="2:11" ht="12.95">
      <c r="B81" s="13"/>
      <c r="C81" s="13"/>
      <c r="D81" s="13"/>
      <c r="E81" s="19"/>
      <c r="F81" s="20"/>
      <c r="G81" s="20"/>
      <c r="H81" s="20"/>
      <c r="I81" s="20"/>
      <c r="J81" s="21"/>
      <c r="K81" s="13"/>
    </row>
    <row r="82" spans="2:11" ht="12.95">
      <c r="B82" s="13"/>
      <c r="C82" s="13"/>
      <c r="D82" s="13"/>
      <c r="E82" s="19"/>
      <c r="F82" s="20"/>
      <c r="G82" s="20"/>
      <c r="H82" s="20"/>
      <c r="I82" s="20"/>
      <c r="J82" s="21"/>
      <c r="K82" s="13"/>
    </row>
    <row r="83" spans="2:11" ht="12.95">
      <c r="B83" s="13"/>
      <c r="C83" s="13"/>
      <c r="D83" s="13"/>
      <c r="E83" s="19"/>
      <c r="F83" s="20"/>
      <c r="G83" s="20"/>
      <c r="H83" s="20"/>
      <c r="I83" s="20"/>
      <c r="J83" s="21"/>
      <c r="K83" s="13"/>
    </row>
    <row r="84" spans="2:11" ht="12.95">
      <c r="B84" s="13"/>
      <c r="C84" s="13"/>
      <c r="D84" s="13"/>
      <c r="E84" s="19"/>
      <c r="F84" s="20"/>
      <c r="G84" s="20"/>
      <c r="H84" s="20"/>
      <c r="I84" s="20"/>
      <c r="J84" s="21"/>
      <c r="K84" s="13"/>
    </row>
    <row r="85" spans="2:11" ht="12.95">
      <c r="B85" s="13"/>
      <c r="C85" s="13"/>
      <c r="D85" s="13"/>
      <c r="E85" s="19"/>
      <c r="F85" s="20"/>
      <c r="G85" s="20"/>
      <c r="H85" s="20"/>
      <c r="I85" s="20"/>
      <c r="J85" s="21"/>
      <c r="K85" s="13"/>
    </row>
    <row r="86" spans="2:11" ht="12.95">
      <c r="B86" s="13"/>
      <c r="C86" s="13"/>
      <c r="D86" s="13"/>
      <c r="E86" s="19"/>
      <c r="F86" s="20"/>
      <c r="G86" s="20"/>
      <c r="H86" s="20"/>
      <c r="I86" s="20"/>
      <c r="J86" s="21"/>
      <c r="K86" s="13"/>
    </row>
    <row r="87" spans="2:11" ht="12.95">
      <c r="B87" s="13"/>
      <c r="C87" s="13"/>
      <c r="D87" s="13"/>
      <c r="E87" s="19"/>
      <c r="F87" s="20"/>
      <c r="G87" s="20"/>
      <c r="H87" s="20"/>
      <c r="I87" s="20"/>
      <c r="J87" s="21"/>
      <c r="K87" s="13"/>
    </row>
    <row r="88" spans="2:11" ht="12.95">
      <c r="B88" s="13"/>
      <c r="C88" s="13"/>
      <c r="D88" s="13"/>
      <c r="E88" s="19"/>
      <c r="F88" s="20"/>
      <c r="G88" s="20"/>
      <c r="H88" s="20"/>
      <c r="I88" s="20"/>
      <c r="J88" s="21"/>
      <c r="K88" s="13"/>
    </row>
    <row r="89" spans="2:11" ht="12.95">
      <c r="B89" s="13"/>
      <c r="C89" s="13"/>
      <c r="D89" s="13"/>
      <c r="E89" s="19"/>
      <c r="F89" s="20"/>
      <c r="G89" s="20"/>
      <c r="H89" s="20"/>
      <c r="I89" s="20"/>
      <c r="J89" s="21"/>
      <c r="K89" s="13"/>
    </row>
    <row r="90" spans="2:11" ht="12.95">
      <c r="B90" s="13"/>
      <c r="C90" s="13"/>
      <c r="D90" s="13"/>
      <c r="E90" s="19"/>
      <c r="F90" s="20"/>
      <c r="G90" s="20"/>
      <c r="H90" s="20"/>
      <c r="I90" s="20"/>
      <c r="J90" s="21"/>
      <c r="K90" s="13"/>
    </row>
    <row r="91" spans="2:11" ht="12.95">
      <c r="B91" s="13"/>
      <c r="C91" s="13"/>
      <c r="D91" s="13"/>
      <c r="E91" s="19"/>
      <c r="F91" s="20"/>
      <c r="G91" s="20"/>
      <c r="H91" s="20"/>
      <c r="I91" s="20"/>
      <c r="J91" s="21"/>
      <c r="K91" s="13"/>
    </row>
    <row r="92" spans="2:11" ht="12.95">
      <c r="B92" s="13"/>
      <c r="C92" s="13"/>
      <c r="D92" s="13"/>
      <c r="E92" s="19"/>
      <c r="F92" s="20"/>
      <c r="G92" s="20"/>
      <c r="H92" s="20"/>
      <c r="I92" s="20"/>
      <c r="J92" s="21"/>
      <c r="K92" s="13"/>
    </row>
    <row r="93" spans="2:11" ht="12.95">
      <c r="B93" s="13"/>
      <c r="C93" s="13"/>
      <c r="D93" s="13"/>
      <c r="E93" s="19"/>
      <c r="F93" s="20"/>
      <c r="G93" s="20"/>
      <c r="H93" s="20"/>
      <c r="I93" s="20"/>
      <c r="J93" s="21"/>
      <c r="K93" s="13"/>
    </row>
    <row r="94" spans="2:11" ht="12.95">
      <c r="B94" s="13"/>
      <c r="C94" s="13"/>
      <c r="D94" s="13"/>
      <c r="E94" s="19"/>
      <c r="F94" s="20"/>
      <c r="G94" s="20"/>
      <c r="H94" s="20"/>
      <c r="I94" s="20"/>
      <c r="J94" s="21"/>
      <c r="K94" s="13"/>
    </row>
    <row r="95" spans="2:11" ht="12.95">
      <c r="B95" s="13"/>
      <c r="C95" s="13"/>
      <c r="D95" s="13"/>
      <c r="E95" s="19"/>
      <c r="F95" s="20"/>
      <c r="G95" s="20"/>
      <c r="H95" s="20"/>
      <c r="I95" s="20"/>
      <c r="J95" s="21"/>
      <c r="K95" s="13"/>
    </row>
    <row r="96" spans="2:11" ht="12.95">
      <c r="B96" s="13"/>
      <c r="C96" s="13"/>
      <c r="D96" s="13"/>
      <c r="E96" s="19"/>
      <c r="F96" s="20"/>
      <c r="G96" s="20"/>
      <c r="H96" s="20"/>
      <c r="I96" s="20"/>
      <c r="J96" s="21"/>
      <c r="K96" s="13"/>
    </row>
    <row r="97" spans="2:11" ht="12.95">
      <c r="B97" s="13"/>
      <c r="C97" s="13"/>
      <c r="D97" s="13"/>
      <c r="E97" s="19"/>
      <c r="F97" s="20"/>
      <c r="G97" s="20"/>
      <c r="H97" s="20"/>
      <c r="I97" s="20"/>
      <c r="J97" s="21"/>
      <c r="K97" s="13"/>
    </row>
    <row r="98" spans="2:11" ht="12.95">
      <c r="B98" s="13"/>
      <c r="C98" s="13"/>
      <c r="D98" s="13"/>
      <c r="E98" s="19"/>
      <c r="F98" s="20"/>
      <c r="G98" s="20"/>
      <c r="H98" s="20"/>
      <c r="I98" s="20"/>
      <c r="J98" s="21"/>
      <c r="K98" s="13"/>
    </row>
    <row r="99" spans="2:11" ht="12.95">
      <c r="B99" s="13"/>
      <c r="C99" s="13"/>
      <c r="D99" s="13"/>
      <c r="E99" s="19"/>
      <c r="F99" s="20"/>
      <c r="G99" s="20"/>
      <c r="H99" s="20"/>
      <c r="I99" s="20"/>
      <c r="J99" s="21"/>
      <c r="K99" s="13"/>
    </row>
    <row r="100" spans="2:11" ht="12.95">
      <c r="B100" s="13"/>
      <c r="C100" s="13"/>
      <c r="D100" s="13"/>
      <c r="E100" s="19"/>
      <c r="F100" s="20"/>
      <c r="G100" s="20"/>
      <c r="H100" s="20"/>
      <c r="I100" s="20"/>
      <c r="J100" s="21"/>
      <c r="K100" s="13"/>
    </row>
    <row r="101" spans="2:11" ht="12.95">
      <c r="B101" s="13"/>
      <c r="C101" s="13"/>
      <c r="D101" s="13"/>
      <c r="E101" s="19"/>
      <c r="F101" s="20"/>
      <c r="G101" s="20"/>
      <c r="H101" s="20"/>
      <c r="I101" s="20"/>
      <c r="J101" s="21"/>
      <c r="K101" s="13"/>
    </row>
    <row r="102" spans="2:11" ht="12.95">
      <c r="B102" s="13"/>
      <c r="C102" s="13"/>
      <c r="D102" s="13"/>
      <c r="E102" s="19"/>
      <c r="F102" s="20"/>
      <c r="G102" s="20"/>
      <c r="H102" s="20"/>
      <c r="I102" s="20"/>
      <c r="J102" s="21"/>
      <c r="K102" s="13"/>
    </row>
    <row r="103" spans="2:11" ht="12.95">
      <c r="B103" s="13"/>
      <c r="C103" s="13"/>
      <c r="D103" s="13"/>
      <c r="E103" s="19"/>
      <c r="F103" s="20"/>
      <c r="G103" s="20"/>
      <c r="H103" s="20"/>
      <c r="I103" s="20"/>
      <c r="J103" s="21"/>
      <c r="K103" s="13"/>
    </row>
    <row r="104" spans="2:11" ht="12.95">
      <c r="B104" s="13"/>
      <c r="C104" s="13"/>
      <c r="D104" s="13"/>
      <c r="E104" s="19"/>
      <c r="F104" s="20"/>
      <c r="G104" s="20"/>
      <c r="H104" s="20"/>
      <c r="I104" s="20"/>
      <c r="J104" s="21"/>
      <c r="K104" s="13"/>
    </row>
    <row r="105" spans="2:11" ht="12.95">
      <c r="B105" s="13"/>
      <c r="C105" s="13"/>
      <c r="D105" s="13"/>
      <c r="E105" s="19"/>
      <c r="F105" s="20"/>
      <c r="G105" s="20"/>
      <c r="H105" s="20"/>
      <c r="I105" s="20"/>
      <c r="J105" s="21"/>
      <c r="K105" s="13"/>
    </row>
    <row r="106" spans="2:11" ht="12.95">
      <c r="B106" s="13"/>
      <c r="C106" s="13"/>
      <c r="D106" s="13"/>
      <c r="E106" s="19"/>
      <c r="F106" s="20"/>
      <c r="G106" s="20"/>
      <c r="H106" s="20"/>
      <c r="I106" s="20"/>
      <c r="J106" s="21"/>
      <c r="K106" s="13"/>
    </row>
    <row r="107" spans="2:11" ht="12.95">
      <c r="B107" s="13"/>
      <c r="C107" s="13"/>
      <c r="D107" s="13"/>
      <c r="E107" s="19"/>
      <c r="F107" s="20"/>
      <c r="G107" s="20"/>
      <c r="H107" s="20"/>
      <c r="I107" s="20"/>
      <c r="J107" s="21"/>
      <c r="K107" s="13"/>
    </row>
    <row r="108" spans="2:11" ht="12.95">
      <c r="B108" s="13"/>
      <c r="C108" s="13"/>
      <c r="D108" s="13"/>
      <c r="E108" s="19"/>
      <c r="F108" s="20"/>
      <c r="G108" s="20"/>
      <c r="H108" s="20"/>
      <c r="I108" s="20"/>
      <c r="J108" s="21"/>
      <c r="K108" s="13"/>
    </row>
    <row r="109" spans="2:11" ht="12.95">
      <c r="B109" s="13"/>
      <c r="C109" s="13"/>
      <c r="D109" s="13"/>
      <c r="E109" s="19"/>
      <c r="F109" s="20"/>
      <c r="G109" s="20"/>
      <c r="H109" s="20"/>
      <c r="I109" s="20"/>
      <c r="J109" s="21"/>
      <c r="K109" s="13"/>
    </row>
    <row r="110" spans="2:11" ht="12.95">
      <c r="B110" s="13"/>
      <c r="C110" s="13"/>
      <c r="D110" s="13"/>
      <c r="E110" s="19"/>
      <c r="F110" s="20"/>
      <c r="G110" s="20"/>
      <c r="H110" s="20"/>
      <c r="I110" s="20"/>
      <c r="J110" s="21"/>
      <c r="K110" s="13"/>
    </row>
    <row r="111" spans="2:11" ht="12.95">
      <c r="B111" s="13"/>
      <c r="C111" s="13"/>
      <c r="D111" s="13"/>
      <c r="E111" s="19"/>
      <c r="F111" s="20"/>
      <c r="G111" s="20"/>
      <c r="H111" s="20"/>
      <c r="I111" s="20"/>
      <c r="J111" s="21"/>
      <c r="K111" s="13"/>
    </row>
    <row r="112" spans="2:11" ht="12.95">
      <c r="B112" s="13"/>
      <c r="C112" s="13"/>
      <c r="D112" s="13"/>
      <c r="E112" s="19"/>
      <c r="F112" s="20"/>
      <c r="G112" s="20"/>
      <c r="H112" s="20"/>
      <c r="I112" s="20"/>
      <c r="J112" s="21"/>
      <c r="K112" s="13"/>
    </row>
    <row r="113" spans="2:11" ht="12.95">
      <c r="B113" s="13"/>
      <c r="C113" s="13"/>
      <c r="D113" s="13"/>
      <c r="E113" s="19"/>
      <c r="F113" s="20"/>
      <c r="G113" s="20"/>
      <c r="H113" s="20"/>
      <c r="I113" s="20"/>
      <c r="J113" s="21"/>
      <c r="K113" s="13"/>
    </row>
    <row r="114" spans="2:11" ht="12.95">
      <c r="B114" s="13"/>
      <c r="C114" s="13"/>
      <c r="D114" s="13"/>
      <c r="E114" s="19"/>
      <c r="F114" s="20"/>
      <c r="G114" s="20"/>
      <c r="H114" s="20"/>
      <c r="I114" s="20"/>
      <c r="J114" s="21"/>
      <c r="K114" s="13"/>
    </row>
    <row r="115" spans="2:11" ht="12.95">
      <c r="B115" s="13"/>
      <c r="C115" s="13"/>
      <c r="D115" s="13"/>
      <c r="E115" s="19"/>
      <c r="F115" s="20"/>
      <c r="G115" s="20"/>
      <c r="H115" s="20"/>
      <c r="I115" s="20"/>
      <c r="J115" s="21"/>
      <c r="K115" s="13"/>
    </row>
    <row r="116" spans="2:11" ht="12.95">
      <c r="B116" s="13"/>
      <c r="C116" s="13"/>
      <c r="D116" s="13"/>
      <c r="E116" s="19"/>
      <c r="F116" s="20"/>
      <c r="G116" s="20"/>
      <c r="H116" s="20"/>
      <c r="I116" s="20"/>
      <c r="J116" s="21"/>
      <c r="K116" s="13"/>
    </row>
    <row r="117" spans="2:11" ht="12.95">
      <c r="B117" s="13"/>
      <c r="C117" s="13"/>
      <c r="D117" s="13"/>
      <c r="E117" s="19"/>
      <c r="F117" s="20"/>
      <c r="G117" s="20"/>
      <c r="H117" s="20"/>
      <c r="I117" s="20"/>
      <c r="J117" s="21"/>
      <c r="K117" s="13"/>
    </row>
    <row r="118" spans="2:11" ht="12.95">
      <c r="B118" s="13"/>
      <c r="C118" s="13"/>
      <c r="D118" s="13"/>
      <c r="E118" s="19"/>
      <c r="F118" s="20"/>
      <c r="G118" s="20"/>
      <c r="H118" s="20"/>
      <c r="I118" s="20"/>
      <c r="J118" s="21"/>
      <c r="K118" s="13"/>
    </row>
    <row r="119" spans="2:11" ht="12.95">
      <c r="B119" s="13"/>
      <c r="C119" s="13"/>
      <c r="D119" s="13"/>
      <c r="E119" s="19"/>
      <c r="F119" s="20"/>
      <c r="G119" s="20"/>
      <c r="H119" s="20"/>
      <c r="I119" s="20"/>
      <c r="J119" s="21"/>
      <c r="K119" s="13"/>
    </row>
    <row r="120" spans="2:11" ht="12.95">
      <c r="B120" s="13"/>
      <c r="C120" s="13"/>
      <c r="D120" s="13"/>
      <c r="E120" s="19"/>
      <c r="F120" s="20"/>
      <c r="G120" s="20"/>
      <c r="H120" s="20"/>
      <c r="I120" s="20"/>
      <c r="J120" s="21"/>
      <c r="K120" s="13"/>
    </row>
    <row r="121" spans="2:11" ht="12.95">
      <c r="B121" s="13"/>
      <c r="C121" s="13"/>
      <c r="D121" s="13"/>
      <c r="E121" s="19"/>
      <c r="F121" s="20"/>
      <c r="G121" s="20"/>
      <c r="H121" s="20"/>
      <c r="I121" s="20"/>
      <c r="J121" s="21"/>
      <c r="K121" s="13"/>
    </row>
    <row r="122" spans="2:11" ht="12.95">
      <c r="B122" s="13"/>
      <c r="C122" s="13"/>
      <c r="D122" s="13"/>
      <c r="E122" s="19"/>
      <c r="F122" s="20"/>
      <c r="G122" s="20"/>
      <c r="H122" s="20"/>
      <c r="I122" s="20"/>
      <c r="J122" s="21"/>
      <c r="K122" s="13"/>
    </row>
    <row r="123" spans="2:11" ht="12.95">
      <c r="B123" s="13"/>
      <c r="C123" s="13"/>
      <c r="D123" s="13"/>
      <c r="E123" s="19"/>
      <c r="F123" s="20"/>
      <c r="G123" s="20"/>
      <c r="H123" s="20"/>
      <c r="I123" s="20"/>
      <c r="J123" s="21"/>
      <c r="K123" s="13"/>
    </row>
    <row r="124" spans="2:11" ht="12.95">
      <c r="B124" s="13"/>
      <c r="C124" s="13"/>
      <c r="D124" s="13"/>
      <c r="E124" s="19"/>
      <c r="F124" s="20"/>
      <c r="G124" s="20"/>
      <c r="H124" s="20"/>
      <c r="I124" s="20"/>
      <c r="J124" s="21"/>
      <c r="K124" s="13"/>
    </row>
    <row r="125" spans="2:11" ht="12.95">
      <c r="B125" s="13"/>
      <c r="C125" s="13"/>
      <c r="D125" s="13"/>
      <c r="E125" s="19"/>
      <c r="F125" s="20"/>
      <c r="G125" s="20"/>
      <c r="H125" s="20"/>
      <c r="I125" s="20"/>
      <c r="J125" s="21"/>
      <c r="K125" s="13"/>
    </row>
    <row r="126" spans="2:11" ht="12.95">
      <c r="B126" s="13"/>
      <c r="C126" s="13"/>
      <c r="D126" s="13"/>
      <c r="E126" s="19"/>
      <c r="F126" s="20"/>
      <c r="G126" s="20"/>
      <c r="H126" s="20"/>
      <c r="I126" s="20"/>
      <c r="J126" s="21"/>
      <c r="K126" s="13"/>
    </row>
    <row r="127" spans="2:11" ht="12.95">
      <c r="B127" s="13"/>
      <c r="C127" s="13"/>
      <c r="D127" s="13"/>
      <c r="E127" s="19"/>
      <c r="F127" s="20"/>
      <c r="G127" s="20"/>
      <c r="H127" s="20"/>
      <c r="I127" s="20"/>
      <c r="J127" s="21"/>
      <c r="K127" s="13"/>
    </row>
    <row r="128" spans="2:11" ht="12.95">
      <c r="B128" s="13"/>
      <c r="C128" s="13"/>
      <c r="D128" s="13"/>
      <c r="E128" s="19"/>
      <c r="F128" s="20"/>
      <c r="G128" s="20"/>
      <c r="H128" s="20"/>
      <c r="I128" s="20"/>
      <c r="J128" s="21"/>
      <c r="K128" s="13"/>
    </row>
    <row r="129" spans="2:11" ht="12.95">
      <c r="B129" s="13"/>
      <c r="C129" s="13"/>
      <c r="D129" s="13"/>
      <c r="E129" s="19"/>
      <c r="F129" s="20"/>
      <c r="G129" s="20"/>
      <c r="H129" s="20"/>
      <c r="I129" s="20"/>
      <c r="J129" s="21"/>
      <c r="K129" s="13"/>
    </row>
    <row r="130" spans="2:11" ht="12.95">
      <c r="B130" s="13"/>
      <c r="C130" s="13"/>
      <c r="D130" s="13"/>
      <c r="E130" s="19"/>
      <c r="F130" s="20"/>
      <c r="G130" s="20"/>
      <c r="H130" s="20"/>
      <c r="I130" s="20"/>
      <c r="J130" s="21"/>
      <c r="K130" s="13"/>
    </row>
    <row r="131" spans="2:11" ht="12.95">
      <c r="B131" s="13"/>
      <c r="C131" s="13"/>
      <c r="D131" s="13"/>
      <c r="E131" s="19"/>
      <c r="F131" s="20"/>
      <c r="G131" s="20"/>
      <c r="H131" s="20"/>
      <c r="I131" s="20"/>
      <c r="J131" s="21"/>
      <c r="K131" s="13"/>
    </row>
    <row r="132" spans="2:11" ht="12.95">
      <c r="B132" s="13"/>
      <c r="C132" s="13"/>
      <c r="D132" s="13"/>
      <c r="E132" s="19"/>
      <c r="F132" s="20"/>
      <c r="G132" s="20"/>
      <c r="H132" s="20"/>
      <c r="I132" s="20"/>
      <c r="J132" s="21"/>
      <c r="K132" s="13"/>
    </row>
    <row r="133" spans="2:11" ht="12.95">
      <c r="B133" s="13"/>
      <c r="C133" s="13"/>
      <c r="D133" s="13"/>
      <c r="E133" s="19"/>
      <c r="F133" s="20"/>
      <c r="G133" s="20"/>
      <c r="H133" s="20"/>
      <c r="I133" s="20"/>
      <c r="J133" s="21"/>
      <c r="K133" s="13"/>
    </row>
    <row r="134" spans="2:11" ht="12.95">
      <c r="B134" s="13"/>
      <c r="C134" s="13"/>
      <c r="D134" s="13"/>
      <c r="E134" s="19"/>
      <c r="F134" s="20"/>
      <c r="G134" s="20"/>
      <c r="H134" s="20"/>
      <c r="I134" s="20"/>
      <c r="J134" s="21"/>
      <c r="K134" s="13"/>
    </row>
    <row r="135" spans="2:11" ht="12.95">
      <c r="B135" s="13"/>
      <c r="C135" s="13"/>
      <c r="D135" s="13"/>
      <c r="E135" s="19"/>
      <c r="F135" s="20"/>
      <c r="G135" s="20"/>
      <c r="H135" s="20"/>
      <c r="I135" s="20"/>
      <c r="J135" s="21"/>
      <c r="K135" s="13"/>
    </row>
    <row r="136" spans="2:11" ht="12.95">
      <c r="B136" s="13"/>
      <c r="C136" s="13"/>
      <c r="D136" s="13"/>
      <c r="E136" s="19"/>
      <c r="F136" s="20"/>
      <c r="G136" s="20"/>
      <c r="H136" s="20"/>
      <c r="I136" s="20"/>
      <c r="J136" s="21"/>
      <c r="K136" s="13"/>
    </row>
    <row r="137" spans="2:11" ht="12.95">
      <c r="B137" s="13"/>
      <c r="C137" s="13"/>
      <c r="D137" s="13"/>
      <c r="E137" s="19"/>
      <c r="F137" s="20"/>
      <c r="G137" s="20"/>
      <c r="H137" s="20"/>
      <c r="I137" s="20"/>
      <c r="J137" s="21"/>
      <c r="K137" s="13"/>
    </row>
    <row r="138" spans="2:11" ht="12.95">
      <c r="B138" s="13"/>
      <c r="C138" s="13"/>
      <c r="D138" s="13"/>
      <c r="E138" s="19"/>
      <c r="F138" s="20"/>
      <c r="G138" s="20"/>
      <c r="H138" s="20"/>
      <c r="I138" s="20"/>
      <c r="J138" s="21"/>
      <c r="K138" s="13"/>
    </row>
    <row r="139" spans="2:11" ht="12.95">
      <c r="B139" s="13"/>
      <c r="C139" s="13"/>
      <c r="D139" s="13"/>
      <c r="E139" s="19"/>
      <c r="F139" s="20"/>
      <c r="G139" s="20"/>
      <c r="H139" s="20"/>
      <c r="I139" s="20"/>
      <c r="J139" s="21"/>
      <c r="K139" s="13"/>
    </row>
    <row r="140" spans="2:11" ht="12.95">
      <c r="B140" s="13"/>
      <c r="C140" s="13"/>
      <c r="D140" s="13"/>
      <c r="E140" s="19"/>
      <c r="F140" s="20"/>
      <c r="G140" s="20"/>
      <c r="H140" s="20"/>
      <c r="I140" s="20"/>
      <c r="J140" s="21"/>
      <c r="K140" s="13"/>
    </row>
    <row r="141" spans="2:11" ht="12.95">
      <c r="B141" s="13"/>
      <c r="C141" s="13"/>
      <c r="D141" s="13"/>
      <c r="E141" s="19"/>
      <c r="F141" s="20"/>
      <c r="G141" s="20"/>
      <c r="H141" s="20"/>
      <c r="I141" s="20"/>
      <c r="J141" s="21"/>
      <c r="K141" s="13"/>
    </row>
    <row r="142" spans="2:11" ht="12.95">
      <c r="B142" s="13"/>
      <c r="C142" s="13"/>
      <c r="D142" s="13"/>
      <c r="E142" s="19"/>
      <c r="F142" s="20"/>
      <c r="G142" s="20"/>
      <c r="H142" s="20"/>
      <c r="I142" s="20"/>
      <c r="J142" s="21"/>
      <c r="K142" s="13"/>
    </row>
    <row r="143" spans="2:11" ht="12.95">
      <c r="B143" s="13"/>
      <c r="C143" s="13"/>
      <c r="D143" s="13"/>
      <c r="E143" s="19"/>
      <c r="F143" s="20"/>
      <c r="G143" s="20"/>
      <c r="H143" s="20"/>
      <c r="I143" s="20"/>
      <c r="J143" s="21"/>
      <c r="K143" s="13"/>
    </row>
    <row r="144" spans="2:11" ht="12.95">
      <c r="B144" s="13"/>
      <c r="C144" s="13"/>
      <c r="D144" s="13"/>
      <c r="E144" s="19"/>
      <c r="F144" s="20"/>
      <c r="G144" s="20"/>
      <c r="H144" s="20"/>
      <c r="I144" s="20"/>
      <c r="J144" s="21"/>
      <c r="K144" s="13"/>
    </row>
    <row r="145" spans="2:11" ht="12.95">
      <c r="B145" s="13"/>
      <c r="C145" s="13"/>
      <c r="D145" s="13"/>
      <c r="E145" s="19"/>
      <c r="F145" s="20"/>
      <c r="G145" s="20"/>
      <c r="H145" s="20"/>
      <c r="I145" s="20"/>
      <c r="J145" s="21"/>
      <c r="K145" s="13"/>
    </row>
    <row r="146" spans="2:11" ht="15.75" customHeight="1">
      <c r="D146" s="13"/>
    </row>
    <row r="147" spans="2:11" ht="15.75" customHeight="1">
      <c r="D147" s="13"/>
    </row>
    <row r="148" spans="2:11" ht="15.75" customHeight="1">
      <c r="D148" s="13"/>
    </row>
    <row r="149" spans="2:11" ht="15.75" customHeight="1">
      <c r="D149" s="13"/>
    </row>
    <row r="150" spans="2:11" ht="15.75" customHeight="1">
      <c r="D150" s="13"/>
    </row>
    <row r="151" spans="2:11" ht="15.75" customHeight="1">
      <c r="D151" s="13"/>
    </row>
    <row r="152" spans="2:11" ht="15.75" customHeight="1">
      <c r="D152" s="13"/>
    </row>
    <row r="153" spans="2:11" ht="15.75" customHeight="1">
      <c r="D153" s="13"/>
    </row>
  </sheetData>
  <autoFilter ref="B41:K150" xr:uid="{00000000-0009-0000-0000-000004000000}"/>
  <customSheetViews>
    <customSheetView guid="{BB609B09-C8B0-4EEB-ABD0-2ED0B3374DE5}" filter="1" showAutoFilter="1">
      <pageMargins left="0" right="0" top="0" bottom="0" header="0" footer="0"/>
      <autoFilter ref="B41:J100" xr:uid="{2965EB78-6475-49D5-B387-C02BBDF6EADC}"/>
    </customSheetView>
  </customSheetViews>
  <mergeCells count="5">
    <mergeCell ref="B2:C2"/>
    <mergeCell ref="B7:C7"/>
    <mergeCell ref="B39:C39"/>
    <mergeCell ref="D39:F39"/>
    <mergeCell ref="G39:H39"/>
  </mergeCells>
  <conditionalFormatting sqref="F42:I97">
    <cfRule type="colorScale" priority="1">
      <colorScale>
        <cfvo type="min"/>
        <cfvo type="max"/>
        <color rgb="FFFFFFFF"/>
        <color rgb="FFFBBC04"/>
      </colorScale>
    </cfRule>
  </conditionalFormatting>
  <conditionalFormatting sqref="J42:J97">
    <cfRule type="colorScale" priority="2">
      <colorScale>
        <cfvo type="min"/>
        <cfvo type="max"/>
        <color rgb="FFFFFFFF"/>
        <color rgb="FF57BB8A"/>
      </colorScale>
    </cfRule>
  </conditionalFormatting>
  <conditionalFormatting sqref="K42:K46">
    <cfRule type="colorScale" priority="3">
      <colorScale>
        <cfvo type="min"/>
        <cfvo type="max"/>
        <color rgb="FF57BB8A"/>
        <color rgb="FFFFFFFF"/>
      </colorScale>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1712A-151A-46F7-82D2-5108156D0FF9}">
  <sheetPr>
    <tabColor rgb="FF002060"/>
    <outlinePr summaryBelow="0" summaryRight="0"/>
    <pageSetUpPr fitToPage="1"/>
  </sheetPr>
  <dimension ref="A1:AH47"/>
  <sheetViews>
    <sheetView showGridLines="0" topLeftCell="A5" zoomScale="45" zoomScaleNormal="60" workbookViewId="0">
      <selection activeCell="AC32" sqref="AC32"/>
    </sheetView>
  </sheetViews>
  <sheetFormatPr defaultColWidth="12.28515625" defaultRowHeight="15.75" customHeight="1"/>
  <cols>
    <col min="1" max="1" width="7.7109375" customWidth="1"/>
    <col min="2" max="2" width="2" customWidth="1"/>
    <col min="3" max="3" width="14.28515625" customWidth="1"/>
    <col min="4" max="4" width="3.28515625" customWidth="1"/>
    <col min="5" max="5" width="14.7109375" customWidth="1"/>
    <col min="6" max="7" width="2.28515625" customWidth="1"/>
    <col min="8" max="8" width="17.28515625" customWidth="1"/>
    <col min="9" max="9" width="15.42578125" customWidth="1"/>
    <col min="10" max="10" width="6.28515625" customWidth="1"/>
    <col min="11" max="11" width="32.42578125" customWidth="1"/>
    <col min="12" max="12" width="4.28515625" customWidth="1"/>
    <col min="13" max="13" width="3.28515625" customWidth="1"/>
    <col min="14" max="14" width="34.7109375" customWidth="1"/>
    <col min="15" max="15" width="4" customWidth="1"/>
    <col min="16" max="16" width="36.7109375" customWidth="1"/>
    <col min="17" max="17" width="4.28515625" customWidth="1"/>
    <col min="18" max="18" width="5.28515625" customWidth="1"/>
    <col min="19" max="19" width="24.28515625" customWidth="1"/>
    <col min="20" max="20" width="17.7109375" customWidth="1"/>
    <col min="21" max="21" width="21.28515625" bestFit="1" customWidth="1"/>
    <col min="22" max="22" width="15.28515625" bestFit="1" customWidth="1"/>
    <col min="23" max="23" width="16.28515625" bestFit="1" customWidth="1"/>
    <col min="24" max="24" width="15" customWidth="1"/>
    <col min="25" max="25" width="0.7109375" customWidth="1"/>
    <col min="26" max="26" width="14.28515625" bestFit="1" customWidth="1"/>
    <col min="27" max="27" width="5.28515625" customWidth="1"/>
    <col min="31" max="31" width="24" customWidth="1"/>
    <col min="32" max="32" width="32.42578125" customWidth="1"/>
  </cols>
  <sheetData>
    <row r="1" spans="1:34" ht="12.95">
      <c r="A1" s="2"/>
      <c r="B1" s="3"/>
      <c r="C1" s="3"/>
      <c r="D1" s="3"/>
      <c r="E1" s="3"/>
      <c r="F1" s="3"/>
      <c r="G1" s="5"/>
      <c r="H1" s="5"/>
      <c r="I1" s="2"/>
      <c r="J1" s="2"/>
      <c r="K1" s="6"/>
      <c r="L1" s="4"/>
      <c r="M1" s="2"/>
      <c r="N1" s="2"/>
      <c r="O1" s="2"/>
      <c r="P1" s="2"/>
      <c r="Q1" s="2"/>
      <c r="R1" s="5"/>
      <c r="S1" s="2"/>
      <c r="T1" s="2"/>
      <c r="U1" s="5"/>
      <c r="V1" s="2"/>
      <c r="W1" s="2"/>
      <c r="X1" s="2"/>
      <c r="Y1" s="2"/>
      <c r="Z1" s="2"/>
      <c r="AA1" s="2"/>
    </row>
    <row r="2" spans="1:34" ht="24.95">
      <c r="A2" s="2"/>
      <c r="B2" s="919" t="s">
        <v>152</v>
      </c>
      <c r="C2" s="920"/>
      <c r="D2" s="920"/>
      <c r="E2" s="920"/>
      <c r="F2" s="920"/>
      <c r="G2" s="920"/>
      <c r="H2" s="5"/>
      <c r="I2" s="2"/>
      <c r="J2" s="2"/>
      <c r="K2" s="6"/>
      <c r="L2" s="4"/>
      <c r="M2" s="2"/>
      <c r="N2" s="2"/>
      <c r="O2" s="2"/>
      <c r="P2" s="2"/>
      <c r="Q2" s="2"/>
      <c r="R2" s="5"/>
      <c r="S2" s="2"/>
      <c r="T2" s="2"/>
      <c r="U2" s="5"/>
      <c r="V2" s="2"/>
      <c r="W2" s="2"/>
      <c r="X2" s="2"/>
      <c r="Y2" s="2"/>
      <c r="Z2" s="2"/>
      <c r="AA2" s="2"/>
    </row>
    <row r="3" spans="1:34" ht="12.95">
      <c r="A3" s="2"/>
      <c r="B3" s="8" t="s">
        <v>153</v>
      </c>
      <c r="C3" s="3"/>
      <c r="D3" s="5"/>
      <c r="E3" s="5"/>
      <c r="F3" s="5"/>
      <c r="G3" s="5"/>
      <c r="H3" s="5"/>
      <c r="I3" s="2"/>
      <c r="J3" s="2"/>
      <c r="K3" s="6"/>
      <c r="L3" s="4"/>
      <c r="M3" s="2"/>
      <c r="N3" s="2"/>
      <c r="O3" s="2"/>
      <c r="P3" s="2"/>
      <c r="Q3" s="2"/>
      <c r="R3" s="5"/>
      <c r="S3" s="2"/>
      <c r="T3" s="2"/>
      <c r="U3" s="5"/>
      <c r="V3" s="2"/>
      <c r="W3" s="2"/>
      <c r="X3" s="2"/>
      <c r="Y3" s="2"/>
      <c r="Z3" s="2"/>
      <c r="AA3" s="2"/>
    </row>
    <row r="4" spans="1:34" ht="12.95">
      <c r="A4" s="1"/>
      <c r="B4" s="9"/>
      <c r="C4" s="9" t="s">
        <v>154</v>
      </c>
      <c r="D4" s="9"/>
      <c r="E4" s="9"/>
      <c r="F4" s="9"/>
      <c r="G4" s="11"/>
      <c r="H4" s="11"/>
      <c r="I4" s="1"/>
      <c r="J4" s="1"/>
      <c r="K4" s="12"/>
      <c r="L4" s="10"/>
      <c r="M4" s="1"/>
      <c r="N4" s="1"/>
      <c r="O4" s="1"/>
      <c r="P4" s="1"/>
      <c r="Q4" s="1"/>
      <c r="R4" s="11"/>
      <c r="S4" s="1"/>
      <c r="T4" s="1"/>
      <c r="U4" s="11"/>
      <c r="V4" s="1"/>
      <c r="W4" s="1"/>
      <c r="X4" s="1"/>
      <c r="Y4" s="1"/>
      <c r="Z4" s="1"/>
      <c r="AA4" s="1"/>
    </row>
    <row r="7" spans="1:34" ht="12.95">
      <c r="A7" s="23"/>
      <c r="B7" s="852" t="s">
        <v>155</v>
      </c>
      <c r="C7" s="920"/>
      <c r="D7" s="920"/>
      <c r="E7" s="920"/>
      <c r="F7" s="920"/>
      <c r="G7" s="920"/>
      <c r="H7" s="920"/>
      <c r="I7" s="920"/>
      <c r="J7" s="920"/>
      <c r="K7" s="920"/>
      <c r="L7" s="920"/>
      <c r="M7" s="920"/>
      <c r="N7" s="920"/>
      <c r="O7" s="920"/>
      <c r="P7" s="920"/>
      <c r="Q7" s="920"/>
      <c r="R7" s="23"/>
      <c r="S7" s="24" t="s">
        <v>156</v>
      </c>
      <c r="T7" s="24"/>
      <c r="U7" s="24"/>
      <c r="V7" s="24"/>
      <c r="W7" s="24"/>
      <c r="X7" s="24"/>
      <c r="Y7" s="24"/>
      <c r="Z7" s="24"/>
      <c r="AA7" s="25"/>
    </row>
    <row r="8" spans="1:34" ht="15.75" customHeight="1">
      <c r="AF8" s="563"/>
    </row>
    <row r="9" spans="1:34" ht="9" customHeight="1">
      <c r="B9" s="349"/>
      <c r="C9" s="350"/>
      <c r="D9" s="351"/>
      <c r="E9" s="351"/>
      <c r="F9" s="352"/>
      <c r="G9" s="26"/>
      <c r="H9" s="27"/>
      <c r="I9" s="28"/>
      <c r="J9" s="28"/>
      <c r="K9" s="29"/>
      <c r="L9" s="26"/>
      <c r="M9" s="30"/>
      <c r="N9" s="27"/>
      <c r="O9" s="27"/>
      <c r="P9" s="26"/>
      <c r="Q9" s="31"/>
      <c r="R9" s="13"/>
      <c r="S9" s="32"/>
      <c r="T9" s="26"/>
      <c r="U9" s="26"/>
      <c r="V9" s="26"/>
      <c r="W9" s="26"/>
      <c r="X9" s="26"/>
      <c r="Y9" s="26"/>
      <c r="Z9" s="31"/>
      <c r="AH9" t="str">
        <f>'1. Master scoring '!S14</f>
        <v xml:space="preserve"> </v>
      </c>
    </row>
    <row r="10" spans="1:34" ht="17.100000000000001" thickBot="1">
      <c r="B10" s="353"/>
      <c r="C10" s="354" t="s">
        <v>80</v>
      </c>
      <c r="D10" s="355"/>
      <c r="E10" s="355"/>
      <c r="F10" s="356"/>
      <c r="H10" s="853" t="s">
        <v>157</v>
      </c>
      <c r="I10" s="925"/>
      <c r="J10" s="33"/>
      <c r="L10" s="13"/>
      <c r="M10" s="34"/>
      <c r="N10" s="340" t="s">
        <v>158</v>
      </c>
      <c r="O10" s="571"/>
      <c r="Q10" s="36"/>
      <c r="R10" s="13"/>
      <c r="S10" s="37"/>
      <c r="T10" s="13"/>
      <c r="U10" s="13"/>
      <c r="Z10" s="38"/>
    </row>
    <row r="11" spans="1:34" ht="20.25" customHeight="1">
      <c r="B11" s="357"/>
      <c r="C11" s="854" t="s">
        <v>159</v>
      </c>
      <c r="D11" s="855"/>
      <c r="E11" s="855"/>
      <c r="F11" s="358"/>
      <c r="H11" s="40" t="str">
        <f>VLOOKUP(C11,REPOSITORY!$A$3:$AL$34,9,FALSE)</f>
        <v>Bundle</v>
      </c>
      <c r="I11" s="563"/>
      <c r="J11" s="40" t="str">
        <f>VLOOKUP($C$11,REPOSITORY!$A$3:$AL$34,10,FALSE)</f>
        <v>Hidden</v>
      </c>
      <c r="L11" s="35"/>
      <c r="M11" s="37"/>
      <c r="N11" s="566"/>
      <c r="O11" s="566"/>
      <c r="P11" s="276"/>
      <c r="Q11" s="36"/>
      <c r="S11" s="37"/>
      <c r="Z11" s="38"/>
      <c r="AD11" s="657"/>
      <c r="AE11" s="657"/>
      <c r="AF11" s="657"/>
      <c r="AG11" s="657"/>
      <c r="AH11" s="657"/>
    </row>
    <row r="12" spans="1:34" ht="20.25" customHeight="1">
      <c r="B12" s="357"/>
      <c r="C12" s="854"/>
      <c r="D12" s="855"/>
      <c r="E12" s="855"/>
      <c r="F12" s="358"/>
      <c r="G12" s="43"/>
      <c r="H12" s="43"/>
      <c r="I12" s="43"/>
      <c r="J12" s="43"/>
      <c r="K12" s="44"/>
      <c r="L12" s="566"/>
      <c r="M12" s="37"/>
      <c r="N12" s="579" t="str" cm="1">
        <f t="array" ref="N12">_xlfn.IFS($C$32="Implement",Intelligence!H10,$C$32="Kill","No Go",$C$32="Validate",Intelligence!I16,$C$32="Do not touch","Go")</f>
        <v>VALUE PROPOSITION</v>
      </c>
      <c r="O12" s="566"/>
      <c r="P12" s="579" t="str" cm="1">
        <f t="array" ref="P12">_xlfn.IFS($C$32="Implement",Intelligence!H11,$C$32="Kill","No Go",$C$32="Validate",Intelligence!I16,$C$32="Do not touch","Go")</f>
        <v>SELLING APPROACH</v>
      </c>
      <c r="Q12" s="36"/>
      <c r="S12" s="37"/>
      <c r="Z12" s="38"/>
      <c r="AD12" s="657"/>
      <c r="AE12" s="657"/>
      <c r="AF12" s="657"/>
      <c r="AG12" s="657"/>
      <c r="AH12" s="657"/>
    </row>
    <row r="13" spans="1:34" ht="13.35" customHeight="1">
      <c r="B13" s="357"/>
      <c r="C13" s="854"/>
      <c r="D13" s="855"/>
      <c r="E13" s="855"/>
      <c r="F13" s="358"/>
      <c r="H13" s="45"/>
      <c r="I13" s="33"/>
      <c r="J13" s="33"/>
      <c r="K13" s="570"/>
      <c r="L13" s="573"/>
      <c r="M13" s="43"/>
      <c r="N13" s="43"/>
      <c r="O13" s="43"/>
      <c r="P13" s="43"/>
      <c r="Q13" s="38"/>
      <c r="S13" s="37"/>
      <c r="Z13" s="38"/>
      <c r="AD13" s="657"/>
      <c r="AE13" s="657"/>
      <c r="AF13" s="657"/>
      <c r="AG13" s="657"/>
      <c r="AH13" s="657"/>
    </row>
    <row r="14" spans="1:34" ht="24" customHeight="1" thickBot="1">
      <c r="B14" s="359"/>
      <c r="C14" s="855"/>
      <c r="D14" s="855"/>
      <c r="E14" s="855"/>
      <c r="F14" s="360"/>
      <c r="H14" s="853" t="s">
        <v>160</v>
      </c>
      <c r="I14" s="925"/>
      <c r="J14" s="33"/>
      <c r="K14" s="298"/>
      <c r="L14" s="574"/>
      <c r="N14" s="45"/>
      <c r="O14" s="33"/>
      <c r="P14" s="33"/>
      <c r="Q14" s="38"/>
      <c r="S14" s="37"/>
      <c r="Z14" s="38"/>
      <c r="AD14" s="657"/>
      <c r="AE14" s="657"/>
      <c r="AF14" s="657"/>
      <c r="AG14" s="657"/>
      <c r="AH14" s="657"/>
    </row>
    <row r="15" spans="1:34" ht="13.35" customHeight="1" thickBot="1">
      <c r="B15" s="359"/>
      <c r="C15" s="856"/>
      <c r="D15" s="926"/>
      <c r="E15" s="926"/>
      <c r="F15" s="360"/>
      <c r="H15" s="527"/>
      <c r="I15" s="527"/>
      <c r="J15" s="527"/>
      <c r="K15" s="572"/>
      <c r="L15" s="574"/>
      <c r="M15" s="13"/>
      <c r="N15" s="340" t="s">
        <v>161</v>
      </c>
      <c r="O15" s="45"/>
      <c r="P15" s="530"/>
      <c r="Q15" s="36"/>
      <c r="S15" s="37"/>
      <c r="Z15" s="38"/>
      <c r="AD15" s="657"/>
      <c r="AE15" s="658" t="s">
        <v>73</v>
      </c>
      <c r="AF15" s="659" t="s">
        <v>84</v>
      </c>
      <c r="AG15" s="660">
        <f>'1. Master scoring '!R14</f>
        <v>5</v>
      </c>
      <c r="AH15" s="657"/>
    </row>
    <row r="16" spans="1:34" ht="13.35" customHeight="1">
      <c r="B16" s="359"/>
      <c r="C16" s="926"/>
      <c r="D16" s="926"/>
      <c r="E16" s="926"/>
      <c r="F16" s="360"/>
      <c r="H16" s="40" t="str">
        <f>VLOOKUP($C$11,REPOSITORY!$A$3:$AL$34,11,FALSE)</f>
        <v>Third parties</v>
      </c>
      <c r="I16" s="400"/>
      <c r="J16" s="40" t="str">
        <f>VLOOKUP($C$11,REPOSITORY!$A$3:$AL$34,12,FALSE)</f>
        <v>Physical</v>
      </c>
      <c r="K16" s="298"/>
      <c r="L16" s="574"/>
      <c r="M16" s="566"/>
      <c r="N16" s="566"/>
      <c r="O16" s="45"/>
      <c r="P16" s="530"/>
      <c r="Q16" s="36"/>
      <c r="S16" s="37"/>
      <c r="Z16" s="38"/>
      <c r="AD16" s="657"/>
      <c r="AE16" s="658" t="s">
        <v>73</v>
      </c>
      <c r="AF16" s="661" t="s">
        <v>86</v>
      </c>
      <c r="AG16" s="660">
        <v>6</v>
      </c>
      <c r="AH16" s="657"/>
    </row>
    <row r="17" spans="1:34" ht="13.35" customHeight="1">
      <c r="B17" s="359"/>
      <c r="C17" s="926"/>
      <c r="D17" s="926"/>
      <c r="E17" s="926"/>
      <c r="F17" s="360"/>
      <c r="H17" s="532"/>
      <c r="I17" s="400"/>
      <c r="J17" s="527"/>
      <c r="K17" s="298"/>
      <c r="L17" s="574"/>
      <c r="M17" s="566"/>
      <c r="N17" s="566" t="s">
        <v>162</v>
      </c>
      <c r="O17" s="45"/>
      <c r="P17" s="530"/>
      <c r="Q17" s="36"/>
      <c r="S17" s="37"/>
      <c r="Z17" s="38"/>
      <c r="AD17" s="657"/>
      <c r="AE17" s="658"/>
      <c r="AF17" s="661"/>
      <c r="AG17" s="660"/>
      <c r="AH17" s="657"/>
    </row>
    <row r="18" spans="1:34" ht="13.35" customHeight="1">
      <c r="B18" s="359"/>
      <c r="C18" s="926"/>
      <c r="D18" s="926"/>
      <c r="E18" s="926"/>
      <c r="F18" s="360"/>
      <c r="H18" s="532"/>
      <c r="I18" s="400"/>
      <c r="J18" s="527"/>
      <c r="K18" s="298"/>
      <c r="L18" s="574"/>
      <c r="M18" s="566"/>
      <c r="N18" s="566"/>
      <c r="O18" s="45"/>
      <c r="P18" s="530"/>
      <c r="Q18" s="36"/>
      <c r="S18" s="37"/>
      <c r="Z18" s="38"/>
      <c r="AD18" s="657"/>
      <c r="AE18" s="658"/>
      <c r="AF18" s="661"/>
      <c r="AG18" s="660"/>
      <c r="AH18" s="657"/>
    </row>
    <row r="19" spans="1:34" ht="15.75" customHeight="1">
      <c r="B19" s="359"/>
      <c r="C19" s="926"/>
      <c r="D19" s="926"/>
      <c r="E19" s="926"/>
      <c r="F19" s="360"/>
      <c r="G19" s="566"/>
      <c r="H19" s="568"/>
      <c r="I19" s="568"/>
      <c r="J19" s="569"/>
      <c r="K19" s="298"/>
      <c r="L19" s="574"/>
      <c r="M19" s="566"/>
      <c r="N19" s="857" t="str" cm="1">
        <f t="array" aca="1" ref="N19" ca="1">_xlfn.IFS(N12="No Go", "The overall score for this VAS is too low. Evaluate its usefullness or eliminate the service",N12="Go On", "This VAS is XXXX",TRUE,Intelligence!G10)</f>
        <v>- Customize the service: By customizing the service to meet the specific needs of the customer, you can increase its perceived value. This can be done by offering personalized recommendations, tailored solutions or by creating a personalized service plan to meet the unique needs of the customer.</v>
      </c>
      <c r="O19" s="45"/>
      <c r="P19" s="857" t="str" cm="1">
        <f t="array" aca="1" ref="P19" ca="1">_xlfn.IFS(P12="No Go", "The overall score for this VAS is too low. Evaluate its usefullness or eliminate the service",P12="Go On", "This VAS is XXXX",TRUE,Intelligence!G11)</f>
        <v>- Customize the service: By customizing the service to meet the specific needs of the customer, you can increase its perceived value. This can be done by offering personalized recommendations, tailored solutions or by creating a personalized service plan to meet the unique needs of the customer.</v>
      </c>
      <c r="Q19" s="38"/>
      <c r="S19" s="37"/>
      <c r="Z19" s="38"/>
      <c r="AD19" s="657"/>
      <c r="AE19" s="658" t="s">
        <v>73</v>
      </c>
      <c r="AF19" s="661" t="s">
        <v>87</v>
      </c>
      <c r="AG19" s="660">
        <f>'1. Master scoring '!T14</f>
        <v>4</v>
      </c>
      <c r="AH19" s="657"/>
    </row>
    <row r="20" spans="1:34" ht="15.75" customHeight="1">
      <c r="B20" s="359"/>
      <c r="C20" s="926"/>
      <c r="D20" s="926"/>
      <c r="E20" s="926"/>
      <c r="F20" s="360"/>
      <c r="G20" s="13"/>
      <c r="H20" s="400"/>
      <c r="I20" s="400"/>
      <c r="J20" s="400"/>
      <c r="K20" s="527" t="str">
        <f>IFERROR(VLOOKUP(C$11,'5. Input GTM Strategy '!$B$13:$O$159,15,FALSE),"")</f>
        <v/>
      </c>
      <c r="M20" s="37"/>
      <c r="N20" s="857"/>
      <c r="O20" s="45"/>
      <c r="P20" s="857"/>
      <c r="Q20" s="38"/>
      <c r="S20" s="37"/>
      <c r="Z20" s="38"/>
      <c r="AD20" s="657"/>
      <c r="AE20" s="658" t="s">
        <v>73</v>
      </c>
      <c r="AF20" s="661" t="s">
        <v>163</v>
      </c>
      <c r="AG20" s="660">
        <f>'1. Master scoring '!U$14</f>
        <v>5</v>
      </c>
      <c r="AH20" s="657"/>
    </row>
    <row r="21" spans="1:34" ht="15.75" customHeight="1">
      <c r="B21" s="359"/>
      <c r="C21" s="926"/>
      <c r="D21" s="926"/>
      <c r="E21" s="926"/>
      <c r="F21" s="360"/>
      <c r="G21" s="43"/>
      <c r="H21" s="43"/>
      <c r="I21" s="43"/>
      <c r="J21" s="43"/>
      <c r="K21" s="44"/>
      <c r="L21" s="43"/>
      <c r="M21" s="37"/>
      <c r="N21" s="857"/>
      <c r="O21" s="45"/>
      <c r="P21" s="857"/>
      <c r="Q21" s="38"/>
      <c r="S21" s="37"/>
      <c r="Z21" s="38"/>
      <c r="AD21" s="657"/>
      <c r="AE21" s="658" t="s">
        <v>73</v>
      </c>
      <c r="AF21" s="661" t="s">
        <v>88</v>
      </c>
      <c r="AG21" s="660">
        <f>'1. Master scoring '!V$14</f>
        <v>2.3333333333333335</v>
      </c>
      <c r="AH21" s="657"/>
    </row>
    <row r="22" spans="1:34" ht="17.25" customHeight="1">
      <c r="B22" s="359"/>
      <c r="C22" s="362" t="s">
        <v>164</v>
      </c>
      <c r="D22" s="361"/>
      <c r="E22" s="361"/>
      <c r="F22" s="360"/>
      <c r="H22" s="45"/>
      <c r="I22" s="33"/>
      <c r="J22" s="33"/>
      <c r="K22" s="23"/>
      <c r="L22" s="13"/>
      <c r="M22" s="34"/>
      <c r="N22" s="857"/>
      <c r="O22" s="567"/>
      <c r="P22" s="857"/>
      <c r="Q22" s="38"/>
      <c r="S22" s="37"/>
      <c r="Z22" s="38"/>
      <c r="AD22" s="657"/>
      <c r="AE22" s="658" t="s">
        <v>74</v>
      </c>
      <c r="AF22" s="661" t="s">
        <v>90</v>
      </c>
      <c r="AG22" s="660">
        <f>'1. Master scoring '!W$14</f>
        <v>1.0208333333333333</v>
      </c>
      <c r="AH22" s="657"/>
    </row>
    <row r="23" spans="1:34" ht="14.25" customHeight="1" thickBot="1">
      <c r="B23" s="359"/>
      <c r="C23" s="667" t="str">
        <f>VLOOKUP(C11,REPOSITORY!$A$3:$AL$34,4,FALSE)</f>
        <v>Practical guides / Prevention information​</v>
      </c>
      <c r="D23" s="361"/>
      <c r="E23" s="361"/>
      <c r="F23" s="360"/>
      <c r="G23" s="13"/>
      <c r="H23" s="853" t="s">
        <v>165</v>
      </c>
      <c r="I23" s="925"/>
      <c r="J23" s="33"/>
      <c r="M23" s="37"/>
      <c r="N23" s="857"/>
      <c r="O23" s="566"/>
      <c r="P23" s="857"/>
      <c r="Q23" s="38"/>
      <c r="S23" s="37"/>
      <c r="Z23" s="38"/>
      <c r="AD23" s="657"/>
      <c r="AE23" s="658" t="s">
        <v>75</v>
      </c>
      <c r="AF23" s="661" t="s">
        <v>91</v>
      </c>
      <c r="AG23" s="660">
        <f>'1. Master scoring '!X$14</f>
        <v>4.333333333333333</v>
      </c>
      <c r="AH23" s="657"/>
    </row>
    <row r="24" spans="1:34" ht="15.75" customHeight="1">
      <c r="B24" s="359"/>
      <c r="C24" s="361"/>
      <c r="D24" s="361"/>
      <c r="E24" s="361"/>
      <c r="F24" s="360"/>
      <c r="H24" s="39"/>
      <c r="I24" s="40"/>
      <c r="J24" s="40"/>
      <c r="K24" s="40"/>
      <c r="M24" s="37"/>
      <c r="N24" s="857"/>
      <c r="O24" s="566"/>
      <c r="P24" s="857"/>
      <c r="Q24" s="36"/>
      <c r="S24" s="37"/>
      <c r="Z24" s="38"/>
      <c r="AD24" s="657"/>
      <c r="AE24" s="658" t="s">
        <v>75</v>
      </c>
      <c r="AF24" s="661" t="s">
        <v>92</v>
      </c>
      <c r="AG24" s="660">
        <v>3</v>
      </c>
      <c r="AH24" s="657"/>
    </row>
    <row r="25" spans="1:34" ht="15.75" customHeight="1">
      <c r="B25" s="359"/>
      <c r="C25" s="362" t="s">
        <v>27</v>
      </c>
      <c r="D25" s="361"/>
      <c r="E25" s="361"/>
      <c r="F25" s="360"/>
      <c r="H25" s="562" t="s">
        <v>166</v>
      </c>
      <c r="I25" s="40" t="str">
        <f>VLOOKUP($C$11,REPOSITORY!$A$3:$AL$34,13,FALSE)</f>
        <v>Third parties</v>
      </c>
      <c r="J25" s="40"/>
      <c r="K25" s="40" t="str">
        <f>VLOOKUP($C$11,REPOSITORY!$A$3:$AL$34,14,FALSE)</f>
        <v>Physical</v>
      </c>
      <c r="M25" s="37"/>
      <c r="N25" s="857"/>
      <c r="O25" s="566"/>
      <c r="P25" s="857"/>
      <c r="Q25" s="36"/>
      <c r="S25" s="37"/>
      <c r="Z25" s="38"/>
      <c r="AD25" s="657"/>
      <c r="AE25" s="658" t="s">
        <v>76</v>
      </c>
      <c r="AF25" s="661" t="s">
        <v>93</v>
      </c>
      <c r="AG25" s="660">
        <f>'1. Master scoring '!Z$14</f>
        <v>5</v>
      </c>
      <c r="AH25" s="657"/>
    </row>
    <row r="26" spans="1:34" ht="15.75" customHeight="1">
      <c r="B26" s="359"/>
      <c r="C26" s="667" t="str">
        <f>VLOOKUP(C11,REPOSITORY!$A$3:$AL$34,3,FALSE)</f>
        <v>DigitalAccessAndProtection​</v>
      </c>
      <c r="D26" s="361"/>
      <c r="E26" s="361"/>
      <c r="F26" s="360"/>
      <c r="H26" s="560" t="str">
        <f>IFERROR(VLOOKUP($C$11,'5. Input GTM Strategy '!$B$13:$O$159,33,FALSE),"")</f>
        <v/>
      </c>
      <c r="I26" s="41"/>
      <c r="J26" s="41"/>
      <c r="K26" s="558" t="str">
        <f>IFERROR(VLOOKUP($C$11,'5. Input GTM Strategy '!$B$13:$O$159,37,FALSE),"")</f>
        <v/>
      </c>
      <c r="M26" s="37"/>
      <c r="N26" s="857"/>
      <c r="O26" s="566"/>
      <c r="P26" s="857"/>
      <c r="Q26" s="36"/>
      <c r="S26" s="37"/>
      <c r="Z26" s="38"/>
      <c r="AD26" s="657"/>
      <c r="AE26" s="658" t="s">
        <v>76</v>
      </c>
      <c r="AF26" s="661" t="s">
        <v>58</v>
      </c>
      <c r="AG26" s="660">
        <f>'1. Master scoring '!AA$14</f>
        <v>5</v>
      </c>
      <c r="AH26" s="657"/>
    </row>
    <row r="27" spans="1:34" ht="13.35" customHeight="1">
      <c r="B27" s="365"/>
      <c r="C27" s="361"/>
      <c r="D27" s="361"/>
      <c r="E27" s="361"/>
      <c r="F27" s="360"/>
      <c r="H27" s="562" t="s">
        <v>167</v>
      </c>
      <c r="I27" s="40">
        <f>VLOOKUP($C$11,REPOSITORY!$A$3:$AL$34,15,FALSE)</f>
        <v>2</v>
      </c>
      <c r="J27" s="40"/>
      <c r="K27" s="40" t="str">
        <f>VLOOKUP($C$11,REPOSITORY!$A$3:$AL$34,16,FALSE)</f>
        <v>Radio</v>
      </c>
      <c r="M27" s="37"/>
      <c r="N27" s="857"/>
      <c r="O27" s="566"/>
      <c r="P27" s="857"/>
      <c r="Q27" s="36"/>
      <c r="S27" s="37"/>
      <c r="Z27" s="38"/>
      <c r="AD27" s="657"/>
      <c r="AE27" s="658" t="s">
        <v>76</v>
      </c>
      <c r="AF27" s="661" t="s">
        <v>94</v>
      </c>
      <c r="AG27" s="660">
        <v>0</v>
      </c>
      <c r="AH27" s="657"/>
    </row>
    <row r="28" spans="1:34" ht="13.35" customHeight="1">
      <c r="B28" s="365"/>
      <c r="C28" s="366" t="s">
        <v>168</v>
      </c>
      <c r="D28" s="361"/>
      <c r="E28" s="366" t="s">
        <v>169</v>
      </c>
      <c r="F28" s="360"/>
      <c r="H28" s="561" t="str">
        <f>IFERROR(VLOOKUP($C$11,'5. Input GTM Strategy '!$B$13:$O$159,35,FALSE),"")</f>
        <v/>
      </c>
      <c r="I28" s="46"/>
      <c r="J28" s="46"/>
      <c r="K28" s="560" t="str">
        <f>IFERROR(VLOOKUP($C$11,'5. Input GTM Strategy '!$B$13:$O$159,39,FALSE),"")</f>
        <v/>
      </c>
      <c r="M28" s="37"/>
      <c r="N28" s="857"/>
      <c r="O28" s="566"/>
      <c r="P28" s="857"/>
      <c r="Q28" s="36"/>
      <c r="S28" s="37"/>
      <c r="Z28" s="38"/>
      <c r="AD28" s="657"/>
      <c r="AE28" s="658" t="s">
        <v>76</v>
      </c>
      <c r="AF28" s="661" t="s">
        <v>60</v>
      </c>
      <c r="AG28" s="660">
        <f>'1. Master scoring '!AC$14</f>
        <v>5</v>
      </c>
      <c r="AH28" s="657"/>
    </row>
    <row r="29" spans="1:34" ht="18">
      <c r="B29" s="365"/>
      <c r="C29" s="529">
        <f>Z37</f>
        <v>4.2443181818181817</v>
      </c>
      <c r="D29" s="361"/>
      <c r="E29" s="668">
        <f>IFERROR(VLOOKUP($S$37,'1. Master scoring '!C14:AG31,14,FALSE),"")</f>
        <v>1</v>
      </c>
      <c r="F29" s="367"/>
      <c r="H29" s="562" t="s">
        <v>170</v>
      </c>
      <c r="I29" s="40">
        <f>VLOOKUP($C$11,REPOSITORY!$A$3:$AL$34,17,FALSE)</f>
        <v>2</v>
      </c>
      <c r="K29" s="40" t="str">
        <f>VLOOKUP($C$11,REPOSITORY!$A$3:$AL$34,18,FALSE)</f>
        <v>Social Media</v>
      </c>
      <c r="M29" s="37"/>
      <c r="N29" s="857"/>
      <c r="O29" s="566"/>
      <c r="P29" s="857"/>
      <c r="Q29" s="38"/>
      <c r="S29" s="37"/>
      <c r="Z29" s="38"/>
      <c r="AD29" s="657"/>
      <c r="AE29" s="658" t="s">
        <v>76</v>
      </c>
      <c r="AF29" s="661" t="s">
        <v>61</v>
      </c>
      <c r="AG29" s="660">
        <v>1</v>
      </c>
      <c r="AH29" s="657"/>
    </row>
    <row r="30" spans="1:34" ht="15.75" customHeight="1">
      <c r="B30" s="365"/>
      <c r="C30" s="565"/>
      <c r="D30" s="565"/>
      <c r="E30" s="565"/>
      <c r="F30" s="367"/>
      <c r="G30" s="43"/>
      <c r="H30" s="43"/>
      <c r="I30" s="43"/>
      <c r="J30" s="43"/>
      <c r="K30" s="43"/>
      <c r="L30" s="43"/>
      <c r="M30" s="37"/>
      <c r="N30" s="857"/>
      <c r="O30" s="566"/>
      <c r="P30" s="857"/>
      <c r="Q30" s="47"/>
      <c r="S30" s="37"/>
      <c r="Z30" s="38"/>
      <c r="AD30" s="657"/>
      <c r="AE30" s="657"/>
      <c r="AF30" s="657"/>
      <c r="AG30" s="657"/>
      <c r="AH30" s="657"/>
    </row>
    <row r="31" spans="1:34" ht="25.35" customHeight="1" thickBot="1">
      <c r="B31" s="365"/>
      <c r="C31" s="575" t="s">
        <v>171</v>
      </c>
      <c r="D31" s="565"/>
      <c r="E31" s="565"/>
      <c r="F31" s="368"/>
      <c r="H31" s="853" t="s">
        <v>172</v>
      </c>
      <c r="I31" s="925"/>
      <c r="M31" s="37"/>
      <c r="N31" s="857"/>
      <c r="O31" s="566"/>
      <c r="P31" s="857"/>
      <c r="Q31" s="47"/>
      <c r="S31" s="37"/>
      <c r="Z31" s="38"/>
      <c r="AD31" s="657"/>
      <c r="AE31" s="657"/>
      <c r="AF31" s="657"/>
      <c r="AG31" s="657"/>
      <c r="AH31" s="657"/>
    </row>
    <row r="32" spans="1:34" ht="30.95" thickTop="1">
      <c r="A32" s="298"/>
      <c r="B32" s="576"/>
      <c r="C32" s="850" t="str" cm="1">
        <f t="array" ref="C32">_xlfn.IFS(C29&lt;4,"Kill",C29&gt;11,"Continue",4,"Implement",AND(C29&gt;4,C29&lt;11),"Validate")</f>
        <v>Implement</v>
      </c>
      <c r="D32" s="927"/>
      <c r="E32" s="928"/>
      <c r="F32" s="367"/>
      <c r="H32" s="334" t="s">
        <v>173</v>
      </c>
      <c r="I32" s="40" t="str">
        <f>VLOOKUP($C$11,REPOSITORY!$A$3:$AL$34,21,FALSE)</f>
        <v>High profilation</v>
      </c>
      <c r="J32" s="33"/>
      <c r="K32" s="48"/>
      <c r="M32" s="37"/>
      <c r="N32" s="857"/>
      <c r="O32" s="566"/>
      <c r="P32" s="857"/>
      <c r="Q32" s="47"/>
      <c r="S32" s="37"/>
      <c r="Z32" s="38"/>
    </row>
    <row r="33" spans="1:26" ht="9" customHeight="1" thickBot="1">
      <c r="A33" s="298"/>
      <c r="B33" s="576"/>
      <c r="C33" s="929"/>
      <c r="D33" s="929"/>
      <c r="E33" s="930"/>
      <c r="F33" s="367"/>
      <c r="M33" s="37"/>
      <c r="N33" s="857"/>
      <c r="O33" s="566"/>
      <c r="P33" s="857"/>
      <c r="Q33" s="47"/>
      <c r="S33" s="37"/>
    </row>
    <row r="34" spans="1:26" ht="18.95" thickTop="1">
      <c r="A34" s="298"/>
      <c r="B34" s="365"/>
      <c r="C34" s="851"/>
      <c r="D34" s="931"/>
      <c r="E34" s="931"/>
      <c r="F34" s="369"/>
      <c r="H34" s="334"/>
      <c r="I34" s="40"/>
      <c r="K34" s="48"/>
      <c r="M34" s="37"/>
      <c r="N34" s="857"/>
      <c r="O34" s="566"/>
      <c r="P34" s="857"/>
      <c r="Q34" s="38"/>
      <c r="S34" s="341"/>
      <c r="T34" s="342"/>
      <c r="U34" s="50"/>
      <c r="V34" s="50"/>
      <c r="W34" s="50"/>
      <c r="X34" s="50"/>
      <c r="Y34" s="50"/>
      <c r="Z34" s="51"/>
    </row>
    <row r="35" spans="1:26" ht="15.75" customHeight="1">
      <c r="B35" s="370"/>
      <c r="C35" s="926"/>
      <c r="D35" s="926"/>
      <c r="E35" s="926"/>
      <c r="F35" s="371"/>
      <c r="H35" s="564" t="s">
        <v>174</v>
      </c>
      <c r="I35" s="40" t="str">
        <f>VLOOKUP($C$11,REPOSITORY!$A$3:$AL$34,19,FALSE)</f>
        <v>Medium Importance</v>
      </c>
      <c r="K35" s="45"/>
      <c r="M35" s="37"/>
      <c r="N35" s="857"/>
      <c r="O35" s="566"/>
      <c r="P35" s="857"/>
      <c r="Q35" s="38"/>
      <c r="S35" s="528" t="s">
        <v>175</v>
      </c>
    </row>
    <row r="36" spans="1:26" ht="21.75" customHeight="1">
      <c r="B36" s="372"/>
      <c r="C36" s="926"/>
      <c r="D36" s="926"/>
      <c r="E36" s="926"/>
      <c r="F36" s="373"/>
      <c r="K36" s="49"/>
      <c r="M36" s="37"/>
      <c r="N36" s="857"/>
      <c r="O36" s="566"/>
      <c r="P36" s="857"/>
      <c r="Q36" s="38"/>
      <c r="S36" s="343"/>
      <c r="U36" s="53" t="s">
        <v>176</v>
      </c>
      <c r="V36" s="53" t="s">
        <v>177</v>
      </c>
      <c r="W36" s="53" t="s">
        <v>178</v>
      </c>
      <c r="X36" s="53" t="s">
        <v>76</v>
      </c>
      <c r="Y36" s="53"/>
      <c r="Z36" s="54" t="str">
        <f>'3. NON USARE Master scoring'!M10</f>
        <v>Overall Score</v>
      </c>
    </row>
    <row r="37" spans="1:26" ht="18">
      <c r="B37" s="372"/>
      <c r="C37" s="374"/>
      <c r="D37" s="375"/>
      <c r="E37" s="375"/>
      <c r="F37" s="373"/>
      <c r="H37" s="40"/>
      <c r="I37" s="52" t="str">
        <f>IFERROR(VLOOKUP($C$11,'5. Input GTM Strategy '!$B$13:$O$159,44,FALSE),"")</f>
        <v/>
      </c>
      <c r="K37" s="45"/>
      <c r="M37" s="37"/>
      <c r="N37" s="857"/>
      <c r="O37" s="566"/>
      <c r="P37" s="857"/>
      <c r="Q37" s="38"/>
      <c r="S37" s="339" t="str">
        <f>C11</f>
        <v>Telemedicine</v>
      </c>
      <c r="U37" s="815">
        <f>IFERROR(VLOOKUP(S37,'1. Master scoring '!C14:W31,21,FALSE),"")</f>
        <v>1.0208333333333333</v>
      </c>
      <c r="V37" s="815">
        <f>IFERROR(VLOOKUP(S37,'1. Master scoring '!C14:Y31,23,FALSE),"")</f>
        <v>4.333333333333333</v>
      </c>
      <c r="W37" s="815">
        <f>IFERROR(VLOOKUP(S37,'1. Master scoring '!C14:AB31,26,FALSE),"")</f>
        <v>3.75</v>
      </c>
      <c r="X37" s="815" t="str">
        <f>IFERROR(VLOOKUP(S37,'1. Master scoring '!C14:AG31,32,FALSE),"")</f>
        <v/>
      </c>
      <c r="Y37" s="816"/>
      <c r="Z37" s="815">
        <f>IFERROR(VLOOKUP(S37,'1. Master scoring '!C14:AG31,13,FALSE),"")</f>
        <v>4.2443181818181817</v>
      </c>
    </row>
    <row r="38" spans="1:26" ht="15.95">
      <c r="B38" s="372"/>
      <c r="C38" s="376"/>
      <c r="D38" s="376"/>
      <c r="E38" s="376"/>
      <c r="F38" s="373"/>
      <c r="K38" s="55"/>
      <c r="M38" s="37"/>
      <c r="N38" s="566"/>
      <c r="O38" s="566"/>
      <c r="Q38" s="38"/>
      <c r="S38" s="343"/>
      <c r="U38" s="56" t="str">
        <f>IFERROR(VLOOKUP(S37,'1. Master scoring '!C14:M31,20,FALSE),"")</f>
        <v/>
      </c>
      <c r="V38" s="56" t="str">
        <f>IFERROR(VLOOKUP(T38,'1. Master scoring '!D15:X32,20,FALSE),"")</f>
        <v/>
      </c>
      <c r="W38" s="56" t="str">
        <f>IFERROR(VLOOKUP(U38,'1. Master scoring '!E15:Y32,20,FALSE),"")</f>
        <v xml:space="preserve"> </v>
      </c>
      <c r="X38" s="56" t="str">
        <f>IFERROR(VLOOKUP(V38,'1. Master scoring '!F15:Z32,20,FALSE),"")</f>
        <v/>
      </c>
      <c r="Y38" s="56"/>
      <c r="Z38" s="57" t="str">
        <f>IFERROR(VLOOKUP(S37,'[1]1'!$C$14:$AH$118,11,FALSE),"")</f>
        <v/>
      </c>
    </row>
    <row r="39" spans="1:26" ht="15.95">
      <c r="B39" s="377"/>
      <c r="C39" s="378"/>
      <c r="D39" s="378"/>
      <c r="E39" s="378"/>
      <c r="F39" s="379"/>
      <c r="G39" s="43"/>
      <c r="H39" s="58"/>
      <c r="I39" s="58"/>
      <c r="J39" s="58"/>
      <c r="K39" s="58"/>
      <c r="L39" s="43"/>
      <c r="M39" s="59"/>
      <c r="N39" s="43"/>
      <c r="O39" s="43"/>
      <c r="P39" s="43"/>
      <c r="Q39" s="60"/>
      <c r="S39" s="59"/>
      <c r="T39" s="43"/>
      <c r="U39" s="43"/>
      <c r="V39" s="43"/>
      <c r="W39" s="43"/>
      <c r="X39" s="43"/>
      <c r="Y39" s="43"/>
      <c r="Z39" s="61"/>
    </row>
    <row r="43" spans="1:26" ht="15.75" customHeight="1">
      <c r="L43" s="282"/>
      <c r="M43" s="282"/>
      <c r="N43" s="282"/>
      <c r="O43" s="282"/>
      <c r="P43" s="282"/>
      <c r="Q43" s="282"/>
      <c r="R43" s="282"/>
      <c r="S43" s="282"/>
      <c r="T43" s="282"/>
      <c r="U43" s="282"/>
    </row>
    <row r="44" spans="1:26" ht="15.75" customHeight="1">
      <c r="L44" s="282"/>
      <c r="M44" s="282"/>
      <c r="N44" s="654"/>
      <c r="O44" s="654"/>
      <c r="P44" s="655"/>
      <c r="Q44" s="656"/>
      <c r="R44" s="656"/>
      <c r="S44" s="656"/>
      <c r="T44" s="282"/>
      <c r="U44" s="282"/>
    </row>
    <row r="45" spans="1:26" ht="15.75" customHeight="1">
      <c r="L45" s="282"/>
      <c r="M45" s="282"/>
      <c r="N45" s="282"/>
      <c r="O45" s="282"/>
      <c r="P45" s="282"/>
      <c r="Q45" s="282"/>
      <c r="R45" s="282"/>
      <c r="S45" s="282"/>
      <c r="T45" s="282"/>
      <c r="U45" s="282"/>
    </row>
    <row r="46" spans="1:26" ht="15.75" customHeight="1">
      <c r="L46" s="282"/>
      <c r="M46" s="282"/>
      <c r="N46" s="282"/>
      <c r="O46" s="282"/>
      <c r="P46" s="282"/>
      <c r="Q46" s="282"/>
      <c r="R46" s="282"/>
      <c r="S46" s="282"/>
      <c r="T46" s="282"/>
      <c r="U46" s="282"/>
    </row>
    <row r="47" spans="1:26" ht="15.75" customHeight="1">
      <c r="L47" s="282"/>
      <c r="M47" s="282"/>
      <c r="N47" s="282"/>
      <c r="O47" s="282"/>
      <c r="P47" s="282"/>
      <c r="Q47" s="282"/>
      <c r="R47" s="282"/>
      <c r="S47" s="282"/>
      <c r="T47" s="282"/>
      <c r="U47" s="282"/>
    </row>
  </sheetData>
  <mergeCells count="12">
    <mergeCell ref="C32:E33"/>
    <mergeCell ref="C34:E36"/>
    <mergeCell ref="B2:G2"/>
    <mergeCell ref="B7:Q7"/>
    <mergeCell ref="H10:I10"/>
    <mergeCell ref="C11:E14"/>
    <mergeCell ref="H14:I14"/>
    <mergeCell ref="C15:E21"/>
    <mergeCell ref="N19:N37"/>
    <mergeCell ref="P19:P37"/>
    <mergeCell ref="H23:I23"/>
    <mergeCell ref="H31:I31"/>
  </mergeCells>
  <conditionalFormatting sqref="C32:C33">
    <cfRule type="cellIs" dxfId="57" priority="17" operator="equal">
      <formula>"Implement"</formula>
    </cfRule>
    <cfRule type="cellIs" dxfId="56" priority="18" stopIfTrue="1" operator="equal">
      <formula>"Do not touch"</formula>
    </cfRule>
    <cfRule type="cellIs" dxfId="55" priority="28" operator="equal">
      <formula>"Kill"</formula>
    </cfRule>
    <cfRule type="cellIs" dxfId="54" priority="29" operator="equal">
      <formula>"Validate"</formula>
    </cfRule>
  </conditionalFormatting>
  <conditionalFormatting sqref="C32:E33">
    <cfRule type="containsText" dxfId="53" priority="4" operator="containsText" text="Continue">
      <formula>NOT(ISERROR(SEARCH("Continue",C32)))</formula>
    </cfRule>
  </conditionalFormatting>
  <conditionalFormatting sqref="N12">
    <cfRule type="containsText" dxfId="52" priority="11" stopIfTrue="1" operator="containsText" text="Market">
      <formula>NOT(ISERROR(SEARCH("Market",N12)))</formula>
    </cfRule>
    <cfRule type="containsText" dxfId="51" priority="12" stopIfTrue="1" operator="containsText" text="Target">
      <formula>NOT(ISERROR(SEARCH("Target",N12)))</formula>
    </cfRule>
    <cfRule type="containsText" dxfId="50" priority="13" operator="containsText" text="Sales Channel">
      <formula>NOT(ISERROR(SEARCH("Sales Channel",N12)))</formula>
    </cfRule>
    <cfRule type="containsText" dxfId="49" priority="14" operator="containsText" text="Communication">
      <formula>NOT(ISERROR(SEARCH("Communication",N12)))</formula>
    </cfRule>
    <cfRule type="containsText" dxfId="48" priority="15" operator="containsText" text="Selling">
      <formula>NOT(ISERROR(SEARCH("Selling",N12)))</formula>
    </cfRule>
    <cfRule type="containsText" dxfId="47" priority="16" operator="containsText" text="VALUE">
      <formula>NOT(ISERROR(SEARCH("VALUE",N12)))</formula>
    </cfRule>
  </conditionalFormatting>
  <conditionalFormatting sqref="P12">
    <cfRule type="containsText" dxfId="46" priority="5" stopIfTrue="1" operator="containsText" text="Market">
      <formula>NOT(ISERROR(SEARCH("Market",P12)))</formula>
    </cfRule>
    <cfRule type="containsText" dxfId="45" priority="6" stopIfTrue="1" operator="containsText" text="Target">
      <formula>NOT(ISERROR(SEARCH("Target",P12)))</formula>
    </cfRule>
    <cfRule type="containsText" dxfId="44" priority="7" operator="containsText" text="Sales Channel">
      <formula>NOT(ISERROR(SEARCH("Sales Channel",P12)))</formula>
    </cfRule>
    <cfRule type="containsText" dxfId="43" priority="8" operator="containsText" text="Communication">
      <formula>NOT(ISERROR(SEARCH("Communication",P12)))</formula>
    </cfRule>
    <cfRule type="containsText" dxfId="42" priority="9" operator="containsText" text="Selling">
      <formula>NOT(ISERROR(SEARCH("Selling",P12)))</formula>
    </cfRule>
    <cfRule type="containsText" dxfId="41" priority="10" operator="containsText" text="VALUE">
      <formula>NOT(ISERROR(SEARCH("VALUE",P12)))</formula>
    </cfRule>
  </conditionalFormatting>
  <conditionalFormatting sqref="S37">
    <cfRule type="cellIs" dxfId="40" priority="27" operator="greaterThan">
      <formula>"Q24"</formula>
    </cfRule>
  </conditionalFormatting>
  <conditionalFormatting sqref="U37:X37 Z37">
    <cfRule type="cellIs" dxfId="39" priority="1" operator="between">
      <formula>2</formula>
      <formula>3.97</formula>
    </cfRule>
    <cfRule type="cellIs" dxfId="38" priority="2" operator="greaterThanOrEqual">
      <formula>3.977</formula>
    </cfRule>
    <cfRule type="cellIs" dxfId="37" priority="3" operator="lessThan">
      <formula>2</formula>
    </cfRule>
  </conditionalFormatting>
  <conditionalFormatting sqref="U38:Y38">
    <cfRule type="cellIs" dxfId="36" priority="19" operator="greaterThan">
      <formula>#REF!</formula>
    </cfRule>
    <cfRule type="cellIs" dxfId="35" priority="20" operator="lessThan">
      <formula>#REF!</formula>
    </cfRule>
  </conditionalFormatting>
  <dataValidations count="1">
    <dataValidation type="list" allowBlank="1" sqref="C11:E14" xr:uid="{87FFC569-568B-418C-9A57-D226133D220F}">
      <formula1>VasNAme</formula1>
    </dataValidation>
  </dataValidations>
  <printOptions horizontalCentered="1" gridLines="1"/>
  <pageMargins left="0.7" right="0.7" top="0.75" bottom="0.75" header="0" footer="0"/>
  <pageSetup paperSize="9" fitToHeight="0" pageOrder="overThenDown" orientation="landscape" cellComments="atEnd"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19066-81A0-46FB-88F7-428281A765B7}">
  <sheetPr>
    <tabColor rgb="FF002060"/>
    <outlinePr summaryBelow="0" summaryRight="0"/>
    <pageSetUpPr fitToPage="1"/>
  </sheetPr>
  <dimension ref="A1:AU47"/>
  <sheetViews>
    <sheetView showGridLines="0" zoomScale="50" zoomScaleNormal="50" workbookViewId="0">
      <selection activeCell="X37" sqref="X37"/>
    </sheetView>
  </sheetViews>
  <sheetFormatPr defaultColWidth="12.28515625" defaultRowHeight="15.75" customHeight="1"/>
  <cols>
    <col min="1" max="1" width="7.7109375" customWidth="1"/>
    <col min="2" max="2" width="2" customWidth="1"/>
    <col min="3" max="3" width="14.28515625" customWidth="1"/>
    <col min="4" max="4" width="3.28515625" customWidth="1"/>
    <col min="5" max="5" width="14.7109375" customWidth="1"/>
    <col min="6" max="7" width="2.28515625" customWidth="1"/>
    <col min="8" max="8" width="12.42578125" customWidth="1"/>
    <col min="9" max="9" width="16.28515625" customWidth="1"/>
    <col min="10" max="10" width="9.42578125" customWidth="1"/>
    <col min="11" max="11" width="19.28515625" customWidth="1"/>
    <col min="12" max="12" width="4.28515625" customWidth="1"/>
    <col min="13" max="13" width="3.28515625" customWidth="1"/>
    <col min="14" max="14" width="34.7109375" customWidth="1"/>
    <col min="15" max="15" width="4" customWidth="1"/>
    <col min="16" max="16" width="36.7109375" customWidth="1"/>
    <col min="17" max="17" width="4.28515625" customWidth="1"/>
    <col min="18" max="18" width="5.28515625" customWidth="1"/>
    <col min="19" max="19" width="24.28515625" customWidth="1"/>
    <col min="20" max="20" width="17.7109375" customWidth="1"/>
    <col min="21" max="21" width="21.28515625" bestFit="1" customWidth="1"/>
    <col min="22" max="22" width="15.28515625" bestFit="1" customWidth="1"/>
    <col min="23" max="23" width="16.28515625" bestFit="1" customWidth="1"/>
    <col min="24" max="24" width="15" customWidth="1"/>
    <col min="25" max="25" width="0.7109375" customWidth="1"/>
    <col min="26" max="26" width="14.28515625" bestFit="1" customWidth="1"/>
    <col min="27" max="27" width="5.28515625" customWidth="1"/>
    <col min="30" max="30" width="0" hidden="1" customWidth="1"/>
    <col min="31" max="31" width="24" hidden="1" customWidth="1"/>
    <col min="32" max="32" width="32.42578125" hidden="1" customWidth="1"/>
    <col min="33" max="33" width="0" hidden="1" customWidth="1"/>
  </cols>
  <sheetData>
    <row r="1" spans="1:47" ht="12.95">
      <c r="A1" s="2"/>
      <c r="B1" s="3"/>
      <c r="C1" s="3"/>
      <c r="D1" s="3"/>
      <c r="E1" s="3"/>
      <c r="F1" s="3"/>
      <c r="G1" s="5"/>
      <c r="H1" s="5"/>
      <c r="I1" s="2"/>
      <c r="J1" s="2"/>
      <c r="K1" s="6"/>
      <c r="L1" s="4"/>
      <c r="M1" s="2"/>
      <c r="N1" s="2"/>
      <c r="O1" s="2"/>
      <c r="P1" s="2"/>
      <c r="Q1" s="2"/>
      <c r="R1" s="5"/>
      <c r="S1" s="2"/>
      <c r="T1" s="2"/>
      <c r="U1" s="5"/>
      <c r="V1" s="2"/>
      <c r="W1" s="2"/>
      <c r="X1" s="2"/>
      <c r="Y1" s="2"/>
      <c r="Z1" s="2"/>
      <c r="AA1" s="2"/>
    </row>
    <row r="2" spans="1:47" ht="24.95">
      <c r="A2" s="2"/>
      <c r="B2" s="919" t="s">
        <v>152</v>
      </c>
      <c r="C2" s="920"/>
      <c r="D2" s="920"/>
      <c r="E2" s="920"/>
      <c r="F2" s="920"/>
      <c r="G2" s="920"/>
      <c r="H2" s="5"/>
      <c r="I2" s="2"/>
      <c r="J2" s="2"/>
      <c r="K2" s="6"/>
      <c r="L2" s="4"/>
      <c r="M2" s="2"/>
      <c r="N2" s="2"/>
      <c r="O2" s="2"/>
      <c r="P2" s="2"/>
      <c r="Q2" s="2"/>
      <c r="R2" s="5"/>
      <c r="S2" s="2"/>
      <c r="T2" s="2"/>
      <c r="U2" s="5"/>
      <c r="V2" s="2"/>
      <c r="W2" s="2"/>
      <c r="X2" s="2"/>
      <c r="Y2" s="2"/>
      <c r="Z2" s="2"/>
      <c r="AA2" s="2"/>
    </row>
    <row r="3" spans="1:47" ht="12.95">
      <c r="A3" s="2"/>
      <c r="B3" s="8" t="s">
        <v>153</v>
      </c>
      <c r="C3" s="3"/>
      <c r="D3" s="5"/>
      <c r="E3" s="5"/>
      <c r="F3" s="5"/>
      <c r="G3" s="5"/>
      <c r="H3" s="5"/>
      <c r="I3" s="2"/>
      <c r="J3" s="2"/>
      <c r="K3" s="6"/>
      <c r="L3" s="4"/>
      <c r="M3" s="2"/>
      <c r="N3" s="2"/>
      <c r="O3" s="2"/>
      <c r="P3" s="2"/>
      <c r="Q3" s="2"/>
      <c r="R3" s="5"/>
      <c r="S3" s="2"/>
      <c r="T3" s="2"/>
      <c r="U3" s="5"/>
      <c r="V3" s="2"/>
      <c r="W3" s="2"/>
      <c r="X3" s="2"/>
      <c r="Y3" s="2"/>
      <c r="Z3" s="2"/>
      <c r="AA3" s="2"/>
    </row>
    <row r="4" spans="1:47" ht="12.95">
      <c r="A4" s="1"/>
      <c r="B4" s="9"/>
      <c r="C4" s="9" t="s">
        <v>154</v>
      </c>
      <c r="D4" s="9"/>
      <c r="E4" s="9"/>
      <c r="F4" s="9"/>
      <c r="G4" s="11"/>
      <c r="H4" s="11"/>
      <c r="I4" s="1"/>
      <c r="J4" s="1"/>
      <c r="K4" s="12"/>
      <c r="L4" s="10"/>
      <c r="M4" s="1"/>
      <c r="N4" s="1"/>
      <c r="O4" s="1"/>
      <c r="P4" s="1"/>
      <c r="Q4" s="1"/>
      <c r="R4" s="11"/>
      <c r="S4" s="1"/>
      <c r="T4" s="1"/>
      <c r="U4" s="11"/>
      <c r="V4" s="1"/>
      <c r="W4" s="1"/>
      <c r="X4" s="1"/>
      <c r="Y4" s="1"/>
      <c r="Z4" s="1"/>
      <c r="AA4" s="1"/>
    </row>
    <row r="7" spans="1:47" ht="12.95">
      <c r="A7" s="23"/>
      <c r="B7" s="852" t="s">
        <v>155</v>
      </c>
      <c r="C7" s="920"/>
      <c r="D7" s="920"/>
      <c r="E7" s="920"/>
      <c r="F7" s="920"/>
      <c r="G7" s="920"/>
      <c r="H7" s="920"/>
      <c r="I7" s="920"/>
      <c r="J7" s="920"/>
      <c r="K7" s="920"/>
      <c r="L7" s="920"/>
      <c r="M7" s="920"/>
      <c r="N7" s="920"/>
      <c r="O7" s="920"/>
      <c r="P7" s="920"/>
      <c r="Q7" s="920"/>
      <c r="R7" s="23"/>
      <c r="S7" s="24" t="s">
        <v>156</v>
      </c>
      <c r="T7" s="24"/>
      <c r="U7" s="24"/>
      <c r="V7" s="24"/>
      <c r="W7" s="24"/>
      <c r="X7" s="24"/>
      <c r="Y7" s="24"/>
      <c r="Z7" s="24"/>
      <c r="AA7" s="25"/>
      <c r="AE7" s="709"/>
      <c r="AF7" s="709"/>
      <c r="AG7" s="709"/>
      <c r="AH7" s="709"/>
      <c r="AI7" s="709"/>
      <c r="AJ7" s="709"/>
      <c r="AK7" s="709"/>
      <c r="AL7" s="709"/>
      <c r="AM7" s="709"/>
      <c r="AN7" s="709"/>
      <c r="AO7" s="709"/>
      <c r="AP7" s="709"/>
      <c r="AQ7" s="709"/>
      <c r="AR7" s="709"/>
      <c r="AS7" s="709"/>
      <c r="AT7" s="709"/>
      <c r="AU7" s="709"/>
    </row>
    <row r="8" spans="1:47" ht="15.75" customHeight="1">
      <c r="G8" s="298"/>
      <c r="H8" s="298"/>
      <c r="I8" s="298"/>
      <c r="J8" s="298"/>
      <c r="K8" s="298"/>
      <c r="L8" s="298"/>
      <c r="AE8" s="709"/>
      <c r="AF8" s="709"/>
      <c r="AG8" s="709"/>
      <c r="AH8" s="709"/>
      <c r="AI8" s="709"/>
      <c r="AJ8" s="709"/>
      <c r="AK8" s="709"/>
      <c r="AL8" s="709"/>
      <c r="AM8" s="709"/>
      <c r="AN8" s="709"/>
      <c r="AO8" s="709"/>
      <c r="AP8" s="709"/>
      <c r="AQ8" s="709"/>
      <c r="AR8" s="709"/>
      <c r="AS8" s="709"/>
      <c r="AT8" s="709"/>
      <c r="AU8" s="709"/>
    </row>
    <row r="9" spans="1:47" ht="9" customHeight="1">
      <c r="B9" s="349"/>
      <c r="C9" s="350"/>
      <c r="D9" s="351"/>
      <c r="E9" s="351"/>
      <c r="F9" s="351"/>
      <c r="G9" s="770"/>
      <c r="H9" s="771"/>
      <c r="I9" s="772"/>
      <c r="J9" s="772"/>
      <c r="K9" s="788"/>
      <c r="L9" s="789"/>
      <c r="M9" s="27"/>
      <c r="N9" s="27"/>
      <c r="O9" s="27"/>
      <c r="P9" s="26"/>
      <c r="Q9" s="31"/>
      <c r="R9" s="13"/>
      <c r="S9" s="32"/>
      <c r="T9" s="26"/>
      <c r="U9" s="26"/>
      <c r="V9" s="26"/>
      <c r="W9" s="26"/>
      <c r="X9" s="26"/>
      <c r="Y9" s="26"/>
      <c r="Z9" s="31"/>
      <c r="AE9" s="709"/>
      <c r="AF9" s="709"/>
      <c r="AG9" s="709"/>
      <c r="AH9" s="709" t="str">
        <f>'1. Master scoring '!S14</f>
        <v xml:space="preserve"> </v>
      </c>
      <c r="AI9" s="709"/>
      <c r="AJ9" s="709"/>
      <c r="AK9" s="709"/>
      <c r="AL9" s="709"/>
      <c r="AM9" s="709"/>
      <c r="AN9" s="709"/>
      <c r="AO9" s="709"/>
      <c r="AP9" s="709"/>
      <c r="AQ9" s="709"/>
      <c r="AR9" s="709"/>
      <c r="AS9" s="709"/>
      <c r="AT9" s="709"/>
      <c r="AU9" s="709"/>
    </row>
    <row r="10" spans="1:47" ht="17.100000000000001" thickBot="1">
      <c r="B10" s="353"/>
      <c r="C10" s="354" t="s">
        <v>80</v>
      </c>
      <c r="D10" s="355"/>
      <c r="E10" s="355"/>
      <c r="F10" s="787"/>
      <c r="G10" s="775"/>
      <c r="H10" s="853" t="s">
        <v>179</v>
      </c>
      <c r="I10" s="925"/>
      <c r="J10" s="33"/>
      <c r="K10" s="298"/>
      <c r="L10" s="780"/>
      <c r="M10" s="567"/>
      <c r="N10" s="340" t="s">
        <v>158</v>
      </c>
      <c r="O10" s="571"/>
      <c r="Q10" s="36"/>
      <c r="R10" s="13"/>
      <c r="S10" s="37"/>
      <c r="T10" s="13"/>
      <c r="U10" s="13"/>
      <c r="Z10" s="38"/>
      <c r="AE10" s="709"/>
      <c r="AF10" s="709"/>
      <c r="AG10" s="709"/>
      <c r="AH10" s="709"/>
      <c r="AI10" s="709"/>
      <c r="AJ10" s="709"/>
      <c r="AK10" s="709"/>
      <c r="AL10" s="709"/>
      <c r="AM10" s="709"/>
      <c r="AN10" s="709"/>
      <c r="AO10" s="709"/>
      <c r="AP10" s="709"/>
      <c r="AQ10" s="709"/>
      <c r="AR10" s="709"/>
      <c r="AS10" s="709"/>
      <c r="AT10" s="709"/>
      <c r="AU10" s="709"/>
    </row>
    <row r="11" spans="1:47" ht="31.35" customHeight="1">
      <c r="B11" s="357"/>
      <c r="C11" s="854" t="s">
        <v>159</v>
      </c>
      <c r="D11" s="855"/>
      <c r="E11" s="855"/>
      <c r="F11" s="766"/>
      <c r="G11" s="775"/>
      <c r="H11" s="861" t="s">
        <v>122</v>
      </c>
      <c r="I11" s="861"/>
      <c r="J11" s="858" t="s">
        <v>123</v>
      </c>
      <c r="K11" s="858"/>
      <c r="L11" s="780"/>
      <c r="M11" s="566"/>
      <c r="N11" s="566"/>
      <c r="O11" s="566"/>
      <c r="P11" s="276"/>
      <c r="Q11" s="36"/>
      <c r="S11" s="37"/>
      <c r="Z11" s="38"/>
      <c r="AD11" s="657"/>
      <c r="AE11" s="710"/>
      <c r="AF11" s="710"/>
      <c r="AG11" s="710"/>
      <c r="AH11" s="710"/>
      <c r="AI11" s="709"/>
      <c r="AJ11" s="709"/>
      <c r="AK11" s="709"/>
      <c r="AL11" s="709"/>
      <c r="AM11" s="709"/>
      <c r="AN11" s="709"/>
      <c r="AO11" s="709"/>
      <c r="AP11" s="709"/>
      <c r="AQ11" s="709"/>
      <c r="AR11" s="709"/>
      <c r="AS11" s="709"/>
      <c r="AT11" s="709"/>
      <c r="AU11" s="709"/>
    </row>
    <row r="12" spans="1:47" ht="20.25" customHeight="1">
      <c r="B12" s="357"/>
      <c r="C12" s="854"/>
      <c r="D12" s="855"/>
      <c r="E12" s="855"/>
      <c r="F12" s="766"/>
      <c r="G12" s="781"/>
      <c r="H12" s="798">
        <f>VLOOKUP(C11,'1. Master scoring '!C14:AI33,32,FALSE)</f>
        <v>2.6666666666666665</v>
      </c>
      <c r="I12" s="785"/>
      <c r="J12" s="797">
        <f>VLOOKUP(C11,'1. Master scoring '!C14:AI33,33,FALSE)</f>
        <v>4</v>
      </c>
      <c r="L12" s="786"/>
      <c r="M12" s="566"/>
      <c r="N12" s="579" t="str" cm="1">
        <f t="array" ref="N12">_xlfn.IFS($C$26="Implement",Intelligence!H10,$C$26="Revise","No Go",$C$26="Validate",Intelligence!I16,$C$26="Do not touch","Go")</f>
        <v>VALUE PROPOSITION</v>
      </c>
      <c r="O12" s="566"/>
      <c r="P12" s="579" t="str" cm="1">
        <f t="array" ref="P12">_xlfn.IFS($C$26="Implement",Intelligence!H11,$C$26="Revise","No Go",$C$26="Validate",Intelligence!I16,$C$26="Do not touch","Go")</f>
        <v>SELLING APPROACH</v>
      </c>
      <c r="Q12" s="36"/>
      <c r="S12" s="37"/>
      <c r="Z12" s="38"/>
      <c r="AD12" s="657"/>
      <c r="AE12" s="710"/>
      <c r="AF12" s="710"/>
      <c r="AG12" s="710"/>
      <c r="AH12" s="710"/>
      <c r="AI12" s="709"/>
      <c r="AJ12" s="709"/>
      <c r="AK12" s="709"/>
      <c r="AL12" s="709"/>
      <c r="AM12" s="709"/>
      <c r="AN12" s="709"/>
      <c r="AO12" s="709"/>
      <c r="AP12" s="709"/>
      <c r="AQ12" s="709"/>
      <c r="AR12" s="709"/>
      <c r="AS12" s="709"/>
      <c r="AT12" s="709"/>
      <c r="AU12" s="709"/>
    </row>
    <row r="13" spans="1:47" ht="13.35" customHeight="1">
      <c r="B13" s="357"/>
      <c r="C13" s="854"/>
      <c r="D13" s="855"/>
      <c r="E13" s="855"/>
      <c r="F13" s="766"/>
      <c r="G13" s="770"/>
      <c r="H13" s="771"/>
      <c r="I13" s="772"/>
      <c r="J13" s="772"/>
      <c r="K13" s="773"/>
      <c r="L13" s="774"/>
      <c r="M13" s="43"/>
      <c r="N13" s="43"/>
      <c r="O13" s="43"/>
      <c r="P13" s="43"/>
      <c r="Q13" s="38"/>
      <c r="S13" s="37"/>
      <c r="Z13" s="38"/>
      <c r="AD13" s="657"/>
      <c r="AE13" s="710"/>
      <c r="AF13" s="710"/>
      <c r="AG13" s="710"/>
      <c r="AH13" s="710"/>
      <c r="AI13" s="709"/>
      <c r="AJ13" s="709"/>
      <c r="AK13" s="709"/>
      <c r="AL13" s="709"/>
      <c r="AM13" s="709"/>
      <c r="AN13" s="709"/>
      <c r="AO13" s="709"/>
      <c r="AP13" s="709"/>
      <c r="AQ13" s="709"/>
      <c r="AR13" s="709"/>
      <c r="AS13" s="709"/>
      <c r="AT13" s="709"/>
      <c r="AU13" s="709"/>
    </row>
    <row r="14" spans="1:47" ht="24" customHeight="1" thickBot="1">
      <c r="B14" s="359"/>
      <c r="C14" s="855"/>
      <c r="D14" s="855"/>
      <c r="E14" s="855"/>
      <c r="F14" s="565"/>
      <c r="G14" s="775"/>
      <c r="H14" s="853" t="s">
        <v>157</v>
      </c>
      <c r="I14" s="925"/>
      <c r="J14" s="767"/>
      <c r="K14" s="298"/>
      <c r="L14" s="776"/>
      <c r="M14" s="298"/>
      <c r="N14" s="45"/>
      <c r="O14" s="33"/>
      <c r="P14" s="33"/>
      <c r="Q14" s="38"/>
      <c r="S14" s="37"/>
      <c r="Z14" s="38"/>
      <c r="AD14" s="657"/>
      <c r="AE14" s="710"/>
      <c r="AF14" s="710"/>
      <c r="AG14" s="710"/>
      <c r="AH14" s="710"/>
      <c r="AI14" s="709"/>
      <c r="AJ14" s="709"/>
      <c r="AK14" s="709"/>
      <c r="AL14" s="709"/>
      <c r="AM14" s="709"/>
      <c r="AN14" s="709"/>
      <c r="AO14" s="709"/>
      <c r="AP14" s="709"/>
      <c r="AQ14" s="709"/>
      <c r="AR14" s="709"/>
      <c r="AS14" s="709"/>
      <c r="AT14" s="709"/>
      <c r="AU14" s="709"/>
    </row>
    <row r="15" spans="1:47" ht="13.35" customHeight="1" thickBot="1">
      <c r="B15" s="359"/>
      <c r="C15" s="361"/>
      <c r="D15" s="790"/>
      <c r="E15" s="790"/>
      <c r="F15" s="565"/>
      <c r="G15" s="775"/>
      <c r="H15" s="768" t="str">
        <f>VLOOKUP(C11,REPOSITORY!$A$3:$AL$34,9,FALSE)</f>
        <v>Bundle</v>
      </c>
      <c r="I15" s="769"/>
      <c r="J15" s="768" t="str">
        <f>VLOOKUP($C$11,REPOSITORY!$A$3:$AL$34,10,FALSE)</f>
        <v>Hidden</v>
      </c>
      <c r="K15" s="298"/>
      <c r="L15" s="777"/>
      <c r="M15" s="566"/>
      <c r="N15" s="340" t="s">
        <v>161</v>
      </c>
      <c r="O15" s="45"/>
      <c r="P15" s="530"/>
      <c r="Q15" s="36"/>
      <c r="S15" s="37"/>
      <c r="Z15" s="38"/>
      <c r="AD15" s="657"/>
      <c r="AE15" s="711" t="s">
        <v>73</v>
      </c>
      <c r="AF15" s="712" t="s">
        <v>84</v>
      </c>
      <c r="AG15" s="713">
        <f>'1. Master scoring '!R14</f>
        <v>5</v>
      </c>
      <c r="AH15" s="710"/>
      <c r="AI15" s="709"/>
      <c r="AJ15" s="709"/>
      <c r="AK15" s="709"/>
      <c r="AL15" s="709"/>
      <c r="AM15" s="709"/>
      <c r="AN15" s="709"/>
      <c r="AO15" s="709"/>
      <c r="AP15" s="709"/>
      <c r="AQ15" s="709"/>
      <c r="AR15" s="709"/>
      <c r="AS15" s="709"/>
      <c r="AT15" s="709"/>
      <c r="AU15" s="709"/>
    </row>
    <row r="16" spans="1:47" ht="13.35" customHeight="1">
      <c r="B16" s="359"/>
      <c r="C16" s="362" t="s">
        <v>164</v>
      </c>
      <c r="D16" s="361"/>
      <c r="E16" s="361"/>
      <c r="F16" s="565"/>
      <c r="G16" s="778"/>
      <c r="H16" s="43"/>
      <c r="I16" s="43"/>
      <c r="J16" s="43"/>
      <c r="K16" s="44"/>
      <c r="L16" s="776"/>
      <c r="M16" s="566"/>
      <c r="N16" s="566"/>
      <c r="O16" s="45"/>
      <c r="P16" s="530"/>
      <c r="Q16" s="36"/>
      <c r="S16" s="37"/>
      <c r="Z16" s="38"/>
      <c r="AD16" s="657"/>
      <c r="AE16" s="711" t="s">
        <v>73</v>
      </c>
      <c r="AF16" s="714" t="s">
        <v>86</v>
      </c>
      <c r="AG16" s="713">
        <v>6</v>
      </c>
      <c r="AH16" s="710"/>
      <c r="AI16" s="709"/>
      <c r="AJ16" s="709"/>
      <c r="AK16" s="709"/>
      <c r="AL16" s="709"/>
      <c r="AM16" s="709"/>
      <c r="AN16" s="709"/>
      <c r="AO16" s="709"/>
      <c r="AP16" s="709"/>
      <c r="AQ16" s="709"/>
      <c r="AR16" s="709"/>
      <c r="AS16" s="709"/>
      <c r="AT16" s="709"/>
      <c r="AU16" s="709"/>
    </row>
    <row r="17" spans="1:47" ht="13.35" customHeight="1">
      <c r="B17" s="359"/>
      <c r="C17" s="667" t="str">
        <f>VLOOKUP(C11,REPOSITORY!$A$3:$AL$34,4,FALSE)</f>
        <v>Practical guides / Prevention information​</v>
      </c>
      <c r="D17" s="361"/>
      <c r="E17" s="361"/>
      <c r="F17" s="565"/>
      <c r="G17" s="775"/>
      <c r="H17" s="567"/>
      <c r="I17" s="767"/>
      <c r="J17" s="767"/>
      <c r="K17" s="570"/>
      <c r="L17" s="779"/>
      <c r="M17" s="566"/>
      <c r="N17" s="566" t="s">
        <v>162</v>
      </c>
      <c r="O17" s="45"/>
      <c r="P17" s="530"/>
      <c r="Q17" s="36"/>
      <c r="S17" s="37"/>
      <c r="Z17" s="38"/>
      <c r="AD17" s="657"/>
      <c r="AE17" s="711"/>
      <c r="AF17" s="714"/>
      <c r="AG17" s="713"/>
      <c r="AH17" s="710"/>
      <c r="AI17" s="709"/>
      <c r="AJ17" s="709"/>
      <c r="AK17" s="709"/>
      <c r="AL17" s="709"/>
      <c r="AM17" s="709"/>
      <c r="AN17" s="709"/>
      <c r="AO17" s="709"/>
      <c r="AP17" s="709"/>
      <c r="AQ17" s="709"/>
      <c r="AR17" s="709"/>
      <c r="AS17" s="709"/>
      <c r="AT17" s="709"/>
      <c r="AU17" s="709"/>
    </row>
    <row r="18" spans="1:47" ht="13.35" customHeight="1" thickBot="1">
      <c r="B18" s="359"/>
      <c r="C18" s="361"/>
      <c r="D18" s="361"/>
      <c r="E18" s="361"/>
      <c r="F18" s="565"/>
      <c r="G18" s="775"/>
      <c r="H18" s="340" t="s">
        <v>160</v>
      </c>
      <c r="I18" s="753"/>
      <c r="J18" s="767"/>
      <c r="K18" s="298"/>
      <c r="L18" s="780"/>
      <c r="M18" s="566"/>
      <c r="N18" s="566"/>
      <c r="O18" s="45"/>
      <c r="P18" s="530"/>
      <c r="Q18" s="36"/>
      <c r="S18" s="37"/>
      <c r="Z18" s="38"/>
      <c r="AD18" s="657"/>
      <c r="AE18" s="711"/>
      <c r="AG18" s="713"/>
      <c r="AH18" s="710"/>
      <c r="AI18" s="709"/>
      <c r="AJ18" s="709"/>
      <c r="AK18" s="709"/>
      <c r="AL18" s="709"/>
      <c r="AM18" s="709"/>
      <c r="AN18" s="709"/>
      <c r="AO18" s="709"/>
      <c r="AP18" s="709"/>
      <c r="AQ18" s="709"/>
      <c r="AR18" s="709"/>
      <c r="AS18" s="709"/>
      <c r="AT18" s="709"/>
      <c r="AU18" s="709"/>
    </row>
    <row r="19" spans="1:47" ht="15.75" customHeight="1">
      <c r="B19" s="359"/>
      <c r="C19" s="362" t="s">
        <v>27</v>
      </c>
      <c r="D19" s="361"/>
      <c r="E19" s="361"/>
      <c r="F19" s="565"/>
      <c r="G19" s="775"/>
      <c r="H19" s="569"/>
      <c r="I19" s="569"/>
      <c r="J19" s="569"/>
      <c r="K19" s="572"/>
      <c r="L19" s="780"/>
      <c r="M19" s="566"/>
      <c r="N19" s="857" t="str" cm="1">
        <f t="array" aca="1" ref="N19" ca="1">_xlfn.IFS(N12="No Go", "The overall score for this VAS is too low. Evaluate its usefullness or eliminate the service",N12="Go On", "This VAS is XXXX",TRUE,Intelligence!G10)</f>
        <v>- Customize the service: By customizing the service to meet the specific needs of the customer, you can increase its perceived value. This can be done by offering personalized recommendations, tailored solutions or by creating a personalized service plan to meet the unique needs of the customer.</v>
      </c>
      <c r="O19" s="45"/>
      <c r="P19" s="857" t="str" cm="1">
        <f t="array" aca="1" ref="P19" ca="1">_xlfn.IFS(P12="No Go", "The overall score for this VAS is too low. Evaluate its usefullness or eliminate the service",P12="Go On", "This VAS is XXXX",TRUE,Intelligence!G11)</f>
        <v>- Customize the service: By customizing the service to meet the specific needs of the customer, you can increase its perceived value. This can be done by offering personalized recommendations, tailored solutions or by creating a personalized service plan to meet the unique needs of the customer.</v>
      </c>
      <c r="Q19" s="38"/>
      <c r="S19" s="37"/>
      <c r="Z19" s="38"/>
      <c r="AD19" s="657"/>
      <c r="AE19" s="711" t="s">
        <v>73</v>
      </c>
      <c r="AF19" s="714" t="s">
        <v>87</v>
      </c>
      <c r="AG19" s="713">
        <f>'1. Master scoring '!T14</f>
        <v>4</v>
      </c>
      <c r="AH19" s="710"/>
      <c r="AI19" s="709"/>
      <c r="AJ19" s="709"/>
      <c r="AK19" s="709"/>
      <c r="AL19" s="709"/>
      <c r="AM19" s="709"/>
      <c r="AN19" s="709"/>
      <c r="AO19" s="709"/>
      <c r="AP19" s="709"/>
      <c r="AQ19" s="709"/>
      <c r="AR19" s="709"/>
      <c r="AS19" s="709"/>
      <c r="AT19" s="709"/>
      <c r="AU19" s="709"/>
    </row>
    <row r="20" spans="1:47" ht="15.75" customHeight="1">
      <c r="B20" s="359"/>
      <c r="C20" s="667" t="str">
        <f>VLOOKUP(C11,REPOSITORY!$A$3:$AL$34,3,FALSE)</f>
        <v>DigitalAccessAndProtection​</v>
      </c>
      <c r="D20" s="361"/>
      <c r="E20" s="361"/>
      <c r="F20" s="565"/>
      <c r="G20" s="775"/>
      <c r="H20" s="768" t="str">
        <f>VLOOKUP($C$11,REPOSITORY!$A$3:$AL$34,11,FALSE)</f>
        <v>Third parties</v>
      </c>
      <c r="I20" s="568"/>
      <c r="J20" s="768" t="str">
        <f>VLOOKUP($C$11,REPOSITORY!$A$3:$AL$34,12,FALSE)</f>
        <v>Physical</v>
      </c>
      <c r="K20" s="298"/>
      <c r="L20" s="780"/>
      <c r="M20" s="566"/>
      <c r="N20" s="857"/>
      <c r="O20" s="45"/>
      <c r="P20" s="857"/>
      <c r="Q20" s="38"/>
      <c r="S20" s="37"/>
      <c r="Z20" s="38"/>
      <c r="AD20" s="657"/>
      <c r="AE20" s="711" t="s">
        <v>73</v>
      </c>
      <c r="AF20" s="714" t="s">
        <v>163</v>
      </c>
      <c r="AG20" s="713">
        <f>'1. Master scoring '!U$14</f>
        <v>5</v>
      </c>
      <c r="AH20" s="710"/>
      <c r="AI20" s="709"/>
      <c r="AJ20" s="709"/>
      <c r="AK20" s="709"/>
      <c r="AL20" s="709"/>
      <c r="AM20" s="709"/>
      <c r="AN20" s="709"/>
      <c r="AO20" s="709"/>
      <c r="AP20" s="709"/>
      <c r="AQ20" s="709"/>
      <c r="AR20" s="709"/>
      <c r="AS20" s="709"/>
      <c r="AT20" s="709"/>
      <c r="AU20" s="709"/>
    </row>
    <row r="21" spans="1:47" ht="15.75" customHeight="1">
      <c r="B21" s="359"/>
      <c r="C21" s="361"/>
      <c r="D21" s="361"/>
      <c r="E21" s="361"/>
      <c r="F21" s="565"/>
      <c r="G21" s="781"/>
      <c r="H21" s="782"/>
      <c r="I21" s="783"/>
      <c r="J21" s="784"/>
      <c r="K21" s="785"/>
      <c r="L21" s="786"/>
      <c r="M21" s="566"/>
      <c r="N21" s="857"/>
      <c r="O21" s="45"/>
      <c r="P21" s="857"/>
      <c r="Q21" s="38"/>
      <c r="S21" s="37"/>
      <c r="Z21" s="38"/>
      <c r="AD21" s="657"/>
      <c r="AE21" s="711" t="s">
        <v>73</v>
      </c>
      <c r="AF21" s="714" t="s">
        <v>88</v>
      </c>
      <c r="AG21" s="713">
        <f>'1. Master scoring '!V$14</f>
        <v>2.3333333333333335</v>
      </c>
      <c r="AH21" s="710"/>
      <c r="AI21" s="709"/>
      <c r="AJ21" s="709"/>
      <c r="AK21" s="709"/>
      <c r="AL21" s="709"/>
      <c r="AM21" s="709"/>
      <c r="AN21" s="709"/>
      <c r="AO21" s="709"/>
      <c r="AP21" s="709"/>
      <c r="AQ21" s="709"/>
      <c r="AR21" s="709"/>
      <c r="AS21" s="709"/>
      <c r="AT21" s="709"/>
      <c r="AU21" s="709"/>
    </row>
    <row r="22" spans="1:47" ht="17.25" customHeight="1">
      <c r="B22" s="359"/>
      <c r="C22" s="366" t="s">
        <v>168</v>
      </c>
      <c r="D22" s="361"/>
      <c r="E22" s="366" t="s">
        <v>169</v>
      </c>
      <c r="F22" s="360"/>
      <c r="G22" s="298"/>
      <c r="H22" s="567"/>
      <c r="I22" s="767"/>
      <c r="J22" s="767"/>
      <c r="K22" s="570"/>
      <c r="L22" s="566"/>
      <c r="M22" s="34"/>
      <c r="N22" s="857"/>
      <c r="O22" s="567"/>
      <c r="P22" s="857"/>
      <c r="Q22" s="38"/>
      <c r="S22" s="37"/>
      <c r="Z22" s="38"/>
      <c r="AD22" s="657"/>
      <c r="AE22" s="711" t="s">
        <v>74</v>
      </c>
      <c r="AF22" s="714" t="s">
        <v>90</v>
      </c>
      <c r="AG22" s="713">
        <f>'1. Master scoring '!W$14</f>
        <v>1.0208333333333333</v>
      </c>
      <c r="AH22" s="710"/>
      <c r="AI22" s="709"/>
      <c r="AJ22" s="709"/>
      <c r="AK22" s="709"/>
      <c r="AL22" s="709"/>
      <c r="AM22" s="709"/>
      <c r="AN22" s="709"/>
      <c r="AO22" s="709"/>
      <c r="AP22" s="709"/>
      <c r="AQ22" s="709"/>
      <c r="AR22" s="709"/>
      <c r="AS22" s="709"/>
      <c r="AT22" s="709"/>
      <c r="AU22" s="709"/>
    </row>
    <row r="23" spans="1:47" ht="14.25" customHeight="1" thickBot="1">
      <c r="B23" s="359"/>
      <c r="C23" s="529">
        <f>Z37</f>
        <v>4.2443181818181817</v>
      </c>
      <c r="D23" s="361"/>
      <c r="E23" s="668">
        <f>IFERROR(VLOOKUP($S$37,'1. Master scoring '!C14:AG31,14,FALSE),"")</f>
        <v>1</v>
      </c>
      <c r="F23" s="360"/>
      <c r="G23" s="13"/>
      <c r="H23" s="853" t="s">
        <v>165</v>
      </c>
      <c r="I23" s="925"/>
      <c r="J23" s="33"/>
      <c r="M23" s="37"/>
      <c r="N23" s="857"/>
      <c r="O23" s="566"/>
      <c r="P23" s="857"/>
      <c r="Q23" s="38"/>
      <c r="S23" s="37"/>
      <c r="Z23" s="38"/>
      <c r="AD23" s="657"/>
      <c r="AE23" s="711" t="s">
        <v>75</v>
      </c>
      <c r="AF23" s="714" t="s">
        <v>91</v>
      </c>
      <c r="AG23" s="713">
        <f>'1. Master scoring '!X$14</f>
        <v>4.333333333333333</v>
      </c>
      <c r="AH23" s="710"/>
      <c r="AI23" s="709"/>
      <c r="AJ23" s="709"/>
      <c r="AK23" s="709"/>
      <c r="AL23" s="709"/>
      <c r="AM23" s="709"/>
      <c r="AN23" s="709"/>
      <c r="AO23" s="709"/>
      <c r="AP23" s="709"/>
      <c r="AQ23" s="709"/>
      <c r="AR23" s="709"/>
      <c r="AS23" s="709"/>
      <c r="AT23" s="709"/>
      <c r="AU23" s="709"/>
    </row>
    <row r="24" spans="1:47" ht="15.75" customHeight="1">
      <c r="B24" s="359"/>
      <c r="C24" s="565"/>
      <c r="D24" s="565"/>
      <c r="E24" s="565"/>
      <c r="F24" s="360"/>
      <c r="H24" s="39"/>
      <c r="I24" s="40"/>
      <c r="J24" s="40"/>
      <c r="K24" s="40"/>
      <c r="M24" s="37"/>
      <c r="N24" s="857"/>
      <c r="O24" s="566"/>
      <c r="P24" s="857"/>
      <c r="Q24" s="36"/>
      <c r="S24" s="37"/>
      <c r="Z24" s="38"/>
      <c r="AD24" s="657"/>
      <c r="AE24" s="711" t="s">
        <v>75</v>
      </c>
      <c r="AF24" s="714" t="s">
        <v>92</v>
      </c>
      <c r="AG24" s="713">
        <v>3</v>
      </c>
      <c r="AH24" s="710"/>
      <c r="AI24" s="709"/>
      <c r="AJ24" s="709"/>
      <c r="AK24" s="709"/>
      <c r="AL24" s="709"/>
      <c r="AM24" s="709"/>
      <c r="AN24" s="709"/>
      <c r="AO24" s="709"/>
      <c r="AP24" s="709"/>
      <c r="AQ24" s="709"/>
      <c r="AR24" s="709"/>
      <c r="AS24" s="709"/>
      <c r="AT24" s="709"/>
      <c r="AU24" s="709"/>
    </row>
    <row r="25" spans="1:47" ht="15.75" customHeight="1" thickBot="1">
      <c r="B25" s="359"/>
      <c r="C25" s="575" t="s">
        <v>171</v>
      </c>
      <c r="D25" s="565"/>
      <c r="E25" s="565"/>
      <c r="F25" s="360"/>
      <c r="H25" s="562" t="s">
        <v>166</v>
      </c>
      <c r="I25" s="40" t="str">
        <f>VLOOKUP($C$11,REPOSITORY!$A$3:$AL$34,13,FALSE)</f>
        <v>Third parties</v>
      </c>
      <c r="J25" s="40"/>
      <c r="K25" s="40" t="str">
        <f>VLOOKUP($C$11,REPOSITORY!$A$3:$AL$34,14,FALSE)</f>
        <v>Physical</v>
      </c>
      <c r="M25" s="37"/>
      <c r="N25" s="857"/>
      <c r="O25" s="566"/>
      <c r="P25" s="857"/>
      <c r="Q25" s="36"/>
      <c r="S25" s="37"/>
      <c r="Z25" s="38"/>
      <c r="AD25" s="657"/>
      <c r="AE25" s="711" t="s">
        <v>76</v>
      </c>
      <c r="AF25" s="714" t="s">
        <v>93</v>
      </c>
      <c r="AG25" s="713">
        <f>'1. Master scoring '!Z$14</f>
        <v>5</v>
      </c>
      <c r="AH25" s="710"/>
      <c r="AI25" s="709"/>
      <c r="AJ25" s="709"/>
      <c r="AK25" s="709"/>
      <c r="AL25" s="709"/>
      <c r="AM25" s="709"/>
      <c r="AN25" s="709"/>
      <c r="AO25" s="709"/>
      <c r="AP25" s="709"/>
      <c r="AQ25" s="709"/>
      <c r="AR25" s="709"/>
      <c r="AS25" s="709"/>
      <c r="AT25" s="709"/>
      <c r="AU25" s="709"/>
    </row>
    <row r="26" spans="1:47" ht="15.75" customHeight="1">
      <c r="B26" s="359"/>
      <c r="C26" s="859" t="str" cm="1">
        <f t="array" ref="C26">_xlfn.IFS(C23&lt;4,"Revise",C23&gt;11,"Continue",4,"Implement",AND(C23&gt;4,C23&lt;11),"Validate")</f>
        <v>Implement</v>
      </c>
      <c r="D26" s="932"/>
      <c r="E26" s="933"/>
      <c r="F26" s="360"/>
      <c r="H26" s="560" t="str">
        <f>IFERROR(VLOOKUP($C$11,'5. Input GTM Strategy '!$B$13:$O$159,33,FALSE),"")</f>
        <v/>
      </c>
      <c r="I26" s="41"/>
      <c r="J26" s="41"/>
      <c r="K26" s="558" t="str">
        <f>IFERROR(VLOOKUP($C$11,'5. Input GTM Strategy '!$B$13:$O$159,37,FALSE),"")</f>
        <v/>
      </c>
      <c r="M26" s="37"/>
      <c r="N26" s="857"/>
      <c r="O26" s="566"/>
      <c r="P26" s="857"/>
      <c r="Q26" s="36"/>
      <c r="S26" s="37"/>
      <c r="Z26" s="38"/>
      <c r="AD26" s="657"/>
      <c r="AE26" s="711" t="s">
        <v>76</v>
      </c>
      <c r="AF26" s="714" t="s">
        <v>58</v>
      </c>
      <c r="AG26" s="713">
        <f>'1. Master scoring '!AA$14</f>
        <v>5</v>
      </c>
      <c r="AH26" s="710"/>
      <c r="AI26" s="709"/>
      <c r="AJ26" s="709"/>
      <c r="AK26" s="709"/>
      <c r="AL26" s="709"/>
      <c r="AM26" s="709"/>
      <c r="AN26" s="709"/>
      <c r="AO26" s="709"/>
      <c r="AP26" s="709"/>
      <c r="AQ26" s="709"/>
      <c r="AR26" s="709"/>
      <c r="AS26" s="709"/>
      <c r="AT26" s="709"/>
      <c r="AU26" s="709"/>
    </row>
    <row r="27" spans="1:47" ht="13.35" customHeight="1" thickBot="1">
      <c r="B27" s="365"/>
      <c r="C27" s="934"/>
      <c r="D27" s="935"/>
      <c r="E27" s="936"/>
      <c r="F27" s="360"/>
      <c r="H27" s="562" t="s">
        <v>167</v>
      </c>
      <c r="I27" s="40">
        <f>VLOOKUP($C$11,REPOSITORY!$A$3:$AL$34,15,FALSE)</f>
        <v>2</v>
      </c>
      <c r="J27" s="40"/>
      <c r="K27" s="40" t="str">
        <f>VLOOKUP($C$11,REPOSITORY!$A$3:$AL$34,16,FALSE)</f>
        <v>Radio</v>
      </c>
      <c r="M27" s="37"/>
      <c r="N27" s="857"/>
      <c r="O27" s="566"/>
      <c r="P27" s="857"/>
      <c r="Q27" s="36"/>
      <c r="S27" s="37"/>
      <c r="Z27" s="38"/>
      <c r="AD27" s="657"/>
      <c r="AE27" s="711" t="s">
        <v>76</v>
      </c>
      <c r="AF27" s="714" t="s">
        <v>94</v>
      </c>
      <c r="AG27" s="713">
        <v>0</v>
      </c>
      <c r="AH27" s="710"/>
      <c r="AI27" s="709"/>
      <c r="AJ27" s="709"/>
      <c r="AK27" s="709"/>
      <c r="AL27" s="709"/>
      <c r="AM27" s="709"/>
      <c r="AN27" s="709"/>
      <c r="AO27" s="709"/>
      <c r="AP27" s="709"/>
      <c r="AQ27" s="709"/>
      <c r="AR27" s="709"/>
      <c r="AS27" s="709"/>
      <c r="AT27" s="709"/>
      <c r="AU27" s="709"/>
    </row>
    <row r="28" spans="1:47" ht="13.35" customHeight="1">
      <c r="B28" s="365"/>
      <c r="C28" s="860"/>
      <c r="D28" s="931"/>
      <c r="E28" s="931"/>
      <c r="F28" s="360"/>
      <c r="H28" s="561" t="str">
        <f>IFERROR(VLOOKUP($C$11,'5. Input GTM Strategy '!$B$13:$O$159,35,FALSE),"")</f>
        <v/>
      </c>
      <c r="I28" s="46"/>
      <c r="J28" s="46"/>
      <c r="K28" s="560" t="str">
        <f>IFERROR(VLOOKUP($C$11,'5. Input GTM Strategy '!$B$13:$O$159,39,FALSE),"")</f>
        <v/>
      </c>
      <c r="M28" s="37"/>
      <c r="N28" s="857"/>
      <c r="O28" s="566"/>
      <c r="P28" s="857"/>
      <c r="Q28" s="36"/>
      <c r="S28" s="37"/>
      <c r="Z28" s="38"/>
      <c r="AD28" s="657"/>
      <c r="AE28" s="711" t="s">
        <v>76</v>
      </c>
      <c r="AF28" s="714" t="s">
        <v>60</v>
      </c>
      <c r="AG28" s="713">
        <f>'1. Master scoring '!AC$14</f>
        <v>5</v>
      </c>
      <c r="AH28" s="710"/>
      <c r="AI28" s="709"/>
      <c r="AJ28" s="709"/>
      <c r="AK28" s="709"/>
      <c r="AL28" s="709"/>
      <c r="AM28" s="709"/>
      <c r="AN28" s="709"/>
      <c r="AO28" s="709"/>
      <c r="AP28" s="709"/>
      <c r="AQ28" s="709"/>
      <c r="AR28" s="709"/>
      <c r="AS28" s="709"/>
      <c r="AT28" s="709"/>
      <c r="AU28" s="709"/>
    </row>
    <row r="29" spans="1:47" ht="14.1">
      <c r="B29" s="365"/>
      <c r="C29" s="926"/>
      <c r="D29" s="926"/>
      <c r="E29" s="926"/>
      <c r="F29" s="367"/>
      <c r="H29" s="562" t="s">
        <v>170</v>
      </c>
      <c r="I29" s="40">
        <f>VLOOKUP($C$11,REPOSITORY!$A$3:$AL$34,17,FALSE)</f>
        <v>2</v>
      </c>
      <c r="K29" s="40" t="str">
        <f>VLOOKUP($C$11,REPOSITORY!$A$3:$AL$34,18,FALSE)</f>
        <v>Social Media</v>
      </c>
      <c r="M29" s="37"/>
      <c r="N29" s="857"/>
      <c r="O29" s="566"/>
      <c r="P29" s="857"/>
      <c r="Q29" s="38"/>
      <c r="S29" s="37"/>
      <c r="Z29" s="38"/>
      <c r="AD29" s="657"/>
      <c r="AE29" s="711" t="s">
        <v>76</v>
      </c>
      <c r="AF29" s="714" t="s">
        <v>61</v>
      </c>
      <c r="AG29" s="713">
        <v>1</v>
      </c>
      <c r="AH29" s="710"/>
      <c r="AI29" s="709"/>
      <c r="AJ29" s="709"/>
      <c r="AK29" s="709"/>
      <c r="AL29" s="709"/>
      <c r="AM29" s="709"/>
      <c r="AN29" s="709"/>
      <c r="AO29" s="709"/>
      <c r="AP29" s="709"/>
      <c r="AQ29" s="709"/>
      <c r="AR29" s="709"/>
      <c r="AS29" s="709"/>
      <c r="AT29" s="709"/>
      <c r="AU29" s="709"/>
    </row>
    <row r="30" spans="1:47" ht="15.75" customHeight="1">
      <c r="B30" s="365"/>
      <c r="C30" s="926"/>
      <c r="D30" s="926"/>
      <c r="E30" s="926"/>
      <c r="F30" s="367"/>
      <c r="G30" s="43"/>
      <c r="H30" s="43"/>
      <c r="I30" s="43"/>
      <c r="J30" s="43"/>
      <c r="K30" s="43"/>
      <c r="L30" s="43"/>
      <c r="M30" s="37"/>
      <c r="N30" s="857"/>
      <c r="O30" s="566"/>
      <c r="P30" s="857"/>
      <c r="Q30" s="47"/>
      <c r="S30" s="37"/>
      <c r="Z30" s="38"/>
      <c r="AD30" s="657"/>
      <c r="AE30" s="710"/>
      <c r="AF30" s="710"/>
      <c r="AG30" s="710"/>
      <c r="AH30" s="710"/>
      <c r="AI30" s="709"/>
      <c r="AJ30" s="709"/>
      <c r="AK30" s="709"/>
      <c r="AL30" s="709"/>
      <c r="AM30" s="709"/>
      <c r="AN30" s="709"/>
      <c r="AO30" s="709"/>
      <c r="AP30" s="709"/>
      <c r="AQ30" s="709"/>
      <c r="AR30" s="709"/>
      <c r="AS30" s="709"/>
      <c r="AT30" s="709"/>
      <c r="AU30" s="709"/>
    </row>
    <row r="31" spans="1:47" ht="25.35" customHeight="1" thickBot="1">
      <c r="B31" s="365"/>
      <c r="C31" s="851"/>
      <c r="D31" s="926"/>
      <c r="E31" s="926"/>
      <c r="F31" s="368"/>
      <c r="H31" s="853" t="s">
        <v>172</v>
      </c>
      <c r="I31" s="925"/>
      <c r="M31" s="37"/>
      <c r="N31" s="857"/>
      <c r="O31" s="566"/>
      <c r="P31" s="857"/>
      <c r="Q31" s="47"/>
      <c r="S31" s="37"/>
      <c r="Z31" s="38"/>
      <c r="AD31" s="657"/>
      <c r="AE31" s="710"/>
      <c r="AF31" s="710"/>
      <c r="AG31" s="710"/>
      <c r="AH31" s="710"/>
      <c r="AI31" s="709"/>
      <c r="AJ31" s="709"/>
      <c r="AK31" s="709"/>
      <c r="AL31" s="709"/>
      <c r="AM31" s="709"/>
      <c r="AN31" s="709"/>
      <c r="AO31" s="709"/>
      <c r="AP31" s="709"/>
      <c r="AQ31" s="709"/>
      <c r="AR31" s="709"/>
      <c r="AS31" s="709"/>
      <c r="AT31" s="709"/>
      <c r="AU31" s="709"/>
    </row>
    <row r="32" spans="1:47" ht="30">
      <c r="A32" s="298"/>
      <c r="B32" s="365"/>
      <c r="C32" s="926"/>
      <c r="D32" s="926"/>
      <c r="E32" s="926"/>
      <c r="F32" s="367"/>
      <c r="H32" s="334" t="s">
        <v>173</v>
      </c>
      <c r="I32" s="40" t="str">
        <f>VLOOKUP($C$11,REPOSITORY!$A$3:$AL$34,21,FALSE)</f>
        <v>High profilation</v>
      </c>
      <c r="J32" s="33"/>
      <c r="K32" s="48"/>
      <c r="M32" s="37"/>
      <c r="N32" s="857"/>
      <c r="O32" s="566"/>
      <c r="P32" s="857"/>
      <c r="Q32" s="47"/>
      <c r="S32" s="37"/>
      <c r="Z32" s="38"/>
      <c r="AE32" s="709"/>
      <c r="AF32" s="709"/>
      <c r="AG32" s="709"/>
      <c r="AH32" s="709"/>
      <c r="AI32" s="709"/>
      <c r="AJ32" s="709"/>
      <c r="AK32" s="709"/>
      <c r="AL32" s="709"/>
      <c r="AM32" s="709"/>
      <c r="AN32" s="709"/>
      <c r="AO32" s="709"/>
      <c r="AP32" s="709"/>
      <c r="AQ32" s="709"/>
      <c r="AR32" s="709"/>
      <c r="AS32" s="709"/>
      <c r="AT32" s="709"/>
      <c r="AU32" s="709"/>
    </row>
    <row r="33" spans="1:47" ht="9" customHeight="1" thickBot="1">
      <c r="A33" s="298"/>
      <c r="B33" s="365"/>
      <c r="C33" s="926"/>
      <c r="D33" s="926"/>
      <c r="E33" s="926"/>
      <c r="F33" s="367"/>
      <c r="M33" s="37"/>
      <c r="N33" s="857"/>
      <c r="O33" s="566"/>
      <c r="P33" s="857"/>
      <c r="Q33" s="47"/>
      <c r="S33" s="37"/>
      <c r="AE33" s="709"/>
      <c r="AF33" s="709"/>
      <c r="AG33" s="709"/>
      <c r="AH33" s="709"/>
      <c r="AI33" s="709"/>
      <c r="AJ33" s="709"/>
      <c r="AK33" s="709"/>
      <c r="AL33" s="709"/>
      <c r="AM33" s="709"/>
      <c r="AN33" s="709"/>
      <c r="AO33" s="709"/>
      <c r="AP33" s="709"/>
      <c r="AQ33" s="709"/>
      <c r="AR33" s="709"/>
      <c r="AS33" s="709"/>
      <c r="AT33" s="709"/>
      <c r="AU33" s="709"/>
    </row>
    <row r="34" spans="1:47" ht="18">
      <c r="A34" s="298"/>
      <c r="B34" s="365"/>
      <c r="C34" s="851"/>
      <c r="D34" s="931"/>
      <c r="E34" s="931"/>
      <c r="F34" s="369"/>
      <c r="H34" s="334"/>
      <c r="I34" s="40"/>
      <c r="K34" s="48"/>
      <c r="M34" s="37"/>
      <c r="N34" s="857"/>
      <c r="O34" s="566"/>
      <c r="P34" s="857"/>
      <c r="Q34" s="38"/>
      <c r="S34" s="341"/>
      <c r="T34" s="342"/>
      <c r="U34" s="50"/>
      <c r="V34" s="50"/>
      <c r="W34" s="50"/>
      <c r="X34" s="50"/>
      <c r="Y34" s="50"/>
      <c r="Z34" s="51"/>
      <c r="AE34" s="709"/>
      <c r="AF34" s="709"/>
      <c r="AG34" s="709"/>
      <c r="AH34" s="709"/>
      <c r="AI34" s="709"/>
      <c r="AJ34" s="709"/>
      <c r="AK34" s="709"/>
      <c r="AL34" s="709"/>
      <c r="AM34" s="709"/>
      <c r="AN34" s="709"/>
      <c r="AO34" s="709"/>
      <c r="AP34" s="709"/>
      <c r="AQ34" s="709"/>
      <c r="AR34" s="709"/>
      <c r="AS34" s="709"/>
      <c r="AT34" s="709"/>
      <c r="AU34" s="709"/>
    </row>
    <row r="35" spans="1:47" ht="15.75" customHeight="1">
      <c r="B35" s="365"/>
      <c r="C35" s="926"/>
      <c r="D35" s="926"/>
      <c r="E35" s="926"/>
      <c r="F35" s="371"/>
      <c r="H35" s="799" t="s">
        <v>180</v>
      </c>
      <c r="I35" s="40" t="str">
        <f>VLOOKUP($C$11,REPOSITORY!$A$3:$AL$34,19,FALSE)</f>
        <v>Medium Importance</v>
      </c>
      <c r="K35" s="45"/>
      <c r="M35" s="37"/>
      <c r="N35" s="857"/>
      <c r="O35" s="566"/>
      <c r="P35" s="857"/>
      <c r="Q35" s="38"/>
      <c r="S35" s="528" t="s">
        <v>175</v>
      </c>
      <c r="AE35" s="709"/>
      <c r="AF35" s="709"/>
      <c r="AG35" s="709"/>
      <c r="AH35" s="709"/>
      <c r="AI35" s="709"/>
      <c r="AJ35" s="709"/>
      <c r="AK35" s="709"/>
      <c r="AL35" s="709"/>
      <c r="AM35" s="709"/>
      <c r="AN35" s="709"/>
      <c r="AO35" s="709"/>
      <c r="AP35" s="709"/>
      <c r="AQ35" s="709"/>
      <c r="AR35" s="709"/>
      <c r="AS35" s="709"/>
      <c r="AT35" s="709"/>
      <c r="AU35" s="709"/>
    </row>
    <row r="36" spans="1:47" ht="21.75" customHeight="1">
      <c r="B36" s="365"/>
      <c r="C36" s="926"/>
      <c r="D36" s="926"/>
      <c r="E36" s="926"/>
      <c r="F36" s="373"/>
      <c r="K36" s="49"/>
      <c r="M36" s="37"/>
      <c r="N36" s="857"/>
      <c r="O36" s="566"/>
      <c r="P36" s="857"/>
      <c r="Q36" s="38"/>
      <c r="S36" s="343"/>
      <c r="U36" s="53" t="s">
        <v>176</v>
      </c>
      <c r="V36" s="53" t="s">
        <v>177</v>
      </c>
      <c r="W36" s="53" t="s">
        <v>178</v>
      </c>
      <c r="X36" s="53" t="s">
        <v>76</v>
      </c>
      <c r="Y36" s="53"/>
      <c r="Z36" s="54" t="str">
        <f>'3. NON USARE Master scoring'!M10</f>
        <v>Overall Score</v>
      </c>
      <c r="AE36" s="709"/>
      <c r="AF36" s="709"/>
      <c r="AG36" s="709"/>
      <c r="AH36" s="709"/>
      <c r="AI36" s="709"/>
      <c r="AJ36" s="709"/>
      <c r="AK36" s="709"/>
      <c r="AL36" s="709"/>
      <c r="AM36" s="709"/>
      <c r="AN36" s="709"/>
      <c r="AO36" s="709"/>
      <c r="AP36" s="709"/>
      <c r="AQ36" s="709"/>
      <c r="AR36" s="709"/>
      <c r="AS36" s="709"/>
      <c r="AT36" s="709"/>
      <c r="AU36" s="709"/>
    </row>
    <row r="37" spans="1:47" ht="18">
      <c r="B37" s="372"/>
      <c r="C37" s="374"/>
      <c r="D37" s="375"/>
      <c r="E37" s="375"/>
      <c r="F37" s="373"/>
      <c r="H37" s="40"/>
      <c r="I37" s="52" t="str">
        <f>IFERROR(VLOOKUP($C$11,'5. Input GTM Strategy '!$B$13:$O$159,44,FALSE),"")</f>
        <v/>
      </c>
      <c r="K37" s="45"/>
      <c r="M37" s="37"/>
      <c r="N37" s="857"/>
      <c r="O37" s="566"/>
      <c r="P37" s="857"/>
      <c r="Q37" s="38"/>
      <c r="S37" s="339" t="str">
        <f>C11</f>
        <v>Telemedicine</v>
      </c>
      <c r="U37" s="815">
        <f>IFERROR(VLOOKUP(S37,'1. Master scoring '!C14:W31,21,FALSE),"")</f>
        <v>1.0208333333333333</v>
      </c>
      <c r="V37" s="815">
        <f>IFERROR(VLOOKUP(S37,'1. Master scoring '!C14:Y31,23,FALSE),"")</f>
        <v>4.333333333333333</v>
      </c>
      <c r="W37" s="815">
        <f>IFERROR(VLOOKUP(S37,'1. Master scoring '!C14:AB31,26,FALSE),"")</f>
        <v>3.75</v>
      </c>
      <c r="X37" s="815">
        <f>IFERROR(VLOOKUP(S37,'1. Master scoring '!C14:AG31,31,FALSE),"")</f>
        <v>2.5</v>
      </c>
      <c r="Y37" s="816"/>
      <c r="Z37" s="815">
        <f>IFERROR(VLOOKUP(S37,'1. Master scoring '!C14:AG31,13,FALSE),"")</f>
        <v>4.2443181818181817</v>
      </c>
      <c r="AE37" s="709"/>
      <c r="AF37" s="709"/>
      <c r="AG37" s="709"/>
      <c r="AH37" s="709"/>
      <c r="AI37" s="709"/>
      <c r="AJ37" s="709"/>
      <c r="AK37" s="709"/>
      <c r="AL37" s="709"/>
      <c r="AM37" s="709"/>
      <c r="AN37" s="709"/>
      <c r="AO37" s="709"/>
      <c r="AP37" s="709"/>
      <c r="AQ37" s="709"/>
      <c r="AR37" s="709"/>
      <c r="AS37" s="709"/>
      <c r="AT37" s="709"/>
      <c r="AU37" s="709"/>
    </row>
    <row r="38" spans="1:47" ht="15.95">
      <c r="B38" s="372"/>
      <c r="C38" s="376"/>
      <c r="D38" s="376"/>
      <c r="E38" s="376"/>
      <c r="F38" s="373"/>
      <c r="K38" s="55"/>
      <c r="M38" s="37"/>
      <c r="N38" s="566"/>
      <c r="O38" s="566"/>
      <c r="Q38" s="38"/>
      <c r="S38" s="343"/>
      <c r="U38" s="56" t="str">
        <f>IFERROR(VLOOKUP(S37,'1. Master scoring '!C14:M31,20,FALSE),"")</f>
        <v/>
      </c>
      <c r="V38" s="56" t="str">
        <f>IFERROR(VLOOKUP(T38,'1. Master scoring '!D15:X32,20,FALSE),"")</f>
        <v/>
      </c>
      <c r="W38" s="56" t="str">
        <f>IFERROR(VLOOKUP(U38,'1. Master scoring '!E15:Y32,20,FALSE),"")</f>
        <v xml:space="preserve"> </v>
      </c>
      <c r="X38" s="56" t="str">
        <f>IFERROR(VLOOKUP(V38,'1. Master scoring '!F15:Z32,20,FALSE),"")</f>
        <v/>
      </c>
      <c r="Y38" s="56"/>
      <c r="Z38" s="57" t="str">
        <f>IFERROR(VLOOKUP(S37,'[1]1'!$C$14:$AH$118,11,FALSE),"")</f>
        <v/>
      </c>
      <c r="AE38" s="709"/>
      <c r="AF38" s="709"/>
      <c r="AG38" s="709"/>
      <c r="AH38" s="709"/>
      <c r="AI38" s="709"/>
      <c r="AJ38" s="709"/>
      <c r="AK38" s="709"/>
      <c r="AL38" s="709"/>
      <c r="AM38" s="709"/>
      <c r="AN38" s="709"/>
      <c r="AO38" s="709"/>
      <c r="AP38" s="709"/>
      <c r="AQ38" s="709"/>
      <c r="AR38" s="709"/>
      <c r="AS38" s="709"/>
      <c r="AT38" s="709"/>
      <c r="AU38" s="709"/>
    </row>
    <row r="39" spans="1:47" ht="15.95">
      <c r="B39" s="377"/>
      <c r="C39" s="378"/>
      <c r="D39" s="378"/>
      <c r="E39" s="378"/>
      <c r="F39" s="379"/>
      <c r="G39" s="43"/>
      <c r="H39" s="58"/>
      <c r="I39" s="58"/>
      <c r="J39" s="58"/>
      <c r="K39" s="58"/>
      <c r="L39" s="43"/>
      <c r="M39" s="59"/>
      <c r="N39" s="43"/>
      <c r="O39" s="43"/>
      <c r="P39" s="43"/>
      <c r="Q39" s="60"/>
      <c r="S39" s="59"/>
      <c r="T39" s="43"/>
      <c r="U39" s="43"/>
      <c r="V39" s="43"/>
      <c r="W39" s="43"/>
      <c r="X39" s="43"/>
      <c r="Y39" s="43"/>
      <c r="Z39" s="61"/>
      <c r="AE39" s="709"/>
      <c r="AF39" s="709"/>
      <c r="AG39" s="709"/>
      <c r="AH39" s="709"/>
      <c r="AI39" s="709"/>
      <c r="AJ39" s="709"/>
      <c r="AK39" s="709"/>
      <c r="AL39" s="709"/>
      <c r="AM39" s="709"/>
      <c r="AN39" s="709"/>
      <c r="AO39" s="709"/>
      <c r="AP39" s="709"/>
      <c r="AQ39" s="709"/>
      <c r="AR39" s="709"/>
      <c r="AS39" s="709"/>
      <c r="AT39" s="709"/>
      <c r="AU39" s="709"/>
    </row>
    <row r="40" spans="1:47" ht="15.75" customHeight="1">
      <c r="AE40" s="709"/>
      <c r="AF40" s="709"/>
      <c r="AG40" s="709"/>
      <c r="AH40" s="709"/>
      <c r="AI40" s="709"/>
      <c r="AJ40" s="709"/>
      <c r="AK40" s="709"/>
      <c r="AL40" s="709"/>
      <c r="AM40" s="709"/>
      <c r="AN40" s="709"/>
      <c r="AO40" s="709"/>
      <c r="AP40" s="709"/>
      <c r="AQ40" s="709"/>
      <c r="AR40" s="709"/>
      <c r="AS40" s="709"/>
      <c r="AT40" s="709"/>
      <c r="AU40" s="709"/>
    </row>
    <row r="41" spans="1:47" ht="15.75" customHeight="1">
      <c r="AE41" s="709"/>
      <c r="AF41" s="709"/>
      <c r="AG41" s="709"/>
      <c r="AH41" s="709"/>
      <c r="AI41" s="709"/>
      <c r="AJ41" s="709"/>
      <c r="AK41" s="709"/>
      <c r="AL41" s="709"/>
      <c r="AM41" s="709"/>
      <c r="AN41" s="709"/>
      <c r="AO41" s="709"/>
      <c r="AP41" s="709"/>
      <c r="AQ41" s="709"/>
      <c r="AR41" s="709"/>
      <c r="AS41" s="709"/>
      <c r="AT41" s="709"/>
      <c r="AU41" s="709"/>
    </row>
    <row r="42" spans="1:47" ht="15.75" customHeight="1">
      <c r="AE42" s="709"/>
      <c r="AF42" s="709"/>
      <c r="AG42" s="709"/>
      <c r="AH42" s="709"/>
      <c r="AI42" s="709"/>
      <c r="AJ42" s="709"/>
      <c r="AK42" s="709"/>
      <c r="AL42" s="709"/>
      <c r="AM42" s="709"/>
      <c r="AN42" s="709"/>
      <c r="AO42" s="709"/>
      <c r="AP42" s="709"/>
      <c r="AQ42" s="709"/>
      <c r="AR42" s="709"/>
      <c r="AS42" s="709"/>
      <c r="AT42" s="709"/>
      <c r="AU42" s="709"/>
    </row>
    <row r="43" spans="1:47" ht="15.75" customHeight="1">
      <c r="L43" s="282"/>
      <c r="M43" s="282"/>
      <c r="N43" s="282"/>
      <c r="O43" s="282"/>
      <c r="P43" s="282"/>
      <c r="Q43" s="282"/>
      <c r="R43" s="282"/>
      <c r="S43" s="282"/>
      <c r="T43" s="282"/>
      <c r="U43" s="282"/>
      <c r="AE43" s="709"/>
      <c r="AF43" s="709"/>
      <c r="AG43" s="709"/>
      <c r="AH43" s="709"/>
      <c r="AI43" s="709"/>
      <c r="AJ43" s="709"/>
      <c r="AK43" s="709"/>
      <c r="AL43" s="709"/>
      <c r="AM43" s="709"/>
      <c r="AN43" s="709"/>
      <c r="AO43" s="709"/>
      <c r="AP43" s="709"/>
      <c r="AQ43" s="709"/>
      <c r="AR43" s="709"/>
      <c r="AS43" s="709"/>
      <c r="AT43" s="709"/>
      <c r="AU43" s="709"/>
    </row>
    <row r="44" spans="1:47" ht="15.75" customHeight="1">
      <c r="L44" s="282"/>
      <c r="M44" s="282"/>
      <c r="N44" s="654"/>
      <c r="O44" s="654"/>
      <c r="P44" s="655"/>
      <c r="Q44" s="656"/>
      <c r="R44" s="656"/>
      <c r="S44" s="656"/>
      <c r="T44" s="282"/>
      <c r="U44" s="282"/>
      <c r="AE44" s="709"/>
      <c r="AF44" s="709"/>
      <c r="AG44" s="709"/>
      <c r="AH44" s="709"/>
      <c r="AI44" s="709"/>
      <c r="AJ44" s="709"/>
      <c r="AK44" s="709"/>
      <c r="AL44" s="709"/>
      <c r="AM44" s="709"/>
      <c r="AN44" s="709"/>
      <c r="AO44" s="709"/>
      <c r="AP44" s="709"/>
      <c r="AQ44" s="709"/>
      <c r="AR44" s="709"/>
      <c r="AS44" s="709"/>
      <c r="AT44" s="709"/>
      <c r="AU44" s="709"/>
    </row>
    <row r="45" spans="1:47" ht="15.75" customHeight="1">
      <c r="L45" s="282"/>
      <c r="M45" s="282"/>
      <c r="N45" s="282"/>
      <c r="O45" s="282"/>
      <c r="P45" s="282"/>
      <c r="Q45" s="282"/>
      <c r="R45" s="282"/>
      <c r="S45" s="282"/>
      <c r="T45" s="282"/>
      <c r="U45" s="282"/>
      <c r="AE45" s="709"/>
      <c r="AF45" s="709"/>
      <c r="AG45" s="709"/>
      <c r="AH45" s="709"/>
      <c r="AI45" s="709"/>
      <c r="AJ45" s="709"/>
      <c r="AK45" s="709"/>
      <c r="AL45" s="709"/>
      <c r="AM45" s="709"/>
      <c r="AN45" s="709"/>
      <c r="AO45" s="709"/>
      <c r="AP45" s="709"/>
      <c r="AQ45" s="709"/>
      <c r="AR45" s="709"/>
      <c r="AS45" s="709"/>
      <c r="AT45" s="709"/>
      <c r="AU45" s="709"/>
    </row>
    <row r="46" spans="1:47" ht="15.75" customHeight="1">
      <c r="L46" s="282"/>
      <c r="M46" s="282"/>
      <c r="N46" s="282"/>
      <c r="O46" s="282"/>
      <c r="P46" s="282"/>
      <c r="Q46" s="282"/>
      <c r="R46" s="282"/>
      <c r="S46" s="282"/>
      <c r="T46" s="282"/>
      <c r="U46" s="282"/>
      <c r="AE46" s="709"/>
      <c r="AF46" s="709"/>
      <c r="AG46" s="709"/>
      <c r="AH46" s="709"/>
      <c r="AI46" s="709"/>
      <c r="AJ46" s="709"/>
      <c r="AK46" s="709"/>
      <c r="AL46" s="709"/>
      <c r="AM46" s="709"/>
      <c r="AN46" s="709"/>
      <c r="AO46" s="709"/>
      <c r="AP46" s="709"/>
      <c r="AQ46" s="709"/>
      <c r="AR46" s="709"/>
      <c r="AS46" s="709"/>
      <c r="AT46" s="709"/>
      <c r="AU46" s="709"/>
    </row>
    <row r="47" spans="1:47" ht="15.75" customHeight="1">
      <c r="L47" s="282"/>
      <c r="M47" s="282"/>
      <c r="N47" s="282"/>
      <c r="O47" s="282"/>
      <c r="P47" s="282"/>
      <c r="Q47" s="282"/>
      <c r="R47" s="282"/>
      <c r="S47" s="282"/>
      <c r="T47" s="282"/>
      <c r="U47" s="282"/>
    </row>
  </sheetData>
  <mergeCells count="15">
    <mergeCell ref="J11:K11"/>
    <mergeCell ref="C26:E27"/>
    <mergeCell ref="C34:E36"/>
    <mergeCell ref="B2:G2"/>
    <mergeCell ref="B7:Q7"/>
    <mergeCell ref="H14:I14"/>
    <mergeCell ref="C11:E14"/>
    <mergeCell ref="N19:N37"/>
    <mergeCell ref="P19:P37"/>
    <mergeCell ref="H23:I23"/>
    <mergeCell ref="H31:I31"/>
    <mergeCell ref="C28:E30"/>
    <mergeCell ref="C31:E33"/>
    <mergeCell ref="H10:I10"/>
    <mergeCell ref="H11:I11"/>
  </mergeCells>
  <conditionalFormatting sqref="C26:C27">
    <cfRule type="cellIs" dxfId="34" priority="60" operator="equal">
      <formula>"Implement"</formula>
    </cfRule>
    <cfRule type="cellIs" dxfId="33" priority="61" stopIfTrue="1" operator="equal">
      <formula>"Do not touch"</formula>
    </cfRule>
    <cfRule type="cellIs" dxfId="32" priority="79" operator="equal">
      <formula>"Revise"</formula>
    </cfRule>
    <cfRule type="cellIs" dxfId="31" priority="80" operator="equal">
      <formula>"Validate"</formula>
    </cfRule>
  </conditionalFormatting>
  <conditionalFormatting sqref="C26:E27">
    <cfRule type="containsText" dxfId="30" priority="10" operator="containsText" text="Continue">
      <formula>NOT(ISERROR(SEARCH("Continue",C26)))</formula>
    </cfRule>
  </conditionalFormatting>
  <conditionalFormatting sqref="N12">
    <cfRule type="containsText" dxfId="29" priority="23" stopIfTrue="1" operator="containsText" text="Market">
      <formula>NOT(ISERROR(SEARCH("Market",N12)))</formula>
    </cfRule>
    <cfRule type="containsText" dxfId="28" priority="24" stopIfTrue="1" operator="containsText" text="Target">
      <formula>NOT(ISERROR(SEARCH("Target",N12)))</formula>
    </cfRule>
    <cfRule type="containsText" dxfId="27" priority="37" operator="containsText" text="Sales Channel">
      <formula>NOT(ISERROR(SEARCH("Sales Channel",N12)))</formula>
    </cfRule>
    <cfRule type="containsText" dxfId="26" priority="38" operator="containsText" text="Communication">
      <formula>NOT(ISERROR(SEARCH("Communication",N12)))</formula>
    </cfRule>
    <cfRule type="containsText" dxfId="25" priority="39" operator="containsText" text="Selling">
      <formula>NOT(ISERROR(SEARCH("Selling",N12)))</formula>
    </cfRule>
    <cfRule type="containsText" dxfId="24" priority="40" operator="containsText" text="VALUE">
      <formula>NOT(ISERROR(SEARCH("VALUE",N12)))</formula>
    </cfRule>
  </conditionalFormatting>
  <conditionalFormatting sqref="P12">
    <cfRule type="containsText" dxfId="23" priority="17" stopIfTrue="1" operator="containsText" text="Market">
      <formula>NOT(ISERROR(SEARCH("Market",P12)))</formula>
    </cfRule>
    <cfRule type="containsText" dxfId="22" priority="18" stopIfTrue="1" operator="containsText" text="Target">
      <formula>NOT(ISERROR(SEARCH("Target",P12)))</formula>
    </cfRule>
    <cfRule type="containsText" dxfId="21" priority="19" operator="containsText" text="Sales Channel">
      <formula>NOT(ISERROR(SEARCH("Sales Channel",P12)))</formula>
    </cfRule>
    <cfRule type="containsText" dxfId="20" priority="20" operator="containsText" text="Communication">
      <formula>NOT(ISERROR(SEARCH("Communication",P12)))</formula>
    </cfRule>
    <cfRule type="containsText" dxfId="19" priority="21" operator="containsText" text="Selling">
      <formula>NOT(ISERROR(SEARCH("Selling",P12)))</formula>
    </cfRule>
    <cfRule type="containsText" dxfId="18" priority="22" operator="containsText" text="VALUE">
      <formula>NOT(ISERROR(SEARCH("VALUE",P12)))</formula>
    </cfRule>
  </conditionalFormatting>
  <conditionalFormatting sqref="S37">
    <cfRule type="cellIs" dxfId="17" priority="76" operator="greaterThan">
      <formula>"Q24"</formula>
    </cfRule>
  </conditionalFormatting>
  <conditionalFormatting sqref="U37:X37 Z37">
    <cfRule type="cellIs" dxfId="16" priority="3" operator="between">
      <formula>2</formula>
      <formula>3.97</formula>
    </cfRule>
    <cfRule type="cellIs" dxfId="15" priority="6" operator="greaterThanOrEqual">
      <formula>3.977</formula>
    </cfRule>
    <cfRule type="cellIs" dxfId="14" priority="8" operator="lessThan">
      <formula>2</formula>
    </cfRule>
  </conditionalFormatting>
  <conditionalFormatting sqref="U38:Y38">
    <cfRule type="cellIs" dxfId="13" priority="68" operator="greaterThan">
      <formula>#REF!</formula>
    </cfRule>
    <cfRule type="cellIs" dxfId="12" priority="69" operator="lessThan">
      <formula>#REF!</formula>
    </cfRule>
  </conditionalFormatting>
  <dataValidations count="1">
    <dataValidation type="list" allowBlank="1" sqref="C11:E14" xr:uid="{A33D8437-9512-482D-9D95-35022C0A2233}">
      <formula1>VasNAme</formula1>
    </dataValidation>
  </dataValidations>
  <printOptions horizontalCentered="1" gridLines="1"/>
  <pageMargins left="0.7" right="0.7" top="0.75" bottom="0.75" header="0" footer="0"/>
  <pageSetup paperSize="9" fitToHeight="0" pageOrder="overThenDown" orientation="landscape" cellComments="atEnd"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D85C6"/>
    <outlinePr summaryBelow="0" summaryRight="0"/>
    <pageSetUpPr fitToPage="1"/>
  </sheetPr>
  <dimension ref="A1:Z37"/>
  <sheetViews>
    <sheetView showGridLines="0" topLeftCell="A3" zoomScale="70" zoomScaleNormal="70" workbookViewId="0">
      <selection activeCell="C15" sqref="C15:E19"/>
    </sheetView>
  </sheetViews>
  <sheetFormatPr defaultColWidth="12.28515625" defaultRowHeight="15.75" customHeight="1"/>
  <cols>
    <col min="1" max="1" width="7.7109375" customWidth="1"/>
    <col min="2" max="2" width="2" customWidth="1"/>
    <col min="3" max="3" width="14.28515625" customWidth="1"/>
    <col min="4" max="4" width="3.28515625" customWidth="1"/>
    <col min="5" max="5" width="14.7109375" customWidth="1"/>
    <col min="6" max="7" width="2.28515625" customWidth="1"/>
    <col min="8" max="8" width="13.28515625" customWidth="1"/>
    <col min="9" max="9" width="15.42578125" customWidth="1"/>
    <col min="10" max="10" width="6.28515625" customWidth="1"/>
    <col min="11" max="11" width="32.42578125" customWidth="1"/>
    <col min="12" max="12" width="4.28515625" customWidth="1"/>
    <col min="13" max="13" width="3.28515625" customWidth="1"/>
    <col min="14" max="14" width="34.7109375" customWidth="1"/>
    <col min="15" max="15" width="4" customWidth="1"/>
    <col min="16" max="16" width="36.7109375" customWidth="1"/>
    <col min="17" max="17" width="4.28515625" customWidth="1"/>
    <col min="18" max="18" width="5.28515625" customWidth="1"/>
    <col min="19" max="19" width="24.28515625" customWidth="1"/>
    <col min="20" max="20" width="17.7109375" customWidth="1"/>
    <col min="21" max="21" width="21.28515625" bestFit="1" customWidth="1"/>
    <col min="22" max="22" width="15.28515625" bestFit="1" customWidth="1"/>
    <col min="23" max="23" width="16.28515625" bestFit="1" customWidth="1"/>
    <col min="24" max="24" width="15" customWidth="1"/>
    <col min="26" max="26" width="5.28515625" customWidth="1"/>
  </cols>
  <sheetData>
    <row r="1" spans="1:26" ht="12.95">
      <c r="A1" s="2"/>
      <c r="B1" s="3"/>
      <c r="C1" s="3"/>
      <c r="D1" s="3"/>
      <c r="E1" s="3"/>
      <c r="F1" s="3"/>
      <c r="G1" s="5"/>
      <c r="H1" s="5"/>
      <c r="I1" s="2"/>
      <c r="J1" s="2"/>
      <c r="K1" s="6"/>
      <c r="L1" s="4"/>
      <c r="M1" s="2"/>
      <c r="N1" s="2"/>
      <c r="O1" s="2"/>
      <c r="P1" s="2"/>
      <c r="Q1" s="2"/>
      <c r="R1" s="5"/>
      <c r="S1" s="2"/>
      <c r="T1" s="2"/>
      <c r="U1" s="5"/>
      <c r="V1" s="2"/>
      <c r="W1" s="2"/>
      <c r="X1" s="2"/>
      <c r="Y1" s="2"/>
      <c r="Z1" s="2"/>
    </row>
    <row r="2" spans="1:26" ht="24.95">
      <c r="A2" s="2"/>
      <c r="B2" s="919" t="s">
        <v>152</v>
      </c>
      <c r="C2" s="920"/>
      <c r="D2" s="920"/>
      <c r="E2" s="920"/>
      <c r="F2" s="920"/>
      <c r="G2" s="920"/>
      <c r="H2" s="5"/>
      <c r="I2" s="2"/>
      <c r="J2" s="2"/>
      <c r="K2" s="6"/>
      <c r="L2" s="4"/>
      <c r="M2" s="2"/>
      <c r="N2" s="2"/>
      <c r="O2" s="2"/>
      <c r="P2" s="2"/>
      <c r="Q2" s="2"/>
      <c r="R2" s="5"/>
      <c r="S2" s="2"/>
      <c r="T2" s="2"/>
      <c r="U2" s="5"/>
      <c r="V2" s="2"/>
      <c r="W2" s="2"/>
      <c r="X2" s="2"/>
      <c r="Y2" s="2"/>
      <c r="Z2" s="2"/>
    </row>
    <row r="3" spans="1:26" ht="12.95">
      <c r="A3" s="2"/>
      <c r="B3" s="8" t="s">
        <v>153</v>
      </c>
      <c r="C3" s="3"/>
      <c r="D3" s="5"/>
      <c r="E3" s="5"/>
      <c r="F3" s="5"/>
      <c r="G3" s="5"/>
      <c r="H3" s="5"/>
      <c r="I3" s="2"/>
      <c r="J3" s="2"/>
      <c r="K3" s="6"/>
      <c r="L3" s="4"/>
      <c r="M3" s="2"/>
      <c r="N3" s="2"/>
      <c r="O3" s="2"/>
      <c r="P3" s="2"/>
      <c r="Q3" s="2"/>
      <c r="R3" s="5"/>
      <c r="S3" s="2"/>
      <c r="T3" s="2"/>
      <c r="U3" s="5"/>
      <c r="V3" s="2"/>
      <c r="W3" s="2"/>
      <c r="X3" s="2"/>
      <c r="Y3" s="2"/>
      <c r="Z3" s="2"/>
    </row>
    <row r="4" spans="1:26" ht="12.95">
      <c r="A4" s="1"/>
      <c r="B4" s="9"/>
      <c r="C4" s="9" t="s">
        <v>154</v>
      </c>
      <c r="D4" s="9"/>
      <c r="E4" s="9"/>
      <c r="F4" s="9"/>
      <c r="G4" s="11"/>
      <c r="H4" s="11"/>
      <c r="I4" s="1"/>
      <c r="J4" s="1"/>
      <c r="K4" s="12"/>
      <c r="L4" s="10"/>
      <c r="M4" s="1"/>
      <c r="N4" s="1"/>
      <c r="O4" s="1"/>
      <c r="P4" s="1"/>
      <c r="Q4" s="1"/>
      <c r="R4" s="11"/>
      <c r="S4" s="1"/>
      <c r="T4" s="1"/>
      <c r="U4" s="11"/>
      <c r="V4" s="1"/>
      <c r="W4" s="1"/>
      <c r="X4" s="1"/>
      <c r="Y4" s="1"/>
      <c r="Z4" s="1"/>
    </row>
    <row r="7" spans="1:26" ht="12.95">
      <c r="A7" s="23"/>
      <c r="B7" s="852" t="s">
        <v>155</v>
      </c>
      <c r="C7" s="920"/>
      <c r="D7" s="920"/>
      <c r="E7" s="920"/>
      <c r="F7" s="920"/>
      <c r="G7" s="920"/>
      <c r="H7" s="920"/>
      <c r="I7" s="920"/>
      <c r="J7" s="920"/>
      <c r="K7" s="920"/>
      <c r="L7" s="920"/>
      <c r="M7" s="920"/>
      <c r="N7" s="920"/>
      <c r="O7" s="920"/>
      <c r="P7" s="920"/>
      <c r="Q7" s="920"/>
      <c r="R7" s="23"/>
      <c r="S7" s="24" t="s">
        <v>156</v>
      </c>
      <c r="T7" s="24"/>
      <c r="U7" s="24"/>
      <c r="V7" s="24"/>
      <c r="W7" s="24"/>
      <c r="X7" s="24"/>
      <c r="Y7" s="24"/>
      <c r="Z7" s="25"/>
    </row>
    <row r="9" spans="1:26" ht="9" customHeight="1">
      <c r="B9" s="349"/>
      <c r="C9" s="350"/>
      <c r="D9" s="351"/>
      <c r="E9" s="351"/>
      <c r="F9" s="352"/>
      <c r="G9" s="26"/>
      <c r="H9" s="27"/>
      <c r="I9" s="28"/>
      <c r="J9" s="28"/>
      <c r="K9" s="29"/>
      <c r="L9" s="26"/>
      <c r="M9" s="30"/>
      <c r="N9" s="27"/>
      <c r="O9" s="27"/>
      <c r="P9" s="26"/>
      <c r="Q9" s="31"/>
      <c r="R9" s="13"/>
      <c r="S9" s="32"/>
      <c r="T9" s="26"/>
      <c r="U9" s="26"/>
      <c r="V9" s="26"/>
      <c r="W9" s="26"/>
      <c r="X9" s="26"/>
      <c r="Y9" s="31"/>
    </row>
    <row r="10" spans="1:26" ht="17.100000000000001" thickBot="1">
      <c r="B10" s="353"/>
      <c r="C10" s="354" t="s">
        <v>80</v>
      </c>
      <c r="D10" s="355"/>
      <c r="E10" s="355"/>
      <c r="F10" s="356"/>
      <c r="H10" s="853" t="s">
        <v>157</v>
      </c>
      <c r="I10" s="925"/>
      <c r="J10" s="33"/>
      <c r="L10" s="13"/>
      <c r="M10" s="34"/>
      <c r="N10" s="340" t="s">
        <v>158</v>
      </c>
      <c r="O10" s="571"/>
      <c r="Q10" s="36"/>
      <c r="R10" s="13"/>
      <c r="S10" s="37"/>
      <c r="T10" s="13"/>
      <c r="U10" s="13"/>
      <c r="Y10" s="38"/>
    </row>
    <row r="11" spans="1:26" ht="20.25" customHeight="1">
      <c r="B11" s="357"/>
      <c r="C11" s="854" t="s">
        <v>181</v>
      </c>
      <c r="D11" s="855"/>
      <c r="E11" s="855"/>
      <c r="F11" s="358"/>
      <c r="H11" s="40" t="s">
        <v>182</v>
      </c>
      <c r="I11" s="563"/>
      <c r="J11" s="40" t="s">
        <v>183</v>
      </c>
      <c r="L11" s="35"/>
      <c r="M11" s="37"/>
      <c r="N11" s="566"/>
      <c r="O11" s="566"/>
      <c r="P11" s="276"/>
      <c r="Q11" s="36"/>
      <c r="S11" s="37"/>
      <c r="Y11" s="38"/>
    </row>
    <row r="12" spans="1:26" ht="20.25" customHeight="1">
      <c r="B12" s="357"/>
      <c r="C12" s="854"/>
      <c r="D12" s="855"/>
      <c r="E12" s="855"/>
      <c r="F12" s="358"/>
      <c r="G12" s="43"/>
      <c r="H12" s="43"/>
      <c r="I12" s="43"/>
      <c r="J12" s="43"/>
      <c r="K12" s="44"/>
      <c r="L12" s="566"/>
      <c r="M12" s="37"/>
      <c r="N12" s="578" t="s">
        <v>184</v>
      </c>
      <c r="O12" s="566"/>
      <c r="P12" s="579" t="s">
        <v>165</v>
      </c>
      <c r="Q12" s="36"/>
      <c r="S12" s="37"/>
      <c r="Y12" s="38"/>
    </row>
    <row r="13" spans="1:26" ht="13.35" customHeight="1">
      <c r="B13" s="357"/>
      <c r="C13" s="854"/>
      <c r="D13" s="855"/>
      <c r="E13" s="855"/>
      <c r="F13" s="358"/>
      <c r="H13" s="45"/>
      <c r="I13" s="33"/>
      <c r="J13" s="33"/>
      <c r="K13" s="570"/>
      <c r="L13" s="573"/>
      <c r="M13" s="43"/>
      <c r="N13" s="43"/>
      <c r="O13" s="43"/>
      <c r="P13" s="43"/>
      <c r="Q13" s="38"/>
      <c r="S13" s="37"/>
      <c r="Y13" s="38"/>
    </row>
    <row r="14" spans="1:26" ht="24" customHeight="1" thickBot="1">
      <c r="B14" s="359"/>
      <c r="C14" s="855"/>
      <c r="D14" s="855"/>
      <c r="E14" s="855"/>
      <c r="F14" s="360"/>
      <c r="H14" s="853" t="s">
        <v>160</v>
      </c>
      <c r="I14" s="925"/>
      <c r="J14" s="33"/>
      <c r="K14" s="298"/>
      <c r="L14" s="574"/>
      <c r="N14" s="45"/>
      <c r="O14" s="33"/>
      <c r="P14" s="33"/>
      <c r="Q14" s="38"/>
      <c r="S14" s="37"/>
      <c r="Y14" s="38"/>
    </row>
    <row r="15" spans="1:26" ht="13.35" customHeight="1" thickBot="1">
      <c r="B15" s="359"/>
      <c r="C15" s="856" t="str">
        <f>IFERROR(VLOOKUP(C11,'5. Input GTM Strategy '!$B$13:$O$159,2,FALSE),"")</f>
        <v>Cover the costs you might incur from being defrauded</v>
      </c>
      <c r="D15" s="926"/>
      <c r="E15" s="926"/>
      <c r="F15" s="360"/>
      <c r="H15" s="527"/>
      <c r="I15" s="527"/>
      <c r="J15" s="527"/>
      <c r="K15" s="572"/>
      <c r="L15" s="574"/>
      <c r="M15" s="13"/>
      <c r="N15" s="340" t="s">
        <v>161</v>
      </c>
      <c r="O15" s="45"/>
      <c r="P15" s="530"/>
      <c r="Q15" s="36"/>
      <c r="S15" s="37"/>
      <c r="Y15" s="38"/>
    </row>
    <row r="16" spans="1:26" ht="13.35" customHeight="1">
      <c r="B16" s="359"/>
      <c r="C16" s="926"/>
      <c r="D16" s="926"/>
      <c r="E16" s="926"/>
      <c r="F16" s="360"/>
      <c r="H16" s="532" t="s">
        <v>185</v>
      </c>
      <c r="I16" s="400"/>
      <c r="J16" s="527" t="s">
        <v>186</v>
      </c>
      <c r="K16" s="298"/>
      <c r="L16" s="574"/>
      <c r="M16" s="566"/>
      <c r="N16" s="566"/>
      <c r="O16" s="45"/>
      <c r="P16" s="530"/>
      <c r="Q16" s="36"/>
      <c r="S16" s="37"/>
      <c r="Y16" s="38"/>
    </row>
    <row r="17" spans="1:25" ht="15.75" customHeight="1">
      <c r="B17" s="359"/>
      <c r="C17" s="926"/>
      <c r="D17" s="926"/>
      <c r="E17" s="926"/>
      <c r="F17" s="360"/>
      <c r="G17" s="566"/>
      <c r="H17" s="568"/>
      <c r="I17" s="568"/>
      <c r="J17" s="569"/>
      <c r="K17" s="298"/>
      <c r="L17" s="574"/>
      <c r="M17" s="566"/>
      <c r="N17" s="857" t="s">
        <v>187</v>
      </c>
      <c r="O17" s="45"/>
      <c r="P17" s="862" t="s">
        <v>188</v>
      </c>
      <c r="Q17" s="38"/>
      <c r="S17" s="37"/>
      <c r="Y17" s="38"/>
    </row>
    <row r="18" spans="1:25" ht="15.75" customHeight="1">
      <c r="B18" s="359"/>
      <c r="C18" s="926"/>
      <c r="D18" s="926"/>
      <c r="E18" s="926"/>
      <c r="F18" s="360"/>
      <c r="G18" s="13"/>
      <c r="H18" s="400"/>
      <c r="I18" s="400"/>
      <c r="J18" s="400"/>
      <c r="K18" s="527" t="str">
        <f>IFERROR(VLOOKUP(C$11,'5. Input GTM Strategy '!$B$13:$O$159,15,FALSE),"")</f>
        <v/>
      </c>
      <c r="M18" s="37"/>
      <c r="N18" s="857"/>
      <c r="O18" s="45"/>
      <c r="P18" s="862"/>
      <c r="Q18" s="38"/>
      <c r="S18" s="37"/>
      <c r="Y18" s="38"/>
    </row>
    <row r="19" spans="1:25" ht="15.75" customHeight="1">
      <c r="B19" s="359"/>
      <c r="C19" s="926"/>
      <c r="D19" s="926"/>
      <c r="E19" s="926"/>
      <c r="F19" s="360"/>
      <c r="G19" s="43"/>
      <c r="H19" s="43"/>
      <c r="I19" s="43"/>
      <c r="J19" s="43"/>
      <c r="K19" s="44"/>
      <c r="L19" s="43"/>
      <c r="M19" s="37"/>
      <c r="N19" s="857"/>
      <c r="O19" s="45"/>
      <c r="P19" s="862"/>
      <c r="Q19" s="38"/>
      <c r="S19" s="37"/>
      <c r="Y19" s="38"/>
    </row>
    <row r="20" spans="1:25" ht="17.25" customHeight="1">
      <c r="B20" s="359"/>
      <c r="C20" s="362" t="s">
        <v>164</v>
      </c>
      <c r="D20" s="361"/>
      <c r="E20" s="361"/>
      <c r="F20" s="360"/>
      <c r="H20" s="45"/>
      <c r="I20" s="33"/>
      <c r="J20" s="33"/>
      <c r="K20" s="23"/>
      <c r="L20" s="13"/>
      <c r="M20" s="34"/>
      <c r="N20" s="857"/>
      <c r="O20" s="567"/>
      <c r="P20" s="862"/>
      <c r="Q20" s="38"/>
      <c r="S20" s="37"/>
      <c r="Y20" s="38"/>
    </row>
    <row r="21" spans="1:25" ht="14.25" customHeight="1" thickBot="1">
      <c r="B21" s="359"/>
      <c r="C21" s="363" t="s">
        <v>189</v>
      </c>
      <c r="D21" s="361"/>
      <c r="E21" s="361"/>
      <c r="F21" s="360"/>
      <c r="G21" s="13"/>
      <c r="H21" s="853" t="s">
        <v>165</v>
      </c>
      <c r="I21" s="925"/>
      <c r="J21" s="33"/>
      <c r="M21" s="37"/>
      <c r="N21" s="857"/>
      <c r="O21" s="566"/>
      <c r="P21" s="862"/>
      <c r="Q21" s="38"/>
      <c r="S21" s="37"/>
      <c r="Y21" s="38"/>
    </row>
    <row r="22" spans="1:25" ht="15.75" customHeight="1">
      <c r="B22" s="359"/>
      <c r="C22" s="361"/>
      <c r="D22" s="361"/>
      <c r="E22" s="361"/>
      <c r="F22" s="360"/>
      <c r="H22" s="39"/>
      <c r="I22" s="40"/>
      <c r="J22" s="40"/>
      <c r="K22" s="40"/>
      <c r="M22" s="37"/>
      <c r="N22" s="857"/>
      <c r="O22" s="566"/>
      <c r="P22" s="862"/>
      <c r="Q22" s="36"/>
      <c r="S22" s="37"/>
      <c r="Y22" s="38"/>
    </row>
    <row r="23" spans="1:25" ht="15.75" customHeight="1">
      <c r="B23" s="359"/>
      <c r="C23" s="362" t="s">
        <v>27</v>
      </c>
      <c r="D23" s="361"/>
      <c r="E23" s="361"/>
      <c r="F23" s="360"/>
      <c r="H23" s="562" t="s">
        <v>166</v>
      </c>
      <c r="I23" s="635" t="s">
        <v>190</v>
      </c>
      <c r="J23" s="40"/>
      <c r="K23" s="557">
        <v>2</v>
      </c>
      <c r="M23" s="37"/>
      <c r="N23" s="857"/>
      <c r="O23" s="566"/>
      <c r="P23" s="862"/>
      <c r="Q23" s="36"/>
      <c r="S23" s="37"/>
      <c r="Y23" s="38"/>
    </row>
    <row r="24" spans="1:25" ht="15.75" customHeight="1">
      <c r="B24" s="359"/>
      <c r="C24" s="364" t="s">
        <v>191</v>
      </c>
      <c r="D24" s="361"/>
      <c r="E24" s="361"/>
      <c r="F24" s="360"/>
      <c r="H24" s="560" t="str">
        <f>IFERROR(VLOOKUP($C$11,'5. Input GTM Strategy '!$B$13:$O$159,33,FALSE),"")</f>
        <v/>
      </c>
      <c r="I24" s="636"/>
      <c r="J24" s="41"/>
      <c r="K24" s="558" t="str">
        <f>IFERROR(VLOOKUP($C$11,'5. Input GTM Strategy '!$B$13:$O$159,37,FALSE),"")</f>
        <v/>
      </c>
      <c r="M24" s="37"/>
      <c r="N24" s="857"/>
      <c r="O24" s="566"/>
      <c r="P24" s="862"/>
      <c r="Q24" s="36"/>
      <c r="S24" s="37"/>
      <c r="Y24" s="38"/>
    </row>
    <row r="25" spans="1:25" ht="13.35" customHeight="1">
      <c r="B25" s="365"/>
      <c r="C25" s="361"/>
      <c r="D25" s="361"/>
      <c r="E25" s="361"/>
      <c r="F25" s="360"/>
      <c r="H25" s="562" t="s">
        <v>167</v>
      </c>
      <c r="I25" s="635" t="s">
        <v>192</v>
      </c>
      <c r="J25" s="40"/>
      <c r="K25" s="559">
        <v>1</v>
      </c>
      <c r="M25" s="37"/>
      <c r="N25" s="857"/>
      <c r="O25" s="566"/>
      <c r="P25" s="862"/>
      <c r="Q25" s="36"/>
      <c r="S25" s="37"/>
      <c r="Y25" s="38"/>
    </row>
    <row r="26" spans="1:25" ht="13.35" customHeight="1">
      <c r="B26" s="365"/>
      <c r="C26" s="366" t="s">
        <v>168</v>
      </c>
      <c r="D26" s="361"/>
      <c r="E26" s="366" t="s">
        <v>169</v>
      </c>
      <c r="F26" s="360"/>
      <c r="H26" s="561" t="str">
        <f>IFERROR(VLOOKUP($C$11,'5. Input GTM Strategy '!$B$13:$O$159,35,FALSE),"")</f>
        <v/>
      </c>
      <c r="I26" s="637"/>
      <c r="J26" s="46"/>
      <c r="K26" s="560" t="str">
        <f>IFERROR(VLOOKUP($C$11,'5. Input GTM Strategy '!$B$13:$O$159,39,FALSE),"")</f>
        <v/>
      </c>
      <c r="M26" s="37"/>
      <c r="N26" s="857"/>
      <c r="O26" s="566"/>
      <c r="P26" s="862"/>
      <c r="Q26" s="36"/>
      <c r="S26" s="37"/>
      <c r="Y26" s="38"/>
    </row>
    <row r="27" spans="1:25" ht="18">
      <c r="B27" s="365"/>
      <c r="C27" s="529">
        <v>3</v>
      </c>
      <c r="D27" s="361"/>
      <c r="E27" s="529" t="str">
        <f>IFERROR(VLOOKUP(C11,'5. Input GTM Strategy '!B13:O159,5,FALSE),"")</f>
        <v>Visible</v>
      </c>
      <c r="F27" s="367"/>
      <c r="H27" s="562" t="s">
        <v>170</v>
      </c>
      <c r="I27" s="638" t="s">
        <v>193</v>
      </c>
      <c r="K27" s="560" t="s">
        <v>194</v>
      </c>
      <c r="M27" s="37"/>
      <c r="N27" s="857"/>
      <c r="O27" s="566"/>
      <c r="P27" s="862"/>
      <c r="Q27" s="38"/>
      <c r="S27" s="37"/>
      <c r="Y27" s="38"/>
    </row>
    <row r="28" spans="1:25" ht="15.75" customHeight="1">
      <c r="B28" s="365"/>
      <c r="C28" s="565"/>
      <c r="D28" s="565"/>
      <c r="E28" s="565"/>
      <c r="F28" s="367"/>
      <c r="G28" s="43"/>
      <c r="H28" s="43"/>
      <c r="I28" s="43"/>
      <c r="J28" s="43"/>
      <c r="K28" s="43"/>
      <c r="L28" s="43"/>
      <c r="M28" s="37"/>
      <c r="N28" s="857"/>
      <c r="O28" s="566"/>
      <c r="P28" s="862"/>
      <c r="Q28" s="47"/>
      <c r="S28" s="37"/>
      <c r="Y28" s="38"/>
    </row>
    <row r="29" spans="1:25" ht="25.35" customHeight="1" thickBot="1">
      <c r="B29" s="365"/>
      <c r="C29" s="575" t="s">
        <v>171</v>
      </c>
      <c r="D29" s="565"/>
      <c r="E29" s="565"/>
      <c r="F29" s="368"/>
      <c r="H29" s="853" t="s">
        <v>172</v>
      </c>
      <c r="I29" s="925"/>
      <c r="M29" s="37"/>
      <c r="N29" s="857"/>
      <c r="O29" s="566"/>
      <c r="P29" s="862"/>
      <c r="Q29" s="47"/>
      <c r="S29" s="37"/>
      <c r="Y29" s="38"/>
    </row>
    <row r="30" spans="1:25" ht="30.95" thickTop="1">
      <c r="A30" s="298"/>
      <c r="B30" s="576"/>
      <c r="C30" s="850" t="s">
        <v>195</v>
      </c>
      <c r="D30" s="927"/>
      <c r="E30" s="928"/>
      <c r="F30" s="367"/>
      <c r="H30" s="334" t="s">
        <v>173</v>
      </c>
      <c r="I30" t="s">
        <v>196</v>
      </c>
      <c r="J30" s="33"/>
      <c r="K30" s="48"/>
      <c r="M30" s="37"/>
      <c r="N30" s="857"/>
      <c r="O30" s="566"/>
      <c r="P30" s="862"/>
      <c r="Q30" s="47"/>
      <c r="S30" s="37"/>
      <c r="Y30" s="38"/>
    </row>
    <row r="31" spans="1:25" ht="30.95" thickBot="1">
      <c r="A31" s="298"/>
      <c r="B31" s="576"/>
      <c r="C31" s="929"/>
      <c r="D31" s="929"/>
      <c r="E31" s="930"/>
      <c r="F31" s="367"/>
      <c r="M31" s="37"/>
      <c r="N31" s="857"/>
      <c r="O31" s="566"/>
      <c r="P31" s="862"/>
      <c r="Q31" s="47"/>
      <c r="S31" s="37"/>
    </row>
    <row r="32" spans="1:25" ht="18.95" thickTop="1">
      <c r="A32" s="298"/>
      <c r="B32" s="365"/>
      <c r="C32" s="851"/>
      <c r="D32" s="931"/>
      <c r="E32" s="931"/>
      <c r="F32" s="369"/>
      <c r="H32" s="334"/>
      <c r="I32" s="40"/>
      <c r="K32" s="48"/>
      <c r="M32" s="37"/>
      <c r="N32" s="857"/>
      <c r="O32" s="566"/>
      <c r="P32" s="862"/>
      <c r="Q32" s="38"/>
      <c r="S32" s="341"/>
      <c r="T32" s="342"/>
      <c r="U32" s="50"/>
      <c r="V32" s="50"/>
      <c r="W32" s="50"/>
      <c r="X32" s="50"/>
      <c r="Y32" s="51"/>
    </row>
    <row r="33" spans="2:25" ht="15.75" customHeight="1">
      <c r="B33" s="370"/>
      <c r="C33" s="926"/>
      <c r="D33" s="926"/>
      <c r="E33" s="926"/>
      <c r="F33" s="371"/>
      <c r="H33" s="564" t="s">
        <v>197</v>
      </c>
      <c r="I33" s="40" t="s">
        <v>198</v>
      </c>
      <c r="K33" s="45"/>
      <c r="M33" s="37"/>
      <c r="N33" s="857"/>
      <c r="O33" s="566"/>
      <c r="P33" s="862"/>
      <c r="Q33" s="38"/>
      <c r="S33" s="528" t="s">
        <v>175</v>
      </c>
    </row>
    <row r="34" spans="2:25" ht="21.75" customHeight="1">
      <c r="B34" s="372"/>
      <c r="C34" s="926"/>
      <c r="D34" s="926"/>
      <c r="E34" s="926"/>
      <c r="F34" s="373"/>
      <c r="K34" s="49"/>
      <c r="M34" s="37"/>
      <c r="N34" s="857"/>
      <c r="O34" s="566"/>
      <c r="P34" s="862"/>
      <c r="Q34" s="38"/>
      <c r="S34" s="343"/>
      <c r="U34" s="53" t="s">
        <v>176</v>
      </c>
      <c r="V34" s="53" t="s">
        <v>177</v>
      </c>
      <c r="W34" s="53" t="s">
        <v>178</v>
      </c>
      <c r="X34" s="53" t="s">
        <v>199</v>
      </c>
      <c r="Y34" s="54" t="str">
        <f>'3. NON USARE Master scoring'!M10</f>
        <v>Overall Score</v>
      </c>
    </row>
    <row r="35" spans="2:25" ht="18">
      <c r="B35" s="372"/>
      <c r="C35" s="374"/>
      <c r="D35" s="375"/>
      <c r="E35" s="375"/>
      <c r="F35" s="373"/>
      <c r="H35" s="40"/>
      <c r="I35" s="52" t="str">
        <f>IFERROR(VLOOKUP($C$11,'5. Input GTM Strategy '!$B$13:$O$159,44,FALSE),"")</f>
        <v/>
      </c>
      <c r="K35" s="45"/>
      <c r="M35" s="37"/>
      <c r="N35" s="857"/>
      <c r="O35" s="566"/>
      <c r="P35" s="862"/>
      <c r="Q35" s="38"/>
      <c r="S35" s="339" t="str">
        <f>C11</f>
        <v>ID Theft</v>
      </c>
      <c r="U35" s="56">
        <f>IFERROR(VLOOKUP(S35,'1. Master scoring '!C14:W31,20,FALSE),"")</f>
        <v>2.3333333333333335</v>
      </c>
      <c r="V35" s="56">
        <f>IFERROR(VLOOKUP(S35,'1. Master scoring '!C14:Y31,21,FALSE),"")</f>
        <v>0.89583333333333337</v>
      </c>
      <c r="W35" s="56">
        <f>IFERROR(VLOOKUP(S35,'1. Master scoring '!C14:AB31,24,FALSE),"")</f>
        <v>4.666666666666667</v>
      </c>
      <c r="X35" s="56">
        <f>IFERROR(VLOOKUP(S35,'1. Master scoring '!C14:AG31,30,FALSE),"")</f>
        <v>4.333333333333333</v>
      </c>
      <c r="Y35" s="57">
        <f>IFERROR(VLOOKUP(S35,'3. NON USARE Master scoring'!$C$14:$AH$118,11,FALSE),"")</f>
        <v>4.166666666666667</v>
      </c>
    </row>
    <row r="36" spans="2:25" ht="15.95">
      <c r="B36" s="372"/>
      <c r="C36" s="376"/>
      <c r="D36" s="376"/>
      <c r="E36" s="376"/>
      <c r="F36" s="373"/>
      <c r="K36" s="55"/>
      <c r="M36" s="37"/>
      <c r="N36" s="566"/>
      <c r="O36" s="566"/>
      <c r="Q36" s="38"/>
      <c r="S36" s="343"/>
      <c r="U36" s="56" t="str">
        <f>IFERROR(VLOOKUP(S35,'1. Master scoring '!C14:M31,20,FALSE),"")</f>
        <v/>
      </c>
      <c r="V36" s="56" t="str">
        <f>IFERROR(VLOOKUP(T36,'1. Master scoring '!D15:X32,20,FALSE),"")</f>
        <v/>
      </c>
      <c r="W36" s="56" t="str">
        <f>IFERROR(VLOOKUP(U36,'1. Master scoring '!E15:Y32,20,FALSE),"")</f>
        <v xml:space="preserve"> </v>
      </c>
      <c r="X36" s="56" t="str">
        <f>IFERROR(VLOOKUP(V36,'1. Master scoring '!F15:Z32,20,FALSE),"")</f>
        <v/>
      </c>
      <c r="Y36" s="38"/>
    </row>
    <row r="37" spans="2:25" ht="15.95">
      <c r="B37" s="377"/>
      <c r="C37" s="378"/>
      <c r="D37" s="378"/>
      <c r="E37" s="378"/>
      <c r="F37" s="379"/>
      <c r="G37" s="43"/>
      <c r="H37" s="58"/>
      <c r="I37" s="58"/>
      <c r="J37" s="58"/>
      <c r="K37" s="58"/>
      <c r="L37" s="43"/>
      <c r="M37" s="59"/>
      <c r="N37" s="43"/>
      <c r="O37" s="43"/>
      <c r="P37" s="43"/>
      <c r="Q37" s="60"/>
      <c r="S37" s="59"/>
      <c r="T37" s="43"/>
      <c r="U37" s="43"/>
      <c r="V37" s="43"/>
      <c r="W37" s="43"/>
      <c r="X37" s="43"/>
      <c r="Y37" s="61"/>
    </row>
  </sheetData>
  <mergeCells count="12">
    <mergeCell ref="C30:E31"/>
    <mergeCell ref="H29:I29"/>
    <mergeCell ref="C32:E34"/>
    <mergeCell ref="B2:G2"/>
    <mergeCell ref="B7:Q7"/>
    <mergeCell ref="H10:I10"/>
    <mergeCell ref="C11:E14"/>
    <mergeCell ref="C15:E19"/>
    <mergeCell ref="H21:I21"/>
    <mergeCell ref="H14:I14"/>
    <mergeCell ref="N17:N35"/>
    <mergeCell ref="P17:P35"/>
  </mergeCells>
  <conditionalFormatting sqref="C30:C31">
    <cfRule type="cellIs" dxfId="11" priority="18" operator="equal">
      <formula>"Kill"</formula>
    </cfRule>
    <cfRule type="cellIs" dxfId="10" priority="19" operator="equal">
      <formula>"Validate"</formula>
    </cfRule>
    <cfRule type="cellIs" dxfId="9" priority="20" operator="equal">
      <formula>"Implement"</formula>
    </cfRule>
  </conditionalFormatting>
  <conditionalFormatting sqref="N12">
    <cfRule type="containsText" dxfId="8" priority="4" operator="containsText" text="Communication">
      <formula>NOT(ISERROR(SEARCH("Communication",N12)))</formula>
    </cfRule>
    <cfRule type="containsText" dxfId="7" priority="5" operator="containsText" text="Selling">
      <formula>NOT(ISERROR(SEARCH("Selling",N12)))</formula>
    </cfRule>
    <cfRule type="containsText" dxfId="6" priority="6" operator="containsText" text="VALUE">
      <formula>NOT(ISERROR(SEARCH("VALUE",N12)))</formula>
    </cfRule>
  </conditionalFormatting>
  <conditionalFormatting sqref="P12">
    <cfRule type="containsText" dxfId="5" priority="1" operator="containsText" text="Communication">
      <formula>NOT(ISERROR(SEARCH("Communication",P12)))</formula>
    </cfRule>
    <cfRule type="containsText" dxfId="4" priority="2" operator="containsText" text="Selling">
      <formula>NOT(ISERROR(SEARCH("Selling",P12)))</formula>
    </cfRule>
    <cfRule type="containsText" dxfId="3" priority="3" operator="containsText" text="VALUE">
      <formula>NOT(ISERROR(SEARCH("VALUE",P12)))</formula>
    </cfRule>
  </conditionalFormatting>
  <conditionalFormatting sqref="S35">
    <cfRule type="cellIs" dxfId="2" priority="15" operator="greaterThan">
      <formula>"Q24"</formula>
    </cfRule>
  </conditionalFormatting>
  <conditionalFormatting sqref="U35:X36">
    <cfRule type="cellIs" dxfId="1" priority="7" operator="greaterThan">
      <formula>#REF!</formula>
    </cfRule>
    <cfRule type="cellIs" dxfId="0" priority="8" operator="lessThan">
      <formula>#REF!</formula>
    </cfRule>
  </conditionalFormatting>
  <printOptions horizontalCentered="1" gridLines="1"/>
  <pageMargins left="0.7" right="0.7" top="0.75" bottom="0.75" header="0" footer="0"/>
  <pageSetup paperSize="9" fitToHeight="0" pageOrder="overThenDown" orientation="landscape" cellComments="atEnd" r:id="rId1"/>
  <drawing r:id="rId2"/>
  <extLst>
    <ext xmlns:x14="http://schemas.microsoft.com/office/spreadsheetml/2009/9/main" uri="{CCE6A557-97BC-4b89-ADB6-D9C93CAAB3DF}">
      <x14:dataValidations xmlns:xm="http://schemas.microsoft.com/office/excel/2006/main" count="1">
        <x14:dataValidation type="list" allowBlank="1" xr:uid="{00000000-0002-0000-0500-000000000000}">
          <x14:formula1>
            <xm:f>'5. Input GTM Strategy '!$B$13:$B$113</xm:f>
          </x14:formula1>
          <xm:sqref>C11:C13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67C8D-A220-E94F-A73F-DE66867D97D1}">
  <sheetPr>
    <outlinePr summaryBelow="0" summaryRight="0"/>
  </sheetPr>
  <dimension ref="A1:AH90"/>
  <sheetViews>
    <sheetView topLeftCell="A2" zoomScale="75" workbookViewId="0">
      <pane xSplit="4" ySplit="1" topLeftCell="E3" activePane="bottomRight" state="frozen"/>
      <selection pane="bottomRight" activeCell="J19" sqref="J19"/>
      <selection pane="bottomLeft" activeCell="A3" sqref="A3"/>
      <selection pane="topRight" activeCell="D2" sqref="D2"/>
    </sheetView>
  </sheetViews>
  <sheetFormatPr defaultColWidth="12.28515625" defaultRowHeight="15.75" customHeight="1"/>
  <cols>
    <col min="1" max="1" width="8.28515625" customWidth="1"/>
    <col min="2" max="2" width="31.28515625" customWidth="1"/>
    <col min="3" max="3" width="32.7109375" customWidth="1"/>
    <col min="4" max="4" width="25.28515625" customWidth="1"/>
    <col min="5" max="5" width="58.28515625" customWidth="1"/>
    <col min="6" max="6" width="57.7109375" customWidth="1"/>
    <col min="7" max="7" width="48" customWidth="1"/>
    <col min="8" max="8" width="62.42578125" customWidth="1"/>
    <col min="9" max="9" width="51.42578125" customWidth="1"/>
    <col min="10" max="10" width="61.7109375" customWidth="1"/>
    <col min="11" max="11" width="29.28515625" customWidth="1"/>
    <col min="14" max="18" width="12.28515625" customWidth="1"/>
    <col min="30" max="30" width="19.28515625" customWidth="1"/>
    <col min="31" max="31" width="21.28515625" customWidth="1"/>
  </cols>
  <sheetData>
    <row r="1" spans="1:34" ht="12.95">
      <c r="A1" s="2"/>
      <c r="B1" s="2"/>
      <c r="C1" s="3"/>
      <c r="D1" s="3"/>
      <c r="E1" s="3"/>
      <c r="F1" s="4"/>
      <c r="G1" s="2"/>
      <c r="H1" s="2"/>
      <c r="I1" s="2"/>
      <c r="J1" s="1"/>
      <c r="K1" s="1"/>
    </row>
    <row r="2" spans="1:34" ht="36" customHeight="1">
      <c r="A2" s="2"/>
      <c r="B2" s="2"/>
      <c r="C2" s="919" t="s">
        <v>200</v>
      </c>
      <c r="D2" s="920"/>
      <c r="E2" s="2"/>
      <c r="F2" s="2"/>
      <c r="G2" s="2"/>
      <c r="H2" s="2"/>
      <c r="I2" s="2"/>
      <c r="J2" s="2"/>
      <c r="K2" s="2"/>
    </row>
    <row r="3" spans="1:34" ht="20.25" customHeight="1">
      <c r="A3" s="2"/>
      <c r="B3" s="2"/>
      <c r="C3" s="8" t="s">
        <v>201</v>
      </c>
      <c r="D3" s="3"/>
      <c r="E3" s="3"/>
      <c r="F3" s="4"/>
      <c r="G3" s="2"/>
      <c r="H3" s="2"/>
      <c r="I3" s="2"/>
      <c r="J3" s="2"/>
      <c r="K3" s="2"/>
    </row>
    <row r="4" spans="1:34" ht="20.25" customHeight="1">
      <c r="A4" s="1"/>
      <c r="B4" s="1"/>
      <c r="C4" s="9" t="s">
        <v>202</v>
      </c>
      <c r="D4" s="9"/>
      <c r="E4" s="9"/>
      <c r="F4" s="10"/>
      <c r="G4" s="1"/>
      <c r="H4" s="1"/>
      <c r="I4" s="1"/>
      <c r="J4" s="2"/>
      <c r="K4" s="2"/>
    </row>
    <row r="5" spans="1:34" ht="15.75" customHeight="1">
      <c r="A5" s="276"/>
      <c r="B5" s="276"/>
      <c r="C5" s="276"/>
      <c r="D5" s="276"/>
      <c r="E5" s="276"/>
      <c r="F5" s="276"/>
      <c r="G5" s="276"/>
      <c r="H5" s="489"/>
      <c r="I5" s="282"/>
      <c r="J5" s="282"/>
      <c r="K5" s="282"/>
      <c r="L5" s="317"/>
      <c r="M5" s="317"/>
      <c r="N5" s="317"/>
      <c r="O5" s="298"/>
    </row>
    <row r="6" spans="1:34" ht="15.75" customHeight="1">
      <c r="A6" s="276"/>
      <c r="B6" s="276"/>
      <c r="C6" s="489"/>
      <c r="D6" s="493"/>
      <c r="E6" s="493"/>
      <c r="F6" s="493"/>
      <c r="G6" s="493"/>
      <c r="H6" s="489"/>
      <c r="I6" s="490"/>
      <c r="J6" s="490"/>
      <c r="K6" s="490"/>
      <c r="O6" s="298"/>
    </row>
    <row r="7" spans="1:34" s="464" customFormat="1" ht="29.85" customHeight="1">
      <c r="A7" s="462"/>
      <c r="B7" s="498" t="s">
        <v>80</v>
      </c>
      <c r="C7" s="498" t="s">
        <v>203</v>
      </c>
      <c r="D7" s="499" t="s">
        <v>204</v>
      </c>
      <c r="E7" s="500" t="s">
        <v>205</v>
      </c>
      <c r="F7" s="501"/>
      <c r="G7" s="502"/>
      <c r="H7" s="502"/>
      <c r="I7" s="501"/>
      <c r="J7" s="503"/>
      <c r="K7" s="471"/>
      <c r="S7" s="471"/>
      <c r="T7" s="507"/>
      <c r="U7" s="508"/>
      <c r="V7" s="508"/>
      <c r="W7" s="508"/>
      <c r="X7" s="508"/>
      <c r="Y7" s="508"/>
      <c r="Z7" s="508"/>
      <c r="AA7" s="508"/>
      <c r="AB7" s="508"/>
      <c r="AC7" s="508"/>
      <c r="AD7" s="471"/>
    </row>
    <row r="8" spans="1:34" s="497" customFormat="1" ht="29.85" customHeight="1">
      <c r="A8" s="494"/>
      <c r="B8" s="477"/>
      <c r="C8" s="477"/>
      <c r="D8" s="478"/>
      <c r="E8" s="491" t="s">
        <v>184</v>
      </c>
      <c r="F8" s="299" t="s">
        <v>157</v>
      </c>
      <c r="G8" s="520" t="s">
        <v>206</v>
      </c>
      <c r="H8" s="495" t="s">
        <v>207</v>
      </c>
      <c r="I8" s="521" t="s">
        <v>208</v>
      </c>
      <c r="J8" s="504" t="s">
        <v>209</v>
      </c>
      <c r="K8" s="496"/>
      <c r="S8" s="496"/>
      <c r="T8" s="507"/>
      <c r="U8" s="508"/>
      <c r="V8" s="508"/>
      <c r="W8" s="508"/>
      <c r="X8" s="508"/>
      <c r="Y8" s="508"/>
      <c r="Z8" s="508"/>
      <c r="AA8" s="508"/>
      <c r="AB8" s="508"/>
      <c r="AC8" s="508"/>
      <c r="AD8" s="496"/>
    </row>
    <row r="9" spans="1:34" s="337" customFormat="1" ht="26.25" customHeight="1">
      <c r="A9" s="484"/>
      <c r="B9" s="485"/>
      <c r="C9" s="485"/>
      <c r="D9" s="486"/>
      <c r="E9" s="492" t="s">
        <v>210</v>
      </c>
      <c r="F9" s="492" t="s">
        <v>211</v>
      </c>
      <c r="G9" s="492" t="s">
        <v>212</v>
      </c>
      <c r="H9" s="492" t="s">
        <v>213</v>
      </c>
      <c r="I9" s="492" t="s">
        <v>214</v>
      </c>
      <c r="J9" s="517" t="s">
        <v>215</v>
      </c>
      <c r="K9" s="484"/>
      <c r="P9" s="487"/>
      <c r="S9" s="509"/>
      <c r="T9" s="509"/>
      <c r="U9" s="510"/>
      <c r="V9" s="511"/>
      <c r="W9" s="512"/>
      <c r="X9" s="512"/>
      <c r="Y9" s="512"/>
      <c r="Z9" s="512"/>
      <c r="AA9" s="512"/>
      <c r="AB9" s="512"/>
      <c r="AC9" s="512"/>
      <c r="AD9" s="509"/>
      <c r="AE9" s="488"/>
      <c r="AF9" s="488"/>
    </row>
    <row r="10" spans="1:34" ht="14.1">
      <c r="A10" s="276"/>
      <c r="B10" s="474"/>
      <c r="C10" s="474" t="s">
        <v>84</v>
      </c>
      <c r="D10" s="479" t="s">
        <v>73</v>
      </c>
      <c r="E10" s="481" t="s">
        <v>216</v>
      </c>
      <c r="F10" s="518"/>
      <c r="G10" s="518"/>
      <c r="H10" s="518"/>
      <c r="I10" s="518"/>
      <c r="J10" s="518"/>
      <c r="K10" s="276"/>
      <c r="P10" s="321"/>
      <c r="Q10" s="321"/>
      <c r="S10" s="282"/>
      <c r="T10" s="509"/>
      <c r="U10" s="513"/>
      <c r="V10" s="514"/>
      <c r="W10" s="514"/>
      <c r="X10" s="514"/>
      <c r="Y10" s="514"/>
      <c r="Z10" s="514"/>
      <c r="AA10" s="514"/>
      <c r="AB10" s="514"/>
      <c r="AC10" s="514"/>
      <c r="AD10" s="282"/>
      <c r="AE10" s="335"/>
      <c r="AF10" s="335"/>
    </row>
    <row r="11" spans="1:34" ht="14.1">
      <c r="A11" s="276"/>
      <c r="B11" s="475"/>
      <c r="C11" s="475" t="s">
        <v>86</v>
      </c>
      <c r="D11" s="480" t="s">
        <v>73</v>
      </c>
      <c r="E11" s="481" t="s">
        <v>216</v>
      </c>
      <c r="F11" s="518"/>
      <c r="G11" s="518"/>
      <c r="H11" s="518"/>
      <c r="I11" s="518"/>
      <c r="J11" s="519" t="s">
        <v>216</v>
      </c>
      <c r="K11" s="276"/>
      <c r="P11" s="321"/>
      <c r="Q11" s="321"/>
      <c r="S11" s="282"/>
      <c r="T11" s="509"/>
      <c r="U11" s="513"/>
      <c r="V11" s="514"/>
      <c r="W11" s="514"/>
      <c r="X11" s="514"/>
      <c r="Y11" s="514"/>
      <c r="Z11" s="514"/>
      <c r="AA11" s="514"/>
      <c r="AB11" s="514"/>
      <c r="AC11" s="514"/>
      <c r="AD11" s="282"/>
      <c r="AE11" s="335"/>
      <c r="AF11" s="335"/>
    </row>
    <row r="12" spans="1:34" ht="14.1">
      <c r="A12" s="276"/>
      <c r="B12" s="475"/>
      <c r="C12" s="475" t="s">
        <v>87</v>
      </c>
      <c r="D12" s="480" t="s">
        <v>73</v>
      </c>
      <c r="E12" s="481"/>
      <c r="F12" s="519" t="s">
        <v>216</v>
      </c>
      <c r="G12" s="519" t="s">
        <v>216</v>
      </c>
      <c r="H12" s="519" t="s">
        <v>216</v>
      </c>
      <c r="I12" s="518"/>
      <c r="J12" s="518"/>
      <c r="K12" s="276"/>
      <c r="P12" s="321"/>
      <c r="Q12" s="321"/>
      <c r="S12" s="282"/>
      <c r="T12" s="509"/>
      <c r="U12" s="513"/>
      <c r="V12" s="515"/>
      <c r="W12" s="514"/>
      <c r="X12" s="514"/>
      <c r="Y12" s="514"/>
      <c r="Z12" s="514"/>
      <c r="AA12" s="514"/>
      <c r="AB12" s="514"/>
      <c r="AC12" s="514"/>
      <c r="AD12" s="282"/>
      <c r="AE12" s="335"/>
      <c r="AF12" s="335"/>
    </row>
    <row r="13" spans="1:34" ht="14.1">
      <c r="A13" s="276"/>
      <c r="B13" s="475"/>
      <c r="C13" s="475" t="s">
        <v>163</v>
      </c>
      <c r="D13" s="480" t="s">
        <v>73</v>
      </c>
      <c r="E13" s="481"/>
      <c r="F13" s="519" t="s">
        <v>216</v>
      </c>
      <c r="G13" s="519"/>
      <c r="H13" s="519"/>
      <c r="I13" s="518"/>
      <c r="J13" s="518"/>
      <c r="K13" s="276"/>
      <c r="P13" s="321"/>
      <c r="Q13" s="321"/>
      <c r="S13" s="282"/>
      <c r="T13" s="509"/>
      <c r="U13" s="513"/>
      <c r="V13" s="515"/>
      <c r="W13" s="514"/>
      <c r="X13" s="514"/>
      <c r="Y13" s="514"/>
      <c r="Z13" s="514"/>
      <c r="AA13" s="514"/>
      <c r="AB13" s="514"/>
      <c r="AC13" s="514"/>
      <c r="AD13" s="282"/>
      <c r="AE13" s="335"/>
      <c r="AF13" s="335"/>
    </row>
    <row r="14" spans="1:34" ht="14.1">
      <c r="A14" s="276"/>
      <c r="B14" s="475"/>
      <c r="C14" s="475" t="s">
        <v>88</v>
      </c>
      <c r="D14" s="480" t="s">
        <v>73</v>
      </c>
      <c r="E14" s="481" t="s">
        <v>216</v>
      </c>
      <c r="F14" s="481"/>
      <c r="G14" s="518"/>
      <c r="H14" s="518"/>
      <c r="I14" s="518"/>
      <c r="J14" s="518"/>
      <c r="K14" s="276"/>
      <c r="N14" s="298"/>
      <c r="R14" s="321"/>
      <c r="S14" s="489"/>
      <c r="T14" s="282"/>
      <c r="U14" s="282"/>
      <c r="V14" s="282"/>
      <c r="W14" s="515"/>
      <c r="X14" s="515"/>
      <c r="Y14" s="514"/>
      <c r="Z14" s="514"/>
      <c r="AA14" s="514"/>
      <c r="AB14" s="514"/>
      <c r="AC14" s="514"/>
      <c r="AD14" s="514"/>
      <c r="AE14" s="321"/>
      <c r="AG14" s="335"/>
      <c r="AH14" s="335"/>
    </row>
    <row r="15" spans="1:34" ht="14.1">
      <c r="A15" s="276"/>
      <c r="B15" s="476"/>
      <c r="C15" s="476" t="s">
        <v>90</v>
      </c>
      <c r="D15" s="481" t="s">
        <v>74</v>
      </c>
      <c r="E15" s="481" t="s">
        <v>216</v>
      </c>
      <c r="F15" s="518"/>
      <c r="G15" s="518"/>
      <c r="H15" s="518"/>
      <c r="I15" s="518"/>
      <c r="J15" s="518"/>
      <c r="K15" s="276"/>
      <c r="P15" s="321"/>
      <c r="Q15" s="321"/>
      <c r="S15" s="282"/>
      <c r="T15" s="514"/>
      <c r="U15" s="515"/>
      <c r="V15" s="515"/>
      <c r="W15" s="514"/>
      <c r="X15" s="514"/>
      <c r="Y15" s="514"/>
      <c r="Z15" s="514"/>
      <c r="AA15" s="514"/>
      <c r="AB15" s="282"/>
      <c r="AC15" s="514"/>
      <c r="AD15" s="282"/>
      <c r="AE15" s="335"/>
      <c r="AF15" s="335"/>
    </row>
    <row r="16" spans="1:34" ht="14.1">
      <c r="A16" s="276"/>
      <c r="B16" s="476"/>
      <c r="C16" s="476" t="s">
        <v>91</v>
      </c>
      <c r="D16" s="481" t="s">
        <v>75</v>
      </c>
      <c r="E16" s="481"/>
      <c r="F16" s="518"/>
      <c r="G16" s="519" t="s">
        <v>216</v>
      </c>
      <c r="H16" s="519" t="s">
        <v>216</v>
      </c>
      <c r="I16" s="519" t="s">
        <v>216</v>
      </c>
      <c r="J16" s="519" t="s">
        <v>216</v>
      </c>
      <c r="K16" s="276"/>
      <c r="P16" s="321"/>
      <c r="Q16" s="321"/>
      <c r="S16" s="282"/>
      <c r="T16" s="516"/>
      <c r="U16" s="514"/>
      <c r="V16" s="516"/>
      <c r="W16" s="514"/>
      <c r="X16" s="514"/>
      <c r="Y16" s="514"/>
      <c r="Z16" s="516"/>
      <c r="AA16" s="516"/>
      <c r="AB16" s="282"/>
      <c r="AC16" s="282"/>
      <c r="AD16" s="282"/>
      <c r="AE16" s="335"/>
      <c r="AF16" s="335"/>
    </row>
    <row r="17" spans="1:32" ht="14.1">
      <c r="A17" s="276"/>
      <c r="B17" s="476"/>
      <c r="C17" s="476" t="s">
        <v>92</v>
      </c>
      <c r="D17" s="481" t="s">
        <v>75</v>
      </c>
      <c r="E17" s="481" t="s">
        <v>216</v>
      </c>
      <c r="F17" s="518"/>
      <c r="G17" s="518"/>
      <c r="H17" s="519" t="s">
        <v>216</v>
      </c>
      <c r="I17" s="518"/>
      <c r="J17" s="518"/>
      <c r="K17" s="282"/>
      <c r="P17" s="321"/>
      <c r="Q17" s="321"/>
      <c r="S17" s="282"/>
      <c r="T17" s="516"/>
      <c r="U17" s="514"/>
      <c r="V17" s="516"/>
      <c r="W17" s="514"/>
      <c r="X17" s="514"/>
      <c r="Y17" s="516"/>
      <c r="Z17" s="516"/>
      <c r="AA17" s="516"/>
      <c r="AB17" s="282"/>
      <c r="AC17" s="282"/>
      <c r="AD17" s="282"/>
      <c r="AE17" s="335"/>
      <c r="AF17" s="335"/>
    </row>
    <row r="18" spans="1:32" ht="14.1">
      <c r="A18" s="276"/>
      <c r="B18" s="476"/>
      <c r="C18" s="476" t="s">
        <v>93</v>
      </c>
      <c r="D18" s="481" t="s">
        <v>76</v>
      </c>
      <c r="E18" s="481" t="s">
        <v>216</v>
      </c>
      <c r="F18" s="518"/>
      <c r="G18" s="518"/>
      <c r="H18" s="519"/>
      <c r="I18" s="518"/>
      <c r="J18" s="519" t="s">
        <v>216</v>
      </c>
      <c r="K18" s="282"/>
      <c r="P18" s="321"/>
      <c r="Q18" s="321"/>
      <c r="S18" s="282"/>
      <c r="T18" s="516"/>
      <c r="U18" s="514"/>
      <c r="V18" s="516"/>
      <c r="W18" s="514"/>
      <c r="X18" s="514"/>
      <c r="Y18" s="516"/>
      <c r="Z18" s="516"/>
      <c r="AA18" s="516"/>
      <c r="AB18" s="282"/>
      <c r="AC18" s="282"/>
      <c r="AD18" s="282"/>
      <c r="AE18" s="335"/>
      <c r="AF18" s="335"/>
    </row>
    <row r="19" spans="1:32" ht="14.1">
      <c r="A19" s="276"/>
      <c r="B19" s="476"/>
      <c r="C19" s="476" t="s">
        <v>58</v>
      </c>
      <c r="D19" s="481" t="s">
        <v>76</v>
      </c>
      <c r="E19" s="481"/>
      <c r="F19" s="518"/>
      <c r="G19" s="518"/>
      <c r="H19" s="519" t="s">
        <v>216</v>
      </c>
      <c r="I19" s="518"/>
      <c r="J19" s="518"/>
      <c r="K19" s="282"/>
      <c r="P19" s="321"/>
      <c r="Q19" s="321"/>
      <c r="S19" s="282"/>
      <c r="T19" s="516"/>
      <c r="U19" s="514"/>
      <c r="V19" s="516"/>
      <c r="W19" s="514"/>
      <c r="X19" s="516"/>
      <c r="Y19" s="516"/>
      <c r="Z19" s="516"/>
      <c r="AA19" s="516"/>
      <c r="AB19" s="282"/>
      <c r="AC19" s="282"/>
      <c r="AD19" s="282"/>
      <c r="AE19" s="335"/>
      <c r="AF19" s="335"/>
    </row>
    <row r="20" spans="1:32" ht="14.1">
      <c r="A20" s="276"/>
      <c r="B20" s="476"/>
      <c r="C20" s="476" t="s">
        <v>94</v>
      </c>
      <c r="D20" s="481" t="s">
        <v>76</v>
      </c>
      <c r="E20" s="481" t="s">
        <v>216</v>
      </c>
      <c r="F20" s="519" t="s">
        <v>216</v>
      </c>
      <c r="G20" s="519" t="s">
        <v>216</v>
      </c>
      <c r="H20" s="519" t="s">
        <v>216</v>
      </c>
      <c r="I20" s="518"/>
      <c r="J20" s="518"/>
      <c r="K20" s="282"/>
      <c r="P20" s="321"/>
      <c r="Q20" s="321"/>
      <c r="S20" s="282"/>
      <c r="T20" s="516"/>
      <c r="U20" s="514"/>
      <c r="V20" s="516"/>
      <c r="W20" s="514"/>
      <c r="X20" s="516"/>
      <c r="Y20" s="516"/>
      <c r="Z20" s="516"/>
      <c r="AA20" s="516"/>
      <c r="AB20" s="282"/>
      <c r="AC20" s="282"/>
      <c r="AD20" s="282"/>
      <c r="AE20" s="335"/>
      <c r="AF20" s="335"/>
    </row>
    <row r="21" spans="1:32" ht="14.1">
      <c r="A21" s="276"/>
      <c r="B21" s="476"/>
      <c r="C21" s="476" t="s">
        <v>60</v>
      </c>
      <c r="D21" s="481" t="s">
        <v>76</v>
      </c>
      <c r="E21" s="481"/>
      <c r="F21" s="518"/>
      <c r="G21" s="518"/>
      <c r="H21" s="518"/>
      <c r="I21" s="519" t="s">
        <v>216</v>
      </c>
      <c r="J21" s="518"/>
      <c r="K21" s="282"/>
      <c r="P21" s="321"/>
      <c r="Q21" s="321"/>
      <c r="S21" s="282"/>
      <c r="T21" s="516"/>
      <c r="U21" s="514"/>
      <c r="V21" s="516"/>
      <c r="W21" s="514"/>
      <c r="X21" s="516"/>
      <c r="Y21" s="516"/>
      <c r="Z21" s="516"/>
      <c r="AA21" s="516"/>
      <c r="AB21" s="282"/>
      <c r="AC21" s="282"/>
      <c r="AD21" s="282"/>
      <c r="AE21" s="335"/>
      <c r="AF21" s="335"/>
    </row>
    <row r="22" spans="1:32" ht="14.1">
      <c r="A22" s="276"/>
      <c r="B22" s="476"/>
      <c r="C22" s="476" t="s">
        <v>61</v>
      </c>
      <c r="D22" s="481" t="s">
        <v>76</v>
      </c>
      <c r="E22" s="481" t="s">
        <v>216</v>
      </c>
      <c r="F22" s="518"/>
      <c r="G22" s="518"/>
      <c r="H22" s="518"/>
      <c r="I22" s="518"/>
      <c r="J22" s="518"/>
      <c r="K22" s="282"/>
      <c r="P22" s="321"/>
      <c r="Q22" s="321"/>
      <c r="S22" s="282"/>
      <c r="T22" s="516"/>
      <c r="U22" s="514"/>
      <c r="V22" s="516"/>
      <c r="W22" s="514"/>
      <c r="X22" s="516"/>
      <c r="Y22" s="516"/>
      <c r="Z22" s="516"/>
      <c r="AA22" s="516"/>
      <c r="AB22" s="282"/>
      <c r="AC22" s="282"/>
      <c r="AD22" s="282"/>
      <c r="AE22" s="335"/>
      <c r="AF22" s="335"/>
    </row>
    <row r="23" spans="1:32" ht="12.95">
      <c r="A23" s="276"/>
      <c r="B23" s="450"/>
      <c r="C23" s="450"/>
      <c r="D23" s="472"/>
      <c r="E23" s="482"/>
      <c r="F23" s="282"/>
      <c r="G23" s="282"/>
      <c r="H23" s="456"/>
      <c r="I23" s="282"/>
      <c r="J23" s="505"/>
      <c r="K23" s="282"/>
      <c r="P23" s="321"/>
      <c r="Q23" s="321"/>
      <c r="S23" s="282"/>
      <c r="T23" s="282"/>
      <c r="U23" s="282"/>
      <c r="V23" s="282"/>
      <c r="W23" s="282"/>
      <c r="X23" s="282"/>
      <c r="Y23" s="282"/>
      <c r="Z23" s="282"/>
      <c r="AA23" s="282"/>
      <c r="AB23" s="282"/>
      <c r="AC23" s="282"/>
      <c r="AD23" s="282"/>
      <c r="AE23" s="335"/>
      <c r="AF23" s="335"/>
    </row>
    <row r="24" spans="1:32" ht="104.1">
      <c r="A24" s="276"/>
      <c r="B24" s="450"/>
      <c r="C24" s="450"/>
      <c r="D24" s="472" t="s">
        <v>217</v>
      </c>
      <c r="E24" s="531" t="s">
        <v>218</v>
      </c>
      <c r="F24" s="555" t="s">
        <v>219</v>
      </c>
      <c r="G24" s="555" t="s">
        <v>220</v>
      </c>
      <c r="H24" s="555" t="s">
        <v>221</v>
      </c>
      <c r="I24" s="555" t="s">
        <v>222</v>
      </c>
      <c r="J24" s="555" t="s">
        <v>223</v>
      </c>
      <c r="K24" s="282"/>
      <c r="P24" s="321"/>
      <c r="Q24" s="321"/>
      <c r="S24" s="282"/>
      <c r="T24" s="282"/>
      <c r="U24" s="282"/>
      <c r="V24" s="282"/>
      <c r="W24" s="282"/>
      <c r="X24" s="282"/>
      <c r="Y24" s="282"/>
      <c r="Z24" s="282"/>
      <c r="AA24" s="282"/>
      <c r="AB24" s="282"/>
      <c r="AC24" s="282"/>
      <c r="AD24" s="282"/>
      <c r="AE24" s="335"/>
      <c r="AF24" s="335"/>
    </row>
    <row r="25" spans="1:32" ht="65.099999999999994">
      <c r="A25" s="276"/>
      <c r="B25" s="450"/>
      <c r="C25" s="450"/>
      <c r="D25" s="472" t="s">
        <v>224</v>
      </c>
      <c r="E25" s="531" t="s">
        <v>225</v>
      </c>
      <c r="F25" s="555" t="s">
        <v>226</v>
      </c>
      <c r="G25" s="555" t="s">
        <v>227</v>
      </c>
      <c r="H25" s="555" t="s">
        <v>228</v>
      </c>
      <c r="I25" s="555" t="s">
        <v>229</v>
      </c>
      <c r="J25" s="555" t="s">
        <v>230</v>
      </c>
      <c r="K25" s="282"/>
      <c r="P25" s="321"/>
      <c r="Q25" s="321"/>
      <c r="S25" s="282"/>
      <c r="T25" s="282"/>
      <c r="U25" s="282"/>
      <c r="V25" s="282"/>
      <c r="W25" s="282"/>
      <c r="X25" s="282"/>
      <c r="Y25" s="282"/>
      <c r="Z25" s="282"/>
      <c r="AA25" s="282"/>
      <c r="AB25" s="282"/>
      <c r="AC25" s="282"/>
      <c r="AD25" s="282"/>
      <c r="AE25" s="335"/>
      <c r="AF25" s="335"/>
    </row>
    <row r="26" spans="1:32" ht="129.94999999999999">
      <c r="A26" s="276"/>
      <c r="B26" s="450"/>
      <c r="C26" s="450"/>
      <c r="D26" s="472" t="s">
        <v>180</v>
      </c>
      <c r="E26" s="531" t="s">
        <v>231</v>
      </c>
      <c r="F26" s="555" t="s">
        <v>232</v>
      </c>
      <c r="G26" s="555" t="s">
        <v>233</v>
      </c>
      <c r="H26" s="555" t="s">
        <v>234</v>
      </c>
      <c r="I26" s="555" t="s">
        <v>235</v>
      </c>
      <c r="J26" s="555" t="s">
        <v>236</v>
      </c>
      <c r="K26" s="282"/>
      <c r="P26" s="321"/>
      <c r="Q26" s="321"/>
      <c r="S26" s="282"/>
      <c r="T26" s="282"/>
      <c r="U26" s="282"/>
      <c r="V26" s="282"/>
      <c r="W26" s="282"/>
      <c r="X26" s="282"/>
      <c r="Y26" s="282"/>
      <c r="Z26" s="282"/>
      <c r="AA26" s="282"/>
      <c r="AB26" s="282"/>
      <c r="AC26" s="282"/>
      <c r="AD26" s="282"/>
      <c r="AE26" s="335"/>
      <c r="AF26" s="335"/>
    </row>
    <row r="27" spans="1:32" ht="12.95">
      <c r="A27" s="276"/>
      <c r="B27" s="450"/>
      <c r="C27" s="450"/>
      <c r="D27" s="472"/>
      <c r="E27" s="482"/>
      <c r="F27" s="282"/>
      <c r="G27" s="282"/>
      <c r="H27" s="456"/>
      <c r="I27" s="282"/>
      <c r="J27" s="555"/>
      <c r="K27" s="282"/>
      <c r="P27" s="321"/>
      <c r="Q27" s="321"/>
      <c r="S27" s="282"/>
      <c r="T27" s="282"/>
      <c r="U27" s="282"/>
      <c r="V27" s="282"/>
      <c r="W27" s="282"/>
      <c r="X27" s="282"/>
      <c r="Y27" s="282"/>
      <c r="Z27" s="282"/>
      <c r="AA27" s="282"/>
      <c r="AB27" s="282"/>
      <c r="AC27" s="282"/>
      <c r="AD27" s="282"/>
      <c r="AE27" s="335"/>
      <c r="AF27" s="335"/>
    </row>
    <row r="28" spans="1:32" ht="12.95">
      <c r="A28" s="276"/>
      <c r="B28" s="450"/>
      <c r="C28" s="450"/>
      <c r="D28" s="472"/>
      <c r="E28" s="482"/>
      <c r="F28" s="282"/>
      <c r="G28" s="282"/>
      <c r="H28" s="456"/>
      <c r="I28" s="282"/>
      <c r="J28" s="555"/>
      <c r="K28" s="282"/>
      <c r="P28" s="321"/>
      <c r="Q28" s="321"/>
      <c r="S28" s="282"/>
      <c r="T28" s="282"/>
      <c r="U28" s="282"/>
      <c r="V28" s="282"/>
      <c r="W28" s="282"/>
      <c r="X28" s="282"/>
      <c r="Y28" s="282"/>
      <c r="Z28" s="282"/>
      <c r="AA28" s="282"/>
      <c r="AB28" s="282"/>
      <c r="AC28" s="282"/>
      <c r="AD28" s="282"/>
      <c r="AE28" s="335"/>
      <c r="AF28" s="335"/>
    </row>
    <row r="29" spans="1:32" ht="12.95">
      <c r="A29" s="276"/>
      <c r="B29" s="450"/>
      <c r="C29" s="450"/>
      <c r="D29" s="472"/>
      <c r="E29" s="482"/>
      <c r="F29" s="282"/>
      <c r="G29" s="282"/>
      <c r="H29" s="456"/>
      <c r="I29" s="282"/>
      <c r="J29" s="555"/>
      <c r="K29" s="282"/>
      <c r="P29" s="320"/>
      <c r="Q29" s="321"/>
      <c r="S29" s="282"/>
      <c r="T29" s="282"/>
      <c r="U29" s="282"/>
      <c r="V29" s="282"/>
      <c r="W29" s="282"/>
      <c r="X29" s="282"/>
      <c r="Y29" s="282"/>
      <c r="Z29" s="282"/>
      <c r="AA29" s="282"/>
      <c r="AB29" s="282"/>
      <c r="AC29" s="282"/>
      <c r="AD29" s="282"/>
      <c r="AE29" s="335"/>
      <c r="AF29" s="335"/>
    </row>
    <row r="30" spans="1:32" ht="12.95">
      <c r="A30" s="276"/>
      <c r="B30" s="450"/>
      <c r="C30" s="450"/>
      <c r="D30" s="472"/>
      <c r="E30" s="482"/>
      <c r="F30" s="282"/>
      <c r="G30" s="282"/>
      <c r="I30" s="282"/>
      <c r="J30" s="555"/>
      <c r="K30" s="282"/>
      <c r="P30" s="320"/>
      <c r="Q30" s="321"/>
      <c r="S30" s="282"/>
      <c r="T30" s="282"/>
      <c r="U30" s="282"/>
      <c r="V30" s="282"/>
      <c r="W30" s="282"/>
      <c r="X30" s="282"/>
      <c r="Y30" s="282"/>
      <c r="Z30" s="282"/>
      <c r="AA30" s="282"/>
      <c r="AB30" s="282"/>
      <c r="AC30" s="282"/>
      <c r="AD30" s="282"/>
      <c r="AE30" s="335"/>
      <c r="AF30" s="335"/>
    </row>
    <row r="31" spans="1:32" ht="12.95">
      <c r="A31" s="276"/>
      <c r="B31" s="450"/>
      <c r="C31" s="450"/>
      <c r="D31" s="472"/>
      <c r="E31" s="482"/>
      <c r="F31" s="282"/>
      <c r="G31" s="282"/>
      <c r="H31" s="456"/>
      <c r="I31" s="282"/>
      <c r="J31" s="555"/>
      <c r="K31" s="282"/>
      <c r="P31" s="320"/>
      <c r="Q31" s="321"/>
      <c r="AE31" s="335"/>
      <c r="AF31" s="335"/>
    </row>
    <row r="32" spans="1:32" ht="12.95">
      <c r="A32" s="276"/>
      <c r="B32" s="450"/>
      <c r="C32" s="450"/>
      <c r="D32" s="472"/>
      <c r="E32" s="482"/>
      <c r="F32" s="282"/>
      <c r="G32" s="282"/>
      <c r="H32" s="456"/>
      <c r="I32" s="282"/>
      <c r="J32" s="555"/>
      <c r="K32" s="282"/>
      <c r="P32" s="320"/>
      <c r="Q32" s="321"/>
      <c r="AE32" s="335"/>
      <c r="AF32" s="335"/>
    </row>
    <row r="33" spans="1:32" ht="12.95">
      <c r="A33" s="276"/>
      <c r="B33" s="450"/>
      <c r="C33" s="450"/>
      <c r="D33" s="472"/>
      <c r="E33" s="482"/>
      <c r="F33" s="282"/>
      <c r="G33" s="282"/>
      <c r="H33" s="456"/>
      <c r="I33" s="282"/>
      <c r="J33" s="555"/>
      <c r="K33" s="282"/>
      <c r="P33" s="320"/>
      <c r="Q33" s="321"/>
      <c r="AE33" s="335"/>
      <c r="AF33" s="335"/>
    </row>
    <row r="34" spans="1:32" ht="12.95">
      <c r="A34" s="276"/>
      <c r="B34" s="450"/>
      <c r="C34" s="450"/>
      <c r="D34" s="472"/>
      <c r="E34" s="482"/>
      <c r="F34" s="282"/>
      <c r="G34" s="282"/>
      <c r="H34" s="456"/>
      <c r="I34" s="282"/>
      <c r="J34" s="555"/>
      <c r="K34" s="282"/>
      <c r="P34" s="320"/>
      <c r="Q34" s="321"/>
      <c r="AE34" s="335"/>
      <c r="AF34" s="335"/>
    </row>
    <row r="35" spans="1:32" ht="12.95">
      <c r="A35" s="276"/>
      <c r="B35" s="450"/>
      <c r="C35" s="450"/>
      <c r="D35" s="472"/>
      <c r="E35" s="482"/>
      <c r="F35" s="282"/>
      <c r="G35" s="282"/>
      <c r="H35" s="456"/>
      <c r="I35" s="282"/>
      <c r="J35" s="555"/>
      <c r="K35" s="282"/>
      <c r="P35" s="320"/>
      <c r="Q35" s="321"/>
      <c r="AE35" s="335"/>
      <c r="AF35" s="335"/>
    </row>
    <row r="36" spans="1:32" ht="12.95">
      <c r="A36" s="276"/>
      <c r="B36" s="450"/>
      <c r="C36" s="450"/>
      <c r="D36" s="472"/>
      <c r="E36" s="482"/>
      <c r="F36" s="282"/>
      <c r="G36" s="282"/>
      <c r="H36" s="456"/>
      <c r="I36" s="282"/>
      <c r="J36" s="555"/>
      <c r="K36" s="282"/>
      <c r="P36" s="320"/>
      <c r="Q36" s="321"/>
      <c r="AE36" s="335"/>
      <c r="AF36" s="335"/>
    </row>
    <row r="37" spans="1:32" ht="12.95">
      <c r="A37" s="276"/>
      <c r="B37" s="450"/>
      <c r="C37" s="450"/>
      <c r="D37" s="472"/>
      <c r="E37" s="482"/>
      <c r="F37" s="282"/>
      <c r="G37" s="282"/>
      <c r="H37" s="456"/>
      <c r="I37" s="282"/>
      <c r="J37" s="555"/>
      <c r="K37" s="282"/>
      <c r="P37" s="320"/>
      <c r="Q37" s="321"/>
      <c r="AE37" s="335"/>
      <c r="AF37" s="335"/>
    </row>
    <row r="38" spans="1:32" ht="12.95">
      <c r="A38" s="276"/>
      <c r="B38" s="450"/>
      <c r="C38" s="450"/>
      <c r="D38" s="472"/>
      <c r="E38" s="482"/>
      <c r="F38" s="282"/>
      <c r="G38" s="282"/>
      <c r="H38" s="456"/>
      <c r="I38" s="282"/>
      <c r="J38" s="555"/>
      <c r="K38" s="282"/>
      <c r="P38" s="320"/>
      <c r="Q38" s="321"/>
      <c r="AE38" s="335"/>
      <c r="AF38" s="335"/>
    </row>
    <row r="39" spans="1:32" ht="12.95">
      <c r="A39" s="276"/>
      <c r="B39" s="450"/>
      <c r="C39" s="450"/>
      <c r="D39" s="472"/>
      <c r="E39" s="482"/>
      <c r="F39" s="282"/>
      <c r="G39" s="282"/>
      <c r="H39" s="456"/>
      <c r="I39" s="282"/>
      <c r="J39" s="555"/>
      <c r="K39" s="282"/>
      <c r="P39" s="320"/>
      <c r="Q39" s="321"/>
      <c r="AE39" s="335"/>
      <c r="AF39" s="335"/>
    </row>
    <row r="40" spans="1:32" ht="12.95">
      <c r="A40" s="276"/>
      <c r="B40" s="450"/>
      <c r="C40" s="450"/>
      <c r="D40" s="472"/>
      <c r="E40" s="482"/>
      <c r="F40" s="282"/>
      <c r="G40" s="282"/>
      <c r="H40" s="456"/>
      <c r="I40" s="282"/>
      <c r="J40" s="555"/>
      <c r="K40" s="282"/>
      <c r="P40" s="320"/>
      <c r="Q40" s="321"/>
      <c r="AE40" s="335"/>
      <c r="AF40" s="335"/>
    </row>
    <row r="41" spans="1:32" ht="12.95">
      <c r="A41" s="276"/>
      <c r="B41" s="450"/>
      <c r="C41" s="450"/>
      <c r="D41" s="472"/>
      <c r="E41" s="482"/>
      <c r="F41" s="282"/>
      <c r="G41" s="282"/>
      <c r="H41" s="456"/>
      <c r="I41" s="282"/>
      <c r="J41" s="555"/>
      <c r="K41" s="282"/>
      <c r="P41" s="320"/>
      <c r="Q41" s="321"/>
      <c r="AE41" s="335"/>
      <c r="AF41" s="335"/>
    </row>
    <row r="42" spans="1:32" ht="12.95">
      <c r="A42" s="276"/>
      <c r="B42" s="450"/>
      <c r="C42" s="450"/>
      <c r="D42" s="472"/>
      <c r="E42" s="482"/>
      <c r="F42" s="282"/>
      <c r="G42" s="282"/>
      <c r="H42" s="456"/>
      <c r="I42" s="282"/>
      <c r="J42" s="555"/>
      <c r="K42" s="282"/>
      <c r="P42" s="320"/>
      <c r="Q42" s="321"/>
      <c r="AE42" s="335"/>
      <c r="AF42" s="335"/>
    </row>
    <row r="43" spans="1:32" ht="12.95">
      <c r="A43" s="276"/>
      <c r="B43" s="450"/>
      <c r="C43" s="450"/>
      <c r="D43" s="472"/>
      <c r="E43" s="482"/>
      <c r="F43" s="282"/>
      <c r="G43" s="282"/>
      <c r="H43" s="456"/>
      <c r="I43" s="282"/>
      <c r="J43" s="555"/>
      <c r="K43" s="282"/>
      <c r="P43" s="320"/>
      <c r="Q43" s="321"/>
      <c r="AE43" s="335"/>
      <c r="AF43" s="335"/>
    </row>
    <row r="44" spans="1:32" ht="12.95">
      <c r="A44" s="276"/>
      <c r="B44" s="450"/>
      <c r="C44" s="450"/>
      <c r="D44" s="472"/>
      <c r="E44" s="482"/>
      <c r="F44" s="282"/>
      <c r="G44" s="282"/>
      <c r="H44" s="456"/>
      <c r="I44" s="282"/>
      <c r="J44" s="555"/>
      <c r="K44" s="282"/>
      <c r="P44" s="320"/>
      <c r="Q44" s="321"/>
      <c r="AE44" s="335"/>
      <c r="AF44" s="335"/>
    </row>
    <row r="45" spans="1:32" ht="12.95">
      <c r="A45" s="276"/>
      <c r="B45" s="450"/>
      <c r="C45" s="450"/>
      <c r="D45" s="472"/>
      <c r="E45" s="482"/>
      <c r="F45" s="282"/>
      <c r="G45" s="282"/>
      <c r="H45" s="456"/>
      <c r="I45" s="282"/>
      <c r="J45" s="555"/>
      <c r="K45" s="282"/>
      <c r="P45" s="320"/>
      <c r="Q45" s="321"/>
      <c r="AE45" s="335"/>
      <c r="AF45" s="335"/>
    </row>
    <row r="46" spans="1:32" ht="12.95">
      <c r="A46" s="276"/>
      <c r="B46" s="450"/>
      <c r="C46" s="450"/>
      <c r="D46" s="472"/>
      <c r="E46" s="482"/>
      <c r="F46" s="282"/>
      <c r="G46" s="282"/>
      <c r="H46" s="456"/>
      <c r="I46" s="282"/>
      <c r="J46" s="555"/>
      <c r="K46" s="282"/>
      <c r="P46" s="320"/>
      <c r="Q46" s="321"/>
      <c r="AE46" s="335"/>
      <c r="AF46" s="335"/>
    </row>
    <row r="47" spans="1:32" ht="12.95">
      <c r="A47" s="276"/>
      <c r="B47" s="450"/>
      <c r="C47" s="450"/>
      <c r="D47" s="472"/>
      <c r="E47" s="482"/>
      <c r="F47" s="282"/>
      <c r="G47" s="282"/>
      <c r="H47" s="456"/>
      <c r="I47" s="282"/>
      <c r="J47" s="505"/>
      <c r="K47" s="282"/>
      <c r="P47" s="320"/>
      <c r="Q47" s="321"/>
      <c r="AE47" s="335"/>
      <c r="AF47" s="335"/>
    </row>
    <row r="48" spans="1:32" ht="12.95">
      <c r="A48" s="276"/>
      <c r="B48" s="450"/>
      <c r="C48" s="450"/>
      <c r="D48" s="472"/>
      <c r="E48" s="482"/>
      <c r="F48" s="282"/>
      <c r="G48" s="282"/>
      <c r="H48" s="456"/>
      <c r="I48" s="282"/>
      <c r="J48" s="505"/>
      <c r="K48" s="282"/>
      <c r="P48" s="320"/>
      <c r="Q48" s="321"/>
      <c r="AE48" s="335"/>
      <c r="AF48" s="335"/>
    </row>
    <row r="49" spans="1:32" ht="12.95">
      <c r="A49" s="276"/>
      <c r="B49" s="450"/>
      <c r="C49" s="450"/>
      <c r="D49" s="472"/>
      <c r="E49" s="482"/>
      <c r="F49" s="282"/>
      <c r="G49" s="282"/>
      <c r="H49" s="456"/>
      <c r="I49" s="282"/>
      <c r="J49" s="505"/>
      <c r="K49" s="282"/>
      <c r="P49" s="320"/>
      <c r="Q49" s="321"/>
      <c r="AE49" s="335"/>
      <c r="AF49" s="335"/>
    </row>
    <row r="50" spans="1:32" ht="12.95">
      <c r="A50" s="276"/>
      <c r="B50" s="450"/>
      <c r="C50" s="450"/>
      <c r="D50" s="472"/>
      <c r="E50" s="482"/>
      <c r="F50" s="282"/>
      <c r="G50" s="282"/>
      <c r="H50" s="456"/>
      <c r="I50" s="282"/>
      <c r="J50" s="505"/>
      <c r="K50" s="282"/>
      <c r="P50" s="320"/>
      <c r="Q50" s="321"/>
      <c r="AE50" s="335"/>
      <c r="AF50" s="335"/>
    </row>
    <row r="51" spans="1:32" ht="12.95">
      <c r="A51" s="276"/>
      <c r="B51" s="450"/>
      <c r="C51" s="450"/>
      <c r="D51" s="472"/>
      <c r="E51" s="482"/>
      <c r="F51" s="282"/>
      <c r="G51" s="282"/>
      <c r="H51" s="456"/>
      <c r="I51" s="282"/>
      <c r="J51" s="505"/>
      <c r="K51" s="282"/>
      <c r="P51" s="320"/>
      <c r="Q51" s="321"/>
      <c r="AE51" s="335"/>
      <c r="AF51" s="335"/>
    </row>
    <row r="52" spans="1:32" ht="12.95">
      <c r="A52" s="276"/>
      <c r="B52" s="450"/>
      <c r="C52" s="450"/>
      <c r="D52" s="472"/>
      <c r="E52" s="482"/>
      <c r="F52" s="282"/>
      <c r="G52" s="282"/>
      <c r="H52" s="456"/>
      <c r="I52" s="282"/>
      <c r="J52" s="505"/>
      <c r="K52" s="282"/>
      <c r="P52" s="320"/>
      <c r="Q52" s="321"/>
      <c r="AE52" s="335"/>
      <c r="AF52" s="335"/>
    </row>
    <row r="53" spans="1:32" ht="12.95">
      <c r="A53" s="276"/>
      <c r="B53" s="450"/>
      <c r="C53" s="450"/>
      <c r="D53" s="472"/>
      <c r="E53" s="482"/>
      <c r="F53" s="282"/>
      <c r="G53" s="282"/>
      <c r="H53" s="456"/>
      <c r="I53" s="282"/>
      <c r="J53" s="505"/>
      <c r="K53" s="282"/>
      <c r="P53" s="320"/>
      <c r="Q53" s="321"/>
      <c r="AE53" s="335"/>
      <c r="AF53" s="335"/>
    </row>
    <row r="54" spans="1:32" ht="12.95">
      <c r="A54" s="276"/>
      <c r="B54" s="450"/>
      <c r="C54" s="450"/>
      <c r="D54" s="472"/>
      <c r="E54" s="482"/>
      <c r="F54" s="282"/>
      <c r="G54" s="282"/>
      <c r="H54" s="456"/>
      <c r="I54" s="282"/>
      <c r="J54" s="505"/>
      <c r="K54" s="282"/>
      <c r="P54" s="320"/>
      <c r="Q54" s="321"/>
      <c r="AE54" s="335"/>
      <c r="AF54" s="335"/>
    </row>
    <row r="55" spans="1:32" ht="12.95">
      <c r="A55" s="276"/>
      <c r="B55" s="450"/>
      <c r="C55" s="450"/>
      <c r="D55" s="472"/>
      <c r="E55" s="482"/>
      <c r="F55" s="282"/>
      <c r="G55" s="282"/>
      <c r="H55" s="456"/>
      <c r="I55" s="282"/>
      <c r="J55" s="505"/>
      <c r="K55" s="282"/>
      <c r="P55" s="320"/>
      <c r="Q55" s="321"/>
      <c r="AE55" s="335"/>
      <c r="AF55" s="335"/>
    </row>
    <row r="56" spans="1:32" ht="12.95">
      <c r="A56" s="276"/>
      <c r="B56" s="450"/>
      <c r="C56" s="450"/>
      <c r="D56" s="472"/>
      <c r="E56" s="482"/>
      <c r="F56" s="282"/>
      <c r="G56" s="282"/>
      <c r="H56" s="456"/>
      <c r="I56" s="282"/>
      <c r="J56" s="505"/>
      <c r="K56" s="282"/>
      <c r="P56" s="320"/>
      <c r="Q56" s="321"/>
      <c r="AE56" s="335"/>
      <c r="AF56" s="335"/>
    </row>
    <row r="57" spans="1:32" ht="12.95">
      <c r="A57" s="276"/>
      <c r="B57" s="450"/>
      <c r="C57" s="450"/>
      <c r="D57" s="472"/>
      <c r="E57" s="482"/>
      <c r="F57" s="282"/>
      <c r="G57" s="282"/>
      <c r="H57" s="456"/>
      <c r="I57" s="282"/>
      <c r="J57" s="505"/>
      <c r="K57" s="282"/>
      <c r="P57" s="320"/>
      <c r="Q57" s="321"/>
      <c r="AE57" s="335"/>
      <c r="AF57" s="335"/>
    </row>
    <row r="58" spans="1:32" ht="12.95">
      <c r="A58" s="276"/>
      <c r="B58" s="450"/>
      <c r="C58" s="450"/>
      <c r="D58" s="472"/>
      <c r="E58" s="482"/>
      <c r="F58" s="282"/>
      <c r="G58" s="282"/>
      <c r="H58" s="456"/>
      <c r="I58" s="282"/>
      <c r="J58" s="505"/>
      <c r="K58" s="282"/>
      <c r="P58" s="320"/>
      <c r="Q58" s="321"/>
    </row>
    <row r="59" spans="1:32" ht="12.95">
      <c r="A59" s="276"/>
      <c r="B59" s="450"/>
      <c r="C59" s="450"/>
      <c r="D59" s="472"/>
      <c r="E59" s="482"/>
      <c r="F59" s="282"/>
      <c r="G59" s="282"/>
      <c r="H59" s="456"/>
      <c r="I59" s="282"/>
      <c r="J59" s="505"/>
      <c r="K59" s="282"/>
      <c r="P59" s="320"/>
      <c r="Q59" s="321"/>
    </row>
    <row r="60" spans="1:32" ht="12.95">
      <c r="A60" s="276"/>
      <c r="B60" s="450"/>
      <c r="C60" s="450"/>
      <c r="D60" s="472"/>
      <c r="E60" s="482"/>
      <c r="F60" s="282"/>
      <c r="G60" s="282"/>
      <c r="H60" s="456"/>
      <c r="I60" s="282"/>
      <c r="J60" s="505"/>
      <c r="K60" s="282"/>
      <c r="P60" s="320"/>
      <c r="Q60" s="321"/>
    </row>
    <row r="61" spans="1:32" ht="12.95">
      <c r="A61" s="276"/>
      <c r="B61" s="451"/>
      <c r="C61" s="451"/>
      <c r="D61" s="473"/>
      <c r="E61" s="483"/>
      <c r="F61" s="455"/>
      <c r="G61" s="455"/>
      <c r="H61" s="458"/>
      <c r="I61" s="455"/>
      <c r="J61" s="506"/>
      <c r="K61" s="282"/>
    </row>
    <row r="62" spans="1:32" ht="12.95">
      <c r="A62" s="276"/>
      <c r="B62" s="282"/>
      <c r="C62" s="282"/>
      <c r="D62" s="282"/>
      <c r="E62" s="282"/>
      <c r="F62" s="282"/>
      <c r="G62" s="282"/>
      <c r="H62" s="456"/>
      <c r="I62" s="282"/>
      <c r="J62" s="282"/>
      <c r="K62" s="282"/>
    </row>
    <row r="63" spans="1:32" ht="12.95">
      <c r="A63" s="276"/>
      <c r="B63" s="468"/>
      <c r="C63" s="468"/>
      <c r="D63" s="469"/>
      <c r="E63" s="469"/>
      <c r="F63" s="276"/>
      <c r="G63" s="282"/>
      <c r="H63" s="282"/>
      <c r="I63" s="282"/>
      <c r="J63" s="282"/>
      <c r="K63" s="282"/>
    </row>
    <row r="64" spans="1:32" ht="12.95">
      <c r="A64" s="276"/>
      <c r="B64" s="468"/>
      <c r="C64" s="468"/>
      <c r="D64" s="469"/>
      <c r="E64" s="469"/>
      <c r="F64" s="276"/>
      <c r="G64" s="282"/>
      <c r="H64" s="282"/>
      <c r="I64" s="282"/>
      <c r="J64" s="282"/>
      <c r="K64" s="282"/>
    </row>
    <row r="65" spans="1:11" ht="12.95">
      <c r="A65" s="276"/>
      <c r="B65" s="468"/>
      <c r="C65" s="468"/>
      <c r="D65" s="469"/>
      <c r="E65" s="469"/>
      <c r="F65" s="276"/>
      <c r="G65" s="282"/>
      <c r="H65" s="282"/>
      <c r="I65" s="282"/>
      <c r="J65" s="282"/>
      <c r="K65" s="282"/>
    </row>
    <row r="66" spans="1:11" ht="12.95">
      <c r="A66" s="276"/>
      <c r="B66" s="468"/>
      <c r="C66" s="468"/>
      <c r="D66" s="469"/>
      <c r="E66" s="469"/>
      <c r="F66" s="276"/>
      <c r="G66" s="282"/>
      <c r="H66" s="282"/>
      <c r="I66" s="282"/>
      <c r="J66" s="282"/>
      <c r="K66" s="282"/>
    </row>
    <row r="67" spans="1:11" ht="12.95">
      <c r="A67" s="276"/>
      <c r="B67" s="276"/>
      <c r="C67" s="276"/>
      <c r="D67" s="469"/>
      <c r="E67" s="469"/>
      <c r="F67" s="276"/>
      <c r="G67" s="282"/>
      <c r="H67" s="282"/>
      <c r="I67" s="282"/>
      <c r="J67" s="282"/>
      <c r="K67" s="282"/>
    </row>
    <row r="68" spans="1:11" ht="12.95">
      <c r="B68" s="276"/>
      <c r="C68" s="276"/>
      <c r="D68" s="469"/>
      <c r="E68" s="469"/>
      <c r="F68" s="276"/>
      <c r="G68" s="282"/>
      <c r="H68" s="282"/>
      <c r="I68" s="282"/>
      <c r="J68" s="282"/>
      <c r="K68" s="282"/>
    </row>
    <row r="69" spans="1:11" ht="12.95">
      <c r="D69" s="13"/>
      <c r="E69" s="13"/>
      <c r="G69" s="282"/>
      <c r="H69" s="282"/>
      <c r="I69" s="282"/>
      <c r="J69" s="282"/>
      <c r="K69" s="282"/>
    </row>
    <row r="70" spans="1:11" ht="12.95">
      <c r="D70" s="19"/>
      <c r="E70" s="19"/>
      <c r="G70" s="282"/>
      <c r="H70" s="282"/>
      <c r="I70" s="282"/>
      <c r="J70" s="282"/>
      <c r="K70" s="282"/>
    </row>
    <row r="71" spans="1:11" ht="12.95">
      <c r="D71" s="19"/>
      <c r="E71" s="19"/>
      <c r="G71" s="282"/>
      <c r="H71" s="282"/>
      <c r="I71" s="282"/>
      <c r="J71" s="282"/>
      <c r="K71" s="282"/>
    </row>
    <row r="72" spans="1:11" ht="12.95">
      <c r="D72" s="19"/>
      <c r="E72" s="19"/>
    </row>
    <row r="73" spans="1:11" ht="12.95">
      <c r="D73" s="19"/>
      <c r="E73" s="19"/>
    </row>
    <row r="74" spans="1:11" ht="12.95">
      <c r="D74" s="19"/>
      <c r="E74" s="19"/>
    </row>
    <row r="75" spans="1:11" ht="12.95">
      <c r="D75" s="19"/>
      <c r="E75" s="19"/>
    </row>
    <row r="76" spans="1:11" ht="12.95">
      <c r="D76" s="19"/>
      <c r="E76" s="19"/>
    </row>
    <row r="77" spans="1:11" ht="12.95">
      <c r="D77" s="19"/>
      <c r="E77" s="19"/>
    </row>
    <row r="78" spans="1:11" ht="12.95">
      <c r="D78" s="19"/>
      <c r="E78" s="19"/>
    </row>
    <row r="79" spans="1:11" ht="12.95">
      <c r="D79" s="19"/>
      <c r="E79" s="19"/>
    </row>
    <row r="81" spans="4:5" ht="12.95">
      <c r="D81" s="19"/>
      <c r="E81" s="19"/>
    </row>
    <row r="82" spans="4:5" ht="12.95">
      <c r="D82" s="19"/>
      <c r="E82" s="19"/>
    </row>
    <row r="83" spans="4:5" ht="12.95">
      <c r="D83" s="19"/>
      <c r="E83" s="19"/>
    </row>
    <row r="84" spans="4:5" ht="12.95">
      <c r="D84" s="19"/>
      <c r="E84" s="19"/>
    </row>
    <row r="85" spans="4:5" ht="12.95">
      <c r="D85" s="19"/>
      <c r="E85" s="19"/>
    </row>
    <row r="86" spans="4:5" ht="12.95">
      <c r="D86" s="19"/>
      <c r="E86" s="19"/>
    </row>
    <row r="87" spans="4:5" ht="12.95">
      <c r="D87" s="19"/>
      <c r="E87" s="19"/>
    </row>
    <row r="88" spans="4:5" ht="12.95">
      <c r="D88" s="19"/>
      <c r="E88" s="19"/>
    </row>
    <row r="89" spans="4:5" ht="12.95">
      <c r="D89" s="19"/>
      <c r="E89" s="19"/>
    </row>
    <row r="90" spans="4:5" ht="12.95">
      <c r="D90" s="19"/>
      <c r="E90" s="19"/>
    </row>
  </sheetData>
  <mergeCells count="1">
    <mergeCell ref="C2:D2"/>
  </mergeCells>
  <dataValidations count="2">
    <dataValidation type="list" allowBlank="1" showInputMessage="1" showErrorMessage="1" sqref="H33:H62" xr:uid="{963312CB-F5E5-BC45-941B-FC3C969C6AEE}">
      <formula1>"1,2,3,4,5"</formula1>
    </dataValidation>
    <dataValidation type="list" allowBlank="1" showInputMessage="1" showErrorMessage="1" sqref="H31:H32 H23 H27:H29" xr:uid="{E3990EF1-133C-9548-A2DB-742A398FED00}">
      <formula1>"Core Business,Commercial Viability,Customer Desiderability,Execution"</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AA84F"/>
    <outlinePr summaryBelow="0" summaryRight="0"/>
  </sheetPr>
  <dimension ref="A1:AO130"/>
  <sheetViews>
    <sheetView zoomScaleNormal="100" workbookViewId="0">
      <pane xSplit="4" ySplit="10" topLeftCell="L12" activePane="bottomRight" state="frozen"/>
      <selection pane="bottomRight" activeCell="Q14" sqref="Q14"/>
      <selection pane="bottomLeft" activeCell="A11" sqref="A11"/>
      <selection pane="topRight" activeCell="E1" sqref="E1"/>
    </sheetView>
  </sheetViews>
  <sheetFormatPr defaultColWidth="12.28515625" defaultRowHeight="15.75" customHeight="1" outlineLevelRow="1" outlineLevelCol="1"/>
  <cols>
    <col min="1" max="1" width="3.28515625" customWidth="1"/>
    <col min="2" max="2" width="5.28515625" customWidth="1"/>
    <col min="3" max="3" width="32.28515625" customWidth="1"/>
    <col min="4" max="4" width="53.28515625" customWidth="1"/>
    <col min="5" max="5" width="18.42578125" customWidth="1"/>
    <col min="6" max="6" width="13.28515625" customWidth="1"/>
    <col min="7" max="7" width="10.7109375" customWidth="1"/>
    <col min="8" max="8" width="3.42578125" customWidth="1"/>
    <col min="9" max="9" width="12.7109375" customWidth="1"/>
    <col min="10" max="10" width="18.28515625" bestFit="1" customWidth="1"/>
    <col min="11" max="11" width="22.42578125" bestFit="1" customWidth="1"/>
    <col min="12" max="12" width="3.42578125" customWidth="1"/>
    <col min="13" max="13" width="10.28515625" customWidth="1"/>
    <col min="14" max="14" width="8.28515625" customWidth="1"/>
    <col min="15" max="15" width="3.42578125" customWidth="1"/>
    <col min="16" max="16" width="16.42578125" customWidth="1"/>
    <col min="17" max="19" width="17.28515625" customWidth="1"/>
    <col min="20" max="20" width="10.7109375" customWidth="1"/>
    <col min="21" max="21" width="14.28515625" customWidth="1"/>
    <col min="22" max="23" width="15.28515625" customWidth="1" outlineLevel="1"/>
    <col min="24" max="24" width="10.28515625" customWidth="1"/>
    <col min="25" max="25" width="14" customWidth="1"/>
    <col min="26" max="28" width="13.42578125" customWidth="1"/>
    <col min="29" max="29" width="8.42578125" customWidth="1"/>
    <col min="30" max="31" width="19.28515625" customWidth="1"/>
    <col min="32" max="33" width="16.28515625" customWidth="1"/>
    <col min="34" max="34" width="10.28515625" customWidth="1"/>
    <col min="35" max="35" width="3.42578125" customWidth="1"/>
    <col min="36" max="36" width="53.7109375" customWidth="1" outlineLevel="1"/>
    <col min="37" max="37" width="4.28515625" customWidth="1" collapsed="1"/>
    <col min="38" max="38" width="11.28515625" hidden="1" customWidth="1" outlineLevel="1"/>
    <col min="39" max="39" width="9.28515625" hidden="1" customWidth="1" outlineLevel="1"/>
    <col min="40" max="40" width="8.7109375" hidden="1" customWidth="1" outlineLevel="1"/>
    <col min="41" max="41" width="4.28515625" customWidth="1"/>
  </cols>
  <sheetData>
    <row r="1" spans="1:41" ht="3.75" customHeight="1">
      <c r="A1" s="2"/>
      <c r="B1" s="3"/>
      <c r="C1" s="3"/>
      <c r="D1" s="4"/>
      <c r="E1" s="4"/>
      <c r="F1" s="4"/>
      <c r="G1" s="5"/>
      <c r="H1" s="2"/>
      <c r="I1" s="5"/>
      <c r="J1" s="5"/>
      <c r="K1" s="2"/>
      <c r="L1" s="2"/>
      <c r="M1" s="2"/>
      <c r="N1" s="2"/>
      <c r="O1" s="2"/>
      <c r="P1" s="62"/>
      <c r="Q1" s="62"/>
      <c r="R1" s="62"/>
      <c r="S1" s="62"/>
      <c r="T1" s="62"/>
      <c r="U1" s="62"/>
      <c r="V1" s="62"/>
      <c r="W1" s="62"/>
      <c r="X1" s="62"/>
      <c r="Y1" s="63"/>
      <c r="Z1" s="63"/>
      <c r="AA1" s="63"/>
      <c r="AB1" s="63"/>
      <c r="AC1" s="64"/>
      <c r="AD1" s="65"/>
      <c r="AE1" s="65"/>
      <c r="AF1" s="65"/>
      <c r="AG1" s="65"/>
      <c r="AH1" s="66"/>
      <c r="AI1" s="2"/>
      <c r="AJ1" s="2"/>
      <c r="AK1" s="1"/>
      <c r="AL1" s="2"/>
      <c r="AM1" s="2"/>
      <c r="AN1" s="1"/>
      <c r="AO1" s="1"/>
    </row>
    <row r="2" spans="1:41" ht="29.25" customHeight="1">
      <c r="A2" s="2"/>
      <c r="B2" s="919" t="s">
        <v>63</v>
      </c>
      <c r="C2" s="920"/>
      <c r="D2" s="2"/>
      <c r="E2" s="2"/>
      <c r="F2" s="2"/>
      <c r="G2" s="5"/>
      <c r="H2" s="2"/>
      <c r="I2" s="5"/>
      <c r="J2" s="5"/>
      <c r="K2" s="2"/>
      <c r="L2" s="2"/>
      <c r="M2" s="2"/>
      <c r="N2" s="2"/>
      <c r="O2" s="2"/>
      <c r="P2" s="62"/>
      <c r="Q2" s="62"/>
      <c r="R2" s="62"/>
      <c r="S2" s="62"/>
      <c r="T2" s="62"/>
      <c r="U2" s="62"/>
      <c r="V2" s="62"/>
      <c r="W2" s="62"/>
      <c r="X2" s="62"/>
      <c r="Y2" s="937"/>
      <c r="Z2" s="920"/>
      <c r="AA2" s="920"/>
      <c r="AC2" s="62"/>
      <c r="AD2" s="65"/>
      <c r="AE2" s="65"/>
      <c r="AF2" s="65"/>
      <c r="AG2" s="65"/>
      <c r="AH2" s="66"/>
      <c r="AI2" s="2"/>
      <c r="AJ2" s="2"/>
      <c r="AK2" s="2"/>
      <c r="AL2" s="2"/>
      <c r="AM2" s="2"/>
      <c r="AN2" s="2"/>
      <c r="AO2" s="2"/>
    </row>
    <row r="3" spans="1:41" ht="14.25" customHeight="1">
      <c r="A3" s="2"/>
      <c r="B3" s="8" t="s">
        <v>237</v>
      </c>
      <c r="C3" s="3"/>
      <c r="D3" s="4"/>
      <c r="E3" s="4"/>
      <c r="F3" s="4"/>
      <c r="G3" s="5"/>
      <c r="H3" s="2"/>
      <c r="I3" s="5"/>
      <c r="J3" s="5"/>
      <c r="K3" s="2"/>
      <c r="L3" s="2"/>
      <c r="M3" s="2"/>
      <c r="N3" s="2"/>
      <c r="O3" s="2"/>
      <c r="P3" s="62"/>
      <c r="Q3" s="62"/>
      <c r="R3" s="62"/>
      <c r="S3" s="62"/>
      <c r="T3" s="62"/>
      <c r="U3" s="62"/>
      <c r="V3" s="62"/>
      <c r="W3" s="62"/>
      <c r="X3" s="62"/>
      <c r="Y3" s="67"/>
      <c r="Z3" s="63"/>
      <c r="AA3" s="63"/>
      <c r="AB3" s="63"/>
      <c r="AC3" s="64"/>
      <c r="AD3" s="65"/>
      <c r="AE3" s="65"/>
      <c r="AF3" s="65"/>
      <c r="AG3" s="65"/>
      <c r="AH3" s="66"/>
      <c r="AI3" s="2"/>
      <c r="AJ3" s="2"/>
      <c r="AK3" s="2"/>
      <c r="AL3" s="2"/>
      <c r="AM3" s="2"/>
      <c r="AN3" s="2"/>
      <c r="AO3" s="2"/>
    </row>
    <row r="4" spans="1:41" ht="12.75" customHeight="1">
      <c r="A4" s="1"/>
      <c r="B4" s="9"/>
      <c r="C4" s="9"/>
      <c r="D4" s="10"/>
      <c r="E4" s="10"/>
      <c r="F4" s="10"/>
      <c r="G4" s="11"/>
      <c r="H4" s="1"/>
      <c r="I4" s="11"/>
      <c r="J4" s="11"/>
      <c r="K4" s="1"/>
      <c r="L4" s="1"/>
      <c r="M4" s="1"/>
      <c r="N4" s="1"/>
      <c r="O4" s="1"/>
      <c r="P4" s="68"/>
      <c r="Q4" s="68"/>
      <c r="R4" s="68"/>
      <c r="S4" s="68"/>
      <c r="T4" s="68"/>
      <c r="U4" s="68"/>
      <c r="V4" s="68"/>
      <c r="W4" s="68"/>
      <c r="X4" s="68"/>
      <c r="Y4" s="69"/>
      <c r="Z4" s="69"/>
      <c r="AA4" s="69"/>
      <c r="AB4" s="69"/>
      <c r="AC4" s="70"/>
      <c r="AD4" s="71"/>
      <c r="AE4" s="71"/>
      <c r="AF4" s="71"/>
      <c r="AG4" s="71"/>
      <c r="AH4" s="72"/>
      <c r="AI4" s="1"/>
      <c r="AJ4" s="1"/>
      <c r="AK4" s="2"/>
      <c r="AL4" s="1"/>
      <c r="AM4" s="1"/>
      <c r="AN4" s="2"/>
      <c r="AO4" s="2"/>
    </row>
    <row r="5" spans="1:41" ht="22.5" customHeight="1">
      <c r="A5" s="73"/>
      <c r="B5" s="73"/>
      <c r="C5" s="74"/>
      <c r="D5" s="74"/>
      <c r="E5" s="74"/>
      <c r="F5" s="74"/>
      <c r="G5" s="74"/>
      <c r="H5" s="74"/>
      <c r="I5" s="74"/>
      <c r="J5" s="74"/>
      <c r="K5" s="74"/>
      <c r="L5" s="74"/>
      <c r="M5" s="74"/>
      <c r="N5" s="74"/>
      <c r="O5" s="74"/>
      <c r="P5" s="75"/>
      <c r="Q5" s="75"/>
      <c r="R5" s="75"/>
      <c r="S5" s="75"/>
      <c r="T5" s="75"/>
      <c r="U5" s="75"/>
      <c r="V5" s="75"/>
      <c r="W5" s="75"/>
      <c r="X5" s="75"/>
      <c r="Y5" s="75"/>
      <c r="Z5" s="75"/>
      <c r="AA5" s="75"/>
      <c r="AB5" s="75"/>
      <c r="AC5" s="75"/>
      <c r="AD5" s="75"/>
      <c r="AE5" s="75"/>
      <c r="AF5" s="75"/>
      <c r="AG5" s="75"/>
      <c r="AH5" s="75"/>
      <c r="AI5" s="76"/>
      <c r="AJ5" s="76"/>
      <c r="AK5" s="76"/>
      <c r="AL5" s="76"/>
      <c r="AM5" s="76"/>
      <c r="AN5" s="76"/>
      <c r="AO5" s="76"/>
    </row>
    <row r="6" spans="1:41" ht="15" customHeight="1">
      <c r="A6" s="73"/>
      <c r="B6" s="73"/>
      <c r="C6" s="74">
        <v>1</v>
      </c>
      <c r="D6" s="74">
        <f t="shared" ref="D6:V6" si="0">C6+1</f>
        <v>2</v>
      </c>
      <c r="E6" s="74">
        <f t="shared" si="0"/>
        <v>3</v>
      </c>
      <c r="F6" s="74">
        <f t="shared" si="0"/>
        <v>4</v>
      </c>
      <c r="G6" s="74">
        <f t="shared" si="0"/>
        <v>5</v>
      </c>
      <c r="H6" s="74">
        <f t="shared" si="0"/>
        <v>6</v>
      </c>
      <c r="I6" s="74">
        <f t="shared" si="0"/>
        <v>7</v>
      </c>
      <c r="J6" s="74">
        <f t="shared" si="0"/>
        <v>8</v>
      </c>
      <c r="K6" s="74">
        <f t="shared" si="0"/>
        <v>9</v>
      </c>
      <c r="L6" s="74">
        <f t="shared" si="0"/>
        <v>10</v>
      </c>
      <c r="M6" s="74">
        <f t="shared" si="0"/>
        <v>11</v>
      </c>
      <c r="N6" s="74">
        <f t="shared" si="0"/>
        <v>12</v>
      </c>
      <c r="O6" s="74">
        <f t="shared" si="0"/>
        <v>13</v>
      </c>
      <c r="P6" s="75">
        <f t="shared" si="0"/>
        <v>14</v>
      </c>
      <c r="Q6" s="75">
        <f t="shared" si="0"/>
        <v>15</v>
      </c>
      <c r="R6" s="75">
        <f t="shared" si="0"/>
        <v>16</v>
      </c>
      <c r="S6" s="75">
        <f t="shared" si="0"/>
        <v>17</v>
      </c>
      <c r="T6" s="75">
        <f t="shared" si="0"/>
        <v>18</v>
      </c>
      <c r="U6" s="75">
        <f t="shared" si="0"/>
        <v>19</v>
      </c>
      <c r="V6" s="75">
        <f t="shared" si="0"/>
        <v>20</v>
      </c>
      <c r="W6" s="75"/>
      <c r="X6" s="75">
        <f>V6+1</f>
        <v>21</v>
      </c>
      <c r="Y6" s="75">
        <f t="shared" ref="Y6:AH6" si="1">X6+1</f>
        <v>22</v>
      </c>
      <c r="Z6" s="75">
        <f t="shared" si="1"/>
        <v>23</v>
      </c>
      <c r="AA6" s="75">
        <f>Z6+1</f>
        <v>24</v>
      </c>
      <c r="AB6" s="75"/>
      <c r="AC6" s="75">
        <f>AA6+1</f>
        <v>25</v>
      </c>
      <c r="AD6" s="75">
        <f t="shared" si="1"/>
        <v>26</v>
      </c>
      <c r="AE6" s="75">
        <f t="shared" si="1"/>
        <v>27</v>
      </c>
      <c r="AF6" s="75">
        <f t="shared" si="1"/>
        <v>28</v>
      </c>
      <c r="AG6" s="75">
        <f t="shared" si="1"/>
        <v>29</v>
      </c>
      <c r="AH6" s="75">
        <f t="shared" si="1"/>
        <v>30</v>
      </c>
      <c r="AI6" s="76"/>
      <c r="AJ6" s="76"/>
      <c r="AK6" s="76"/>
      <c r="AL6" s="76"/>
      <c r="AM6" s="76"/>
      <c r="AN6" s="76"/>
      <c r="AO6" s="76"/>
    </row>
    <row r="7" spans="1:41" ht="22.5" customHeight="1">
      <c r="A7" s="77"/>
      <c r="B7" s="77"/>
      <c r="C7" s="78" t="s">
        <v>65</v>
      </c>
      <c r="D7" s="78"/>
      <c r="E7" s="78"/>
      <c r="F7" s="78"/>
      <c r="G7" s="78"/>
      <c r="H7" s="192"/>
      <c r="I7" s="78" t="s">
        <v>66</v>
      </c>
      <c r="J7" s="78"/>
      <c r="K7" s="78"/>
      <c r="L7" s="192"/>
      <c r="M7" s="79" t="s">
        <v>67</v>
      </c>
      <c r="N7" s="79"/>
      <c r="O7" s="192"/>
      <c r="P7" s="80" t="s">
        <v>238</v>
      </c>
      <c r="Q7" s="80"/>
      <c r="R7" s="80"/>
      <c r="S7" s="80"/>
      <c r="T7" s="80"/>
      <c r="U7" s="80"/>
      <c r="V7" s="80"/>
      <c r="W7" s="80"/>
      <c r="X7" s="80"/>
      <c r="Y7" s="80"/>
      <c r="Z7" s="80"/>
      <c r="AA7" s="80"/>
      <c r="AB7" s="80"/>
      <c r="AC7" s="80"/>
      <c r="AD7" s="80"/>
      <c r="AE7" s="80"/>
      <c r="AF7" s="80"/>
      <c r="AG7" s="80"/>
      <c r="AH7" s="80"/>
      <c r="AI7" s="192"/>
      <c r="AJ7" s="81"/>
      <c r="AK7" s="192"/>
      <c r="AL7" s="79"/>
      <c r="AM7" s="79"/>
      <c r="AN7" s="79"/>
      <c r="AO7" s="192"/>
    </row>
    <row r="8" spans="1:41" ht="30" customHeight="1">
      <c r="A8" s="77"/>
      <c r="B8" s="77"/>
      <c r="C8" s="82" t="s">
        <v>68</v>
      </c>
      <c r="D8" s="83"/>
      <c r="E8" s="83"/>
      <c r="F8" s="83"/>
      <c r="G8" s="83"/>
      <c r="H8" s="84"/>
      <c r="I8" s="82" t="s">
        <v>239</v>
      </c>
      <c r="J8" s="82"/>
      <c r="K8" s="85"/>
      <c r="L8" s="84"/>
      <c r="M8" s="839" t="s">
        <v>70</v>
      </c>
      <c r="N8" s="920"/>
      <c r="O8" s="84"/>
      <c r="P8" s="87" t="s">
        <v>71</v>
      </c>
      <c r="Q8" s="88"/>
      <c r="R8" s="88"/>
      <c r="S8" s="88"/>
      <c r="T8" s="88"/>
      <c r="U8" s="88"/>
      <c r="V8" s="88"/>
      <c r="W8" s="88"/>
      <c r="X8" s="88"/>
      <c r="Y8" s="88"/>
      <c r="Z8" s="88"/>
      <c r="AA8" s="88"/>
      <c r="AB8" s="88"/>
      <c r="AC8" s="88"/>
      <c r="AD8" s="88"/>
      <c r="AE8" s="88"/>
      <c r="AF8" s="88"/>
      <c r="AG8" s="88"/>
      <c r="AH8" s="88"/>
      <c r="AI8" s="84"/>
      <c r="AJ8" s="89"/>
      <c r="AK8" s="84"/>
      <c r="AL8" s="90"/>
      <c r="AM8" s="90"/>
      <c r="AN8" s="90"/>
      <c r="AO8" s="192"/>
    </row>
    <row r="9" spans="1:41" ht="19.5" customHeight="1">
      <c r="A9" s="77"/>
      <c r="B9" s="77"/>
      <c r="D9" s="13"/>
      <c r="E9" s="91"/>
      <c r="F9" s="91"/>
      <c r="G9" s="91"/>
      <c r="H9" s="96"/>
      <c r="I9" s="92"/>
      <c r="J9" s="92"/>
      <c r="K9" s="93"/>
      <c r="L9" s="96"/>
      <c r="M9" s="840" t="s">
        <v>72</v>
      </c>
      <c r="N9" s="921"/>
      <c r="O9" s="96"/>
      <c r="P9" s="863" t="s">
        <v>240</v>
      </c>
      <c r="Q9" s="938"/>
      <c r="R9" s="938"/>
      <c r="S9" s="938"/>
      <c r="T9" s="921"/>
      <c r="U9" s="841" t="s">
        <v>241</v>
      </c>
      <c r="V9" s="922"/>
      <c r="W9" s="922"/>
      <c r="X9" s="94"/>
      <c r="Y9" s="863" t="s">
        <v>242</v>
      </c>
      <c r="Z9" s="938"/>
      <c r="AA9" s="938"/>
      <c r="AB9" s="938"/>
      <c r="AC9" s="921"/>
      <c r="AD9" s="841" t="s">
        <v>243</v>
      </c>
      <c r="AE9" s="922"/>
      <c r="AF9" s="922"/>
      <c r="AG9" s="922"/>
      <c r="AH9" s="923"/>
      <c r="AI9" s="96"/>
      <c r="AJ9" s="95" t="s">
        <v>78</v>
      </c>
      <c r="AK9" s="96"/>
      <c r="AL9" s="833" t="s">
        <v>79</v>
      </c>
      <c r="AM9" s="922"/>
      <c r="AN9" s="923"/>
      <c r="AO9" s="192"/>
    </row>
    <row r="10" spans="1:41" ht="26.25" customHeight="1">
      <c r="A10" s="193"/>
      <c r="B10" s="193"/>
      <c r="C10" s="139" t="s">
        <v>80</v>
      </c>
      <c r="D10" s="194" t="s">
        <v>26</v>
      </c>
      <c r="E10" s="139" t="s">
        <v>149</v>
      </c>
      <c r="F10" s="139" t="s">
        <v>244</v>
      </c>
      <c r="G10" s="139" t="s">
        <v>245</v>
      </c>
      <c r="H10" s="195"/>
      <c r="I10" s="139" t="s">
        <v>246</v>
      </c>
      <c r="J10" s="139" t="s">
        <v>247</v>
      </c>
      <c r="K10" s="139" t="s">
        <v>239</v>
      </c>
      <c r="L10" s="195"/>
      <c r="M10" s="196" t="s">
        <v>82</v>
      </c>
      <c r="N10" s="197" t="s">
        <v>83</v>
      </c>
      <c r="O10" s="195"/>
      <c r="P10" s="205" t="s">
        <v>248</v>
      </c>
      <c r="Q10" s="206" t="s">
        <v>249</v>
      </c>
      <c r="R10" s="206" t="s">
        <v>250</v>
      </c>
      <c r="S10" s="207" t="s">
        <v>251</v>
      </c>
      <c r="T10" s="199" t="s">
        <v>89</v>
      </c>
      <c r="U10" s="212" t="s">
        <v>252</v>
      </c>
      <c r="V10" s="213" t="s">
        <v>253</v>
      </c>
      <c r="W10" s="214" t="s">
        <v>254</v>
      </c>
      <c r="X10" s="140" t="s">
        <v>89</v>
      </c>
      <c r="Y10" s="218" t="s">
        <v>255</v>
      </c>
      <c r="Z10" s="207" t="s">
        <v>256</v>
      </c>
      <c r="AA10" s="207" t="s">
        <v>257</v>
      </c>
      <c r="AB10" s="207" t="s">
        <v>258</v>
      </c>
      <c r="AC10" s="199" t="s">
        <v>89</v>
      </c>
      <c r="AD10" s="212" t="s">
        <v>259</v>
      </c>
      <c r="AE10" s="219" t="s">
        <v>260</v>
      </c>
      <c r="AF10" s="213" t="s">
        <v>261</v>
      </c>
      <c r="AG10" s="213" t="s">
        <v>61</v>
      </c>
      <c r="AH10" s="222" t="s">
        <v>89</v>
      </c>
      <c r="AI10" s="195"/>
      <c r="AJ10" s="201" t="s">
        <v>97</v>
      </c>
      <c r="AK10" s="96"/>
      <c r="AL10" s="834" t="s">
        <v>98</v>
      </c>
      <c r="AM10" s="920"/>
      <c r="AN10" s="924"/>
      <c r="AO10" s="192"/>
    </row>
    <row r="11" spans="1:41" ht="9.75" hidden="1" customHeight="1">
      <c r="A11" s="97"/>
      <c r="B11" s="97"/>
      <c r="C11" s="98"/>
      <c r="D11" s="99"/>
      <c r="E11" s="98"/>
      <c r="F11" s="98"/>
      <c r="G11" s="98"/>
      <c r="H11" s="100"/>
      <c r="I11" s="98"/>
      <c r="J11" s="98"/>
      <c r="K11" s="98"/>
      <c r="L11" s="100"/>
      <c r="M11" s="101">
        <f>IFERROR(AVERAGEIF($C14:$C130,"&lt;&gt;",M14:M130),"")</f>
        <v>4.1259259259259258</v>
      </c>
      <c r="N11" s="102" t="s">
        <v>99</v>
      </c>
      <c r="O11" s="100"/>
      <c r="P11" s="208">
        <f t="shared" ref="P11:AD11" si="2">IFERROR(AVERAGEIF($C14:$C130,"&lt;&gt;",P14:P130),"")</f>
        <v>4.7333333333333334</v>
      </c>
      <c r="Q11" s="209">
        <f t="shared" si="2"/>
        <v>2.7333333333333334</v>
      </c>
      <c r="R11" s="209">
        <f t="shared" si="2"/>
        <v>4.4666666666666668</v>
      </c>
      <c r="S11" s="209">
        <f t="shared" si="2"/>
        <v>3</v>
      </c>
      <c r="T11" s="103">
        <f t="shared" si="2"/>
        <v>3.7333333333333329</v>
      </c>
      <c r="U11" s="208" t="str">
        <f t="shared" si="2"/>
        <v/>
      </c>
      <c r="V11" s="209" t="str">
        <f t="shared" si="2"/>
        <v/>
      </c>
      <c r="W11" s="215">
        <f t="shared" si="2"/>
        <v>3.8</v>
      </c>
      <c r="X11" s="103">
        <f t="shared" si="2"/>
        <v>3.8</v>
      </c>
      <c r="Y11" s="208" t="str">
        <f t="shared" si="2"/>
        <v/>
      </c>
      <c r="Z11" s="209">
        <f t="shared" si="2"/>
        <v>4.6000000000000005</v>
      </c>
      <c r="AA11" s="209" t="str">
        <f t="shared" si="2"/>
        <v/>
      </c>
      <c r="AB11" s="209"/>
      <c r="AC11" s="103">
        <f t="shared" si="2"/>
        <v>4.6000000000000005</v>
      </c>
      <c r="AD11" s="208">
        <f t="shared" si="2"/>
        <v>4.5999999999999996</v>
      </c>
      <c r="AE11" s="220">
        <f>IFERROR(AVERAGEIF($F15:$F131,"&lt;&gt;",AE15:AE131),"")</f>
        <v>4.666666666666667</v>
      </c>
      <c r="AF11" s="209">
        <f t="shared" ref="AF11:AH11" si="3">IFERROR(AVERAGEIF($C14:$C130,"&lt;&gt;",AF14:AF130),"")</f>
        <v>4.5999999999999996</v>
      </c>
      <c r="AG11" s="209" t="str">
        <f t="shared" si="3"/>
        <v/>
      </c>
      <c r="AH11" s="223">
        <f t="shared" si="3"/>
        <v>4.5999999999999996</v>
      </c>
      <c r="AI11" s="100"/>
      <c r="AJ11" s="104"/>
      <c r="AK11" s="202"/>
      <c r="AL11" s="105"/>
      <c r="AM11" s="106"/>
      <c r="AN11" s="107"/>
      <c r="AO11" s="192"/>
    </row>
    <row r="12" spans="1:41" ht="61.5" customHeight="1">
      <c r="A12" s="108"/>
      <c r="B12" s="108"/>
      <c r="C12" s="109" t="s">
        <v>100</v>
      </c>
      <c r="D12" s="110" t="s">
        <v>101</v>
      </c>
      <c r="E12" s="109" t="s">
        <v>102</v>
      </c>
      <c r="F12" s="109" t="s">
        <v>103</v>
      </c>
      <c r="G12" s="111" t="s">
        <v>262</v>
      </c>
      <c r="H12" s="112"/>
      <c r="I12" s="109" t="s">
        <v>263</v>
      </c>
      <c r="J12" s="109" t="s">
        <v>104</v>
      </c>
      <c r="K12" s="109" t="s">
        <v>264</v>
      </c>
      <c r="L12" s="112"/>
      <c r="M12" s="113" t="s">
        <v>105</v>
      </c>
      <c r="N12" s="114" t="s">
        <v>83</v>
      </c>
      <c r="O12" s="112"/>
      <c r="P12" s="210" t="s">
        <v>265</v>
      </c>
      <c r="Q12" s="211" t="s">
        <v>266</v>
      </c>
      <c r="R12" s="211" t="s">
        <v>267</v>
      </c>
      <c r="S12" s="211" t="s">
        <v>268</v>
      </c>
      <c r="T12" s="116"/>
      <c r="U12" s="216" t="s">
        <v>115</v>
      </c>
      <c r="V12" s="211" t="s">
        <v>269</v>
      </c>
      <c r="W12" s="217" t="s">
        <v>270</v>
      </c>
      <c r="X12" s="117" t="s">
        <v>271</v>
      </c>
      <c r="Y12" s="216" t="s">
        <v>272</v>
      </c>
      <c r="Z12" s="211" t="s">
        <v>114</v>
      </c>
      <c r="AA12" s="211" t="s">
        <v>273</v>
      </c>
      <c r="AB12" s="211"/>
      <c r="AC12" s="116" t="s">
        <v>274</v>
      </c>
      <c r="AD12" s="210" t="s">
        <v>275</v>
      </c>
      <c r="AE12" s="211" t="s">
        <v>276</v>
      </c>
      <c r="AF12" s="221" t="s">
        <v>277</v>
      </c>
      <c r="AG12" s="221" t="s">
        <v>120</v>
      </c>
      <c r="AH12" s="224" t="s">
        <v>278</v>
      </c>
      <c r="AI12" s="112"/>
      <c r="AJ12" s="118" t="s">
        <v>124</v>
      </c>
      <c r="AK12" s="112"/>
      <c r="AL12" s="119" t="s">
        <v>125</v>
      </c>
      <c r="AM12" s="120" t="s">
        <v>126</v>
      </c>
      <c r="AN12" s="114" t="s">
        <v>127</v>
      </c>
      <c r="AO12" s="192"/>
    </row>
    <row r="13" spans="1:41" s="236" customFormat="1" ht="78" customHeight="1" outlineLevel="1">
      <c r="A13" s="226"/>
      <c r="B13" s="226"/>
      <c r="C13" s="227"/>
      <c r="D13" s="228"/>
      <c r="E13" s="227"/>
      <c r="F13" s="227"/>
      <c r="G13" s="227" t="s">
        <v>279</v>
      </c>
      <c r="H13" s="229"/>
      <c r="I13" s="227" t="s">
        <v>128</v>
      </c>
      <c r="J13" s="227" t="s">
        <v>280</v>
      </c>
      <c r="K13" s="227" t="s">
        <v>280</v>
      </c>
      <c r="L13" s="229"/>
      <c r="M13" s="230" t="s">
        <v>128</v>
      </c>
      <c r="N13" s="227"/>
      <c r="O13" s="229"/>
      <c r="P13" s="233" t="s">
        <v>281</v>
      </c>
      <c r="Q13" s="231" t="s">
        <v>282</v>
      </c>
      <c r="R13" s="231" t="s">
        <v>283</v>
      </c>
      <c r="S13" s="231" t="s">
        <v>284</v>
      </c>
      <c r="T13" s="232" t="s">
        <v>128</v>
      </c>
      <c r="U13" s="233" t="s">
        <v>285</v>
      </c>
      <c r="V13" s="234" t="s">
        <v>286</v>
      </c>
      <c r="W13" s="231" t="s">
        <v>287</v>
      </c>
      <c r="X13" s="232" t="s">
        <v>128</v>
      </c>
      <c r="Y13" s="233" t="s">
        <v>288</v>
      </c>
      <c r="Z13" s="233" t="s">
        <v>281</v>
      </c>
      <c r="AA13" s="233" t="s">
        <v>289</v>
      </c>
      <c r="AB13" s="233"/>
      <c r="AC13" s="232" t="s">
        <v>128</v>
      </c>
      <c r="AD13" s="233" t="s">
        <v>290</v>
      </c>
      <c r="AE13" s="231" t="s">
        <v>291</v>
      </c>
      <c r="AF13" s="233" t="s">
        <v>292</v>
      </c>
      <c r="AG13" s="233" t="s">
        <v>293</v>
      </c>
      <c r="AH13" s="232" t="s">
        <v>128</v>
      </c>
      <c r="AI13" s="229"/>
      <c r="AJ13" s="227" t="s">
        <v>140</v>
      </c>
      <c r="AK13" s="235"/>
      <c r="AL13" s="227" t="s">
        <v>140</v>
      </c>
      <c r="AM13" s="227" t="s">
        <v>140</v>
      </c>
      <c r="AN13" s="227" t="s">
        <v>140</v>
      </c>
      <c r="AO13" s="235"/>
    </row>
    <row r="14" spans="1:41" ht="22.5" customHeight="1">
      <c r="A14" s="126"/>
      <c r="B14" s="126"/>
      <c r="C14" s="194" t="s">
        <v>294</v>
      </c>
      <c r="D14" s="19" t="s">
        <v>295</v>
      </c>
      <c r="E14" s="127" t="s">
        <v>296</v>
      </c>
      <c r="F14" s="127" t="s">
        <v>297</v>
      </c>
      <c r="G14" s="127" t="s">
        <v>298</v>
      </c>
      <c r="H14" s="128"/>
      <c r="I14" s="127"/>
      <c r="J14" s="129" t="str">
        <f>IF(G14="","",IF(AND(G14="Quick win",T14&gt;='7. Scoring criteria'!$C$45,AH14&gt;='7. Scoring criteria'!$F$45),"Yes",IF(AND(G14="Big bet",T14&gt;='7. Scoring criteria'!$C$46,X14&gt;='7. Scoring criteria'!$D$46),"Yes",IF(AND(G14="Big bet",T14&gt;='7. Scoring criteria'!$C$46,AC14&gt;='7. Scoring criteria'!$E$46),"Yes",IF(AND(G14="Long shot",X14&gt;='7. Scoring criteria'!$D$47,AC14&gt;='7. Scoring criteria'!$E$47),"Yes","No")))))</f>
        <v>Yes</v>
      </c>
      <c r="K14" s="129" t="s">
        <v>299</v>
      </c>
      <c r="L14" s="128"/>
      <c r="M14" s="130">
        <f t="shared" ref="M14:M31" si="4">IFERROR(AVERAGE(P14:S14,U14:W14,Y14:AA14,AD14:AG14),"")</f>
        <v>4.5185185185185182</v>
      </c>
      <c r="N14" s="131">
        <f t="shared" ref="N14:N31" si="5">IFERROR(RANK(M14,$M$14:$M$128,0)+COUNTIF($M$14:M14,#REF!)," ")</f>
        <v>1</v>
      </c>
      <c r="O14" s="128"/>
      <c r="P14" s="132">
        <f>IFERROR(AVERAGE('4a. Scorer 1'!F13,'4b. Scorer 2'!F13,'4c. Scorer 3'!F13)," ")</f>
        <v>5</v>
      </c>
      <c r="Q14" s="132">
        <f>IFERROR(AVERAGE('4a. Scorer 1'!H13,'4b. Scorer 2'!H13,'4c. Scorer 3'!H13)," ")</f>
        <v>4</v>
      </c>
      <c r="R14" s="132">
        <f>IFERROR(AVERAGE('4a. Scorer 1'!I13,'4b. Scorer 2'!I13,'4c. Scorer 3'!I13)," ")</f>
        <v>5</v>
      </c>
      <c r="S14" s="132">
        <f>IFERROR(AVERAGE('4a. Scorer 1'!J13,'4b. Scorer 2'!J13,'4c. Scorer 3'!J13)," ")</f>
        <v>2.3333333333333335</v>
      </c>
      <c r="T14" s="133">
        <f t="shared" ref="T14:T31" si="6">IFERROR(AVERAGE(P14:S14),"")</f>
        <v>4.083333333333333</v>
      </c>
      <c r="U14" s="132" t="str">
        <f>IFERROR(AVERAGE('4a. Scorer 1'!#REF!,'4b. Scorer 2'!#REF!,'4c. Scorer 3'!#REF!)," ")</f>
        <v xml:space="preserve"> </v>
      </c>
      <c r="V14" s="132" t="str">
        <f>IFERROR(AVERAGE('4a. Scorer 1'!#REF!,'4b. Scorer 2'!#REF!,'4c. Scorer 3'!#REF!)," ")</f>
        <v xml:space="preserve"> </v>
      </c>
      <c r="W14" s="132">
        <f>IFERROR(AVERAGE('4a. Scorer 1'!L13,'4b. Scorer 2'!L13,'4c. Scorer 3'!L13)," ")</f>
        <v>4.333333333333333</v>
      </c>
      <c r="X14" s="133">
        <f t="shared" ref="X14:X31" si="7">IFERROR(AVERAGE(U14:W14),"")</f>
        <v>4.333333333333333</v>
      </c>
      <c r="Y14" s="132" t="str">
        <f>IFERROR(AVERAGE('4a. Scorer 1'!#REF!,'4b. Scorer 2'!#REF!,'4c. Scorer 3'!#REF!)," ")</f>
        <v xml:space="preserve"> </v>
      </c>
      <c r="Z14" s="132">
        <f>IFERROR(AVERAGE('4a. Scorer 1'!N13,'4b. Scorer 2'!N13,'4c. Scorer 3'!N13)," ")</f>
        <v>5</v>
      </c>
      <c r="AA14" s="132" t="str">
        <f>IFERROR(AVERAGE('4a. Scorer 1'!#REF!,'4b. Scorer 2'!#REF!,'4c. Scorer 3'!#REF!)," ")</f>
        <v xml:space="preserve"> </v>
      </c>
      <c r="AB14" s="132"/>
      <c r="AC14" s="133">
        <f t="shared" ref="AC14:AC31" si="8">IFERROR(AVERAGE(Y14:AA14),"")</f>
        <v>5</v>
      </c>
      <c r="AD14" s="132">
        <f>IFERROR(AVERAGE('4a. Scorer 1'!Q13,'4b. Scorer 2'!P13,'4c. Scorer 3'!P13)," ")</f>
        <v>5</v>
      </c>
      <c r="AE14" s="132">
        <f>IFERROR(AVERAGE('4a. Scorer 1'!R13,'4b. Scorer 2'!Q13,'4c. Scorer 3'!Q13)," ")</f>
        <v>5</v>
      </c>
      <c r="AF14" s="132">
        <f>IFERROR(AVERAGE('4a. Scorer 1'!S13,'4b. Scorer 2'!R13,'4c. Scorer 3'!R13)," ")</f>
        <v>5</v>
      </c>
      <c r="AG14" s="132" t="str">
        <f>IFERROR(AVERAGE('4a. Scorer 1'!#REF!,'4b. Scorer 2'!S13,'4c. Scorer 3'!S13)," ")</f>
        <v xml:space="preserve"> </v>
      </c>
      <c r="AH14" s="133">
        <f t="shared" ref="AH14:AH31" si="9">IFERROR(AVERAGE(AD14:AG14),"")</f>
        <v>5</v>
      </c>
      <c r="AI14" s="128"/>
      <c r="AJ14" s="127"/>
      <c r="AK14" s="192" t="s">
        <v>1</v>
      </c>
      <c r="AL14" s="127"/>
      <c r="AM14" s="127"/>
      <c r="AN14" s="127"/>
      <c r="AO14" s="192"/>
    </row>
    <row r="15" spans="1:41" ht="22.5" customHeight="1">
      <c r="A15" s="126"/>
      <c r="B15" s="126"/>
      <c r="C15" s="194" t="s">
        <v>181</v>
      </c>
      <c r="D15" s="19" t="s">
        <v>300</v>
      </c>
      <c r="E15" s="127" t="s">
        <v>301</v>
      </c>
      <c r="F15" s="127" t="s">
        <v>302</v>
      </c>
      <c r="G15" s="127" t="s">
        <v>303</v>
      </c>
      <c r="H15" s="128"/>
      <c r="I15" s="127"/>
      <c r="J15" s="129" t="str">
        <f>IF(G15="","",IF(AND(G15="Quick win",T15&gt;='7. Scoring criteria'!$C$45,AH15&gt;='7. Scoring criteria'!$F$45),"Yes",IF(AND(G15="Big bet",T15&gt;='7. Scoring criteria'!$C$46,X15&gt;='7. Scoring criteria'!$D$46),"Yes",IF(AND(G15="Big bet",T15&gt;='7. Scoring criteria'!$C$46,AC15&gt;='7. Scoring criteria'!$E$46),"Yes",IF(AND(G15="Long shot",X15&gt;='7. Scoring criteria'!$D$47,AC15&gt;='7. Scoring criteria'!$E$47),"Yes","No")))))</f>
        <v>Yes</v>
      </c>
      <c r="K15" s="129" t="s">
        <v>299</v>
      </c>
      <c r="L15" s="128"/>
      <c r="M15" s="130">
        <f t="shared" si="4"/>
        <v>4.166666666666667</v>
      </c>
      <c r="N15" s="131">
        <f t="shared" si="5"/>
        <v>2</v>
      </c>
      <c r="O15" s="128"/>
      <c r="P15" s="132">
        <f>IFERROR(AVERAGE('4a. Scorer 1'!F14,'4b. Scorer 2'!F14,'4c. Scorer 3'!F14)," ")</f>
        <v>5</v>
      </c>
      <c r="Q15" s="132">
        <f>IFERROR(AVERAGE('4a. Scorer 1'!H14,'4b. Scorer 2'!H14,'4c. Scorer 3'!H14)," ")</f>
        <v>2</v>
      </c>
      <c r="R15" s="132">
        <f>IFERROR(AVERAGE('4a. Scorer 1'!I14,'4b. Scorer 2'!I14,'4c. Scorer 3'!I14)," ")</f>
        <v>5</v>
      </c>
      <c r="S15" s="132">
        <f>IFERROR(AVERAGE('4a. Scorer 1'!J14,'4b. Scorer 2'!J14,'4c. Scorer 3'!J14)," ")</f>
        <v>2.3333333333333335</v>
      </c>
      <c r="T15" s="133">
        <f t="shared" si="6"/>
        <v>3.5833333333333335</v>
      </c>
      <c r="U15" s="132" t="str">
        <f>IFERROR(AVERAGE('4a. Scorer 1'!#REF!,'4b. Scorer 2'!#REF!,'4c. Scorer 3'!#REF!)," ")</f>
        <v xml:space="preserve"> </v>
      </c>
      <c r="V15" s="132" t="str">
        <f>IFERROR(AVERAGE('4a. Scorer 1'!#REF!,'4b. Scorer 2'!#REF!,'4c. Scorer 3'!#REF!)," ")</f>
        <v xml:space="preserve"> </v>
      </c>
      <c r="W15" s="132">
        <f>IFERROR(AVERAGE('4a. Scorer 1'!L14,'4b. Scorer 2'!L14,'4c. Scorer 3'!L14)," ")</f>
        <v>4</v>
      </c>
      <c r="X15" s="133">
        <f t="shared" si="7"/>
        <v>4</v>
      </c>
      <c r="Y15" s="132" t="str">
        <f>IFERROR(AVERAGE('4a. Scorer 1'!#REF!,'4b. Scorer 2'!#REF!,'4c. Scorer 3'!#REF!)," ")</f>
        <v xml:space="preserve"> </v>
      </c>
      <c r="Z15" s="132">
        <f>IFERROR(AVERAGE('4a. Scorer 1'!N14,'4b. Scorer 2'!N14,'4c. Scorer 3'!N14)," ")</f>
        <v>4.666666666666667</v>
      </c>
      <c r="AA15" s="132" t="str">
        <f>IFERROR(AVERAGE('4a. Scorer 1'!#REF!,'4b. Scorer 2'!#REF!,'4c. Scorer 3'!#REF!)," ")</f>
        <v xml:space="preserve"> </v>
      </c>
      <c r="AB15" s="132"/>
      <c r="AC15" s="133">
        <f t="shared" si="8"/>
        <v>4.666666666666667</v>
      </c>
      <c r="AD15" s="132">
        <f>IFERROR(AVERAGE('4a. Scorer 1'!Q14,'4b. Scorer 2'!P14,'4c. Scorer 3'!P14)," ")</f>
        <v>4.5</v>
      </c>
      <c r="AE15" s="132">
        <f>IFERROR(AVERAGE('4a. Scorer 1'!R14,'4b. Scorer 2'!Q14,'4c. Scorer 3'!Q14)," ")</f>
        <v>5</v>
      </c>
      <c r="AF15" s="132">
        <f>IFERROR(AVERAGE('4a. Scorer 1'!S14,'4b. Scorer 2'!R14,'4c. Scorer 3'!R14)," ")</f>
        <v>5</v>
      </c>
      <c r="AG15" s="132" t="str">
        <f>IFERROR(AVERAGE('4a. Scorer 1'!#REF!,'4b. Scorer 2'!S14,'4c. Scorer 3'!S14)," ")</f>
        <v xml:space="preserve"> </v>
      </c>
      <c r="AH15" s="133">
        <f t="shared" si="9"/>
        <v>4.833333333333333</v>
      </c>
      <c r="AI15" s="128"/>
      <c r="AJ15" s="127"/>
      <c r="AK15" s="192" t="s">
        <v>1</v>
      </c>
      <c r="AL15" s="127"/>
      <c r="AM15" s="127"/>
      <c r="AN15" s="127"/>
      <c r="AO15" s="192"/>
    </row>
    <row r="16" spans="1:41" ht="22.5" customHeight="1">
      <c r="A16" s="126"/>
      <c r="B16" s="126"/>
      <c r="C16" s="194" t="s">
        <v>304</v>
      </c>
      <c r="D16" s="19" t="s">
        <v>305</v>
      </c>
      <c r="E16" s="127" t="s">
        <v>306</v>
      </c>
      <c r="F16" s="127" t="s">
        <v>307</v>
      </c>
      <c r="G16" s="127" t="s">
        <v>298</v>
      </c>
      <c r="H16" s="128"/>
      <c r="I16" s="127"/>
      <c r="J16" s="129" t="str">
        <f>IF(G16="","",IF(AND(G16="Quick win",T16&gt;='7. Scoring criteria'!$C$45,AH16&gt;='7. Scoring criteria'!$F$45),"Yes",IF(AND(G16="Big bet",T16&gt;='7. Scoring criteria'!$C$46,X16&gt;='7. Scoring criteria'!$D$46),"Yes",IF(AND(G16="Big bet",T16&gt;='7. Scoring criteria'!$C$46,AC16&gt;='7. Scoring criteria'!$E$46),"Yes",IF(AND(G16="Long shot",X16&gt;='7. Scoring criteria'!$D$47,AC16&gt;='7. Scoring criteria'!$E$47),"Yes","No")))))</f>
        <v>Yes</v>
      </c>
      <c r="K16" s="129" t="s">
        <v>308</v>
      </c>
      <c r="L16" s="128"/>
      <c r="M16" s="130">
        <f t="shared" si="4"/>
        <v>4.0925925925925926</v>
      </c>
      <c r="N16" s="131">
        <f t="shared" si="5"/>
        <v>3</v>
      </c>
      <c r="O16" s="128"/>
      <c r="P16" s="132">
        <f>IFERROR(AVERAGE('4a. Scorer 1'!F15,'4b. Scorer 2'!F15,'4c. Scorer 3'!F15)," ")</f>
        <v>5</v>
      </c>
      <c r="Q16" s="132">
        <f>IFERROR(AVERAGE('4a. Scorer 1'!H15,'4b. Scorer 2'!H15,'4c. Scorer 3'!H15)," ")</f>
        <v>2.6666666666666665</v>
      </c>
      <c r="R16" s="132">
        <f>IFERROR(AVERAGE('4a. Scorer 1'!I15,'4b. Scorer 2'!I15,'4c. Scorer 3'!I15)," ")</f>
        <v>4.333333333333333</v>
      </c>
      <c r="S16" s="132">
        <f>IFERROR(AVERAGE('4a. Scorer 1'!J15,'4b. Scorer 2'!J15,'4c. Scorer 3'!J15)," ")</f>
        <v>3</v>
      </c>
      <c r="T16" s="133">
        <f t="shared" si="6"/>
        <v>3.75</v>
      </c>
      <c r="U16" s="132" t="str">
        <f>IFERROR(AVERAGE('4a. Scorer 1'!#REF!,'4b. Scorer 2'!#REF!,'4c. Scorer 3'!#REF!)," ")</f>
        <v xml:space="preserve"> </v>
      </c>
      <c r="V16" s="132" t="str">
        <f>IFERROR(AVERAGE('4a. Scorer 1'!#REF!,'4b. Scorer 2'!#REF!,'4c. Scorer 3'!#REF!)," ")</f>
        <v xml:space="preserve"> </v>
      </c>
      <c r="W16" s="132">
        <f>IFERROR(AVERAGE('4a. Scorer 1'!L15,'4b. Scorer 2'!L15,'4c. Scorer 3'!L15)," ")</f>
        <v>3.6666666666666665</v>
      </c>
      <c r="X16" s="133">
        <f t="shared" si="7"/>
        <v>3.6666666666666665</v>
      </c>
      <c r="Y16" s="132" t="str">
        <f>IFERROR(AVERAGE('4a. Scorer 1'!#REF!,'4b. Scorer 2'!#REF!,'4c. Scorer 3'!#REF!)," ")</f>
        <v xml:space="preserve"> </v>
      </c>
      <c r="Z16" s="132">
        <f>IFERROR(AVERAGE('4a. Scorer 1'!N15,'4b. Scorer 2'!N15,'4c. Scorer 3'!N15)," ")</f>
        <v>4.666666666666667</v>
      </c>
      <c r="AA16" s="132" t="str">
        <f>IFERROR(AVERAGE('4a. Scorer 1'!#REF!,'4b. Scorer 2'!#REF!,'4c. Scorer 3'!#REF!)," ")</f>
        <v xml:space="preserve"> </v>
      </c>
      <c r="AB16" s="132"/>
      <c r="AC16" s="133">
        <f t="shared" si="8"/>
        <v>4.666666666666667</v>
      </c>
      <c r="AD16" s="132">
        <f>IFERROR(AVERAGE('4a. Scorer 1'!Q15,'4b. Scorer 2'!P15,'4c. Scorer 3'!P15)," ")</f>
        <v>4.833333333333333</v>
      </c>
      <c r="AE16" s="132">
        <f>IFERROR(AVERAGE('4a. Scorer 1'!R15,'4b. Scorer 2'!Q15,'4c. Scorer 3'!Q15)," ")</f>
        <v>4</v>
      </c>
      <c r="AF16" s="132">
        <f>IFERROR(AVERAGE('4a. Scorer 1'!S15,'4b. Scorer 2'!R15,'4c. Scorer 3'!R15)," ")</f>
        <v>4.666666666666667</v>
      </c>
      <c r="AG16" s="132" t="str">
        <f>IFERROR(AVERAGE('4a. Scorer 1'!#REF!,'4b. Scorer 2'!S15,'4c. Scorer 3'!S15)," ")</f>
        <v xml:space="preserve"> </v>
      </c>
      <c r="AH16" s="133">
        <f t="shared" si="9"/>
        <v>4.5</v>
      </c>
      <c r="AI16" s="128"/>
      <c r="AJ16" s="127"/>
      <c r="AK16" s="192" t="s">
        <v>1</v>
      </c>
      <c r="AL16" s="127"/>
      <c r="AM16" s="127"/>
      <c r="AN16" s="127"/>
      <c r="AO16" s="192"/>
    </row>
    <row r="17" spans="1:41" ht="22.5" customHeight="1">
      <c r="A17" s="126"/>
      <c r="B17" s="126"/>
      <c r="C17" s="194" t="s">
        <v>189</v>
      </c>
      <c r="D17" s="19" t="s">
        <v>309</v>
      </c>
      <c r="E17" s="127" t="s">
        <v>310</v>
      </c>
      <c r="F17" s="127" t="s">
        <v>311</v>
      </c>
      <c r="G17" s="127" t="s">
        <v>312</v>
      </c>
      <c r="H17" s="128"/>
      <c r="I17" s="127"/>
      <c r="J17" s="129" t="str">
        <f>IF(G17="","",IF(AND(G17="Quick win",T17&gt;='7. Scoring criteria'!$C$45,AH17&gt;='7. Scoring criteria'!$F$45),"Yes",IF(AND(G17="Big bet",T17&gt;='7. Scoring criteria'!$C$46,X17&gt;='7. Scoring criteria'!$D$46),"Yes",IF(AND(G17="Big bet",T17&gt;='7. Scoring criteria'!$C$46,AC17&gt;='7. Scoring criteria'!$E$46),"Yes",IF(AND(G17="Long shot",X17&gt;='7. Scoring criteria'!$D$47,AC17&gt;='7. Scoring criteria'!$E$47),"Yes","No")))))</f>
        <v>Yes</v>
      </c>
      <c r="K17" s="129" t="s">
        <v>299</v>
      </c>
      <c r="L17" s="128"/>
      <c r="M17" s="130">
        <f t="shared" si="4"/>
        <v>4.0740740740740735</v>
      </c>
      <c r="N17" s="131">
        <f t="shared" si="5"/>
        <v>4</v>
      </c>
      <c r="O17" s="128"/>
      <c r="P17" s="132">
        <f>IFERROR(AVERAGE('4a. Scorer 1'!F16,'4b. Scorer 2'!F16,'4c. Scorer 3'!F16)," ")</f>
        <v>4.666666666666667</v>
      </c>
      <c r="Q17" s="132">
        <f>IFERROR(AVERAGE('4a. Scorer 1'!H16,'4b. Scorer 2'!H16,'4c. Scorer 3'!H16)," ")</f>
        <v>2.3333333333333335</v>
      </c>
      <c r="R17" s="132">
        <f>IFERROR(AVERAGE('4a. Scorer 1'!I16,'4b. Scorer 2'!I16,'4c. Scorer 3'!I16)," ")</f>
        <v>4.333333333333333</v>
      </c>
      <c r="S17" s="132">
        <f>IFERROR(AVERAGE('4a. Scorer 1'!J16,'4b. Scorer 2'!J16,'4c. Scorer 3'!J15)," ")</f>
        <v>3.6666666666666665</v>
      </c>
      <c r="T17" s="133">
        <f t="shared" si="6"/>
        <v>3.7499999999999996</v>
      </c>
      <c r="U17" s="132" t="str">
        <f>IFERROR(AVERAGE('4a. Scorer 1'!#REF!,'4b. Scorer 2'!#REF!,'4c. Scorer 3'!#REF!)," ")</f>
        <v xml:space="preserve"> </v>
      </c>
      <c r="V17" s="132" t="str">
        <f>IFERROR(AVERAGE('4a. Scorer 1'!#REF!,'4b. Scorer 2'!#REF!,'4c. Scorer 3'!#REF!)," ")</f>
        <v xml:space="preserve"> </v>
      </c>
      <c r="W17" s="132">
        <f>IFERROR(AVERAGE('4a. Scorer 1'!L16,'4b. Scorer 2'!L16,'4c. Scorer 3'!L16)," ")</f>
        <v>3.3333333333333335</v>
      </c>
      <c r="X17" s="133">
        <f t="shared" si="7"/>
        <v>3.3333333333333335</v>
      </c>
      <c r="Y17" s="132" t="str">
        <f>IFERROR(AVERAGE('4a. Scorer 1'!#REF!,'4b. Scorer 2'!#REF!,'4c. Scorer 3'!#REF!)," ")</f>
        <v xml:space="preserve"> </v>
      </c>
      <c r="Z17" s="132">
        <f>IFERROR(AVERAGE('4a. Scorer 1'!N16,'4b. Scorer 2'!N16,'4c. Scorer 3'!N16)," ")</f>
        <v>4</v>
      </c>
      <c r="AA17" s="132" t="str">
        <f>IFERROR(AVERAGE('4a. Scorer 1'!#REF!,'4b. Scorer 2'!#REF!,'4c. Scorer 3'!#REF!)," ")</f>
        <v xml:space="preserve"> </v>
      </c>
      <c r="AB17" s="132"/>
      <c r="AC17" s="133">
        <f t="shared" si="8"/>
        <v>4</v>
      </c>
      <c r="AD17" s="132">
        <f>IFERROR(AVERAGE('4a. Scorer 1'!Q16,'4b. Scorer 2'!P16,'4c. Scorer 3'!P16)," ")</f>
        <v>4.333333333333333</v>
      </c>
      <c r="AE17" s="132">
        <f>IFERROR(AVERAGE('4a. Scorer 1'!R16,'4b. Scorer 2'!Q16,'4c. Scorer 3'!Q16)," ")</f>
        <v>5</v>
      </c>
      <c r="AF17" s="132">
        <f>IFERROR(AVERAGE('4a. Scorer 1'!S16,'4b. Scorer 2'!R16,'4c. Scorer 3'!R16)," ")</f>
        <v>5</v>
      </c>
      <c r="AG17" s="132" t="str">
        <f>IFERROR(AVERAGE('4a. Scorer 1'!#REF!,'4b. Scorer 2'!S16,'4c. Scorer 3'!S16)," ")</f>
        <v xml:space="preserve"> </v>
      </c>
      <c r="AH17" s="133">
        <f t="shared" si="9"/>
        <v>4.7777777777777777</v>
      </c>
      <c r="AI17" s="128"/>
      <c r="AJ17" s="127"/>
      <c r="AK17" s="192" t="s">
        <v>1</v>
      </c>
      <c r="AL17" s="127"/>
      <c r="AM17" s="127"/>
      <c r="AN17" s="127"/>
      <c r="AO17" s="192"/>
    </row>
    <row r="18" spans="1:41" ht="22.5" customHeight="1">
      <c r="A18" s="126"/>
      <c r="B18" s="126"/>
      <c r="C18" s="194" t="s">
        <v>313</v>
      </c>
      <c r="D18" s="19" t="s">
        <v>314</v>
      </c>
      <c r="E18" s="127" t="s">
        <v>315</v>
      </c>
      <c r="F18" s="127"/>
      <c r="G18" s="127" t="s">
        <v>312</v>
      </c>
      <c r="H18" s="128"/>
      <c r="I18" s="127"/>
      <c r="J18" s="129" t="str">
        <f>IF(G18="","",IF(AND(G18="Quick win",T18&gt;='7. Scoring criteria'!$C$45,AH18&gt;='7. Scoring criteria'!$F$45),"Yes",IF(AND(G18="Big bet",T18&gt;='7. Scoring criteria'!$C$46,X18&gt;='7. Scoring criteria'!$D$46),"Yes",IF(AND(G18="Big bet",T18&gt;='7. Scoring criteria'!$C$46,AC18&gt;='7. Scoring criteria'!$E$46),"Yes",IF(AND(G18="Long shot",X18&gt;='7. Scoring criteria'!$D$47,AC18&gt;='7. Scoring criteria'!$E$47),"Yes","No")))))</f>
        <v>Yes</v>
      </c>
      <c r="K18" s="129" t="s">
        <v>316</v>
      </c>
      <c r="L18" s="128"/>
      <c r="M18" s="130">
        <f t="shared" si="4"/>
        <v>3.7777777777777777</v>
      </c>
      <c r="N18" s="131">
        <f t="shared" si="5"/>
        <v>5</v>
      </c>
      <c r="O18" s="128"/>
      <c r="P18" s="132">
        <f>IFERROR(AVERAGE('4a. Scorer 1'!F17,'4b. Scorer 2'!F17,'4c. Scorer 3'!F17)," ")</f>
        <v>4</v>
      </c>
      <c r="Q18" s="132">
        <f>IFERROR(AVERAGE('4a. Scorer 1'!H17,'4b. Scorer 2'!H17,'4c. Scorer 3'!H17)," ")</f>
        <v>2.6666666666666665</v>
      </c>
      <c r="R18" s="132">
        <f>IFERROR(AVERAGE('4a. Scorer 1'!I17,'4b. Scorer 2'!I17,'4c. Scorer 3'!I17)," ")</f>
        <v>3.6666666666666665</v>
      </c>
      <c r="S18" s="132">
        <f>IFERROR(AVERAGE('4a. Scorer 1'!J17,'4b. Scorer 2'!J17,'4c. Scorer 3'!J17)," ")</f>
        <v>3.6666666666666665</v>
      </c>
      <c r="T18" s="133">
        <f t="shared" si="6"/>
        <v>3.4999999999999996</v>
      </c>
      <c r="U18" s="132" t="str">
        <f>IFERROR(AVERAGE('4a. Scorer 1'!#REF!,'4b. Scorer 2'!#REF!,'4c. Scorer 3'!#REF!)," ")</f>
        <v xml:space="preserve"> </v>
      </c>
      <c r="V18" s="132" t="str">
        <f>IFERROR(AVERAGE('4a. Scorer 1'!#REF!,'4b. Scorer 2'!#REF!,'4c. Scorer 3'!#REF!)," ")</f>
        <v xml:space="preserve"> </v>
      </c>
      <c r="W18" s="132">
        <f>IFERROR(AVERAGE('4a. Scorer 1'!L17,'4b. Scorer 2'!L17,'4c. Scorer 3'!L17)," ")</f>
        <v>3.6666666666666665</v>
      </c>
      <c r="X18" s="133">
        <f t="shared" si="7"/>
        <v>3.6666666666666665</v>
      </c>
      <c r="Y18" s="132" t="str">
        <f>IFERROR(AVERAGE('4a. Scorer 1'!#REF!,'4b. Scorer 2'!#REF!,'4c. Scorer 3'!#REF!)," ")</f>
        <v xml:space="preserve"> </v>
      </c>
      <c r="Z18" s="132">
        <f>IFERROR(AVERAGE('4a. Scorer 1'!N17,'4b. Scorer 2'!N17,'4c. Scorer 3'!N17)," ")</f>
        <v>4.666666666666667</v>
      </c>
      <c r="AA18" s="132" t="str">
        <f>IFERROR(AVERAGE('4a. Scorer 1'!#REF!,'4b. Scorer 2'!#REF!,'4c. Scorer 3'!#REF!)," ")</f>
        <v xml:space="preserve"> </v>
      </c>
      <c r="AB18" s="132"/>
      <c r="AC18" s="133">
        <f t="shared" si="8"/>
        <v>4.666666666666667</v>
      </c>
      <c r="AD18" s="132">
        <f>IFERROR(AVERAGE('4a. Scorer 1'!Q17,'4b. Scorer 2'!P17,'4c. Scorer 3'!P17)," ")</f>
        <v>4.333333333333333</v>
      </c>
      <c r="AE18" s="132">
        <f>IFERROR(AVERAGE('4a. Scorer 1'!R17,'4b. Scorer 2'!Q17,'4c. Scorer 3'!Q17)," ")</f>
        <v>4</v>
      </c>
      <c r="AF18" s="132">
        <f>IFERROR(AVERAGE('4a. Scorer 1'!S17,'4b. Scorer 2'!R17,'4c. Scorer 3'!R17)," ")</f>
        <v>3.3333333333333335</v>
      </c>
      <c r="AG18" s="132" t="str">
        <f>IFERROR(AVERAGE('4a. Scorer 1'!#REF!,'4b. Scorer 2'!S17,'4c. Scorer 3'!S17)," ")</f>
        <v xml:space="preserve"> </v>
      </c>
      <c r="AH18" s="133">
        <f t="shared" si="9"/>
        <v>3.8888888888888888</v>
      </c>
      <c r="AI18" s="128"/>
      <c r="AJ18" s="127"/>
      <c r="AK18" s="192" t="s">
        <v>1</v>
      </c>
      <c r="AL18" s="127"/>
      <c r="AM18" s="127"/>
      <c r="AN18" s="127"/>
      <c r="AO18" s="192"/>
    </row>
    <row r="19" spans="1:41" ht="22.5" customHeight="1">
      <c r="A19" s="126"/>
      <c r="B19" s="126"/>
      <c r="C19" s="194" t="s">
        <v>317</v>
      </c>
      <c r="D19" s="19" t="s">
        <v>318</v>
      </c>
      <c r="E19" s="127" t="s">
        <v>319</v>
      </c>
      <c r="F19" s="127" t="s">
        <v>99</v>
      </c>
      <c r="G19" s="127" t="s">
        <v>298</v>
      </c>
      <c r="H19" s="128"/>
      <c r="I19" s="127"/>
      <c r="J19" s="129" t="str">
        <f>IF(G19="","",IF(AND(G19="Quick win",T19&gt;='7. Scoring criteria'!$C$45,AH19&gt;='7. Scoring criteria'!$F$45),"Yes",IF(AND(G19="Big bet",T19&gt;='7. Scoring criteria'!$C$46,X19&gt;='7. Scoring criteria'!$D$46),"Yes",IF(AND(G19="Big bet",T19&gt;='7. Scoring criteria'!$C$46,AC19&gt;='7. Scoring criteria'!$E$46),"Yes",IF(AND(G19="Long shot",X19&gt;='7. Scoring criteria'!$D$47,AC19&gt;='7. Scoring criteria'!$E$47),"Yes","No")))))</f>
        <v>Yes</v>
      </c>
      <c r="K19" s="129" t="s">
        <v>299</v>
      </c>
      <c r="L19" s="128"/>
      <c r="M19" s="130" t="str">
        <f t="shared" si="4"/>
        <v/>
      </c>
      <c r="N19" s="131" t="str">
        <f t="shared" si="5"/>
        <v xml:space="preserve"> </v>
      </c>
      <c r="O19" s="128"/>
      <c r="P19" s="132" t="str">
        <f>IFERROR(AVERAGE('4a. Scorer 1'!F18,'4b. Scorer 2'!F18,'4c. Scorer 3'!F18)," ")</f>
        <v xml:space="preserve"> </v>
      </c>
      <c r="Q19" s="132" t="str">
        <f>IFERROR(AVERAGE('4a. Scorer 1'!H18,'4b. Scorer 2'!H18,'4c. Scorer 3'!H18)," ")</f>
        <v xml:space="preserve"> </v>
      </c>
      <c r="R19" s="132" t="str">
        <f>IFERROR(AVERAGE('4a. Scorer 1'!I18,'4b. Scorer 2'!I18,'4c. Scorer 3'!I18)," ")</f>
        <v xml:space="preserve"> </v>
      </c>
      <c r="S19" s="132" t="str">
        <f>IFERROR(AVERAGE('4a. Scorer 1'!J18,'4b. Scorer 2'!J18,'4c. Scorer 3'!J18)," ")</f>
        <v xml:space="preserve"> </v>
      </c>
      <c r="T19" s="133" t="str">
        <f t="shared" si="6"/>
        <v/>
      </c>
      <c r="U19" s="132" t="str">
        <f>IFERROR(AVERAGE('4a. Scorer 1'!#REF!,'4b. Scorer 2'!#REF!,'4c. Scorer 3'!#REF!)," ")</f>
        <v xml:space="preserve"> </v>
      </c>
      <c r="V19" s="132" t="str">
        <f>IFERROR(AVERAGE('4a. Scorer 1'!#REF!,'4b. Scorer 2'!#REF!,'4c. Scorer 3'!#REF!)," ")</f>
        <v xml:space="preserve"> </v>
      </c>
      <c r="W19" s="132" t="str">
        <f>IFERROR(AVERAGE('4a. Scorer 1'!L18,'4b. Scorer 2'!L18,'4c. Scorer 3'!L18)," ")</f>
        <v xml:space="preserve"> </v>
      </c>
      <c r="X19" s="133" t="str">
        <f t="shared" si="7"/>
        <v/>
      </c>
      <c r="Y19" s="132" t="str">
        <f>IFERROR(AVERAGE('4a. Scorer 1'!#REF!,'4b. Scorer 2'!#REF!,'4c. Scorer 3'!#REF!)," ")</f>
        <v xml:space="preserve"> </v>
      </c>
      <c r="Z19" s="132" t="str">
        <f>IFERROR(AVERAGE('4a. Scorer 1'!N18,'4b. Scorer 2'!N18,'4c. Scorer 3'!N18)," ")</f>
        <v xml:space="preserve"> </v>
      </c>
      <c r="AA19" s="132" t="str">
        <f>IFERROR(AVERAGE('4a. Scorer 1'!#REF!,'4b. Scorer 2'!#REF!,'4c. Scorer 3'!#REF!)," ")</f>
        <v xml:space="preserve"> </v>
      </c>
      <c r="AB19" s="132"/>
      <c r="AC19" s="133" t="str">
        <f t="shared" si="8"/>
        <v/>
      </c>
      <c r="AD19" s="132" t="str">
        <f>IFERROR(AVERAGE('4a. Scorer 1'!Q18,'4b. Scorer 2'!P18,'4c. Scorer 3'!P18)," ")</f>
        <v xml:space="preserve"> </v>
      </c>
      <c r="AE19" s="132" t="str">
        <f>IFERROR(AVERAGE('4a. Scorer 1'!R18,'4b. Scorer 2'!Q18,'4c. Scorer 3'!Q18)," ")</f>
        <v xml:space="preserve"> </v>
      </c>
      <c r="AF19" s="132" t="str">
        <f>IFERROR(AVERAGE('4a. Scorer 1'!S18,'4b. Scorer 2'!R18,'4c. Scorer 3'!R18)," ")</f>
        <v xml:space="preserve"> </v>
      </c>
      <c r="AG19" s="132" t="str">
        <f>IFERROR(AVERAGE('4a. Scorer 1'!#REF!,'4b. Scorer 2'!S18,'4c. Scorer 3'!S18)," ")</f>
        <v xml:space="preserve"> </v>
      </c>
      <c r="AH19" s="133" t="str">
        <f t="shared" si="9"/>
        <v/>
      </c>
      <c r="AI19" s="128"/>
      <c r="AJ19" s="127"/>
      <c r="AK19" s="192" t="s">
        <v>1</v>
      </c>
      <c r="AL19" s="127"/>
      <c r="AM19" s="127"/>
      <c r="AN19" s="127"/>
      <c r="AO19" s="192"/>
    </row>
    <row r="20" spans="1:41" ht="22.5" customHeight="1">
      <c r="A20" s="126"/>
      <c r="B20" s="126"/>
      <c r="C20" s="194" t="s">
        <v>320</v>
      </c>
      <c r="D20" s="19" t="s">
        <v>321</v>
      </c>
      <c r="E20" s="127" t="s">
        <v>315</v>
      </c>
      <c r="F20" s="127" t="s">
        <v>322</v>
      </c>
      <c r="G20" s="127" t="s">
        <v>312</v>
      </c>
      <c r="H20" s="128"/>
      <c r="I20" s="127"/>
      <c r="J20" s="129" t="str">
        <f>IF(G20="","",IF(AND(G20="Quick win",T20&gt;='7. Scoring criteria'!$C$45,AH20&gt;='7. Scoring criteria'!$F$45),"Yes",IF(AND(G20="Big bet",T20&gt;='7. Scoring criteria'!$C$46,X20&gt;='7. Scoring criteria'!$D$46),"Yes",IF(AND(G20="Big bet",T20&gt;='7. Scoring criteria'!$C$46,AC20&gt;='7. Scoring criteria'!$E$46),"Yes",IF(AND(G20="Long shot",X20&gt;='7. Scoring criteria'!$D$47,AC20&gt;='7. Scoring criteria'!$E$47),"Yes","No")))))</f>
        <v>Yes</v>
      </c>
      <c r="K20" s="129" t="s">
        <v>323</v>
      </c>
      <c r="L20" s="128"/>
      <c r="M20" s="130" t="str">
        <f t="shared" si="4"/>
        <v/>
      </c>
      <c r="N20" s="131" t="str">
        <f t="shared" si="5"/>
        <v xml:space="preserve"> </v>
      </c>
      <c r="O20" s="128"/>
      <c r="P20" s="132" t="str">
        <f>IFERROR(AVERAGE('4a. Scorer 1'!F19,'4b. Scorer 2'!F19,'4c. Scorer 3'!F19)," ")</f>
        <v xml:space="preserve"> </v>
      </c>
      <c r="Q20" s="132" t="str">
        <f>IFERROR(AVERAGE('4a. Scorer 1'!H19,'4b. Scorer 2'!H19,'4c. Scorer 3'!H19)," ")</f>
        <v xml:space="preserve"> </v>
      </c>
      <c r="R20" s="132" t="str">
        <f>IFERROR(AVERAGE('4a. Scorer 1'!I19,'4b. Scorer 2'!I19,'4c. Scorer 3'!I19)," ")</f>
        <v xml:space="preserve"> </v>
      </c>
      <c r="S20" s="132" t="str">
        <f>IFERROR(AVERAGE('4a. Scorer 1'!J19,'4b. Scorer 2'!J19,'4c. Scorer 3'!J19)," ")</f>
        <v xml:space="preserve"> </v>
      </c>
      <c r="T20" s="133" t="str">
        <f t="shared" si="6"/>
        <v/>
      </c>
      <c r="U20" s="132" t="str">
        <f>IFERROR(AVERAGE('4a. Scorer 1'!#REF!,'4b. Scorer 2'!#REF!,'4c. Scorer 3'!#REF!)," ")</f>
        <v xml:space="preserve"> </v>
      </c>
      <c r="V20" s="132" t="str">
        <f>IFERROR(AVERAGE('4a. Scorer 1'!#REF!,'4b. Scorer 2'!#REF!,'4c. Scorer 3'!#REF!)," ")</f>
        <v xml:space="preserve"> </v>
      </c>
      <c r="W20" s="132" t="str">
        <f>IFERROR(AVERAGE('4a. Scorer 1'!L19,'4b. Scorer 2'!L19,'4c. Scorer 3'!L19)," ")</f>
        <v xml:space="preserve"> </v>
      </c>
      <c r="X20" s="133" t="str">
        <f t="shared" si="7"/>
        <v/>
      </c>
      <c r="Y20" s="132" t="str">
        <f>IFERROR(AVERAGE('4a. Scorer 1'!#REF!,'4b. Scorer 2'!#REF!,'4c. Scorer 3'!#REF!)," ")</f>
        <v xml:space="preserve"> </v>
      </c>
      <c r="Z20" s="132" t="str">
        <f>IFERROR(AVERAGE('4a. Scorer 1'!N19,'4b. Scorer 2'!N19,'4c. Scorer 3'!N19)," ")</f>
        <v xml:space="preserve"> </v>
      </c>
      <c r="AA20" s="132" t="str">
        <f>IFERROR(AVERAGE('4a. Scorer 1'!#REF!,'4b. Scorer 2'!#REF!,'4c. Scorer 3'!#REF!)," ")</f>
        <v xml:space="preserve"> </v>
      </c>
      <c r="AB20" s="132"/>
      <c r="AC20" s="133" t="str">
        <f t="shared" si="8"/>
        <v/>
      </c>
      <c r="AD20" s="132" t="str">
        <f>IFERROR(AVERAGE('4a. Scorer 1'!Q19,'4b. Scorer 2'!P19,'4c. Scorer 3'!P19)," ")</f>
        <v xml:space="preserve"> </v>
      </c>
      <c r="AE20" s="132" t="str">
        <f>IFERROR(AVERAGE('4a. Scorer 1'!R19,'4b. Scorer 2'!Q19,'4c. Scorer 3'!Q19)," ")</f>
        <v xml:space="preserve"> </v>
      </c>
      <c r="AF20" s="132" t="str">
        <f>IFERROR(AVERAGE('4a. Scorer 1'!S19,'4b. Scorer 2'!R19,'4c. Scorer 3'!R19)," ")</f>
        <v xml:space="preserve"> </v>
      </c>
      <c r="AG20" s="132" t="str">
        <f>IFERROR(AVERAGE('4a. Scorer 1'!#REF!,'4b. Scorer 2'!S19,'4c. Scorer 3'!S19)," ")</f>
        <v xml:space="preserve"> </v>
      </c>
      <c r="AH20" s="133" t="str">
        <f t="shared" si="9"/>
        <v/>
      </c>
      <c r="AI20" s="128"/>
      <c r="AJ20" s="127" t="s">
        <v>141</v>
      </c>
      <c r="AK20" s="192" t="s">
        <v>1</v>
      </c>
      <c r="AL20" s="127"/>
      <c r="AM20" s="127"/>
      <c r="AN20" s="127"/>
      <c r="AO20" s="192"/>
    </row>
    <row r="21" spans="1:41" ht="22.5" customHeight="1">
      <c r="A21" s="126"/>
      <c r="B21" s="126"/>
      <c r="C21" s="194" t="s">
        <v>324</v>
      </c>
      <c r="D21" s="134" t="s">
        <v>325</v>
      </c>
      <c r="E21" s="127" t="s">
        <v>315</v>
      </c>
      <c r="F21" s="127" t="s">
        <v>322</v>
      </c>
      <c r="G21" s="127" t="s">
        <v>312</v>
      </c>
      <c r="H21" s="128"/>
      <c r="I21" s="127"/>
      <c r="J21" s="129" t="str">
        <f>IF(G21="","",IF(AND(G21="Quick win",T21&gt;='7. Scoring criteria'!$C$45,AH21&gt;='7. Scoring criteria'!$F$45),"Yes",IF(AND(G21="Big bet",T21&gt;='7. Scoring criteria'!$C$46,X21&gt;='7. Scoring criteria'!$D$46),"Yes",IF(AND(G21="Big bet",T21&gt;='7. Scoring criteria'!$C$46,AC21&gt;='7. Scoring criteria'!$E$46),"Yes",IF(AND(G21="Long shot",X21&gt;='7. Scoring criteria'!$D$47,AC21&gt;='7. Scoring criteria'!$E$47),"Yes","No")))))</f>
        <v>Yes</v>
      </c>
      <c r="K21" s="129" t="s">
        <v>316</v>
      </c>
      <c r="L21" s="128"/>
      <c r="M21" s="130" t="str">
        <f t="shared" si="4"/>
        <v/>
      </c>
      <c r="N21" s="131" t="str">
        <f t="shared" si="5"/>
        <v xml:space="preserve"> </v>
      </c>
      <c r="O21" s="128"/>
      <c r="P21" s="132" t="str">
        <f>IFERROR(AVERAGE('4a. Scorer 1'!F20,'4b. Scorer 2'!F20,'4c. Scorer 3'!F20)," ")</f>
        <v xml:space="preserve"> </v>
      </c>
      <c r="Q21" s="132" t="str">
        <f>IFERROR(AVERAGE('4a. Scorer 1'!H20,'4b. Scorer 2'!H20,'4c. Scorer 3'!H20)," ")</f>
        <v xml:space="preserve"> </v>
      </c>
      <c r="R21" s="132" t="str">
        <f>IFERROR(AVERAGE('4a. Scorer 1'!I20,'4b. Scorer 2'!I20,'4c. Scorer 3'!I20)," ")</f>
        <v xml:space="preserve"> </v>
      </c>
      <c r="S21" s="132" t="str">
        <f>IFERROR(AVERAGE('4a. Scorer 1'!J20,'4b. Scorer 2'!J20,'4c. Scorer 3'!J20)," ")</f>
        <v xml:space="preserve"> </v>
      </c>
      <c r="T21" s="133" t="str">
        <f t="shared" si="6"/>
        <v/>
      </c>
      <c r="U21" s="132" t="str">
        <f>IFERROR(AVERAGE('4a. Scorer 1'!#REF!,'4b. Scorer 2'!#REF!,'4c. Scorer 3'!#REF!)," ")</f>
        <v xml:space="preserve"> </v>
      </c>
      <c r="V21" s="132" t="str">
        <f>IFERROR(AVERAGE('4a. Scorer 1'!#REF!,'4b. Scorer 2'!M20,'4c. Scorer 3'!#REF!)," ")</f>
        <v xml:space="preserve"> </v>
      </c>
      <c r="W21" s="132" t="str">
        <f>IFERROR(AVERAGE('4a. Scorer 1'!L20,'4b. Scorer 2'!L20,'4c. Scorer 3'!L20)," ")</f>
        <v xml:space="preserve"> </v>
      </c>
      <c r="X21" s="133" t="str">
        <f t="shared" si="7"/>
        <v/>
      </c>
      <c r="Y21" s="132" t="str">
        <f>IFERROR(AVERAGE('4a. Scorer 1'!#REF!,'4b. Scorer 2'!N20,'4c. Scorer 3'!#REF!)," ")</f>
        <v xml:space="preserve"> </v>
      </c>
      <c r="Z21" s="132" t="str">
        <f>IFERROR(AVERAGE('4a. Scorer 1'!N20,'4b. Scorer 2'!N20,'4c. Scorer 3'!N20)," ")</f>
        <v xml:space="preserve"> </v>
      </c>
      <c r="AA21" s="132" t="str">
        <f>IFERROR(AVERAGE('4a. Scorer 1'!#REF!,'4b. Scorer 2'!#REF!,'4c. Scorer 3'!#REF!)," ")</f>
        <v xml:space="preserve"> </v>
      </c>
      <c r="AB21" s="132"/>
      <c r="AC21" s="133" t="str">
        <f t="shared" si="8"/>
        <v/>
      </c>
      <c r="AD21" s="132" t="str">
        <f>IFERROR(AVERAGE('4a. Scorer 1'!Q20,'4b. Scorer 2'!P20,'4c. Scorer 3'!P20)," ")</f>
        <v xml:space="preserve"> </v>
      </c>
      <c r="AE21" s="132" t="str">
        <f>IFERROR(AVERAGE('4a. Scorer 1'!R20,'4b. Scorer 2'!Q20,'4c. Scorer 3'!Q20)," ")</f>
        <v xml:space="preserve"> </v>
      </c>
      <c r="AF21" s="132" t="str">
        <f>IFERROR(AVERAGE('4a. Scorer 1'!S20,'4b. Scorer 2'!R20,'4c. Scorer 3'!R20)," ")</f>
        <v xml:space="preserve"> </v>
      </c>
      <c r="AG21" s="132" t="str">
        <f>IFERROR(AVERAGE('4a. Scorer 1'!#REF!,'4b. Scorer 2'!S20,'4c. Scorer 3'!S20)," ")</f>
        <v xml:space="preserve"> </v>
      </c>
      <c r="AH21" s="133" t="str">
        <f t="shared" si="9"/>
        <v/>
      </c>
      <c r="AI21" s="128"/>
      <c r="AJ21" s="127"/>
      <c r="AK21" s="192" t="s">
        <v>1</v>
      </c>
      <c r="AL21" s="127"/>
      <c r="AM21" s="127"/>
      <c r="AN21" s="127"/>
      <c r="AO21" s="192"/>
    </row>
    <row r="22" spans="1:41" ht="22.5" customHeight="1">
      <c r="A22" s="126"/>
      <c r="B22" s="126"/>
      <c r="C22" s="194" t="s">
        <v>326</v>
      </c>
      <c r="D22" s="19" t="s">
        <v>327</v>
      </c>
      <c r="E22" s="127" t="s">
        <v>328</v>
      </c>
      <c r="F22" s="127" t="s">
        <v>99</v>
      </c>
      <c r="G22" s="127" t="s">
        <v>298</v>
      </c>
      <c r="H22" s="128"/>
      <c r="I22" s="127"/>
      <c r="J22" s="129" t="str">
        <f>IF(G22="","",IF(AND(G22="Quick win",T22&gt;='7. Scoring criteria'!$C$45,AH22&gt;='7. Scoring criteria'!$F$45),"Yes",IF(AND(G22="Big bet",T22&gt;='7. Scoring criteria'!$C$46,X22&gt;='7. Scoring criteria'!$D$46),"Yes",IF(AND(G22="Big bet",T22&gt;='7. Scoring criteria'!$C$46,AC22&gt;='7. Scoring criteria'!$E$46),"Yes",IF(AND(G22="Long shot",X22&gt;='7. Scoring criteria'!$D$47,AC22&gt;='7. Scoring criteria'!$E$47),"Yes","No")))))</f>
        <v>Yes</v>
      </c>
      <c r="K22" s="129" t="s">
        <v>308</v>
      </c>
      <c r="L22" s="128"/>
      <c r="M22" s="130" t="str">
        <f t="shared" si="4"/>
        <v/>
      </c>
      <c r="N22" s="131" t="str">
        <f t="shared" si="5"/>
        <v xml:space="preserve"> </v>
      </c>
      <c r="O22" s="128"/>
      <c r="P22" s="132" t="str">
        <f>IFERROR(AVERAGE('4a. Scorer 1'!F21,'4b. Scorer 2'!F21,'4c. Scorer 3'!F21)," ")</f>
        <v xml:space="preserve"> </v>
      </c>
      <c r="Q22" s="132" t="str">
        <f>IFERROR(AVERAGE('4a. Scorer 1'!H21,'4b. Scorer 2'!H21,'4c. Scorer 3'!H21)," ")</f>
        <v xml:space="preserve"> </v>
      </c>
      <c r="R22" s="132" t="str">
        <f>IFERROR(AVERAGE('4a. Scorer 1'!I21,'4b. Scorer 2'!I21,'4c. Scorer 3'!I21)," ")</f>
        <v xml:space="preserve"> </v>
      </c>
      <c r="S22" s="132" t="str">
        <f>IFERROR(AVERAGE('4a. Scorer 1'!J21,'4b. Scorer 2'!J21,'4c. Scorer 3'!J21)," ")</f>
        <v xml:space="preserve"> </v>
      </c>
      <c r="T22" s="133" t="str">
        <f t="shared" si="6"/>
        <v/>
      </c>
      <c r="U22" s="132" t="str">
        <f>IFERROR(AVERAGE('4a. Scorer 1'!#REF!,'4b. Scorer 2'!#REF!,'4c. Scorer 3'!#REF!)," ")</f>
        <v xml:space="preserve"> </v>
      </c>
      <c r="V22" s="132" t="str">
        <f>IFERROR(AVERAGE('4a. Scorer 1'!#REF!,'4b. Scorer 2'!M21,'4c. Scorer 3'!#REF!)," ")</f>
        <v xml:space="preserve"> </v>
      </c>
      <c r="W22" s="132" t="str">
        <f>IFERROR(AVERAGE('4a. Scorer 1'!L21,'4b. Scorer 2'!L21,'4c. Scorer 3'!L21)," ")</f>
        <v xml:space="preserve"> </v>
      </c>
      <c r="X22" s="133" t="str">
        <f t="shared" si="7"/>
        <v/>
      </c>
      <c r="Y22" s="132" t="str">
        <f>IFERROR(AVERAGE('4a. Scorer 1'!#REF!,'4b. Scorer 2'!N21,'4c. Scorer 3'!#REF!)," ")</f>
        <v xml:space="preserve"> </v>
      </c>
      <c r="Z22" s="132" t="str">
        <f>IFERROR(AVERAGE('4a. Scorer 1'!N21,'4b. Scorer 2'!N21,'4c. Scorer 3'!N21)," ")</f>
        <v xml:space="preserve"> </v>
      </c>
      <c r="AA22" s="132" t="str">
        <f>IFERROR(AVERAGE('4a. Scorer 1'!#REF!,'4b. Scorer 2'!#REF!,'4c. Scorer 3'!#REF!)," ")</f>
        <v xml:space="preserve"> </v>
      </c>
      <c r="AB22" s="132"/>
      <c r="AC22" s="133" t="str">
        <f t="shared" si="8"/>
        <v/>
      </c>
      <c r="AD22" s="132" t="str">
        <f>IFERROR(AVERAGE('4a. Scorer 1'!Q21,'4b. Scorer 2'!P21,'4c. Scorer 3'!P21)," ")</f>
        <v xml:space="preserve"> </v>
      </c>
      <c r="AE22" s="132" t="str">
        <f>IFERROR(AVERAGE('4a. Scorer 1'!R21,'4b. Scorer 2'!Q21,'4c. Scorer 3'!Q21)," ")</f>
        <v xml:space="preserve"> </v>
      </c>
      <c r="AF22" s="132" t="str">
        <f>IFERROR(AVERAGE('4a. Scorer 1'!S21,'4b. Scorer 2'!R21,'4c. Scorer 3'!R21)," ")</f>
        <v xml:space="preserve"> </v>
      </c>
      <c r="AG22" s="132" t="str">
        <f>IFERROR(AVERAGE('4a. Scorer 1'!#REF!,'4b. Scorer 2'!S21,'4c. Scorer 3'!S21)," ")</f>
        <v xml:space="preserve"> </v>
      </c>
      <c r="AH22" s="133" t="str">
        <f t="shared" si="9"/>
        <v/>
      </c>
      <c r="AI22" s="128"/>
      <c r="AJ22" s="127"/>
      <c r="AK22" s="192" t="s">
        <v>1</v>
      </c>
      <c r="AL22" s="127"/>
      <c r="AM22" s="127"/>
      <c r="AN22" s="127"/>
      <c r="AO22" s="192"/>
    </row>
    <row r="23" spans="1:41" ht="22.5" customHeight="1">
      <c r="A23" s="126"/>
      <c r="B23" s="126"/>
      <c r="C23" s="194" t="s">
        <v>329</v>
      </c>
      <c r="D23" s="19" t="s">
        <v>330</v>
      </c>
      <c r="E23" s="127" t="s">
        <v>328</v>
      </c>
      <c r="F23" s="127" t="s">
        <v>99</v>
      </c>
      <c r="G23" s="127" t="s">
        <v>312</v>
      </c>
      <c r="H23" s="128"/>
      <c r="I23" s="127"/>
      <c r="J23" s="129" t="str">
        <f>IF(G23="","",IF(AND(G23="Quick win",T23&gt;='7. Scoring criteria'!$C$45,AH23&gt;='7. Scoring criteria'!$F$45),"Yes",IF(AND(G23="Big bet",T23&gt;='7. Scoring criteria'!$C$46,X23&gt;='7. Scoring criteria'!$D$46),"Yes",IF(AND(G23="Big bet",T23&gt;='7. Scoring criteria'!$C$46,AC23&gt;='7. Scoring criteria'!$E$46),"Yes",IF(AND(G23="Long shot",X23&gt;='7. Scoring criteria'!$D$47,AC23&gt;='7. Scoring criteria'!$E$47),"Yes","No")))))</f>
        <v>Yes</v>
      </c>
      <c r="K23" s="129" t="s">
        <v>308</v>
      </c>
      <c r="L23" s="128"/>
      <c r="M23" s="130" t="str">
        <f t="shared" si="4"/>
        <v/>
      </c>
      <c r="N23" s="131" t="str">
        <f t="shared" si="5"/>
        <v xml:space="preserve"> </v>
      </c>
      <c r="O23" s="128"/>
      <c r="P23" s="132" t="str">
        <f>IFERROR(AVERAGE('4a. Scorer 1'!F22,'4b. Scorer 2'!F22,'4c. Scorer 3'!F22)," ")</f>
        <v xml:space="preserve"> </v>
      </c>
      <c r="Q23" s="132" t="str">
        <f>IFERROR(AVERAGE('4a. Scorer 1'!H22,'4b. Scorer 2'!H22,'4c. Scorer 3'!H22)," ")</f>
        <v xml:space="preserve"> </v>
      </c>
      <c r="R23" s="132" t="str">
        <f>IFERROR(AVERAGE('4a. Scorer 1'!I22,'4b. Scorer 2'!I22,'4c. Scorer 3'!I22)," ")</f>
        <v xml:space="preserve"> </v>
      </c>
      <c r="S23" s="132" t="str">
        <f>IFERROR(AVERAGE('4a. Scorer 1'!J22,'4b. Scorer 2'!J22,'4c. Scorer 3'!J22)," ")</f>
        <v xml:space="preserve"> </v>
      </c>
      <c r="T23" s="133" t="str">
        <f t="shared" si="6"/>
        <v/>
      </c>
      <c r="U23" s="132" t="str">
        <f>IFERROR(AVERAGE('4a. Scorer 1'!#REF!,'4b. Scorer 2'!#REF!,'4c. Scorer 3'!#REF!)," ")</f>
        <v xml:space="preserve"> </v>
      </c>
      <c r="V23" s="132" t="str">
        <f>IFERROR(AVERAGE('4a. Scorer 1'!#REF!,'4b. Scorer 2'!M22,'4c. Scorer 3'!#REF!)," ")</f>
        <v xml:space="preserve"> </v>
      </c>
      <c r="W23" s="132" t="str">
        <f>IFERROR(AVERAGE('4a. Scorer 1'!L22,'4b. Scorer 2'!L22,'4c. Scorer 3'!L22)," ")</f>
        <v xml:space="preserve"> </v>
      </c>
      <c r="X23" s="133" t="str">
        <f t="shared" si="7"/>
        <v/>
      </c>
      <c r="Y23" s="132" t="str">
        <f>IFERROR(AVERAGE('4a. Scorer 1'!#REF!,'4b. Scorer 2'!N22,'4c. Scorer 3'!#REF!)," ")</f>
        <v xml:space="preserve"> </v>
      </c>
      <c r="Z23" s="132" t="str">
        <f>IFERROR(AVERAGE('4a. Scorer 1'!N22,'4b. Scorer 2'!N22,'4c. Scorer 3'!N22)," ")</f>
        <v xml:space="preserve"> </v>
      </c>
      <c r="AA23" s="132" t="str">
        <f>IFERROR(AVERAGE('4a. Scorer 1'!#REF!,'4b. Scorer 2'!#REF!,'4c. Scorer 3'!#REF!)," ")</f>
        <v xml:space="preserve"> </v>
      </c>
      <c r="AB23" s="132"/>
      <c r="AC23" s="133" t="str">
        <f t="shared" si="8"/>
        <v/>
      </c>
      <c r="AD23" s="132" t="str">
        <f>IFERROR(AVERAGE('4a. Scorer 1'!Q22,'4b. Scorer 2'!P22,'4c. Scorer 3'!P22)," ")</f>
        <v xml:space="preserve"> </v>
      </c>
      <c r="AE23" s="132" t="str">
        <f>IFERROR(AVERAGE('4a. Scorer 1'!R22,'4b. Scorer 2'!Q22,'4c. Scorer 3'!Q22)," ")</f>
        <v xml:space="preserve"> </v>
      </c>
      <c r="AF23" s="132" t="str">
        <f>IFERROR(AVERAGE('4a. Scorer 1'!S22,'4b. Scorer 2'!R22,'4c. Scorer 3'!R22)," ")</f>
        <v xml:space="preserve"> </v>
      </c>
      <c r="AG23" s="132" t="str">
        <f>IFERROR(AVERAGE('4a. Scorer 1'!#REF!,'4b. Scorer 2'!S22,'4c. Scorer 3'!S22)," ")</f>
        <v xml:space="preserve"> </v>
      </c>
      <c r="AH23" s="133" t="str">
        <f t="shared" si="9"/>
        <v/>
      </c>
      <c r="AI23" s="128"/>
      <c r="AJ23" s="127"/>
      <c r="AK23" s="192" t="s">
        <v>1</v>
      </c>
      <c r="AL23" s="127"/>
      <c r="AM23" s="127"/>
      <c r="AN23" s="127"/>
      <c r="AO23" s="192"/>
    </row>
    <row r="24" spans="1:41" ht="22.5" customHeight="1">
      <c r="A24" s="126"/>
      <c r="B24" s="126"/>
      <c r="C24" s="194" t="s">
        <v>331</v>
      </c>
      <c r="D24" s="19" t="s">
        <v>332</v>
      </c>
      <c r="E24" s="127" t="s">
        <v>315</v>
      </c>
      <c r="F24" s="127" t="s">
        <v>333</v>
      </c>
      <c r="G24" s="127" t="s">
        <v>298</v>
      </c>
      <c r="H24" s="128"/>
      <c r="I24" s="127"/>
      <c r="J24" s="129" t="str">
        <f>IF(G24="","",IF(AND(G24="Quick win",T24&gt;='7. Scoring criteria'!$C$45,AH24&gt;='7. Scoring criteria'!$F$45),"Yes",IF(AND(G24="Big bet",T24&gt;='7. Scoring criteria'!$C$46,X24&gt;='7. Scoring criteria'!$D$46),"Yes",IF(AND(G24="Big bet",T24&gt;='7. Scoring criteria'!$C$46,AC24&gt;='7. Scoring criteria'!$E$46),"Yes",IF(AND(G24="Long shot",X24&gt;='7. Scoring criteria'!$D$47,AC24&gt;='7. Scoring criteria'!$E$47),"Yes","No")))))</f>
        <v>Yes</v>
      </c>
      <c r="K24" s="129" t="s">
        <v>334</v>
      </c>
      <c r="L24" s="128"/>
      <c r="M24" s="130" t="str">
        <f t="shared" si="4"/>
        <v/>
      </c>
      <c r="N24" s="131" t="str">
        <f t="shared" si="5"/>
        <v xml:space="preserve"> </v>
      </c>
      <c r="O24" s="128"/>
      <c r="P24" s="132" t="str">
        <f>IFERROR(AVERAGE('4a. Scorer 1'!F23,'4b. Scorer 2'!F23,'4c. Scorer 3'!F23)," ")</f>
        <v xml:space="preserve"> </v>
      </c>
      <c r="Q24" s="132" t="str">
        <f>IFERROR(AVERAGE('4a. Scorer 1'!H23,'4b. Scorer 2'!H23,'4c. Scorer 3'!H23)," ")</f>
        <v xml:space="preserve"> </v>
      </c>
      <c r="R24" s="132" t="str">
        <f>IFERROR(AVERAGE('4a. Scorer 1'!I23,'4b. Scorer 2'!I23,'4c. Scorer 3'!I23)," ")</f>
        <v xml:space="preserve"> </v>
      </c>
      <c r="S24" s="132" t="str">
        <f>IFERROR(AVERAGE('4a. Scorer 1'!J23,'4b. Scorer 2'!J23,'4c. Scorer 3'!J23)," ")</f>
        <v xml:space="preserve"> </v>
      </c>
      <c r="T24" s="133" t="str">
        <f t="shared" si="6"/>
        <v/>
      </c>
      <c r="U24" s="132" t="str">
        <f>IFERROR(AVERAGE('4a. Scorer 1'!#REF!,'4b. Scorer 2'!#REF!,'4c. Scorer 3'!#REF!)," ")</f>
        <v xml:space="preserve"> </v>
      </c>
      <c r="V24" s="132" t="str">
        <f>IFERROR(AVERAGE('4a. Scorer 1'!#REF!,'4b. Scorer 2'!M23,'4c. Scorer 3'!#REF!)," ")</f>
        <v xml:space="preserve"> </v>
      </c>
      <c r="W24" s="132" t="str">
        <f>IFERROR(AVERAGE('4a. Scorer 1'!L23,'4b. Scorer 2'!L23,'4c. Scorer 3'!L23)," ")</f>
        <v xml:space="preserve"> </v>
      </c>
      <c r="X24" s="133" t="str">
        <f t="shared" si="7"/>
        <v/>
      </c>
      <c r="Y24" s="132" t="str">
        <f>IFERROR(AVERAGE('4a. Scorer 1'!#REF!,'4b. Scorer 2'!N23,'4c. Scorer 3'!#REF!)," ")</f>
        <v xml:space="preserve"> </v>
      </c>
      <c r="Z24" s="132" t="str">
        <f>IFERROR(AVERAGE('4a. Scorer 1'!N23,'4b. Scorer 2'!N23,'4c. Scorer 3'!N23)," ")</f>
        <v xml:space="preserve"> </v>
      </c>
      <c r="AA24" s="132" t="str">
        <f>IFERROR(AVERAGE('4a. Scorer 1'!#REF!,'4b. Scorer 2'!#REF!,'4c. Scorer 3'!#REF!)," ")</f>
        <v xml:space="preserve"> </v>
      </c>
      <c r="AB24" s="132"/>
      <c r="AC24" s="133" t="str">
        <f t="shared" si="8"/>
        <v/>
      </c>
      <c r="AD24" s="132" t="str">
        <f>IFERROR(AVERAGE('4a. Scorer 1'!Q23,'4b. Scorer 2'!P23,'4c. Scorer 3'!P23)," ")</f>
        <v xml:space="preserve"> </v>
      </c>
      <c r="AE24" s="132" t="str">
        <f>IFERROR(AVERAGE('4a. Scorer 1'!R23,'4b. Scorer 2'!Q23,'4c. Scorer 3'!Q23)," ")</f>
        <v xml:space="preserve"> </v>
      </c>
      <c r="AF24" s="132" t="str">
        <f>IFERROR(AVERAGE('4a. Scorer 1'!S23,'4b. Scorer 2'!R23,'4c. Scorer 3'!R23)," ")</f>
        <v xml:space="preserve"> </v>
      </c>
      <c r="AG24" s="132" t="str">
        <f>IFERROR(AVERAGE('4a. Scorer 1'!#REF!,'4b. Scorer 2'!S23,'4c. Scorer 3'!S23)," ")</f>
        <v xml:space="preserve"> </v>
      </c>
      <c r="AH24" s="135" t="str">
        <f t="shared" si="9"/>
        <v/>
      </c>
      <c r="AI24" s="128"/>
      <c r="AJ24" s="127" t="s">
        <v>142</v>
      </c>
      <c r="AK24" s="192" t="s">
        <v>1</v>
      </c>
      <c r="AL24" s="127"/>
      <c r="AM24" s="127"/>
      <c r="AN24" s="127"/>
      <c r="AO24" s="192"/>
    </row>
    <row r="25" spans="1:41" ht="22.5" customHeight="1">
      <c r="A25" s="126"/>
      <c r="B25" s="126"/>
      <c r="C25" s="194" t="s">
        <v>335</v>
      </c>
      <c r="D25" s="19" t="s">
        <v>336</v>
      </c>
      <c r="E25" s="127" t="s">
        <v>315</v>
      </c>
      <c r="F25" s="127" t="s">
        <v>322</v>
      </c>
      <c r="G25" s="127" t="s">
        <v>298</v>
      </c>
      <c r="H25" s="128"/>
      <c r="I25" s="127"/>
      <c r="J25" s="129" t="str">
        <f>IF(G25="","",IF(AND(G25="Quick win",T25&gt;='7. Scoring criteria'!$C$45,AH25&gt;='7. Scoring criteria'!$F$45),"Yes",IF(AND(G25="Big bet",T25&gt;='7. Scoring criteria'!$C$46,X25&gt;='7. Scoring criteria'!$D$46),"Yes",IF(AND(G25="Big bet",T25&gt;='7. Scoring criteria'!$C$46,AC25&gt;='7. Scoring criteria'!$E$46),"Yes",IF(AND(G25="Long shot",X25&gt;='7. Scoring criteria'!$D$47,AC25&gt;='7. Scoring criteria'!$E$47),"Yes","No")))))</f>
        <v>Yes</v>
      </c>
      <c r="K25" s="129" t="s">
        <v>337</v>
      </c>
      <c r="L25" s="128"/>
      <c r="M25" s="130" t="str">
        <f t="shared" si="4"/>
        <v/>
      </c>
      <c r="N25" s="131" t="str">
        <f t="shared" si="5"/>
        <v xml:space="preserve"> </v>
      </c>
      <c r="O25" s="128"/>
      <c r="P25" s="132" t="str">
        <f>IFERROR(AVERAGE('4a. Scorer 1'!F24,'4b. Scorer 2'!F24,'4c. Scorer 3'!F24)," ")</f>
        <v xml:space="preserve"> </v>
      </c>
      <c r="Q25" s="132" t="str">
        <f>IFERROR(AVERAGE('4a. Scorer 1'!H24,'4b. Scorer 2'!H24,'4c. Scorer 3'!H24)," ")</f>
        <v xml:space="preserve"> </v>
      </c>
      <c r="R25" s="132" t="str">
        <f>IFERROR(AVERAGE('4a. Scorer 1'!I24,'4b. Scorer 2'!I24,'4c. Scorer 3'!I24)," ")</f>
        <v xml:space="preserve"> </v>
      </c>
      <c r="S25" s="132" t="str">
        <f>IFERROR(AVERAGE('4a. Scorer 1'!J24,'4b. Scorer 2'!J24,'4c. Scorer 3'!J24)," ")</f>
        <v xml:space="preserve"> </v>
      </c>
      <c r="T25" s="133" t="str">
        <f t="shared" si="6"/>
        <v/>
      </c>
      <c r="U25" s="132" t="str">
        <f>IFERROR(AVERAGE('4a. Scorer 1'!#REF!,'4b. Scorer 2'!#REF!,'4c. Scorer 3'!#REF!)," ")</f>
        <v xml:space="preserve"> </v>
      </c>
      <c r="V25" s="132" t="str">
        <f>IFERROR(AVERAGE('4a. Scorer 1'!#REF!,'4b. Scorer 2'!M24,'4c. Scorer 3'!#REF!)," ")</f>
        <v xml:space="preserve"> </v>
      </c>
      <c r="W25" s="132" t="str">
        <f>IFERROR(AVERAGE('4a. Scorer 1'!L24,'4b. Scorer 2'!L24,'4c. Scorer 3'!L24)," ")</f>
        <v xml:space="preserve"> </v>
      </c>
      <c r="X25" s="133" t="str">
        <f t="shared" si="7"/>
        <v/>
      </c>
      <c r="Y25" s="132" t="str">
        <f>IFERROR(AVERAGE('4a. Scorer 1'!#REF!,'4b. Scorer 2'!N24,'4c. Scorer 3'!#REF!)," ")</f>
        <v xml:space="preserve"> </v>
      </c>
      <c r="Z25" s="132" t="str">
        <f>IFERROR(AVERAGE('4a. Scorer 1'!N24,'4b. Scorer 2'!N24,'4c. Scorer 3'!N24)," ")</f>
        <v xml:space="preserve"> </v>
      </c>
      <c r="AA25" s="132" t="str">
        <f>IFERROR(AVERAGE('4a. Scorer 1'!#REF!,'4b. Scorer 2'!#REF!,'4c. Scorer 3'!#REF!)," ")</f>
        <v xml:space="preserve"> </v>
      </c>
      <c r="AB25" s="132"/>
      <c r="AC25" s="133" t="str">
        <f t="shared" si="8"/>
        <v/>
      </c>
      <c r="AD25" s="132" t="str">
        <f>IFERROR(AVERAGE('4a. Scorer 1'!Q24,'4b. Scorer 2'!P24,'4c. Scorer 3'!P24)," ")</f>
        <v xml:space="preserve"> </v>
      </c>
      <c r="AE25" s="132" t="str">
        <f>IFERROR(AVERAGE('4a. Scorer 1'!R24,'4b. Scorer 2'!Q24,'4c. Scorer 3'!Q24)," ")</f>
        <v xml:space="preserve"> </v>
      </c>
      <c r="AF25" s="132" t="str">
        <f>IFERROR(AVERAGE('4a. Scorer 1'!S24,'4b. Scorer 2'!R24,'4c. Scorer 3'!R24)," ")</f>
        <v xml:space="preserve"> </v>
      </c>
      <c r="AG25" s="132" t="str">
        <f>IFERROR(AVERAGE('4a. Scorer 1'!#REF!,'4b. Scorer 2'!S24,'4c. Scorer 3'!S24)," ")</f>
        <v xml:space="preserve"> </v>
      </c>
      <c r="AH25" s="133" t="str">
        <f t="shared" si="9"/>
        <v/>
      </c>
      <c r="AI25" s="128"/>
      <c r="AJ25" s="127"/>
      <c r="AK25" s="192" t="s">
        <v>1</v>
      </c>
      <c r="AL25" s="127"/>
      <c r="AM25" s="127"/>
      <c r="AN25" s="127"/>
      <c r="AO25" s="192"/>
    </row>
    <row r="26" spans="1:41" ht="22.5" customHeight="1">
      <c r="A26" s="126"/>
      <c r="B26" s="126"/>
      <c r="C26" s="194" t="s">
        <v>338</v>
      </c>
      <c r="D26" s="19" t="s">
        <v>339</v>
      </c>
      <c r="E26" s="127" t="s">
        <v>315</v>
      </c>
      <c r="F26" s="127" t="s">
        <v>333</v>
      </c>
      <c r="G26" s="127" t="s">
        <v>312</v>
      </c>
      <c r="H26" s="128"/>
      <c r="I26" s="127"/>
      <c r="J26" s="129" t="str">
        <f>IF(G26="","",IF(AND(G26="Quick win",T26&gt;='7. Scoring criteria'!$C$45,AH26&gt;='7. Scoring criteria'!$F$45),"Yes",IF(AND(G26="Big bet",T26&gt;='7. Scoring criteria'!$C$46,X26&gt;='7. Scoring criteria'!$D$46),"Yes",IF(AND(G26="Big bet",T26&gt;='7. Scoring criteria'!$C$46,AC26&gt;='7. Scoring criteria'!$E$46),"Yes",IF(AND(G26="Long shot",X26&gt;='7. Scoring criteria'!$D$47,AC26&gt;='7. Scoring criteria'!$E$47),"Yes","No")))))</f>
        <v>Yes</v>
      </c>
      <c r="K26" s="129" t="s">
        <v>334</v>
      </c>
      <c r="L26" s="128"/>
      <c r="M26" s="130" t="str">
        <f t="shared" si="4"/>
        <v/>
      </c>
      <c r="N26" s="131" t="str">
        <f t="shared" si="5"/>
        <v xml:space="preserve"> </v>
      </c>
      <c r="O26" s="128"/>
      <c r="P26" s="132" t="str">
        <f>IFERROR(AVERAGE('4a. Scorer 1'!F25,'4b. Scorer 2'!F25,'4c. Scorer 3'!F25)," ")</f>
        <v xml:space="preserve"> </v>
      </c>
      <c r="Q26" s="132" t="str">
        <f>IFERROR(AVERAGE('4a. Scorer 1'!H25,'4b. Scorer 2'!H25,'4c. Scorer 3'!H25)," ")</f>
        <v xml:space="preserve"> </v>
      </c>
      <c r="R26" s="132" t="str">
        <f>IFERROR(AVERAGE('4a. Scorer 1'!I25,'4b. Scorer 2'!I25,'4c. Scorer 3'!I25)," ")</f>
        <v xml:space="preserve"> </v>
      </c>
      <c r="S26" s="132" t="str">
        <f>IFERROR(AVERAGE('4a. Scorer 1'!J25,'4b. Scorer 2'!J25,'4c. Scorer 3'!J25)," ")</f>
        <v xml:space="preserve"> </v>
      </c>
      <c r="T26" s="133" t="str">
        <f t="shared" si="6"/>
        <v/>
      </c>
      <c r="U26" s="132" t="str">
        <f>IFERROR(AVERAGE('4a. Scorer 1'!#REF!,'4b. Scorer 2'!#REF!,'4c. Scorer 3'!#REF!)," ")</f>
        <v xml:space="preserve"> </v>
      </c>
      <c r="V26" s="132" t="str">
        <f>IFERROR(AVERAGE('4a. Scorer 1'!#REF!,'4b. Scorer 2'!M25,'4c. Scorer 3'!#REF!)," ")</f>
        <v xml:space="preserve"> </v>
      </c>
      <c r="W26" s="132" t="str">
        <f>IFERROR(AVERAGE('4a. Scorer 1'!L25,'4b. Scorer 2'!L25,'4c. Scorer 3'!L25)," ")</f>
        <v xml:space="preserve"> </v>
      </c>
      <c r="X26" s="133" t="str">
        <f t="shared" si="7"/>
        <v/>
      </c>
      <c r="Y26" s="132" t="str">
        <f>IFERROR(AVERAGE('4a. Scorer 1'!#REF!,'4b. Scorer 2'!N25,'4c. Scorer 3'!#REF!)," ")</f>
        <v xml:space="preserve"> </v>
      </c>
      <c r="Z26" s="132" t="str">
        <f>IFERROR(AVERAGE('4a. Scorer 1'!N25,'4b. Scorer 2'!N25,'4c. Scorer 3'!N25)," ")</f>
        <v xml:space="preserve"> </v>
      </c>
      <c r="AA26" s="132" t="str">
        <f>IFERROR(AVERAGE('4a. Scorer 1'!#REF!,'4b. Scorer 2'!#REF!,'4c. Scorer 3'!#REF!)," ")</f>
        <v xml:space="preserve"> </v>
      </c>
      <c r="AB26" s="132"/>
      <c r="AC26" s="133" t="str">
        <f t="shared" si="8"/>
        <v/>
      </c>
      <c r="AD26" s="132" t="str">
        <f>IFERROR(AVERAGE('4a. Scorer 1'!Q25,'4b. Scorer 2'!P25,'4c. Scorer 3'!P25)," ")</f>
        <v xml:space="preserve"> </v>
      </c>
      <c r="AE26" s="132" t="str">
        <f>IFERROR(AVERAGE('4a. Scorer 1'!R25,'4b. Scorer 2'!Q25,'4c. Scorer 3'!Q25)," ")</f>
        <v xml:space="preserve"> </v>
      </c>
      <c r="AF26" s="132" t="str">
        <f>IFERROR(AVERAGE('4a. Scorer 1'!S25,'4b. Scorer 2'!R25,'4c. Scorer 3'!R25)," ")</f>
        <v xml:space="preserve"> </v>
      </c>
      <c r="AG26" s="132" t="str">
        <f>IFERROR(AVERAGE('4a. Scorer 1'!#REF!,'4b. Scorer 2'!S25,'4c. Scorer 3'!S25)," ")</f>
        <v xml:space="preserve"> </v>
      </c>
      <c r="AH26" s="133" t="str">
        <f t="shared" si="9"/>
        <v/>
      </c>
      <c r="AI26" s="128"/>
      <c r="AJ26" s="127"/>
      <c r="AK26" s="192" t="s">
        <v>1</v>
      </c>
      <c r="AL26" s="127"/>
      <c r="AM26" s="127"/>
      <c r="AN26" s="127"/>
      <c r="AO26" s="192"/>
    </row>
    <row r="27" spans="1:41" ht="22.5" customHeight="1">
      <c r="A27" s="126"/>
      <c r="B27" s="126"/>
      <c r="C27" s="194" t="s">
        <v>340</v>
      </c>
      <c r="D27" s="19" t="s">
        <v>341</v>
      </c>
      <c r="E27" s="127" t="s">
        <v>319</v>
      </c>
      <c r="F27" s="127" t="s">
        <v>99</v>
      </c>
      <c r="G27" s="127" t="s">
        <v>312</v>
      </c>
      <c r="H27" s="128"/>
      <c r="I27" s="127"/>
      <c r="J27" s="129" t="str">
        <f>IF(G27="","",IF(AND(G27="Quick win",T27&gt;='7. Scoring criteria'!$C$45,AH27&gt;='7. Scoring criteria'!$F$45),"Yes",IF(AND(G27="Big bet",T27&gt;='7. Scoring criteria'!$C$46,X27&gt;='7. Scoring criteria'!$D$46),"Yes",IF(AND(G27="Big bet",T27&gt;='7. Scoring criteria'!$C$46,AC27&gt;='7. Scoring criteria'!$E$46),"Yes",IF(AND(G27="Long shot",X27&gt;='7. Scoring criteria'!$D$47,AC27&gt;='7. Scoring criteria'!$E$47),"Yes","No")))))</f>
        <v>Yes</v>
      </c>
      <c r="K27" s="129" t="s">
        <v>337</v>
      </c>
      <c r="L27" s="128"/>
      <c r="M27" s="130" t="str">
        <f t="shared" si="4"/>
        <v/>
      </c>
      <c r="N27" s="131" t="str">
        <f t="shared" si="5"/>
        <v xml:space="preserve"> </v>
      </c>
      <c r="O27" s="128"/>
      <c r="P27" s="132" t="str">
        <f>IFERROR(AVERAGE('4a. Scorer 1'!F26,'4b. Scorer 2'!F26,'4c. Scorer 3'!F26)," ")</f>
        <v xml:space="preserve"> </v>
      </c>
      <c r="Q27" s="132" t="str">
        <f>IFERROR(AVERAGE('4a. Scorer 1'!H26,'4b. Scorer 2'!H26,'4c. Scorer 3'!H26)," ")</f>
        <v xml:space="preserve"> </v>
      </c>
      <c r="R27" s="132" t="str">
        <f>IFERROR(AVERAGE('4a. Scorer 1'!I26,'4b. Scorer 2'!I26,'4c. Scorer 3'!I26)," ")</f>
        <v xml:space="preserve"> </v>
      </c>
      <c r="S27" s="132" t="str">
        <f>IFERROR(AVERAGE('4a. Scorer 1'!J26,'4b. Scorer 2'!J26,'4c. Scorer 3'!J26)," ")</f>
        <v xml:space="preserve"> </v>
      </c>
      <c r="T27" s="133" t="str">
        <f t="shared" si="6"/>
        <v/>
      </c>
      <c r="U27" s="132" t="str">
        <f>IFERROR(AVERAGE('4a. Scorer 1'!#REF!,'4b. Scorer 2'!#REF!,'4c. Scorer 3'!#REF!)," ")</f>
        <v xml:space="preserve"> </v>
      </c>
      <c r="V27" s="132" t="str">
        <f>IFERROR(AVERAGE('4a. Scorer 1'!#REF!,'4b. Scorer 2'!M26,'4c. Scorer 3'!#REF!)," ")</f>
        <v xml:space="preserve"> </v>
      </c>
      <c r="W27" s="132" t="str">
        <f>IFERROR(AVERAGE('4a. Scorer 1'!L26,'4b. Scorer 2'!L26,'4c. Scorer 3'!L26)," ")</f>
        <v xml:space="preserve"> </v>
      </c>
      <c r="X27" s="133" t="str">
        <f t="shared" si="7"/>
        <v/>
      </c>
      <c r="Y27" s="132" t="str">
        <f>IFERROR(AVERAGE('4a. Scorer 1'!#REF!,'4b. Scorer 2'!N26,'4c. Scorer 3'!#REF!)," ")</f>
        <v xml:space="preserve"> </v>
      </c>
      <c r="Z27" s="132" t="str">
        <f>IFERROR(AVERAGE('4a. Scorer 1'!N26,'4b. Scorer 2'!N26,'4c. Scorer 3'!N26)," ")</f>
        <v xml:space="preserve"> </v>
      </c>
      <c r="AA27" s="132" t="str">
        <f>IFERROR(AVERAGE('4a. Scorer 1'!#REF!,'4b. Scorer 2'!#REF!,'4c. Scorer 3'!#REF!)," ")</f>
        <v xml:space="preserve"> </v>
      </c>
      <c r="AB27" s="132"/>
      <c r="AC27" s="133" t="str">
        <f t="shared" si="8"/>
        <v/>
      </c>
      <c r="AD27" s="132" t="str">
        <f>IFERROR(AVERAGE('4a. Scorer 1'!Q26,'4b. Scorer 2'!P26,'4c. Scorer 3'!P26)," ")</f>
        <v xml:space="preserve"> </v>
      </c>
      <c r="AE27" s="132" t="str">
        <f>IFERROR(AVERAGE('4a. Scorer 1'!R26,'4b. Scorer 2'!Q26,'4c. Scorer 3'!Q26)," ")</f>
        <v xml:space="preserve"> </v>
      </c>
      <c r="AF27" s="132" t="str">
        <f>IFERROR(AVERAGE('4a. Scorer 1'!S26,'4b. Scorer 2'!R26,'4c. Scorer 3'!R26)," ")</f>
        <v xml:space="preserve"> </v>
      </c>
      <c r="AG27" s="132" t="str">
        <f>IFERROR(AVERAGE('4a. Scorer 1'!#REF!,'4b. Scorer 2'!S26,'4c. Scorer 3'!S26)," ")</f>
        <v xml:space="preserve"> </v>
      </c>
      <c r="AH27" s="133" t="str">
        <f t="shared" si="9"/>
        <v/>
      </c>
      <c r="AI27" s="128"/>
      <c r="AJ27" s="127" t="s">
        <v>143</v>
      </c>
      <c r="AK27" s="192" t="s">
        <v>1</v>
      </c>
      <c r="AL27" s="127"/>
      <c r="AM27" s="127"/>
      <c r="AN27" s="127"/>
      <c r="AO27" s="192"/>
    </row>
    <row r="28" spans="1:41" ht="22.5" customHeight="1">
      <c r="A28" s="126"/>
      <c r="B28" s="126"/>
      <c r="C28" s="194" t="s">
        <v>342</v>
      </c>
      <c r="D28" s="19" t="s">
        <v>343</v>
      </c>
      <c r="E28" s="127" t="s">
        <v>315</v>
      </c>
      <c r="F28" s="127" t="s">
        <v>322</v>
      </c>
      <c r="G28" s="127" t="s">
        <v>312</v>
      </c>
      <c r="H28" s="128"/>
      <c r="I28" s="127"/>
      <c r="J28" s="129" t="str">
        <f>IF(G28="","",IF(AND(G28="Quick win",T28&gt;='7. Scoring criteria'!$C$45,AH28&gt;='7. Scoring criteria'!$F$45),"Yes",IF(AND(G28="Big bet",T28&gt;='7. Scoring criteria'!$C$46,X28&gt;='7. Scoring criteria'!$D$46),"Yes",IF(AND(G28="Big bet",T28&gt;='7. Scoring criteria'!$C$46,AC28&gt;='7. Scoring criteria'!$E$46),"Yes",IF(AND(G28="Long shot",X28&gt;='7. Scoring criteria'!$D$47,AC28&gt;='7. Scoring criteria'!$E$47),"Yes","No")))))</f>
        <v>Yes</v>
      </c>
      <c r="K28" s="129" t="s">
        <v>323</v>
      </c>
      <c r="L28" s="128"/>
      <c r="M28" s="130" t="str">
        <f t="shared" si="4"/>
        <v/>
      </c>
      <c r="N28" s="131" t="str">
        <f t="shared" si="5"/>
        <v xml:space="preserve"> </v>
      </c>
      <c r="O28" s="128"/>
      <c r="P28" s="132" t="str">
        <f>IFERROR(AVERAGE('4a. Scorer 1'!F27,'4b. Scorer 2'!F27,'4c. Scorer 3'!F27)," ")</f>
        <v xml:space="preserve"> </v>
      </c>
      <c r="Q28" s="132" t="str">
        <f>IFERROR(AVERAGE('4a. Scorer 1'!H27,'4b. Scorer 2'!H27,'4c. Scorer 3'!H27)," ")</f>
        <v xml:space="preserve"> </v>
      </c>
      <c r="R28" s="132" t="str">
        <f>IFERROR(AVERAGE('4a. Scorer 1'!I27,'4b. Scorer 2'!I27,'4c. Scorer 3'!I27)," ")</f>
        <v xml:space="preserve"> </v>
      </c>
      <c r="S28" s="132" t="str">
        <f>IFERROR(AVERAGE('4a. Scorer 1'!J27,'4b. Scorer 2'!J27,'4c. Scorer 3'!J27)," ")</f>
        <v xml:space="preserve"> </v>
      </c>
      <c r="T28" s="133" t="str">
        <f t="shared" si="6"/>
        <v/>
      </c>
      <c r="U28" s="132" t="str">
        <f>IFERROR(AVERAGE('4a. Scorer 1'!#REF!,'4b. Scorer 2'!#REF!,'4c. Scorer 3'!#REF!)," ")</f>
        <v xml:space="preserve"> </v>
      </c>
      <c r="V28" s="132" t="str">
        <f>IFERROR(AVERAGE('4a. Scorer 1'!#REF!,'4b. Scorer 2'!M27,'4c. Scorer 3'!#REF!)," ")</f>
        <v xml:space="preserve"> </v>
      </c>
      <c r="W28" s="132" t="str">
        <f>IFERROR(AVERAGE('4a. Scorer 1'!L27,'4b. Scorer 2'!L27,'4c. Scorer 3'!L27)," ")</f>
        <v xml:space="preserve"> </v>
      </c>
      <c r="X28" s="133" t="str">
        <f t="shared" si="7"/>
        <v/>
      </c>
      <c r="Y28" s="132" t="str">
        <f>IFERROR(AVERAGE('4a. Scorer 1'!#REF!,'4b. Scorer 2'!N27,'4c. Scorer 3'!#REF!)," ")</f>
        <v xml:space="preserve"> </v>
      </c>
      <c r="Z28" s="132" t="str">
        <f>IFERROR(AVERAGE('4a. Scorer 1'!N27,'4b. Scorer 2'!N27,'4c. Scorer 3'!N27)," ")</f>
        <v xml:space="preserve"> </v>
      </c>
      <c r="AA28" s="132" t="str">
        <f>IFERROR(AVERAGE('4a. Scorer 1'!#REF!,'4b. Scorer 2'!#REF!,'4c. Scorer 3'!#REF!)," ")</f>
        <v xml:space="preserve"> </v>
      </c>
      <c r="AB28" s="132"/>
      <c r="AC28" s="133" t="str">
        <f t="shared" si="8"/>
        <v/>
      </c>
      <c r="AD28" s="132" t="str">
        <f>IFERROR(AVERAGE('4a. Scorer 1'!Q27,'4b. Scorer 2'!P27,'4c. Scorer 3'!P27)," ")</f>
        <v xml:space="preserve"> </v>
      </c>
      <c r="AE28" s="132" t="str">
        <f>IFERROR(AVERAGE('4a. Scorer 1'!R27,'4b. Scorer 2'!Q27,'4c. Scorer 3'!Q27)," ")</f>
        <v xml:space="preserve"> </v>
      </c>
      <c r="AF28" s="132" t="str">
        <f>IFERROR(AVERAGE('4a. Scorer 1'!S27,'4b. Scorer 2'!R27,'4c. Scorer 3'!R27)," ")</f>
        <v xml:space="preserve"> </v>
      </c>
      <c r="AG28" s="132" t="str">
        <f>IFERROR(AVERAGE('4a. Scorer 1'!#REF!,'4b. Scorer 2'!S27,'4c. Scorer 3'!S27)," ")</f>
        <v xml:space="preserve"> </v>
      </c>
      <c r="AH28" s="133" t="str">
        <f t="shared" si="9"/>
        <v/>
      </c>
      <c r="AI28" s="128"/>
      <c r="AJ28" s="127"/>
      <c r="AK28" s="192" t="s">
        <v>1</v>
      </c>
      <c r="AL28" s="127"/>
      <c r="AM28" s="127"/>
      <c r="AN28" s="127"/>
      <c r="AO28" s="192"/>
    </row>
    <row r="29" spans="1:41" ht="22.5" customHeight="1">
      <c r="A29" s="126"/>
      <c r="B29" s="126"/>
      <c r="C29" s="194" t="s">
        <v>344</v>
      </c>
      <c r="D29" s="19" t="s">
        <v>345</v>
      </c>
      <c r="E29" s="127" t="s">
        <v>315</v>
      </c>
      <c r="F29" s="127" t="s">
        <v>346</v>
      </c>
      <c r="G29" s="127" t="s">
        <v>312</v>
      </c>
      <c r="H29" s="128"/>
      <c r="I29" s="127"/>
      <c r="J29" s="129" t="str">
        <f>IF(G29="","",IF(AND(G29="Quick win",T29&gt;='7. Scoring criteria'!$C$45,AH29&gt;='7. Scoring criteria'!$F$45),"Yes",IF(AND(G29="Big bet",T29&gt;='7. Scoring criteria'!$C$46,X29&gt;='7. Scoring criteria'!$D$46),"Yes",IF(AND(G29="Big bet",T29&gt;='7. Scoring criteria'!$C$46,AC29&gt;='7. Scoring criteria'!$E$46),"Yes",IF(AND(G29="Long shot",X29&gt;='7. Scoring criteria'!$D$47,AC29&gt;='7. Scoring criteria'!$E$47),"Yes","No")))))</f>
        <v>Yes</v>
      </c>
      <c r="K29" s="129" t="s">
        <v>337</v>
      </c>
      <c r="L29" s="128"/>
      <c r="M29" s="130" t="str">
        <f t="shared" si="4"/>
        <v/>
      </c>
      <c r="N29" s="131" t="str">
        <f t="shared" si="5"/>
        <v xml:space="preserve"> </v>
      </c>
      <c r="O29" s="128"/>
      <c r="P29" s="132" t="str">
        <f>IFERROR(AVERAGE('4a. Scorer 1'!F28,'4b. Scorer 2'!F28,'4c. Scorer 3'!F28)," ")</f>
        <v xml:space="preserve"> </v>
      </c>
      <c r="Q29" s="132" t="str">
        <f>IFERROR(AVERAGE('4a. Scorer 1'!H28,'4b. Scorer 2'!H28,'4c. Scorer 3'!H28)," ")</f>
        <v xml:space="preserve"> </v>
      </c>
      <c r="R29" s="132" t="str">
        <f>IFERROR(AVERAGE('4a. Scorer 1'!I28,'4b. Scorer 2'!I28,'4c. Scorer 3'!I28)," ")</f>
        <v xml:space="preserve"> </v>
      </c>
      <c r="S29" s="132" t="str">
        <f>IFERROR(AVERAGE('4a. Scorer 1'!J28,'4b. Scorer 2'!J28,'4c. Scorer 3'!J28)," ")</f>
        <v xml:space="preserve"> </v>
      </c>
      <c r="T29" s="133" t="str">
        <f t="shared" si="6"/>
        <v/>
      </c>
      <c r="U29" s="132" t="str">
        <f>IFERROR(AVERAGE('4a. Scorer 1'!#REF!,'4b. Scorer 2'!#REF!,'4c. Scorer 3'!#REF!)," ")</f>
        <v xml:space="preserve"> </v>
      </c>
      <c r="V29" s="132" t="str">
        <f>IFERROR(AVERAGE('4a. Scorer 1'!#REF!,'4b. Scorer 2'!M28,'4c. Scorer 3'!#REF!)," ")</f>
        <v xml:space="preserve"> </v>
      </c>
      <c r="W29" s="132" t="str">
        <f>IFERROR(AVERAGE('4a. Scorer 1'!L28,'4b. Scorer 2'!L28,'4c. Scorer 3'!L28)," ")</f>
        <v xml:space="preserve"> </v>
      </c>
      <c r="X29" s="133" t="str">
        <f t="shared" si="7"/>
        <v/>
      </c>
      <c r="Y29" s="132" t="str">
        <f>IFERROR(AVERAGE('4a. Scorer 1'!#REF!,'4b. Scorer 2'!N28,'4c. Scorer 3'!#REF!)," ")</f>
        <v xml:space="preserve"> </v>
      </c>
      <c r="Z29" s="132" t="str">
        <f>IFERROR(AVERAGE('4a. Scorer 1'!N28,'4b. Scorer 2'!N28,'4c. Scorer 3'!N28)," ")</f>
        <v xml:space="preserve"> </v>
      </c>
      <c r="AA29" s="132" t="str">
        <f>IFERROR(AVERAGE('4a. Scorer 1'!#REF!,'4b. Scorer 2'!#REF!,'4c. Scorer 3'!#REF!)," ")</f>
        <v xml:space="preserve"> </v>
      </c>
      <c r="AB29" s="132"/>
      <c r="AC29" s="133" t="str">
        <f t="shared" si="8"/>
        <v/>
      </c>
      <c r="AD29" s="132" t="str">
        <f>IFERROR(AVERAGE('4a. Scorer 1'!Q28,'4b. Scorer 2'!P28,'4c. Scorer 3'!P28)," ")</f>
        <v xml:space="preserve"> </v>
      </c>
      <c r="AE29" s="132" t="str">
        <f>IFERROR(AVERAGE('4a. Scorer 1'!R28,'4b. Scorer 2'!Q28,'4c. Scorer 3'!Q28)," ")</f>
        <v xml:space="preserve"> </v>
      </c>
      <c r="AF29" s="132" t="str">
        <f>IFERROR(AVERAGE('4a. Scorer 1'!S28,'4b. Scorer 2'!R28,'4c. Scorer 3'!R28)," ")</f>
        <v xml:space="preserve"> </v>
      </c>
      <c r="AG29" s="132" t="str">
        <f>IFERROR(AVERAGE('4a. Scorer 1'!#REF!,'4b. Scorer 2'!S28,'4c. Scorer 3'!S28)," ")</f>
        <v xml:space="preserve"> </v>
      </c>
      <c r="AH29" s="133" t="str">
        <f t="shared" si="9"/>
        <v/>
      </c>
      <c r="AI29" s="128"/>
      <c r="AJ29" s="127"/>
      <c r="AK29" s="192" t="s">
        <v>1</v>
      </c>
      <c r="AL29" s="127"/>
      <c r="AM29" s="127"/>
      <c r="AN29" s="127"/>
      <c r="AO29" s="192"/>
    </row>
    <row r="30" spans="1:41" ht="22.5" customHeight="1">
      <c r="A30" s="126"/>
      <c r="B30" s="126"/>
      <c r="C30" s="194" t="s">
        <v>347</v>
      </c>
      <c r="D30" s="19" t="s">
        <v>348</v>
      </c>
      <c r="E30" s="127" t="s">
        <v>349</v>
      </c>
      <c r="F30" s="127" t="s">
        <v>99</v>
      </c>
      <c r="G30" s="127" t="s">
        <v>312</v>
      </c>
      <c r="H30" s="128"/>
      <c r="I30" s="127"/>
      <c r="J30" s="129" t="str">
        <f>IF(G30="","",IF(AND(G30="Quick win",T30&gt;='7. Scoring criteria'!$C$45,AH30&gt;='7. Scoring criteria'!$F$45),"Yes",IF(AND(G30="Big bet",T30&gt;='7. Scoring criteria'!$C$46,X30&gt;='7. Scoring criteria'!$D$46),"Yes",IF(AND(G30="Big bet",T30&gt;='7. Scoring criteria'!$C$46,AC30&gt;='7. Scoring criteria'!$E$46),"Yes",IF(AND(G30="Long shot",X30&gt;='7. Scoring criteria'!$D$47,AC30&gt;='7. Scoring criteria'!$E$47),"Yes","No")))))</f>
        <v>Yes</v>
      </c>
      <c r="K30" s="129" t="s">
        <v>337</v>
      </c>
      <c r="L30" s="128"/>
      <c r="M30" s="130" t="str">
        <f t="shared" si="4"/>
        <v/>
      </c>
      <c r="N30" s="131" t="str">
        <f t="shared" si="5"/>
        <v xml:space="preserve"> </v>
      </c>
      <c r="O30" s="128"/>
      <c r="P30" s="132" t="str">
        <f>IFERROR(AVERAGE('4a. Scorer 1'!F29,'4b. Scorer 2'!F29,'4c. Scorer 3'!F29)," ")</f>
        <v xml:space="preserve"> </v>
      </c>
      <c r="Q30" s="132" t="str">
        <f>IFERROR(AVERAGE('4a. Scorer 1'!H29,'4b. Scorer 2'!H29,'4c. Scorer 3'!H29)," ")</f>
        <v xml:space="preserve"> </v>
      </c>
      <c r="R30" s="132" t="str">
        <f>IFERROR(AVERAGE('4a. Scorer 1'!I29,'4b. Scorer 2'!I29,'4c. Scorer 3'!I29)," ")</f>
        <v xml:space="preserve"> </v>
      </c>
      <c r="S30" s="132" t="str">
        <f>IFERROR(AVERAGE('4a. Scorer 1'!J29,'4b. Scorer 2'!J29,'4c. Scorer 3'!J29)," ")</f>
        <v xml:space="preserve"> </v>
      </c>
      <c r="T30" s="133" t="str">
        <f t="shared" si="6"/>
        <v/>
      </c>
      <c r="U30" s="132" t="str">
        <f>IFERROR(AVERAGE('4a. Scorer 1'!#REF!,'4b. Scorer 2'!#REF!,'4c. Scorer 3'!#REF!)," ")</f>
        <v xml:space="preserve"> </v>
      </c>
      <c r="V30" s="132" t="str">
        <f>IFERROR(AVERAGE('4a. Scorer 1'!#REF!,'4b. Scorer 2'!M29,'4c. Scorer 3'!#REF!)," ")</f>
        <v xml:space="preserve"> </v>
      </c>
      <c r="W30" s="132" t="str">
        <f>IFERROR(AVERAGE('4a. Scorer 1'!L29,'4b. Scorer 2'!L29,'4c. Scorer 3'!L29)," ")</f>
        <v xml:space="preserve"> </v>
      </c>
      <c r="X30" s="133" t="str">
        <f t="shared" si="7"/>
        <v/>
      </c>
      <c r="Y30" s="132" t="str">
        <f>IFERROR(AVERAGE('4a. Scorer 1'!#REF!,'4b. Scorer 2'!N29,'4c. Scorer 3'!#REF!)," ")</f>
        <v xml:space="preserve"> </v>
      </c>
      <c r="Z30" s="132" t="str">
        <f>IFERROR(AVERAGE('4a. Scorer 1'!N29,'4b. Scorer 2'!N29,'4c. Scorer 3'!N29)," ")</f>
        <v xml:space="preserve"> </v>
      </c>
      <c r="AA30" s="132" t="str">
        <f>IFERROR(AVERAGE('4a. Scorer 1'!#REF!,'4b. Scorer 2'!#REF!,'4c. Scorer 3'!#REF!)," ")</f>
        <v xml:space="preserve"> </v>
      </c>
      <c r="AB30" s="132"/>
      <c r="AC30" s="133" t="str">
        <f t="shared" si="8"/>
        <v/>
      </c>
      <c r="AD30" s="132" t="str">
        <f>IFERROR(AVERAGE('4a. Scorer 1'!Q29,'4b. Scorer 2'!P29,'4c. Scorer 3'!P29)," ")</f>
        <v xml:space="preserve"> </v>
      </c>
      <c r="AE30" s="132" t="str">
        <f>IFERROR(AVERAGE('4a. Scorer 1'!R29,'4b. Scorer 2'!Q29,'4c. Scorer 3'!Q29)," ")</f>
        <v xml:space="preserve"> </v>
      </c>
      <c r="AF30" s="132" t="str">
        <f>IFERROR(AVERAGE('4a. Scorer 1'!S29,'4b. Scorer 2'!R29,'4c. Scorer 3'!R29)," ")</f>
        <v xml:space="preserve"> </v>
      </c>
      <c r="AG30" s="132" t="str">
        <f>IFERROR(AVERAGE('4a. Scorer 1'!#REF!,'4b. Scorer 2'!S29,'4c. Scorer 3'!S29)," ")</f>
        <v xml:space="preserve"> </v>
      </c>
      <c r="AH30" s="133" t="str">
        <f t="shared" si="9"/>
        <v/>
      </c>
      <c r="AI30" s="128"/>
      <c r="AJ30" s="127"/>
      <c r="AK30" s="192" t="s">
        <v>1</v>
      </c>
      <c r="AL30" s="127"/>
      <c r="AM30" s="127"/>
      <c r="AN30" s="127"/>
      <c r="AO30" s="192"/>
    </row>
    <row r="31" spans="1:41" ht="22.5" customHeight="1">
      <c r="A31" s="126"/>
      <c r="B31" s="126"/>
      <c r="C31" s="194" t="s">
        <v>350</v>
      </c>
      <c r="D31" s="19" t="s">
        <v>351</v>
      </c>
      <c r="E31" s="127" t="s">
        <v>315</v>
      </c>
      <c r="F31" s="127" t="s">
        <v>352</v>
      </c>
      <c r="G31" s="127" t="s">
        <v>312</v>
      </c>
      <c r="H31" s="128"/>
      <c r="I31" s="127"/>
      <c r="J31" s="129" t="str">
        <f>IF(G31="","",IF(AND(G31="Quick win",T31&gt;='7. Scoring criteria'!$C$45,AH31&gt;='7. Scoring criteria'!$F$45),"Yes",IF(AND(G31="Big bet",T31&gt;='7. Scoring criteria'!$C$46,X31&gt;='7. Scoring criteria'!$D$46),"Yes",IF(AND(G31="Big bet",T31&gt;='7. Scoring criteria'!$C$46,AC31&gt;='7. Scoring criteria'!$E$46),"Yes",IF(AND(G31="Long shot",X31&gt;='7. Scoring criteria'!$D$47,AC31&gt;='7. Scoring criteria'!$E$47),"Yes","No")))))</f>
        <v>Yes</v>
      </c>
      <c r="K31" s="129" t="s">
        <v>337</v>
      </c>
      <c r="L31" s="128"/>
      <c r="M31" s="130" t="str">
        <f t="shared" si="4"/>
        <v/>
      </c>
      <c r="N31" s="131" t="str">
        <f t="shared" si="5"/>
        <v xml:space="preserve"> </v>
      </c>
      <c r="O31" s="128"/>
      <c r="P31" s="132" t="str">
        <f>IFERROR(AVERAGE('4a. Scorer 1'!F30,'4b. Scorer 2'!F30,'4c. Scorer 3'!F30)," ")</f>
        <v xml:space="preserve"> </v>
      </c>
      <c r="Q31" s="132" t="str">
        <f>IFERROR(AVERAGE('4a. Scorer 1'!H30,'4b. Scorer 2'!H30,'4c. Scorer 3'!H30)," ")</f>
        <v xml:space="preserve"> </v>
      </c>
      <c r="R31" s="132" t="str">
        <f>IFERROR(AVERAGE('4a. Scorer 1'!I30,'4b. Scorer 2'!I30,'4c. Scorer 3'!I30)," ")</f>
        <v xml:space="preserve"> </v>
      </c>
      <c r="S31" s="132" t="str">
        <f>IFERROR(AVERAGE('4a. Scorer 1'!J30,'4b. Scorer 2'!J30,'4c. Scorer 3'!J30)," ")</f>
        <v xml:space="preserve"> </v>
      </c>
      <c r="T31" s="133" t="str">
        <f t="shared" si="6"/>
        <v/>
      </c>
      <c r="U31" s="132" t="str">
        <f>IFERROR(AVERAGE('4a. Scorer 1'!#REF!,'4b. Scorer 2'!#REF!,'4c. Scorer 3'!#REF!)," ")</f>
        <v xml:space="preserve"> </v>
      </c>
      <c r="V31" s="132" t="str">
        <f>IFERROR(AVERAGE('4a. Scorer 1'!#REF!,'4b. Scorer 2'!M30,'4c. Scorer 3'!#REF!)," ")</f>
        <v xml:space="preserve"> </v>
      </c>
      <c r="W31" s="132" t="str">
        <f>IFERROR(AVERAGE('4a. Scorer 1'!L30,'4b. Scorer 2'!L30,'4c. Scorer 3'!L30)," ")</f>
        <v xml:space="preserve"> </v>
      </c>
      <c r="X31" s="133" t="str">
        <f t="shared" si="7"/>
        <v/>
      </c>
      <c r="Y31" s="132" t="str">
        <f>IFERROR(AVERAGE('4a. Scorer 1'!#REF!,'4b. Scorer 2'!N30,'4c. Scorer 3'!#REF!)," ")</f>
        <v xml:space="preserve"> </v>
      </c>
      <c r="Z31" s="132" t="str">
        <f>IFERROR(AVERAGE('4a. Scorer 1'!N30,'4b. Scorer 2'!N30,'4c. Scorer 3'!N30)," ")</f>
        <v xml:space="preserve"> </v>
      </c>
      <c r="AA31" s="132" t="str">
        <f>IFERROR(AVERAGE('4a. Scorer 1'!#REF!,'4b. Scorer 2'!#REF!,'4c. Scorer 3'!#REF!)," ")</f>
        <v xml:space="preserve"> </v>
      </c>
      <c r="AB31" s="132"/>
      <c r="AC31" s="133" t="str">
        <f t="shared" si="8"/>
        <v/>
      </c>
      <c r="AD31" s="132" t="str">
        <f>IFERROR(AVERAGE('4a. Scorer 1'!Q30,'4b. Scorer 2'!P30,'4c. Scorer 3'!P30)," ")</f>
        <v xml:space="preserve"> </v>
      </c>
      <c r="AE31" s="132" t="str">
        <f>IFERROR(AVERAGE('4a. Scorer 1'!R30,'4b. Scorer 2'!Q30,'4c. Scorer 3'!Q30)," ")</f>
        <v xml:space="preserve"> </v>
      </c>
      <c r="AF31" s="132" t="str">
        <f>IFERROR(AVERAGE('4a. Scorer 1'!S30,'4b. Scorer 2'!R30,'4c. Scorer 3'!R30)," ")</f>
        <v xml:space="preserve"> </v>
      </c>
      <c r="AG31" s="132" t="str">
        <f>IFERROR(AVERAGE('4a. Scorer 1'!#REF!,'4b. Scorer 2'!S30,'4c. Scorer 3'!S30)," ")</f>
        <v xml:space="preserve"> </v>
      </c>
      <c r="AH31" s="133" t="str">
        <f t="shared" si="9"/>
        <v/>
      </c>
      <c r="AI31" s="128"/>
      <c r="AJ31" s="127"/>
      <c r="AK31" s="192" t="s">
        <v>1</v>
      </c>
      <c r="AL31" s="127"/>
      <c r="AM31" s="127"/>
      <c r="AN31" s="127"/>
      <c r="AO31" s="192"/>
    </row>
    <row r="32" spans="1:41" ht="22.5" customHeight="1">
      <c r="A32" s="126"/>
      <c r="B32" s="126"/>
      <c r="C32" s="194"/>
      <c r="D32" s="19"/>
      <c r="E32" s="127"/>
      <c r="F32" s="127"/>
      <c r="G32" s="127"/>
      <c r="H32" s="128"/>
      <c r="I32" s="127"/>
      <c r="J32" s="129"/>
      <c r="K32" s="129"/>
      <c r="L32" s="128"/>
      <c r="M32" s="130"/>
      <c r="N32" s="131"/>
      <c r="O32" s="128"/>
      <c r="P32" s="132"/>
      <c r="Q32" s="132"/>
      <c r="R32" s="132"/>
      <c r="S32" s="132"/>
      <c r="T32" s="133"/>
      <c r="U32" s="132"/>
      <c r="V32" s="132"/>
      <c r="W32" s="132"/>
      <c r="X32" s="133"/>
      <c r="Y32" s="132"/>
      <c r="Z32" s="132"/>
      <c r="AA32" s="132"/>
      <c r="AB32" s="132"/>
      <c r="AC32" s="133"/>
      <c r="AD32" s="132"/>
      <c r="AE32" s="132"/>
      <c r="AF32" s="132"/>
      <c r="AG32" s="132"/>
      <c r="AH32" s="133"/>
      <c r="AI32" s="128"/>
      <c r="AJ32" s="127"/>
      <c r="AK32" s="192"/>
      <c r="AL32" s="127"/>
      <c r="AM32" s="127"/>
      <c r="AN32" s="127"/>
      <c r="AO32" s="192"/>
    </row>
    <row r="33" spans="1:41" ht="22.5" customHeight="1">
      <c r="A33" s="126"/>
      <c r="B33" s="126"/>
      <c r="C33" s="194"/>
      <c r="D33" s="19"/>
      <c r="E33" s="127"/>
      <c r="F33" s="127"/>
      <c r="G33" s="127"/>
      <c r="H33" s="128"/>
      <c r="I33" s="127"/>
      <c r="J33" s="129"/>
      <c r="K33" s="129"/>
      <c r="L33" s="128"/>
      <c r="M33" s="130"/>
      <c r="N33" s="131"/>
      <c r="O33" s="128"/>
      <c r="P33" s="132"/>
      <c r="Q33" s="132"/>
      <c r="R33" s="132"/>
      <c r="S33" s="132"/>
      <c r="T33" s="133"/>
      <c r="U33" s="132"/>
      <c r="V33" s="132"/>
      <c r="W33" s="132"/>
      <c r="X33" s="133"/>
      <c r="Y33" s="132"/>
      <c r="Z33" s="132"/>
      <c r="AA33" s="132"/>
      <c r="AB33" s="132"/>
      <c r="AC33" s="133"/>
      <c r="AD33" s="132"/>
      <c r="AE33" s="132"/>
      <c r="AF33" s="132"/>
      <c r="AG33" s="132"/>
      <c r="AH33" s="133"/>
      <c r="AI33" s="128"/>
      <c r="AJ33" s="127"/>
      <c r="AK33" s="192"/>
      <c r="AL33" s="127"/>
      <c r="AM33" s="127"/>
      <c r="AN33" s="127"/>
      <c r="AO33" s="192"/>
    </row>
    <row r="34" spans="1:41" ht="22.5" customHeight="1">
      <c r="A34" s="126"/>
      <c r="B34" s="126"/>
      <c r="C34" s="194"/>
      <c r="D34" s="19"/>
      <c r="E34" s="127"/>
      <c r="F34" s="127"/>
      <c r="G34" s="127"/>
      <c r="H34" s="128"/>
      <c r="I34" s="127"/>
      <c r="J34" s="129"/>
      <c r="K34" s="129"/>
      <c r="L34" s="128"/>
      <c r="M34" s="130"/>
      <c r="N34" s="131"/>
      <c r="O34" s="128"/>
      <c r="P34" s="132"/>
      <c r="Q34" s="132"/>
      <c r="R34" s="132"/>
      <c r="S34" s="132"/>
      <c r="T34" s="133"/>
      <c r="U34" s="132"/>
      <c r="V34" s="132"/>
      <c r="W34" s="132"/>
      <c r="X34" s="133"/>
      <c r="Y34" s="132"/>
      <c r="Z34" s="132"/>
      <c r="AA34" s="132"/>
      <c r="AB34" s="132"/>
      <c r="AC34" s="133"/>
      <c r="AD34" s="132"/>
      <c r="AE34" s="132"/>
      <c r="AF34" s="132"/>
      <c r="AG34" s="132"/>
      <c r="AH34" s="133"/>
      <c r="AI34" s="128"/>
      <c r="AJ34" s="127"/>
      <c r="AK34" s="192"/>
      <c r="AL34" s="127"/>
      <c r="AM34" s="127"/>
      <c r="AN34" s="127"/>
      <c r="AO34" s="192"/>
    </row>
    <row r="35" spans="1:41" ht="22.5" customHeight="1">
      <c r="A35" s="126"/>
      <c r="B35" s="126"/>
      <c r="C35" s="194"/>
      <c r="D35" s="19"/>
      <c r="E35" s="127"/>
      <c r="F35" s="127"/>
      <c r="G35" s="127"/>
      <c r="H35" s="128"/>
      <c r="I35" s="127"/>
      <c r="J35" s="129"/>
      <c r="K35" s="129"/>
      <c r="L35" s="128"/>
      <c r="M35" s="130"/>
      <c r="N35" s="131"/>
      <c r="O35" s="128"/>
      <c r="P35" s="132"/>
      <c r="Q35" s="132"/>
      <c r="R35" s="132"/>
      <c r="S35" s="132"/>
      <c r="T35" s="133"/>
      <c r="U35" s="132"/>
      <c r="V35" s="132"/>
      <c r="W35" s="132"/>
      <c r="X35" s="133"/>
      <c r="Y35" s="132"/>
      <c r="Z35" s="132"/>
      <c r="AA35" s="132"/>
      <c r="AB35" s="132"/>
      <c r="AC35" s="133"/>
      <c r="AD35" s="132"/>
      <c r="AE35" s="132"/>
      <c r="AF35" s="132"/>
      <c r="AG35" s="132"/>
      <c r="AH35" s="133"/>
      <c r="AI35" s="128"/>
      <c r="AJ35" s="127"/>
      <c r="AK35" s="192"/>
      <c r="AL35" s="127"/>
      <c r="AM35" s="127"/>
      <c r="AN35" s="127"/>
      <c r="AO35" s="192"/>
    </row>
    <row r="36" spans="1:41" ht="22.5" customHeight="1">
      <c r="A36" s="126"/>
      <c r="B36" s="126"/>
      <c r="C36" s="194"/>
      <c r="D36" s="19"/>
      <c r="E36" s="127"/>
      <c r="F36" s="127"/>
      <c r="G36" s="127"/>
      <c r="H36" s="128"/>
      <c r="I36" s="127"/>
      <c r="J36" s="129"/>
      <c r="K36" s="129"/>
      <c r="L36" s="128"/>
      <c r="M36" s="130"/>
      <c r="N36" s="131"/>
      <c r="O36" s="128"/>
      <c r="P36" s="132"/>
      <c r="Q36" s="132"/>
      <c r="R36" s="132"/>
      <c r="S36" s="132"/>
      <c r="T36" s="133"/>
      <c r="U36" s="132"/>
      <c r="V36" s="132"/>
      <c r="W36" s="132"/>
      <c r="X36" s="133"/>
      <c r="Y36" s="132"/>
      <c r="Z36" s="132"/>
      <c r="AA36" s="132"/>
      <c r="AB36" s="132"/>
      <c r="AC36" s="133"/>
      <c r="AD36" s="132"/>
      <c r="AE36" s="132"/>
      <c r="AF36" s="132"/>
      <c r="AG36" s="132"/>
      <c r="AH36" s="133"/>
      <c r="AI36" s="128"/>
      <c r="AJ36" s="127"/>
      <c r="AK36" s="192"/>
      <c r="AL36" s="127"/>
      <c r="AM36" s="127"/>
      <c r="AN36" s="127"/>
      <c r="AO36" s="192"/>
    </row>
    <row r="37" spans="1:41" ht="22.5" customHeight="1">
      <c r="A37" s="126"/>
      <c r="B37" s="126"/>
      <c r="C37" s="194"/>
      <c r="D37" s="19"/>
      <c r="E37" s="127"/>
      <c r="F37" s="127"/>
      <c r="G37" s="127"/>
      <c r="H37" s="128"/>
      <c r="I37" s="127"/>
      <c r="J37" s="129"/>
      <c r="K37" s="129"/>
      <c r="L37" s="128"/>
      <c r="M37" s="130"/>
      <c r="N37" s="131"/>
      <c r="O37" s="128"/>
      <c r="P37" s="132"/>
      <c r="Q37" s="132"/>
      <c r="R37" s="132"/>
      <c r="S37" s="132"/>
      <c r="T37" s="133"/>
      <c r="U37" s="132"/>
      <c r="V37" s="132"/>
      <c r="W37" s="132"/>
      <c r="X37" s="133"/>
      <c r="Y37" s="132"/>
      <c r="Z37" s="132"/>
      <c r="AA37" s="132"/>
      <c r="AB37" s="132"/>
      <c r="AC37" s="133"/>
      <c r="AD37" s="132"/>
      <c r="AE37" s="132"/>
      <c r="AF37" s="132"/>
      <c r="AG37" s="132"/>
      <c r="AH37" s="133"/>
      <c r="AI37" s="128"/>
      <c r="AJ37" s="127"/>
      <c r="AK37" s="192"/>
      <c r="AL37" s="127"/>
      <c r="AM37" s="127"/>
      <c r="AN37" s="127"/>
      <c r="AO37" s="192"/>
    </row>
    <row r="38" spans="1:41" ht="22.5" customHeight="1">
      <c r="A38" s="126"/>
      <c r="B38" s="126"/>
      <c r="C38" s="194"/>
      <c r="D38" s="19"/>
      <c r="E38" s="127"/>
      <c r="F38" s="127"/>
      <c r="G38" s="127"/>
      <c r="H38" s="128"/>
      <c r="I38" s="127"/>
      <c r="J38" s="129"/>
      <c r="K38" s="129"/>
      <c r="L38" s="128"/>
      <c r="M38" s="130"/>
      <c r="N38" s="131"/>
      <c r="O38" s="128"/>
      <c r="P38" s="132"/>
      <c r="Q38" s="132"/>
      <c r="R38" s="132"/>
      <c r="S38" s="132"/>
      <c r="T38" s="133"/>
      <c r="U38" s="132"/>
      <c r="V38" s="132"/>
      <c r="W38" s="132"/>
      <c r="X38" s="133"/>
      <c r="Y38" s="132"/>
      <c r="Z38" s="132"/>
      <c r="AA38" s="132"/>
      <c r="AB38" s="132"/>
      <c r="AC38" s="133"/>
      <c r="AD38" s="132"/>
      <c r="AE38" s="132"/>
      <c r="AF38" s="132"/>
      <c r="AG38" s="132"/>
      <c r="AH38" s="133"/>
      <c r="AI38" s="128"/>
      <c r="AJ38" s="127"/>
      <c r="AK38" s="192"/>
      <c r="AL38" s="127"/>
      <c r="AM38" s="127"/>
      <c r="AN38" s="127"/>
      <c r="AO38" s="192"/>
    </row>
    <row r="39" spans="1:41" ht="22.5" customHeight="1">
      <c r="A39" s="126"/>
      <c r="B39" s="126"/>
      <c r="C39" s="194"/>
      <c r="D39" s="19"/>
      <c r="E39" s="127"/>
      <c r="F39" s="127"/>
      <c r="G39" s="127"/>
      <c r="H39" s="128"/>
      <c r="I39" s="127"/>
      <c r="J39" s="129"/>
      <c r="K39" s="129"/>
      <c r="L39" s="128"/>
      <c r="M39" s="130"/>
      <c r="N39" s="131"/>
      <c r="O39" s="128"/>
      <c r="P39" s="132"/>
      <c r="Q39" s="132"/>
      <c r="R39" s="132"/>
      <c r="S39" s="132"/>
      <c r="T39" s="133"/>
      <c r="U39" s="132"/>
      <c r="V39" s="132"/>
      <c r="W39" s="132"/>
      <c r="X39" s="133"/>
      <c r="Y39" s="132"/>
      <c r="Z39" s="132"/>
      <c r="AA39" s="132"/>
      <c r="AB39" s="132"/>
      <c r="AC39" s="133"/>
      <c r="AD39" s="132"/>
      <c r="AE39" s="132"/>
      <c r="AF39" s="132"/>
      <c r="AG39" s="132"/>
      <c r="AH39" s="133"/>
      <c r="AI39" s="128"/>
      <c r="AJ39" s="127"/>
      <c r="AK39" s="192"/>
      <c r="AL39" s="127"/>
      <c r="AM39" s="127"/>
      <c r="AN39" s="127"/>
      <c r="AO39" s="192"/>
    </row>
    <row r="40" spans="1:41" ht="22.5" customHeight="1">
      <c r="A40" s="126"/>
      <c r="B40" s="126"/>
      <c r="C40" s="194"/>
      <c r="D40" s="19"/>
      <c r="E40" s="127"/>
      <c r="F40" s="127"/>
      <c r="G40" s="127"/>
      <c r="H40" s="128"/>
      <c r="I40" s="127"/>
      <c r="J40" s="129"/>
      <c r="K40" s="129"/>
      <c r="L40" s="128"/>
      <c r="M40" s="130"/>
      <c r="N40" s="131"/>
      <c r="O40" s="128"/>
      <c r="P40" s="132"/>
      <c r="Q40" s="132"/>
      <c r="R40" s="132"/>
      <c r="S40" s="132"/>
      <c r="T40" s="133"/>
      <c r="U40" s="132"/>
      <c r="V40" s="132"/>
      <c r="W40" s="132"/>
      <c r="X40" s="133"/>
      <c r="Y40" s="132"/>
      <c r="Z40" s="132"/>
      <c r="AA40" s="132"/>
      <c r="AB40" s="132"/>
      <c r="AC40" s="133"/>
      <c r="AD40" s="132"/>
      <c r="AE40" s="132"/>
      <c r="AF40" s="132"/>
      <c r="AG40" s="132"/>
      <c r="AH40" s="133"/>
      <c r="AI40" s="128"/>
      <c r="AJ40" s="127"/>
      <c r="AK40" s="192"/>
      <c r="AL40" s="127"/>
      <c r="AM40" s="127"/>
      <c r="AN40" s="127"/>
      <c r="AO40" s="192"/>
    </row>
    <row r="41" spans="1:41" ht="22.5" customHeight="1">
      <c r="A41" s="126"/>
      <c r="B41" s="126"/>
      <c r="C41" s="194"/>
      <c r="D41" s="19"/>
      <c r="E41" s="127"/>
      <c r="F41" s="127"/>
      <c r="G41" s="127"/>
      <c r="H41" s="128"/>
      <c r="I41" s="127"/>
      <c r="J41" s="129"/>
      <c r="K41" s="129"/>
      <c r="L41" s="128"/>
      <c r="M41" s="130"/>
      <c r="N41" s="131"/>
      <c r="O41" s="128"/>
      <c r="P41" s="132"/>
      <c r="Q41" s="132"/>
      <c r="R41" s="132"/>
      <c r="S41" s="132"/>
      <c r="T41" s="133"/>
      <c r="U41" s="132"/>
      <c r="V41" s="132"/>
      <c r="W41" s="132"/>
      <c r="X41" s="133"/>
      <c r="Y41" s="132"/>
      <c r="Z41" s="132"/>
      <c r="AA41" s="132"/>
      <c r="AB41" s="132"/>
      <c r="AC41" s="133"/>
      <c r="AD41" s="132"/>
      <c r="AE41" s="132"/>
      <c r="AF41" s="132"/>
      <c r="AG41" s="132"/>
      <c r="AH41" s="133"/>
      <c r="AI41" s="128"/>
      <c r="AJ41" s="127"/>
      <c r="AK41" s="192"/>
      <c r="AL41" s="127"/>
      <c r="AM41" s="127"/>
      <c r="AN41" s="127"/>
      <c r="AO41" s="192"/>
    </row>
    <row r="42" spans="1:41" ht="22.5" customHeight="1">
      <c r="A42" s="126"/>
      <c r="B42" s="126"/>
      <c r="C42" s="194"/>
      <c r="D42" s="19"/>
      <c r="E42" s="127"/>
      <c r="F42" s="127"/>
      <c r="G42" s="127"/>
      <c r="H42" s="128"/>
      <c r="I42" s="127"/>
      <c r="J42" s="129"/>
      <c r="K42" s="129"/>
      <c r="L42" s="128"/>
      <c r="M42" s="130"/>
      <c r="N42" s="131"/>
      <c r="O42" s="128"/>
      <c r="P42" s="132"/>
      <c r="Q42" s="132"/>
      <c r="R42" s="132"/>
      <c r="S42" s="132"/>
      <c r="T42" s="133"/>
      <c r="U42" s="132"/>
      <c r="V42" s="132"/>
      <c r="W42" s="132"/>
      <c r="X42" s="133"/>
      <c r="Y42" s="132"/>
      <c r="Z42" s="132"/>
      <c r="AA42" s="132"/>
      <c r="AB42" s="132"/>
      <c r="AC42" s="133"/>
      <c r="AD42" s="132"/>
      <c r="AE42" s="132"/>
      <c r="AF42" s="132"/>
      <c r="AG42" s="132"/>
      <c r="AH42" s="133"/>
      <c r="AI42" s="128"/>
      <c r="AJ42" s="127"/>
      <c r="AK42" s="192"/>
      <c r="AL42" s="127"/>
      <c r="AM42" s="127"/>
      <c r="AN42" s="127"/>
      <c r="AO42" s="192"/>
    </row>
    <row r="43" spans="1:41" ht="22.5" customHeight="1">
      <c r="A43" s="126"/>
      <c r="B43" s="126"/>
      <c r="C43" s="194"/>
      <c r="D43" s="19"/>
      <c r="E43" s="127"/>
      <c r="F43" s="127"/>
      <c r="G43" s="127"/>
      <c r="H43" s="128"/>
      <c r="I43" s="127"/>
      <c r="J43" s="129"/>
      <c r="K43" s="129"/>
      <c r="L43" s="128"/>
      <c r="M43" s="130"/>
      <c r="N43" s="131"/>
      <c r="O43" s="128"/>
      <c r="P43" s="132"/>
      <c r="Q43" s="132"/>
      <c r="R43" s="132"/>
      <c r="S43" s="132"/>
      <c r="T43" s="133"/>
      <c r="U43" s="132"/>
      <c r="V43" s="132"/>
      <c r="W43" s="132"/>
      <c r="X43" s="133"/>
      <c r="Y43" s="132"/>
      <c r="Z43" s="132"/>
      <c r="AA43" s="132"/>
      <c r="AB43" s="132"/>
      <c r="AC43" s="133"/>
      <c r="AD43" s="132"/>
      <c r="AE43" s="132"/>
      <c r="AF43" s="132"/>
      <c r="AG43" s="132"/>
      <c r="AH43" s="133"/>
      <c r="AI43" s="128"/>
      <c r="AJ43" s="127"/>
      <c r="AK43" s="192"/>
      <c r="AL43" s="127"/>
      <c r="AM43" s="127"/>
      <c r="AN43" s="127"/>
      <c r="AO43" s="192"/>
    </row>
    <row r="44" spans="1:41" ht="22.5" customHeight="1">
      <c r="A44" s="126"/>
      <c r="B44" s="126"/>
      <c r="C44" s="194"/>
      <c r="D44" s="19"/>
      <c r="E44" s="127"/>
      <c r="F44" s="127"/>
      <c r="G44" s="127"/>
      <c r="H44" s="128"/>
      <c r="I44" s="127"/>
      <c r="J44" s="129"/>
      <c r="K44" s="129"/>
      <c r="L44" s="128"/>
      <c r="M44" s="130"/>
      <c r="N44" s="131"/>
      <c r="O44" s="128"/>
      <c r="P44" s="132"/>
      <c r="Q44" s="132"/>
      <c r="R44" s="132"/>
      <c r="S44" s="132"/>
      <c r="T44" s="133"/>
      <c r="U44" s="132"/>
      <c r="V44" s="132"/>
      <c r="W44" s="132"/>
      <c r="X44" s="133"/>
      <c r="Y44" s="132"/>
      <c r="Z44" s="132"/>
      <c r="AA44" s="132"/>
      <c r="AB44" s="132"/>
      <c r="AC44" s="133"/>
      <c r="AD44" s="132"/>
      <c r="AE44" s="132"/>
      <c r="AF44" s="132"/>
      <c r="AG44" s="132"/>
      <c r="AH44" s="133"/>
      <c r="AI44" s="128"/>
      <c r="AJ44" s="127"/>
      <c r="AK44" s="192"/>
      <c r="AL44" s="127"/>
      <c r="AM44" s="127"/>
      <c r="AN44" s="127"/>
      <c r="AO44" s="192"/>
    </row>
    <row r="45" spans="1:41" ht="22.5" customHeight="1">
      <c r="A45" s="126"/>
      <c r="B45" s="126"/>
      <c r="C45" s="194"/>
      <c r="D45" s="19"/>
      <c r="E45" s="127"/>
      <c r="F45" s="127"/>
      <c r="G45" s="127"/>
      <c r="H45" s="128"/>
      <c r="I45" s="127"/>
      <c r="J45" s="129"/>
      <c r="K45" s="129"/>
      <c r="L45" s="128"/>
      <c r="M45" s="130"/>
      <c r="N45" s="131"/>
      <c r="O45" s="128"/>
      <c r="P45" s="132"/>
      <c r="Q45" s="132"/>
      <c r="R45" s="132"/>
      <c r="S45" s="132"/>
      <c r="T45" s="133"/>
      <c r="U45" s="132"/>
      <c r="V45" s="132"/>
      <c r="W45" s="132"/>
      <c r="X45" s="133"/>
      <c r="Y45" s="132"/>
      <c r="Z45" s="132"/>
      <c r="AA45" s="132"/>
      <c r="AB45" s="132"/>
      <c r="AC45" s="133"/>
      <c r="AD45" s="132"/>
      <c r="AE45" s="132"/>
      <c r="AF45" s="132"/>
      <c r="AG45" s="132"/>
      <c r="AH45" s="133"/>
      <c r="AI45" s="128"/>
      <c r="AJ45" s="127"/>
      <c r="AK45" s="192"/>
      <c r="AL45" s="127"/>
      <c r="AM45" s="127"/>
      <c r="AN45" s="127"/>
      <c r="AO45" s="192"/>
    </row>
    <row r="46" spans="1:41" ht="22.5" customHeight="1">
      <c r="A46" s="126"/>
      <c r="B46" s="126"/>
      <c r="C46" s="194"/>
      <c r="D46" s="19"/>
      <c r="E46" s="127"/>
      <c r="F46" s="127"/>
      <c r="G46" s="127"/>
      <c r="H46" s="128"/>
      <c r="I46" s="127"/>
      <c r="J46" s="129"/>
      <c r="K46" s="129"/>
      <c r="L46" s="128"/>
      <c r="M46" s="130"/>
      <c r="N46" s="131"/>
      <c r="O46" s="128"/>
      <c r="P46" s="132"/>
      <c r="Q46" s="132"/>
      <c r="R46" s="132"/>
      <c r="S46" s="132"/>
      <c r="T46" s="133"/>
      <c r="U46" s="132"/>
      <c r="V46" s="132"/>
      <c r="W46" s="132"/>
      <c r="X46" s="133"/>
      <c r="Y46" s="132"/>
      <c r="Z46" s="132"/>
      <c r="AA46" s="132"/>
      <c r="AB46" s="132"/>
      <c r="AC46" s="133"/>
      <c r="AD46" s="132"/>
      <c r="AE46" s="132"/>
      <c r="AF46" s="132"/>
      <c r="AG46" s="132"/>
      <c r="AH46" s="133"/>
      <c r="AI46" s="128"/>
      <c r="AJ46" s="127"/>
      <c r="AK46" s="192"/>
      <c r="AL46" s="127"/>
      <c r="AM46" s="127"/>
      <c r="AN46" s="127"/>
      <c r="AO46" s="192"/>
    </row>
    <row r="47" spans="1:41" ht="22.5" customHeight="1">
      <c r="A47" s="126"/>
      <c r="B47" s="126"/>
      <c r="C47" s="194"/>
      <c r="D47" s="19"/>
      <c r="E47" s="127"/>
      <c r="F47" s="127"/>
      <c r="G47" s="127"/>
      <c r="H47" s="128"/>
      <c r="I47" s="127"/>
      <c r="J47" s="129"/>
      <c r="K47" s="129"/>
      <c r="L47" s="128"/>
      <c r="M47" s="130"/>
      <c r="N47" s="131"/>
      <c r="O47" s="128"/>
      <c r="P47" s="132"/>
      <c r="Q47" s="132"/>
      <c r="R47" s="132"/>
      <c r="S47" s="132"/>
      <c r="T47" s="133"/>
      <c r="U47" s="132"/>
      <c r="V47" s="132"/>
      <c r="W47" s="132"/>
      <c r="X47" s="133"/>
      <c r="Y47" s="132"/>
      <c r="Z47" s="132"/>
      <c r="AA47" s="132"/>
      <c r="AB47" s="132"/>
      <c r="AC47" s="133"/>
      <c r="AD47" s="132"/>
      <c r="AE47" s="132"/>
      <c r="AF47" s="132"/>
      <c r="AG47" s="132"/>
      <c r="AH47" s="133"/>
      <c r="AI47" s="128"/>
      <c r="AJ47" s="127"/>
      <c r="AK47" s="192"/>
      <c r="AL47" s="127"/>
      <c r="AM47" s="127"/>
      <c r="AN47" s="127"/>
      <c r="AO47" s="192"/>
    </row>
    <row r="48" spans="1:41" ht="22.5" customHeight="1">
      <c r="A48" s="126"/>
      <c r="B48" s="126"/>
      <c r="C48" s="194"/>
      <c r="D48" s="19"/>
      <c r="E48" s="127"/>
      <c r="F48" s="127"/>
      <c r="G48" s="127"/>
      <c r="H48" s="128"/>
      <c r="I48" s="127"/>
      <c r="J48" s="129"/>
      <c r="K48" s="129"/>
      <c r="L48" s="128"/>
      <c r="M48" s="130"/>
      <c r="N48" s="131"/>
      <c r="O48" s="128"/>
      <c r="P48" s="132"/>
      <c r="Q48" s="132"/>
      <c r="R48" s="132"/>
      <c r="S48" s="132"/>
      <c r="T48" s="133"/>
      <c r="U48" s="132"/>
      <c r="V48" s="132"/>
      <c r="W48" s="132"/>
      <c r="X48" s="133"/>
      <c r="Y48" s="132"/>
      <c r="Z48" s="132"/>
      <c r="AA48" s="132"/>
      <c r="AB48" s="132"/>
      <c r="AC48" s="133"/>
      <c r="AD48" s="132"/>
      <c r="AE48" s="132"/>
      <c r="AF48" s="132"/>
      <c r="AG48" s="132"/>
      <c r="AH48" s="133"/>
      <c r="AI48" s="128"/>
      <c r="AJ48" s="127"/>
      <c r="AK48" s="192"/>
      <c r="AL48" s="127"/>
      <c r="AM48" s="127"/>
      <c r="AN48" s="127"/>
      <c r="AO48" s="192"/>
    </row>
    <row r="49" spans="1:41" ht="22.5" customHeight="1">
      <c r="A49" s="126"/>
      <c r="B49" s="126"/>
      <c r="C49" s="194"/>
      <c r="D49" s="19"/>
      <c r="E49" s="127"/>
      <c r="F49" s="127"/>
      <c r="G49" s="127"/>
      <c r="H49" s="128"/>
      <c r="I49" s="127"/>
      <c r="J49" s="129"/>
      <c r="K49" s="129"/>
      <c r="L49" s="128"/>
      <c r="M49" s="130"/>
      <c r="N49" s="131"/>
      <c r="O49" s="128"/>
      <c r="P49" s="132"/>
      <c r="Q49" s="132"/>
      <c r="R49" s="132"/>
      <c r="S49" s="132"/>
      <c r="T49" s="133"/>
      <c r="U49" s="132"/>
      <c r="V49" s="132"/>
      <c r="W49" s="132"/>
      <c r="X49" s="133"/>
      <c r="Y49" s="132"/>
      <c r="Z49" s="132"/>
      <c r="AA49" s="132"/>
      <c r="AB49" s="132"/>
      <c r="AC49" s="133"/>
      <c r="AD49" s="132"/>
      <c r="AE49" s="132"/>
      <c r="AF49" s="132"/>
      <c r="AG49" s="132"/>
      <c r="AH49" s="133"/>
      <c r="AI49" s="128"/>
      <c r="AJ49" s="127"/>
      <c r="AK49" s="192"/>
      <c r="AL49" s="127"/>
      <c r="AM49" s="127"/>
      <c r="AN49" s="127"/>
      <c r="AO49" s="192"/>
    </row>
    <row r="50" spans="1:41" ht="22.5" customHeight="1">
      <c r="A50" s="126"/>
      <c r="B50" s="126"/>
      <c r="C50" s="194"/>
      <c r="D50" s="19"/>
      <c r="E50" s="127"/>
      <c r="F50" s="127"/>
      <c r="G50" s="127"/>
      <c r="H50" s="128"/>
      <c r="I50" s="127"/>
      <c r="J50" s="129"/>
      <c r="K50" s="129"/>
      <c r="L50" s="128"/>
      <c r="M50" s="130"/>
      <c r="N50" s="131"/>
      <c r="O50" s="128"/>
      <c r="P50" s="132"/>
      <c r="Q50" s="132"/>
      <c r="R50" s="132"/>
      <c r="S50" s="132"/>
      <c r="T50" s="133"/>
      <c r="U50" s="132"/>
      <c r="V50" s="132"/>
      <c r="W50" s="132"/>
      <c r="X50" s="133"/>
      <c r="Y50" s="132"/>
      <c r="Z50" s="132"/>
      <c r="AA50" s="132"/>
      <c r="AB50" s="132"/>
      <c r="AC50" s="133"/>
      <c r="AD50" s="132"/>
      <c r="AE50" s="132"/>
      <c r="AF50" s="132"/>
      <c r="AG50" s="132"/>
      <c r="AH50" s="133"/>
      <c r="AI50" s="128"/>
      <c r="AJ50" s="127"/>
      <c r="AK50" s="192"/>
      <c r="AL50" s="127"/>
      <c r="AM50" s="127"/>
      <c r="AN50" s="127"/>
      <c r="AO50" s="192"/>
    </row>
    <row r="51" spans="1:41" ht="22.5" customHeight="1">
      <c r="A51" s="126"/>
      <c r="B51" s="126"/>
      <c r="C51" s="194"/>
      <c r="D51" s="19"/>
      <c r="E51" s="127"/>
      <c r="F51" s="127"/>
      <c r="G51" s="127"/>
      <c r="H51" s="128"/>
      <c r="I51" s="127"/>
      <c r="J51" s="129"/>
      <c r="K51" s="129"/>
      <c r="L51" s="128"/>
      <c r="M51" s="130"/>
      <c r="N51" s="131"/>
      <c r="O51" s="128"/>
      <c r="P51" s="132"/>
      <c r="Q51" s="132"/>
      <c r="R51" s="132"/>
      <c r="S51" s="132"/>
      <c r="T51" s="133"/>
      <c r="U51" s="132"/>
      <c r="V51" s="132"/>
      <c r="W51" s="132"/>
      <c r="X51" s="133"/>
      <c r="Y51" s="132"/>
      <c r="Z51" s="132"/>
      <c r="AA51" s="132"/>
      <c r="AB51" s="132"/>
      <c r="AC51" s="133"/>
      <c r="AD51" s="132"/>
      <c r="AE51" s="132"/>
      <c r="AF51" s="132"/>
      <c r="AG51" s="132"/>
      <c r="AH51" s="133"/>
      <c r="AI51" s="128"/>
      <c r="AJ51" s="127"/>
      <c r="AK51" s="192"/>
      <c r="AL51" s="127"/>
      <c r="AM51" s="127"/>
      <c r="AN51" s="127"/>
      <c r="AO51" s="192"/>
    </row>
    <row r="52" spans="1:41" ht="22.5" customHeight="1">
      <c r="A52" s="126"/>
      <c r="B52" s="126"/>
      <c r="C52" s="194"/>
      <c r="D52" s="19"/>
      <c r="E52" s="127"/>
      <c r="F52" s="127"/>
      <c r="G52" s="127"/>
      <c r="H52" s="128"/>
      <c r="I52" s="127"/>
      <c r="J52" s="129"/>
      <c r="K52" s="129"/>
      <c r="L52" s="128"/>
      <c r="M52" s="130"/>
      <c r="N52" s="131"/>
      <c r="O52" s="128"/>
      <c r="P52" s="132"/>
      <c r="Q52" s="132"/>
      <c r="R52" s="132"/>
      <c r="S52" s="132"/>
      <c r="T52" s="133"/>
      <c r="U52" s="132"/>
      <c r="V52" s="132"/>
      <c r="W52" s="132"/>
      <c r="X52" s="133"/>
      <c r="Y52" s="132"/>
      <c r="Z52" s="132"/>
      <c r="AA52" s="132"/>
      <c r="AB52" s="132"/>
      <c r="AC52" s="133"/>
      <c r="AD52" s="132"/>
      <c r="AE52" s="132"/>
      <c r="AF52" s="132"/>
      <c r="AG52" s="132"/>
      <c r="AH52" s="133"/>
      <c r="AI52" s="128"/>
      <c r="AJ52" s="127"/>
      <c r="AK52" s="192"/>
      <c r="AL52" s="127"/>
      <c r="AM52" s="127"/>
      <c r="AN52" s="127"/>
      <c r="AO52" s="192"/>
    </row>
    <row r="53" spans="1:41" ht="22.5" customHeight="1">
      <c r="A53" s="126"/>
      <c r="B53" s="126"/>
      <c r="C53" s="194"/>
      <c r="D53" s="19"/>
      <c r="E53" s="127"/>
      <c r="F53" s="127"/>
      <c r="G53" s="127"/>
      <c r="H53" s="128"/>
      <c r="I53" s="127"/>
      <c r="J53" s="129"/>
      <c r="K53" s="129"/>
      <c r="L53" s="128"/>
      <c r="M53" s="130"/>
      <c r="N53" s="131"/>
      <c r="O53" s="128"/>
      <c r="P53" s="132"/>
      <c r="Q53" s="132"/>
      <c r="R53" s="132"/>
      <c r="S53" s="132"/>
      <c r="T53" s="133"/>
      <c r="U53" s="132"/>
      <c r="V53" s="132"/>
      <c r="W53" s="132"/>
      <c r="X53" s="133"/>
      <c r="Y53" s="132"/>
      <c r="Z53" s="132"/>
      <c r="AA53" s="132"/>
      <c r="AB53" s="132"/>
      <c r="AC53" s="133"/>
      <c r="AD53" s="132"/>
      <c r="AE53" s="132"/>
      <c r="AF53" s="132"/>
      <c r="AG53" s="132"/>
      <c r="AH53" s="133"/>
      <c r="AI53" s="128"/>
      <c r="AJ53" s="127"/>
      <c r="AK53" s="192"/>
      <c r="AL53" s="127"/>
      <c r="AM53" s="127"/>
      <c r="AN53" s="127"/>
      <c r="AO53" s="192"/>
    </row>
    <row r="54" spans="1:41" ht="22.5" customHeight="1">
      <c r="A54" s="126"/>
      <c r="B54" s="126"/>
      <c r="C54" s="194"/>
      <c r="D54" s="19"/>
      <c r="E54" s="127"/>
      <c r="F54" s="127"/>
      <c r="G54" s="127"/>
      <c r="H54" s="128"/>
      <c r="I54" s="127"/>
      <c r="J54" s="129"/>
      <c r="K54" s="129"/>
      <c r="L54" s="128"/>
      <c r="M54" s="130"/>
      <c r="N54" s="131"/>
      <c r="O54" s="128"/>
      <c r="P54" s="132"/>
      <c r="Q54" s="132"/>
      <c r="R54" s="132"/>
      <c r="S54" s="132"/>
      <c r="T54" s="133"/>
      <c r="U54" s="132"/>
      <c r="V54" s="132"/>
      <c r="W54" s="132"/>
      <c r="X54" s="133"/>
      <c r="Y54" s="132"/>
      <c r="Z54" s="132"/>
      <c r="AA54" s="132"/>
      <c r="AB54" s="132"/>
      <c r="AC54" s="133"/>
      <c r="AD54" s="132"/>
      <c r="AE54" s="132"/>
      <c r="AF54" s="132"/>
      <c r="AG54" s="132"/>
      <c r="AH54" s="133"/>
      <c r="AI54" s="128"/>
      <c r="AJ54" s="127"/>
      <c r="AK54" s="192"/>
      <c r="AL54" s="127"/>
      <c r="AM54" s="127"/>
      <c r="AN54" s="127"/>
      <c r="AO54" s="192"/>
    </row>
    <row r="55" spans="1:41" ht="22.5" customHeight="1">
      <c r="A55" s="126"/>
      <c r="B55" s="126"/>
      <c r="C55" s="194"/>
      <c r="D55" s="19"/>
      <c r="E55" s="127"/>
      <c r="F55" s="127"/>
      <c r="G55" s="127"/>
      <c r="H55" s="128"/>
      <c r="I55" s="127"/>
      <c r="J55" s="129"/>
      <c r="K55" s="129"/>
      <c r="L55" s="128"/>
      <c r="M55" s="130"/>
      <c r="N55" s="131"/>
      <c r="O55" s="128"/>
      <c r="P55" s="132"/>
      <c r="Q55" s="132"/>
      <c r="R55" s="132"/>
      <c r="S55" s="132"/>
      <c r="T55" s="133"/>
      <c r="U55" s="132"/>
      <c r="V55" s="132"/>
      <c r="W55" s="132"/>
      <c r="X55" s="133"/>
      <c r="Y55" s="132"/>
      <c r="Z55" s="132"/>
      <c r="AA55" s="132"/>
      <c r="AB55" s="132"/>
      <c r="AC55" s="133"/>
      <c r="AD55" s="132"/>
      <c r="AE55" s="132"/>
      <c r="AF55" s="132"/>
      <c r="AG55" s="132"/>
      <c r="AH55" s="133"/>
      <c r="AI55" s="128"/>
      <c r="AJ55" s="127"/>
      <c r="AK55" s="192"/>
      <c r="AL55" s="127"/>
      <c r="AM55" s="127"/>
      <c r="AN55" s="127"/>
      <c r="AO55" s="192"/>
    </row>
    <row r="56" spans="1:41" ht="22.5" customHeight="1">
      <c r="A56" s="126"/>
      <c r="B56" s="126"/>
      <c r="C56" s="194"/>
      <c r="D56" s="19"/>
      <c r="E56" s="127"/>
      <c r="F56" s="127"/>
      <c r="G56" s="127"/>
      <c r="H56" s="128"/>
      <c r="I56" s="127"/>
      <c r="J56" s="129"/>
      <c r="K56" s="129"/>
      <c r="L56" s="128"/>
      <c r="M56" s="130"/>
      <c r="N56" s="131"/>
      <c r="O56" s="128"/>
      <c r="P56" s="132"/>
      <c r="Q56" s="132"/>
      <c r="R56" s="132"/>
      <c r="S56" s="132"/>
      <c r="T56" s="133"/>
      <c r="U56" s="132"/>
      <c r="V56" s="132"/>
      <c r="W56" s="132"/>
      <c r="X56" s="133"/>
      <c r="Y56" s="132"/>
      <c r="Z56" s="132"/>
      <c r="AA56" s="132"/>
      <c r="AB56" s="132"/>
      <c r="AC56" s="133"/>
      <c r="AD56" s="132"/>
      <c r="AE56" s="132"/>
      <c r="AF56" s="132"/>
      <c r="AG56" s="132"/>
      <c r="AH56" s="133"/>
      <c r="AI56" s="128"/>
      <c r="AJ56" s="127"/>
      <c r="AK56" s="192"/>
      <c r="AL56" s="127"/>
      <c r="AM56" s="127"/>
      <c r="AN56" s="127"/>
      <c r="AO56" s="192"/>
    </row>
    <row r="57" spans="1:41" ht="22.5" customHeight="1">
      <c r="A57" s="126"/>
      <c r="B57" s="126"/>
      <c r="C57" s="194"/>
      <c r="D57" s="19"/>
      <c r="E57" s="127"/>
      <c r="F57" s="127"/>
      <c r="G57" s="127"/>
      <c r="H57" s="128"/>
      <c r="I57" s="127"/>
      <c r="J57" s="129"/>
      <c r="K57" s="129"/>
      <c r="L57" s="128"/>
      <c r="M57" s="130"/>
      <c r="N57" s="131"/>
      <c r="O57" s="128"/>
      <c r="P57" s="132"/>
      <c r="Q57" s="132"/>
      <c r="R57" s="132"/>
      <c r="S57" s="132"/>
      <c r="T57" s="133"/>
      <c r="U57" s="132"/>
      <c r="V57" s="132"/>
      <c r="W57" s="132"/>
      <c r="X57" s="133"/>
      <c r="Y57" s="132"/>
      <c r="Z57" s="132"/>
      <c r="AA57" s="132"/>
      <c r="AB57" s="132"/>
      <c r="AC57" s="133"/>
      <c r="AD57" s="132"/>
      <c r="AE57" s="132"/>
      <c r="AF57" s="132"/>
      <c r="AG57" s="132"/>
      <c r="AH57" s="133"/>
      <c r="AI57" s="128"/>
      <c r="AJ57" s="127"/>
      <c r="AK57" s="192"/>
      <c r="AL57" s="127"/>
      <c r="AM57" s="127"/>
      <c r="AN57" s="127"/>
      <c r="AO57" s="192"/>
    </row>
    <row r="58" spans="1:41" ht="22.5" customHeight="1">
      <c r="A58" s="136"/>
      <c r="B58" s="136"/>
      <c r="C58" s="194"/>
      <c r="D58" s="19"/>
      <c r="E58" s="127"/>
      <c r="F58" s="127"/>
      <c r="G58" s="127"/>
      <c r="H58" s="128"/>
      <c r="I58" s="127"/>
      <c r="J58" s="129"/>
      <c r="K58" s="129"/>
      <c r="L58" s="128"/>
      <c r="M58" s="130"/>
      <c r="N58" s="131"/>
      <c r="O58" s="128"/>
      <c r="P58" s="132"/>
      <c r="Q58" s="132"/>
      <c r="R58" s="132"/>
      <c r="S58" s="132"/>
      <c r="T58" s="133"/>
      <c r="U58" s="132"/>
      <c r="V58" s="132"/>
      <c r="W58" s="132"/>
      <c r="X58" s="133"/>
      <c r="Y58" s="132"/>
      <c r="Z58" s="132"/>
      <c r="AA58" s="132"/>
      <c r="AB58" s="132"/>
      <c r="AC58" s="133"/>
      <c r="AD58" s="132"/>
      <c r="AE58" s="132"/>
      <c r="AF58" s="132"/>
      <c r="AG58" s="132"/>
      <c r="AH58" s="133"/>
      <c r="AI58" s="128"/>
      <c r="AJ58" s="127"/>
      <c r="AK58" s="192"/>
      <c r="AL58" s="127"/>
      <c r="AM58" s="127"/>
      <c r="AN58" s="127"/>
      <c r="AO58" s="192"/>
    </row>
    <row r="59" spans="1:41" ht="22.5" customHeight="1">
      <c r="A59" s="136"/>
      <c r="B59" s="136"/>
      <c r="C59" s="194"/>
      <c r="D59" s="19"/>
      <c r="E59" s="127"/>
      <c r="F59" s="127"/>
      <c r="G59" s="127"/>
      <c r="H59" s="128"/>
      <c r="I59" s="127"/>
      <c r="J59" s="129"/>
      <c r="K59" s="129"/>
      <c r="L59" s="128"/>
      <c r="M59" s="130"/>
      <c r="N59" s="131"/>
      <c r="O59" s="128"/>
      <c r="P59" s="132"/>
      <c r="Q59" s="132"/>
      <c r="R59" s="132"/>
      <c r="S59" s="132"/>
      <c r="T59" s="133"/>
      <c r="U59" s="132"/>
      <c r="V59" s="132"/>
      <c r="W59" s="132"/>
      <c r="X59" s="133"/>
      <c r="Y59" s="132"/>
      <c r="Z59" s="132"/>
      <c r="AA59" s="132"/>
      <c r="AB59" s="132"/>
      <c r="AC59" s="133"/>
      <c r="AD59" s="132"/>
      <c r="AE59" s="132"/>
      <c r="AF59" s="132"/>
      <c r="AG59" s="132"/>
      <c r="AH59" s="133"/>
      <c r="AI59" s="128"/>
      <c r="AJ59" s="127"/>
      <c r="AK59" s="192"/>
      <c r="AL59" s="127"/>
      <c r="AM59" s="127"/>
      <c r="AN59" s="127"/>
      <c r="AO59" s="192"/>
    </row>
    <row r="60" spans="1:41" ht="22.5" customHeight="1">
      <c r="A60" s="136"/>
      <c r="B60" s="136"/>
      <c r="C60" s="194"/>
      <c r="D60" s="19"/>
      <c r="E60" s="127"/>
      <c r="F60" s="127"/>
      <c r="G60" s="127"/>
      <c r="H60" s="128"/>
      <c r="I60" s="127"/>
      <c r="J60" s="129"/>
      <c r="K60" s="129"/>
      <c r="L60" s="128"/>
      <c r="M60" s="130"/>
      <c r="N60" s="131"/>
      <c r="O60" s="128"/>
      <c r="P60" s="132"/>
      <c r="Q60" s="132"/>
      <c r="R60" s="132"/>
      <c r="S60" s="132"/>
      <c r="T60" s="133"/>
      <c r="U60" s="132"/>
      <c r="V60" s="132"/>
      <c r="W60" s="132"/>
      <c r="X60" s="133"/>
      <c r="Y60" s="132"/>
      <c r="Z60" s="132"/>
      <c r="AA60" s="132"/>
      <c r="AB60" s="132"/>
      <c r="AC60" s="133"/>
      <c r="AD60" s="132"/>
      <c r="AE60" s="132"/>
      <c r="AF60" s="132"/>
      <c r="AG60" s="132"/>
      <c r="AH60" s="133"/>
      <c r="AI60" s="128"/>
      <c r="AJ60" s="127"/>
      <c r="AK60" s="192"/>
      <c r="AL60" s="127"/>
      <c r="AM60" s="127"/>
      <c r="AN60" s="127"/>
      <c r="AO60" s="192"/>
    </row>
    <row r="61" spans="1:41" ht="22.5" customHeight="1">
      <c r="A61" s="136"/>
      <c r="B61" s="136"/>
      <c r="C61" s="194"/>
      <c r="D61" s="19"/>
      <c r="E61" s="127"/>
      <c r="F61" s="127"/>
      <c r="G61" s="127"/>
      <c r="H61" s="128"/>
      <c r="I61" s="127"/>
      <c r="J61" s="129"/>
      <c r="K61" s="129"/>
      <c r="L61" s="128"/>
      <c r="M61" s="130"/>
      <c r="N61" s="131"/>
      <c r="O61" s="128"/>
      <c r="P61" s="132"/>
      <c r="Q61" s="132"/>
      <c r="R61" s="132"/>
      <c r="S61" s="132"/>
      <c r="T61" s="133"/>
      <c r="U61" s="132"/>
      <c r="V61" s="132"/>
      <c r="W61" s="132"/>
      <c r="X61" s="133"/>
      <c r="Y61" s="132"/>
      <c r="Z61" s="132"/>
      <c r="AA61" s="132"/>
      <c r="AB61" s="132"/>
      <c r="AC61" s="133"/>
      <c r="AD61" s="132"/>
      <c r="AE61" s="132"/>
      <c r="AF61" s="132"/>
      <c r="AG61" s="132"/>
      <c r="AH61" s="133"/>
      <c r="AI61" s="128"/>
      <c r="AJ61" s="127"/>
      <c r="AK61" s="192"/>
      <c r="AL61" s="127"/>
      <c r="AM61" s="127"/>
      <c r="AN61" s="127"/>
      <c r="AO61" s="192"/>
    </row>
    <row r="62" spans="1:41" ht="22.5" customHeight="1">
      <c r="A62" s="136"/>
      <c r="B62" s="136"/>
      <c r="C62" s="194"/>
      <c r="D62" s="19"/>
      <c r="E62" s="127"/>
      <c r="F62" s="127"/>
      <c r="G62" s="127"/>
      <c r="H62" s="128"/>
      <c r="I62" s="127"/>
      <c r="J62" s="129"/>
      <c r="K62" s="129"/>
      <c r="L62" s="128"/>
      <c r="M62" s="130"/>
      <c r="N62" s="131"/>
      <c r="O62" s="128"/>
      <c r="P62" s="132"/>
      <c r="Q62" s="132"/>
      <c r="R62" s="132"/>
      <c r="S62" s="132"/>
      <c r="T62" s="133"/>
      <c r="U62" s="132"/>
      <c r="V62" s="132"/>
      <c r="W62" s="132"/>
      <c r="X62" s="133"/>
      <c r="Y62" s="132"/>
      <c r="Z62" s="132"/>
      <c r="AA62" s="132"/>
      <c r="AB62" s="132"/>
      <c r="AC62" s="133"/>
      <c r="AD62" s="132"/>
      <c r="AE62" s="132"/>
      <c r="AF62" s="132"/>
      <c r="AG62" s="132"/>
      <c r="AH62" s="133"/>
      <c r="AI62" s="128"/>
      <c r="AJ62" s="127"/>
      <c r="AK62" s="192"/>
      <c r="AL62" s="127"/>
      <c r="AM62" s="127"/>
      <c r="AN62" s="127"/>
      <c r="AO62" s="192"/>
    </row>
    <row r="63" spans="1:41" ht="22.5" customHeight="1">
      <c r="A63" s="136"/>
      <c r="B63" s="136"/>
      <c r="C63" s="194"/>
      <c r="D63" s="19"/>
      <c r="E63" s="127"/>
      <c r="F63" s="127"/>
      <c r="G63" s="127"/>
      <c r="H63" s="128"/>
      <c r="I63" s="127"/>
      <c r="J63" s="129"/>
      <c r="K63" s="129"/>
      <c r="L63" s="128"/>
      <c r="M63" s="130"/>
      <c r="N63" s="131"/>
      <c r="O63" s="128"/>
      <c r="P63" s="132"/>
      <c r="Q63" s="132"/>
      <c r="R63" s="132"/>
      <c r="S63" s="132"/>
      <c r="T63" s="133"/>
      <c r="U63" s="132"/>
      <c r="V63" s="132"/>
      <c r="W63" s="132"/>
      <c r="X63" s="133"/>
      <c r="Y63" s="132"/>
      <c r="Z63" s="132"/>
      <c r="AA63" s="132"/>
      <c r="AB63" s="132"/>
      <c r="AC63" s="133"/>
      <c r="AD63" s="132"/>
      <c r="AE63" s="132"/>
      <c r="AF63" s="132"/>
      <c r="AG63" s="132"/>
      <c r="AH63" s="133"/>
      <c r="AI63" s="128"/>
      <c r="AJ63" s="127"/>
      <c r="AK63" s="192"/>
      <c r="AL63" s="127"/>
      <c r="AM63" s="127"/>
      <c r="AN63" s="127"/>
      <c r="AO63" s="192"/>
    </row>
    <row r="64" spans="1:41" ht="22.5" customHeight="1">
      <c r="A64" s="136"/>
      <c r="B64" s="136"/>
      <c r="C64" s="194"/>
      <c r="D64" s="19"/>
      <c r="E64" s="127"/>
      <c r="F64" s="127"/>
      <c r="G64" s="127"/>
      <c r="H64" s="128"/>
      <c r="I64" s="127"/>
      <c r="J64" s="129"/>
      <c r="K64" s="129"/>
      <c r="L64" s="128"/>
      <c r="M64" s="130"/>
      <c r="N64" s="131"/>
      <c r="O64" s="128"/>
      <c r="P64" s="132"/>
      <c r="Q64" s="132"/>
      <c r="R64" s="132"/>
      <c r="S64" s="132"/>
      <c r="T64" s="133"/>
      <c r="U64" s="132"/>
      <c r="V64" s="132"/>
      <c r="W64" s="132"/>
      <c r="X64" s="133"/>
      <c r="Y64" s="132"/>
      <c r="Z64" s="132"/>
      <c r="AA64" s="132"/>
      <c r="AB64" s="132"/>
      <c r="AC64" s="133"/>
      <c r="AD64" s="132"/>
      <c r="AE64" s="132"/>
      <c r="AF64" s="132"/>
      <c r="AG64" s="132"/>
      <c r="AH64" s="133"/>
      <c r="AI64" s="128"/>
      <c r="AJ64" s="127"/>
      <c r="AK64" s="192"/>
      <c r="AL64" s="127"/>
      <c r="AM64" s="127"/>
      <c r="AN64" s="127"/>
      <c r="AO64" s="192"/>
    </row>
    <row r="65" spans="1:41" ht="22.5" customHeight="1">
      <c r="A65" s="136"/>
      <c r="B65" s="136"/>
      <c r="C65" s="194"/>
      <c r="D65" s="19"/>
      <c r="E65" s="127"/>
      <c r="F65" s="127"/>
      <c r="G65" s="127"/>
      <c r="H65" s="128"/>
      <c r="I65" s="127"/>
      <c r="J65" s="129"/>
      <c r="K65" s="129"/>
      <c r="L65" s="128"/>
      <c r="M65" s="130"/>
      <c r="N65" s="131"/>
      <c r="O65" s="128"/>
      <c r="P65" s="132"/>
      <c r="Q65" s="132"/>
      <c r="R65" s="132"/>
      <c r="S65" s="132"/>
      <c r="T65" s="133"/>
      <c r="U65" s="132"/>
      <c r="V65" s="132"/>
      <c r="W65" s="132"/>
      <c r="X65" s="133"/>
      <c r="Y65" s="132"/>
      <c r="Z65" s="132"/>
      <c r="AA65" s="132"/>
      <c r="AB65" s="132"/>
      <c r="AC65" s="133"/>
      <c r="AD65" s="132"/>
      <c r="AE65" s="132"/>
      <c r="AF65" s="132"/>
      <c r="AG65" s="132"/>
      <c r="AH65" s="133"/>
      <c r="AI65" s="128"/>
      <c r="AJ65" s="127"/>
      <c r="AK65" s="192"/>
      <c r="AL65" s="127"/>
      <c r="AM65" s="127"/>
      <c r="AN65" s="127"/>
      <c r="AO65" s="192"/>
    </row>
    <row r="66" spans="1:41" ht="22.5" customHeight="1">
      <c r="A66" s="136"/>
      <c r="B66" s="136"/>
      <c r="C66" s="194"/>
      <c r="D66" s="19"/>
      <c r="E66" s="127"/>
      <c r="F66" s="127"/>
      <c r="G66" s="127"/>
      <c r="H66" s="128"/>
      <c r="I66" s="127"/>
      <c r="J66" s="129"/>
      <c r="K66" s="129"/>
      <c r="L66" s="128"/>
      <c r="M66" s="130"/>
      <c r="N66" s="131"/>
      <c r="O66" s="128"/>
      <c r="P66" s="132"/>
      <c r="Q66" s="132"/>
      <c r="R66" s="132"/>
      <c r="S66" s="132"/>
      <c r="T66" s="133"/>
      <c r="U66" s="132"/>
      <c r="V66" s="132"/>
      <c r="W66" s="132"/>
      <c r="X66" s="133"/>
      <c r="Y66" s="132"/>
      <c r="Z66" s="132"/>
      <c r="AA66" s="132"/>
      <c r="AB66" s="132"/>
      <c r="AC66" s="133"/>
      <c r="AD66" s="132"/>
      <c r="AE66" s="132"/>
      <c r="AF66" s="132"/>
      <c r="AG66" s="132"/>
      <c r="AH66" s="133"/>
      <c r="AI66" s="128"/>
      <c r="AJ66" s="127"/>
      <c r="AK66" s="192"/>
      <c r="AL66" s="127"/>
      <c r="AM66" s="127"/>
      <c r="AN66" s="127"/>
      <c r="AO66" s="192"/>
    </row>
    <row r="67" spans="1:41" ht="22.5" customHeight="1">
      <c r="A67" s="136"/>
      <c r="B67" s="136"/>
      <c r="C67" s="194"/>
      <c r="D67" s="19"/>
      <c r="E67" s="127"/>
      <c r="F67" s="127"/>
      <c r="G67" s="127"/>
      <c r="H67" s="128"/>
      <c r="I67" s="127"/>
      <c r="J67" s="129"/>
      <c r="K67" s="129"/>
      <c r="L67" s="128"/>
      <c r="M67" s="130"/>
      <c r="N67" s="131"/>
      <c r="O67" s="128"/>
      <c r="P67" s="132"/>
      <c r="Q67" s="132"/>
      <c r="R67" s="132"/>
      <c r="S67" s="132"/>
      <c r="T67" s="133"/>
      <c r="U67" s="132"/>
      <c r="V67" s="132"/>
      <c r="W67" s="132"/>
      <c r="X67" s="133"/>
      <c r="Y67" s="132"/>
      <c r="Z67" s="132"/>
      <c r="AA67" s="132"/>
      <c r="AB67" s="132"/>
      <c r="AC67" s="133"/>
      <c r="AD67" s="132"/>
      <c r="AE67" s="132"/>
      <c r="AF67" s="132"/>
      <c r="AG67" s="132"/>
      <c r="AH67" s="133"/>
      <c r="AI67" s="128"/>
      <c r="AJ67" s="127"/>
      <c r="AK67" s="192"/>
      <c r="AL67" s="127"/>
      <c r="AM67" s="127"/>
      <c r="AN67" s="127"/>
      <c r="AO67" s="192"/>
    </row>
    <row r="68" spans="1:41" ht="22.5" customHeight="1">
      <c r="A68" s="136"/>
      <c r="B68" s="136"/>
      <c r="C68" s="194"/>
      <c r="D68" s="19"/>
      <c r="E68" s="127"/>
      <c r="F68" s="127"/>
      <c r="G68" s="127"/>
      <c r="H68" s="128"/>
      <c r="I68" s="127"/>
      <c r="J68" s="129"/>
      <c r="K68" s="129"/>
      <c r="L68" s="128"/>
      <c r="M68" s="130"/>
      <c r="N68" s="131"/>
      <c r="O68" s="128"/>
      <c r="P68" s="132"/>
      <c r="Q68" s="132"/>
      <c r="R68" s="132"/>
      <c r="S68" s="132"/>
      <c r="T68" s="133"/>
      <c r="U68" s="132"/>
      <c r="V68" s="132"/>
      <c r="W68" s="132"/>
      <c r="X68" s="133"/>
      <c r="Y68" s="132"/>
      <c r="Z68" s="132"/>
      <c r="AA68" s="132"/>
      <c r="AB68" s="132"/>
      <c r="AC68" s="133"/>
      <c r="AD68" s="132"/>
      <c r="AE68" s="132"/>
      <c r="AF68" s="132"/>
      <c r="AG68" s="132"/>
      <c r="AH68" s="133"/>
      <c r="AI68" s="128"/>
      <c r="AJ68" s="127"/>
      <c r="AK68" s="192"/>
      <c r="AL68" s="127"/>
      <c r="AM68" s="127"/>
      <c r="AN68" s="127"/>
      <c r="AO68" s="192"/>
    </row>
    <row r="69" spans="1:41" ht="22.5" customHeight="1">
      <c r="A69" s="136"/>
      <c r="B69" s="136"/>
      <c r="C69" s="194"/>
      <c r="D69" s="19"/>
      <c r="E69" s="127"/>
      <c r="F69" s="127"/>
      <c r="G69" s="127"/>
      <c r="H69" s="128"/>
      <c r="I69" s="127"/>
      <c r="J69" s="129"/>
      <c r="K69" s="129"/>
      <c r="L69" s="128"/>
      <c r="M69" s="130"/>
      <c r="N69" s="131"/>
      <c r="O69" s="128"/>
      <c r="P69" s="132"/>
      <c r="Q69" s="132"/>
      <c r="R69" s="132"/>
      <c r="S69" s="132"/>
      <c r="T69" s="133"/>
      <c r="U69" s="132"/>
      <c r="V69" s="132"/>
      <c r="W69" s="132"/>
      <c r="X69" s="133"/>
      <c r="Y69" s="132"/>
      <c r="Z69" s="132"/>
      <c r="AA69" s="132"/>
      <c r="AB69" s="132"/>
      <c r="AC69" s="133"/>
      <c r="AD69" s="132"/>
      <c r="AE69" s="132"/>
      <c r="AF69" s="132"/>
      <c r="AG69" s="132"/>
      <c r="AH69" s="133"/>
      <c r="AI69" s="128"/>
      <c r="AJ69" s="127"/>
      <c r="AK69" s="192"/>
      <c r="AL69" s="127"/>
      <c r="AM69" s="127"/>
      <c r="AN69" s="127"/>
      <c r="AO69" s="192"/>
    </row>
    <row r="70" spans="1:41" ht="22.5" customHeight="1">
      <c r="A70" s="136"/>
      <c r="B70" s="136"/>
      <c r="C70" s="42"/>
      <c r="D70" s="19"/>
      <c r="E70" s="127"/>
      <c r="F70" s="127"/>
      <c r="G70" s="127"/>
      <c r="H70" s="128"/>
      <c r="I70" s="127"/>
      <c r="J70" s="129"/>
      <c r="K70" s="129"/>
      <c r="L70" s="128"/>
      <c r="M70" s="130"/>
      <c r="N70" s="131"/>
      <c r="O70" s="128"/>
      <c r="P70" s="132"/>
      <c r="Q70" s="132"/>
      <c r="R70" s="132"/>
      <c r="S70" s="132"/>
      <c r="T70" s="133"/>
      <c r="U70" s="132"/>
      <c r="V70" s="132"/>
      <c r="W70" s="132"/>
      <c r="X70" s="133"/>
      <c r="Y70" s="132"/>
      <c r="Z70" s="132"/>
      <c r="AA70" s="132"/>
      <c r="AB70" s="132"/>
      <c r="AC70" s="133"/>
      <c r="AD70" s="132"/>
      <c r="AE70" s="132"/>
      <c r="AF70" s="132"/>
      <c r="AG70" s="132"/>
      <c r="AH70" s="133"/>
      <c r="AI70" s="128"/>
      <c r="AJ70" s="127"/>
      <c r="AK70" s="192"/>
      <c r="AL70" s="127"/>
      <c r="AM70" s="127"/>
      <c r="AN70" s="127"/>
      <c r="AO70" s="192"/>
    </row>
    <row r="71" spans="1:41" ht="22.5" customHeight="1">
      <c r="A71" s="136"/>
      <c r="B71" s="136"/>
      <c r="C71" s="42"/>
      <c r="D71" s="19"/>
      <c r="E71" s="127"/>
      <c r="F71" s="127"/>
      <c r="G71" s="127"/>
      <c r="H71" s="128"/>
      <c r="I71" s="127"/>
      <c r="J71" s="129"/>
      <c r="K71" s="129"/>
      <c r="L71" s="128"/>
      <c r="M71" s="130"/>
      <c r="N71" s="131"/>
      <c r="O71" s="128"/>
      <c r="P71" s="132"/>
      <c r="Q71" s="132"/>
      <c r="R71" s="132"/>
      <c r="S71" s="132"/>
      <c r="T71" s="133"/>
      <c r="U71" s="132"/>
      <c r="V71" s="132"/>
      <c r="W71" s="132"/>
      <c r="X71" s="133"/>
      <c r="Y71" s="132"/>
      <c r="Z71" s="132"/>
      <c r="AA71" s="132"/>
      <c r="AB71" s="132"/>
      <c r="AC71" s="133"/>
      <c r="AD71" s="132"/>
      <c r="AE71" s="132"/>
      <c r="AF71" s="132"/>
      <c r="AG71" s="132"/>
      <c r="AH71" s="133"/>
      <c r="AI71" s="128"/>
      <c r="AJ71" s="127"/>
      <c r="AK71" s="192"/>
      <c r="AL71" s="127"/>
      <c r="AM71" s="127"/>
      <c r="AN71" s="127"/>
      <c r="AO71" s="192"/>
    </row>
    <row r="72" spans="1:41" ht="22.5" customHeight="1">
      <c r="A72" s="136"/>
      <c r="B72" s="136"/>
      <c r="C72" s="42"/>
      <c r="D72" s="19"/>
      <c r="E72" s="127"/>
      <c r="F72" s="127"/>
      <c r="G72" s="127"/>
      <c r="H72" s="128"/>
      <c r="I72" s="127"/>
      <c r="J72" s="129"/>
      <c r="K72" s="129"/>
      <c r="L72" s="128"/>
      <c r="M72" s="130"/>
      <c r="N72" s="131"/>
      <c r="O72" s="128"/>
      <c r="P72" s="132"/>
      <c r="Q72" s="132"/>
      <c r="R72" s="132"/>
      <c r="S72" s="132"/>
      <c r="T72" s="133"/>
      <c r="U72" s="132"/>
      <c r="V72" s="132"/>
      <c r="W72" s="132"/>
      <c r="X72" s="133"/>
      <c r="Y72" s="132"/>
      <c r="Z72" s="132"/>
      <c r="AA72" s="132"/>
      <c r="AB72" s="132"/>
      <c r="AC72" s="133"/>
      <c r="AD72" s="132"/>
      <c r="AE72" s="132"/>
      <c r="AF72" s="132"/>
      <c r="AG72" s="132"/>
      <c r="AH72" s="133"/>
      <c r="AI72" s="128"/>
      <c r="AJ72" s="127"/>
      <c r="AK72" s="192"/>
      <c r="AL72" s="127"/>
      <c r="AM72" s="127"/>
      <c r="AN72" s="127"/>
      <c r="AO72" s="192"/>
    </row>
    <row r="73" spans="1:41" ht="22.5" customHeight="1">
      <c r="A73" s="136"/>
      <c r="B73" s="136"/>
      <c r="D73" s="19"/>
      <c r="E73" s="127"/>
      <c r="F73" s="127"/>
      <c r="G73" s="127"/>
      <c r="H73" s="128"/>
      <c r="I73" s="127"/>
      <c r="J73" s="129" t="str">
        <f>IF(G73="","",IF(AND(G73="Quick win",T74&gt;'7. Scoring criteria'!$C$45,AH73&gt;'7. Scoring criteria'!$F$45),"Yes",IF(AND(G73="Big bet",T73&gt;'7. Scoring criteria'!$C$46,X73&gt;'7. Scoring criteria'!$D$46),"Yes",IF(AND(G73="Big bet",T73&gt;'7. Scoring criteria'!$C$46,AC73&gt;'7. Scoring criteria'!$E$46),"Yes",IF(AND(G73="Long shot",X73&gt;'7. Scoring criteria'!$D$47,AC73&gt;'7. Scoring criteria'!$E$47),"Yes","No")))))</f>
        <v/>
      </c>
      <c r="K73" s="129"/>
      <c r="L73" s="128"/>
      <c r="M73" s="130" t="str">
        <f t="shared" ref="M73:M104" si="10">IFERROR(AVERAGE(P73:S73,U73:W73,Y73:AA73,AD73:AG73),"")</f>
        <v/>
      </c>
      <c r="N73" s="131" t="str">
        <f t="shared" ref="N73:N130" si="11">IFERROR(RANK(M73,$M$14:$M$128,0)+COUNTIF($M$14:M73,#REF!)," ")</f>
        <v xml:space="preserve"> </v>
      </c>
      <c r="O73" s="128"/>
      <c r="P73" s="132" t="str">
        <f>IFERROR(AVERAGE('4a. Scorer 1'!F72,'4b. Scorer 2'!F72,'4c. Scorer 3'!F72)," ")</f>
        <v xml:space="preserve"> </v>
      </c>
      <c r="Q73" s="132" t="str">
        <f>IFERROR(AVERAGE('4a. Scorer 1'!H72,'4b. Scorer 2'!H72,'4c. Scorer 3'!H72)," ")</f>
        <v xml:space="preserve"> </v>
      </c>
      <c r="R73" s="132" t="str">
        <f>IFERROR(AVERAGE('4a. Scorer 1'!I72,'4b. Scorer 2'!I72,'4c. Scorer 3'!I72)," ")</f>
        <v xml:space="preserve"> </v>
      </c>
      <c r="S73" s="132" t="str">
        <f>IFERROR(AVERAGE('4a. Scorer 1'!J72,'4b. Scorer 2'!J72,'4c. Scorer 3'!J72)," ")</f>
        <v xml:space="preserve"> </v>
      </c>
      <c r="T73" s="133" t="str">
        <f t="shared" ref="T73:T108" si="12">IFERROR(AVERAGE(P73:S73),"")</f>
        <v/>
      </c>
      <c r="U73" s="132" t="str">
        <f>IFERROR(AVERAGE('4a. Scorer 1'!#REF!,'4b. Scorer 2'!#REF!,'4c. Scorer 3'!#REF!)," ")</f>
        <v xml:space="preserve"> </v>
      </c>
      <c r="V73" s="132" t="str">
        <f>IFERROR(AVERAGE('4a. Scorer 1'!#REF!,'4b. Scorer 2'!M72,'4c. Scorer 3'!#REF!)," ")</f>
        <v xml:space="preserve"> </v>
      </c>
      <c r="W73" s="132" t="str">
        <f>IFERROR(AVERAGE('4a. Scorer 1'!L72,'4b. Scorer 2'!L72,'4c. Scorer 3'!L72)," ")</f>
        <v xml:space="preserve"> </v>
      </c>
      <c r="X73" s="133" t="str">
        <f t="shared" ref="X73:X130" si="13">IFERROR(AVERAGE(U73:W73),"")</f>
        <v/>
      </c>
      <c r="Y73" s="132" t="str">
        <f>IFERROR(AVERAGE('4a. Scorer 1'!#REF!,'4b. Scorer 2'!N72,'4c. Scorer 3'!#REF!)," ")</f>
        <v xml:space="preserve"> </v>
      </c>
      <c r="Z73" s="132" t="str">
        <f>IFERROR(AVERAGE('4a. Scorer 1'!N72,'4b. Scorer 2'!N72,'4c. Scorer 3'!N72)," ")</f>
        <v xml:space="preserve"> </v>
      </c>
      <c r="AA73" s="132" t="str">
        <f>IFERROR(AVERAGE('4a. Scorer 1'!N72,'4b. Scorer 2'!#REF!,'4c. Scorer 3'!O72)," ")</f>
        <v xml:space="preserve"> </v>
      </c>
      <c r="AB73" s="132"/>
      <c r="AC73" s="133" t="str">
        <f t="shared" ref="AC73:AC104" si="14">IFERROR(AVERAGE(Y73:AA73),"")</f>
        <v/>
      </c>
      <c r="AD73" s="132" t="str">
        <f>IFERROR(AVERAGE('4a. Scorer 1'!Q72,'4b. Scorer 2'!P72,'4c. Scorer 3'!Q72)," ")</f>
        <v xml:space="preserve"> </v>
      </c>
      <c r="AE73" s="132" t="str">
        <f>IFERROR(AVERAGE('4a. Scorer 1'!R72,'4b. Scorer 2'!Q72,'4c. Scorer 3'!R72)," ")</f>
        <v xml:space="preserve"> </v>
      </c>
      <c r="AF73" s="132" t="str">
        <f>IFERROR(AVERAGE('4a. Scorer 1'!S72,'4b. Scorer 2'!R72,'4c. Scorer 3'!R72)," ")</f>
        <v xml:space="preserve"> </v>
      </c>
      <c r="AG73" s="132" t="str">
        <f>IFERROR(AVERAGE('4a. Scorer 1'!#REF!,'4b. Scorer 2'!S72,'4c. Scorer 3'!S72)," ")</f>
        <v xml:space="preserve"> </v>
      </c>
      <c r="AH73" s="133" t="str">
        <f t="shared" ref="AH73:AH130" si="15">IFERROR(AVERAGE(AD73:AG73),"")</f>
        <v/>
      </c>
      <c r="AI73" s="128"/>
      <c r="AJ73" s="127"/>
      <c r="AK73" s="192" t="s">
        <v>1</v>
      </c>
      <c r="AL73" s="127"/>
      <c r="AM73" s="127"/>
      <c r="AN73" s="127"/>
      <c r="AO73" s="192"/>
    </row>
    <row r="74" spans="1:41" ht="22.5" customHeight="1">
      <c r="A74" s="136"/>
      <c r="B74" s="136"/>
      <c r="D74" s="19"/>
      <c r="E74" s="127"/>
      <c r="F74" s="127"/>
      <c r="G74" s="127"/>
      <c r="H74" s="128"/>
      <c r="I74" s="127"/>
      <c r="J74" s="129" t="str">
        <f>IF(G74="","",IF(AND(G74="Quick win",T75&gt;'7. Scoring criteria'!$C$45,AH74&gt;'7. Scoring criteria'!$F$45),"Yes",IF(AND(G74="Big bet",T74&gt;'7. Scoring criteria'!$C$46,X74&gt;'7. Scoring criteria'!$D$46),"Yes",IF(AND(G74="Big bet",T74&gt;'7. Scoring criteria'!$C$46,AC74&gt;'7. Scoring criteria'!$E$46),"Yes",IF(AND(G74="Long shot",X74&gt;'7. Scoring criteria'!$D$47,AC74&gt;'7. Scoring criteria'!$E$47),"Yes","No")))))</f>
        <v/>
      </c>
      <c r="K74" s="129"/>
      <c r="L74" s="128"/>
      <c r="M74" s="130" t="str">
        <f t="shared" si="10"/>
        <v/>
      </c>
      <c r="N74" s="131" t="str">
        <f t="shared" si="11"/>
        <v xml:space="preserve"> </v>
      </c>
      <c r="O74" s="128"/>
      <c r="P74" s="132" t="str">
        <f>IFERROR(AVERAGE('4a. Scorer 1'!F73,'4b. Scorer 2'!F73,'4c. Scorer 3'!F73)," ")</f>
        <v xml:space="preserve"> </v>
      </c>
      <c r="Q74" s="132" t="str">
        <f>IFERROR(AVERAGE('4a. Scorer 1'!H73,'4b. Scorer 2'!H73,'4c. Scorer 3'!H73)," ")</f>
        <v xml:space="preserve"> </v>
      </c>
      <c r="R74" s="132" t="str">
        <f>IFERROR(AVERAGE('4a. Scorer 1'!I73,'4b. Scorer 2'!I73,'4c. Scorer 3'!I73)," ")</f>
        <v xml:space="preserve"> </v>
      </c>
      <c r="S74" s="132" t="str">
        <f>IFERROR(AVERAGE('4a. Scorer 1'!J73,'4b. Scorer 2'!J73,'4c. Scorer 3'!J73)," ")</f>
        <v xml:space="preserve"> </v>
      </c>
      <c r="T74" s="133" t="str">
        <f t="shared" si="12"/>
        <v/>
      </c>
      <c r="U74" s="132" t="str">
        <f>IFERROR(AVERAGE('4a. Scorer 1'!#REF!,'4b. Scorer 2'!#REF!,'4c. Scorer 3'!#REF!)," ")</f>
        <v xml:space="preserve"> </v>
      </c>
      <c r="V74" s="132" t="str">
        <f>IFERROR(AVERAGE('4a. Scorer 1'!#REF!,'4b. Scorer 2'!M73,'4c. Scorer 3'!#REF!)," ")</f>
        <v xml:space="preserve"> </v>
      </c>
      <c r="W74" s="132" t="str">
        <f>IFERROR(AVERAGE('4a. Scorer 1'!L73,'4b. Scorer 2'!L73,'4c. Scorer 3'!L73)," ")</f>
        <v xml:space="preserve"> </v>
      </c>
      <c r="X74" s="133" t="str">
        <f t="shared" si="13"/>
        <v/>
      </c>
      <c r="Y74" s="132" t="str">
        <f>IFERROR(AVERAGE('4a. Scorer 1'!#REF!,'4b. Scorer 2'!N73,'4c. Scorer 3'!#REF!)," ")</f>
        <v xml:space="preserve"> </v>
      </c>
      <c r="Z74" s="132" t="str">
        <f>IFERROR(AVERAGE('4a. Scorer 1'!N73,'4b. Scorer 2'!N73,'4c. Scorer 3'!N73)," ")</f>
        <v xml:space="preserve"> </v>
      </c>
      <c r="AA74" s="132" t="str">
        <f>IFERROR(AVERAGE('4a. Scorer 1'!N73,'4b. Scorer 2'!#REF!,'4c. Scorer 3'!O73)," ")</f>
        <v xml:space="preserve"> </v>
      </c>
      <c r="AB74" s="132"/>
      <c r="AC74" s="133" t="str">
        <f t="shared" si="14"/>
        <v/>
      </c>
      <c r="AD74" s="132" t="str">
        <f>IFERROR(AVERAGE('4a. Scorer 1'!Q73,'4b. Scorer 2'!P73,'4c. Scorer 3'!Q73)," ")</f>
        <v xml:space="preserve"> </v>
      </c>
      <c r="AE74" s="132" t="str">
        <f>IFERROR(AVERAGE('4a. Scorer 1'!R73,'4b. Scorer 2'!Q73,'4c. Scorer 3'!R73)," ")</f>
        <v xml:space="preserve"> </v>
      </c>
      <c r="AF74" s="132" t="str">
        <f>IFERROR(AVERAGE('4a. Scorer 1'!S73,'4b. Scorer 2'!R73,'4c. Scorer 3'!R73)," ")</f>
        <v xml:space="preserve"> </v>
      </c>
      <c r="AG74" s="132" t="str">
        <f>IFERROR(AVERAGE('4a. Scorer 1'!#REF!,'4b. Scorer 2'!S73,'4c. Scorer 3'!S73)," ")</f>
        <v xml:space="preserve"> </v>
      </c>
      <c r="AH74" s="133" t="str">
        <f t="shared" si="15"/>
        <v/>
      </c>
      <c r="AI74" s="128"/>
      <c r="AJ74" s="127"/>
      <c r="AK74" s="192" t="s">
        <v>1</v>
      </c>
      <c r="AL74" s="127"/>
      <c r="AM74" s="127"/>
      <c r="AN74" s="127"/>
      <c r="AO74" s="192"/>
    </row>
    <row r="75" spans="1:41" ht="22.5" customHeight="1">
      <c r="A75" s="136"/>
      <c r="B75" s="136"/>
      <c r="D75" s="19"/>
      <c r="E75" s="127"/>
      <c r="F75" s="127"/>
      <c r="G75" s="127"/>
      <c r="H75" s="128"/>
      <c r="I75" s="127"/>
      <c r="J75" s="129" t="str">
        <f>IF(G75="","",IF(AND(G75="Quick win",T76&gt;'7. Scoring criteria'!$C$45,AH75&gt;'7. Scoring criteria'!$F$45),"Yes",IF(AND(G75="Big bet",T75&gt;'7. Scoring criteria'!$C$46,X75&gt;'7. Scoring criteria'!$D$46),"Yes",IF(AND(G75="Big bet",T75&gt;'7. Scoring criteria'!$C$46,AC75&gt;'7. Scoring criteria'!$E$46),"Yes",IF(AND(G75="Long shot",X75&gt;'7. Scoring criteria'!$D$47,AC75&gt;'7. Scoring criteria'!$E$47),"Yes","No")))))</f>
        <v/>
      </c>
      <c r="K75" s="129"/>
      <c r="L75" s="128"/>
      <c r="M75" s="130" t="str">
        <f t="shared" si="10"/>
        <v/>
      </c>
      <c r="N75" s="131" t="str">
        <f t="shared" si="11"/>
        <v xml:space="preserve"> </v>
      </c>
      <c r="O75" s="128"/>
      <c r="P75" s="132" t="str">
        <f>IFERROR(AVERAGE('4a. Scorer 1'!F74,'4b. Scorer 2'!F74,'4c. Scorer 3'!F74)," ")</f>
        <v xml:space="preserve"> </v>
      </c>
      <c r="Q75" s="132" t="str">
        <f>IFERROR(AVERAGE('4a. Scorer 1'!H74,'4b. Scorer 2'!H74,'4c. Scorer 3'!H74)," ")</f>
        <v xml:space="preserve"> </v>
      </c>
      <c r="R75" s="132" t="str">
        <f>IFERROR(AVERAGE('4a. Scorer 1'!I74,'4b. Scorer 2'!I74,'4c. Scorer 3'!I74)," ")</f>
        <v xml:space="preserve"> </v>
      </c>
      <c r="S75" s="132" t="str">
        <f>IFERROR(AVERAGE('4a. Scorer 1'!J74,'4b. Scorer 2'!J74,'4c. Scorer 3'!J74)," ")</f>
        <v xml:space="preserve"> </v>
      </c>
      <c r="T75" s="133" t="str">
        <f t="shared" si="12"/>
        <v/>
      </c>
      <c r="U75" s="132" t="str">
        <f>IFERROR(AVERAGE('4a. Scorer 1'!#REF!,'4b. Scorer 2'!#REF!,'4c. Scorer 3'!#REF!)," ")</f>
        <v xml:space="preserve"> </v>
      </c>
      <c r="V75" s="132" t="str">
        <f>IFERROR(AVERAGE('4a. Scorer 1'!#REF!,'4b. Scorer 2'!M74,'4c. Scorer 3'!#REF!)," ")</f>
        <v xml:space="preserve"> </v>
      </c>
      <c r="W75" s="132" t="str">
        <f>IFERROR(AVERAGE('4a. Scorer 1'!L74,'4b. Scorer 2'!L74,'4c. Scorer 3'!L74)," ")</f>
        <v xml:space="preserve"> </v>
      </c>
      <c r="X75" s="133" t="str">
        <f t="shared" si="13"/>
        <v/>
      </c>
      <c r="Y75" s="132" t="str">
        <f>IFERROR(AVERAGE('4a. Scorer 1'!#REF!,'4b. Scorer 2'!N74,'4c. Scorer 3'!#REF!)," ")</f>
        <v xml:space="preserve"> </v>
      </c>
      <c r="Z75" s="132" t="str">
        <f>IFERROR(AVERAGE('4a. Scorer 1'!N74,'4b. Scorer 2'!N74,'4c. Scorer 3'!N74)," ")</f>
        <v xml:space="preserve"> </v>
      </c>
      <c r="AA75" s="132" t="str">
        <f>IFERROR(AVERAGE('4a. Scorer 1'!N74,'4b. Scorer 2'!#REF!,'4c. Scorer 3'!O74)," ")</f>
        <v xml:space="preserve"> </v>
      </c>
      <c r="AB75" s="132"/>
      <c r="AC75" s="133" t="str">
        <f t="shared" si="14"/>
        <v/>
      </c>
      <c r="AD75" s="132" t="str">
        <f>IFERROR(AVERAGE('4a. Scorer 1'!Q74,'4b. Scorer 2'!P74,'4c. Scorer 3'!Q74)," ")</f>
        <v xml:space="preserve"> </v>
      </c>
      <c r="AE75" s="132" t="str">
        <f>IFERROR(AVERAGE('4a. Scorer 1'!R74,'4b. Scorer 2'!Q74,'4c. Scorer 3'!R74)," ")</f>
        <v xml:space="preserve"> </v>
      </c>
      <c r="AF75" s="132" t="str">
        <f>IFERROR(AVERAGE('4a. Scorer 1'!S74,'4b. Scorer 2'!R74,'4c. Scorer 3'!R74)," ")</f>
        <v xml:space="preserve"> </v>
      </c>
      <c r="AG75" s="132" t="str">
        <f>IFERROR(AVERAGE('4a. Scorer 1'!#REF!,'4b. Scorer 2'!S74,'4c. Scorer 3'!S74)," ")</f>
        <v xml:space="preserve"> </v>
      </c>
      <c r="AH75" s="133" t="str">
        <f t="shared" si="15"/>
        <v/>
      </c>
      <c r="AI75" s="128"/>
      <c r="AJ75" s="127"/>
      <c r="AK75" s="192" t="s">
        <v>1</v>
      </c>
      <c r="AL75" s="127"/>
      <c r="AM75" s="127"/>
      <c r="AN75" s="127"/>
      <c r="AO75" s="192"/>
    </row>
    <row r="76" spans="1:41" ht="22.5" customHeight="1">
      <c r="A76" s="136"/>
      <c r="B76" s="136"/>
      <c r="D76" s="19"/>
      <c r="E76" s="127"/>
      <c r="F76" s="127"/>
      <c r="G76" s="127"/>
      <c r="H76" s="128"/>
      <c r="I76" s="127"/>
      <c r="J76" s="129" t="str">
        <f>IF(G76="","",IF(AND(G76="Quick win",T77&gt;'7. Scoring criteria'!$C$45,AH76&gt;'7. Scoring criteria'!$F$45),"Yes",IF(AND(G76="Big bet",T76&gt;'7. Scoring criteria'!$C$46,X76&gt;'7. Scoring criteria'!$D$46),"Yes",IF(AND(G76="Big bet",T76&gt;'7. Scoring criteria'!$C$46,AC76&gt;'7. Scoring criteria'!$E$46),"Yes",IF(AND(G76="Long shot",X76&gt;'7. Scoring criteria'!$D$47,AC76&gt;'7. Scoring criteria'!$E$47),"Yes","No")))))</f>
        <v/>
      </c>
      <c r="K76" s="129"/>
      <c r="L76" s="128"/>
      <c r="M76" s="130" t="str">
        <f t="shared" si="10"/>
        <v/>
      </c>
      <c r="N76" s="131" t="str">
        <f t="shared" si="11"/>
        <v xml:space="preserve"> </v>
      </c>
      <c r="O76" s="128"/>
      <c r="P76" s="132" t="str">
        <f>IFERROR(AVERAGE('4a. Scorer 1'!F75,'4b. Scorer 2'!F75,'4c. Scorer 3'!F75)," ")</f>
        <v xml:space="preserve"> </v>
      </c>
      <c r="Q76" s="132" t="str">
        <f>IFERROR(AVERAGE('4a. Scorer 1'!H75,'4b. Scorer 2'!H75,'4c. Scorer 3'!H75)," ")</f>
        <v xml:space="preserve"> </v>
      </c>
      <c r="R76" s="132" t="str">
        <f>IFERROR(AVERAGE('4a. Scorer 1'!I75,'4b. Scorer 2'!I75,'4c. Scorer 3'!I75)," ")</f>
        <v xml:space="preserve"> </v>
      </c>
      <c r="S76" s="132" t="str">
        <f>IFERROR(AVERAGE('4a. Scorer 1'!J75,'4b. Scorer 2'!J75,'4c. Scorer 3'!J75)," ")</f>
        <v xml:space="preserve"> </v>
      </c>
      <c r="T76" s="133" t="str">
        <f t="shared" si="12"/>
        <v/>
      </c>
      <c r="U76" s="132" t="str">
        <f>IFERROR(AVERAGE('4a. Scorer 1'!#REF!,'4b. Scorer 2'!#REF!,'4c. Scorer 3'!#REF!)," ")</f>
        <v xml:space="preserve"> </v>
      </c>
      <c r="V76" s="132" t="str">
        <f>IFERROR(AVERAGE('4a. Scorer 1'!#REF!,'4b. Scorer 2'!M75,'4c. Scorer 3'!#REF!)," ")</f>
        <v xml:space="preserve"> </v>
      </c>
      <c r="W76" s="132" t="str">
        <f>IFERROR(AVERAGE('4a. Scorer 1'!L75,'4b. Scorer 2'!L75,'4c. Scorer 3'!L75)," ")</f>
        <v xml:space="preserve"> </v>
      </c>
      <c r="X76" s="133" t="str">
        <f t="shared" si="13"/>
        <v/>
      </c>
      <c r="Y76" s="132" t="str">
        <f>IFERROR(AVERAGE('4a. Scorer 1'!#REF!,'4b. Scorer 2'!N75,'4c. Scorer 3'!#REF!)," ")</f>
        <v xml:space="preserve"> </v>
      </c>
      <c r="Z76" s="132" t="str">
        <f>IFERROR(AVERAGE('4a. Scorer 1'!N75,'4b. Scorer 2'!N75,'4c. Scorer 3'!N75)," ")</f>
        <v xml:space="preserve"> </v>
      </c>
      <c r="AA76" s="132" t="str">
        <f>IFERROR(AVERAGE('4a. Scorer 1'!N75,'4b. Scorer 2'!#REF!,'4c. Scorer 3'!O75)," ")</f>
        <v xml:space="preserve"> </v>
      </c>
      <c r="AB76" s="132"/>
      <c r="AC76" s="133" t="str">
        <f t="shared" si="14"/>
        <v/>
      </c>
      <c r="AD76" s="132" t="str">
        <f>IFERROR(AVERAGE('4a. Scorer 1'!Q75,'4b. Scorer 2'!P75,'4c. Scorer 3'!Q75)," ")</f>
        <v xml:space="preserve"> </v>
      </c>
      <c r="AE76" s="132" t="str">
        <f>IFERROR(AVERAGE('4a. Scorer 1'!R75,'4b. Scorer 2'!Q75,'4c. Scorer 3'!R75)," ")</f>
        <v xml:space="preserve"> </v>
      </c>
      <c r="AF76" s="132" t="str">
        <f>IFERROR(AVERAGE('4a. Scorer 1'!S75,'4b. Scorer 2'!R75,'4c. Scorer 3'!R75)," ")</f>
        <v xml:space="preserve"> </v>
      </c>
      <c r="AG76" s="132" t="str">
        <f>IFERROR(AVERAGE('4a. Scorer 1'!#REF!,'4b. Scorer 2'!S75,'4c. Scorer 3'!S75)," ")</f>
        <v xml:space="preserve"> </v>
      </c>
      <c r="AH76" s="133" t="str">
        <f t="shared" si="15"/>
        <v/>
      </c>
      <c r="AI76" s="128"/>
      <c r="AJ76" s="127"/>
      <c r="AK76" s="192" t="s">
        <v>1</v>
      </c>
      <c r="AL76" s="127"/>
      <c r="AM76" s="127"/>
      <c r="AN76" s="127"/>
      <c r="AO76" s="192"/>
    </row>
    <row r="77" spans="1:41" ht="22.5" customHeight="1">
      <c r="A77" s="136"/>
      <c r="B77" s="136"/>
      <c r="D77" s="19"/>
      <c r="E77" s="127"/>
      <c r="F77" s="127"/>
      <c r="G77" s="127"/>
      <c r="H77" s="128"/>
      <c r="I77" s="127"/>
      <c r="J77" s="129" t="str">
        <f>IF(G77="","",IF(AND(G77="Quick win",T78&gt;'7. Scoring criteria'!$C$45,AH77&gt;'7. Scoring criteria'!$F$45),"Yes",IF(AND(G77="Big bet",T77&gt;'7. Scoring criteria'!$C$46,X77&gt;'7. Scoring criteria'!$D$46),"Yes",IF(AND(G77="Big bet",T77&gt;'7. Scoring criteria'!$C$46,AC77&gt;'7. Scoring criteria'!$E$46),"Yes",IF(AND(G77="Long shot",X77&gt;'7. Scoring criteria'!$D$47,AC77&gt;'7. Scoring criteria'!$E$47),"Yes","No")))))</f>
        <v/>
      </c>
      <c r="K77" s="129"/>
      <c r="L77" s="128"/>
      <c r="M77" s="130" t="str">
        <f t="shared" si="10"/>
        <v/>
      </c>
      <c r="N77" s="131" t="str">
        <f t="shared" si="11"/>
        <v xml:space="preserve"> </v>
      </c>
      <c r="O77" s="128"/>
      <c r="P77" s="132" t="str">
        <f>IFERROR(AVERAGE('4a. Scorer 1'!F76,'4b. Scorer 2'!F76,'4c. Scorer 3'!F76)," ")</f>
        <v xml:space="preserve"> </v>
      </c>
      <c r="Q77" s="132" t="str">
        <f>IFERROR(AVERAGE('4a. Scorer 1'!H76,'4b. Scorer 2'!H76,'4c. Scorer 3'!H76)," ")</f>
        <v xml:space="preserve"> </v>
      </c>
      <c r="R77" s="132" t="str">
        <f>IFERROR(AVERAGE('4a. Scorer 1'!I76,'4b. Scorer 2'!I76,'4c. Scorer 3'!I76)," ")</f>
        <v xml:space="preserve"> </v>
      </c>
      <c r="S77" s="132" t="str">
        <f>IFERROR(AVERAGE('4a. Scorer 1'!J76,'4b. Scorer 2'!J76,'4c. Scorer 3'!J76)," ")</f>
        <v xml:space="preserve"> </v>
      </c>
      <c r="T77" s="133" t="str">
        <f t="shared" si="12"/>
        <v/>
      </c>
      <c r="U77" s="132" t="str">
        <f>IFERROR(AVERAGE('4a. Scorer 1'!#REF!,'4b. Scorer 2'!#REF!,'4c. Scorer 3'!#REF!)," ")</f>
        <v xml:space="preserve"> </v>
      </c>
      <c r="V77" s="132" t="str">
        <f>IFERROR(AVERAGE('4a. Scorer 1'!#REF!,'4b. Scorer 2'!M76,'4c. Scorer 3'!#REF!)," ")</f>
        <v xml:space="preserve"> </v>
      </c>
      <c r="W77" s="132" t="str">
        <f>IFERROR(AVERAGE('4a. Scorer 1'!L76,'4b. Scorer 2'!L76,'4c. Scorer 3'!L76)," ")</f>
        <v xml:space="preserve"> </v>
      </c>
      <c r="X77" s="133" t="str">
        <f t="shared" si="13"/>
        <v/>
      </c>
      <c r="Y77" s="132" t="str">
        <f>IFERROR(AVERAGE('4a. Scorer 1'!#REF!,'4b. Scorer 2'!N76,'4c. Scorer 3'!#REF!)," ")</f>
        <v xml:space="preserve"> </v>
      </c>
      <c r="Z77" s="132" t="str">
        <f>IFERROR(AVERAGE('4a. Scorer 1'!N76,'4b. Scorer 2'!N76,'4c. Scorer 3'!N76)," ")</f>
        <v xml:space="preserve"> </v>
      </c>
      <c r="AA77" s="132" t="str">
        <f>IFERROR(AVERAGE('4a. Scorer 1'!N76,'4b. Scorer 2'!#REF!,'4c. Scorer 3'!O76)," ")</f>
        <v xml:space="preserve"> </v>
      </c>
      <c r="AB77" s="132"/>
      <c r="AC77" s="133" t="str">
        <f t="shared" si="14"/>
        <v/>
      </c>
      <c r="AD77" s="132" t="str">
        <f>IFERROR(AVERAGE('4a. Scorer 1'!Q76,'4b. Scorer 2'!P76,'4c. Scorer 3'!Q76)," ")</f>
        <v xml:space="preserve"> </v>
      </c>
      <c r="AE77" s="132" t="str">
        <f>IFERROR(AVERAGE('4a. Scorer 1'!R76,'4b. Scorer 2'!Q76,'4c. Scorer 3'!R76)," ")</f>
        <v xml:space="preserve"> </v>
      </c>
      <c r="AF77" s="132" t="str">
        <f>IFERROR(AVERAGE('4a. Scorer 1'!S76,'4b. Scorer 2'!R76,'4c. Scorer 3'!R76)," ")</f>
        <v xml:space="preserve"> </v>
      </c>
      <c r="AG77" s="132" t="str">
        <f>IFERROR(AVERAGE('4a. Scorer 1'!#REF!,'4b. Scorer 2'!S76,'4c. Scorer 3'!S76)," ")</f>
        <v xml:space="preserve"> </v>
      </c>
      <c r="AH77" s="133" t="str">
        <f t="shared" si="15"/>
        <v/>
      </c>
      <c r="AI77" s="128"/>
      <c r="AJ77" s="127"/>
      <c r="AK77" s="192" t="s">
        <v>1</v>
      </c>
      <c r="AL77" s="127"/>
      <c r="AM77" s="127"/>
      <c r="AN77" s="127"/>
      <c r="AO77" s="192"/>
    </row>
    <row r="78" spans="1:41" ht="22.5" customHeight="1">
      <c r="A78" s="136"/>
      <c r="B78" s="136"/>
      <c r="D78" s="19"/>
      <c r="E78" s="127"/>
      <c r="F78" s="127"/>
      <c r="G78" s="127"/>
      <c r="H78" s="128"/>
      <c r="I78" s="127"/>
      <c r="J78" s="129" t="str">
        <f>IF(G78="","",IF(AND(G78="Quick win",T79&gt;'7. Scoring criteria'!$C$45,AH78&gt;'7. Scoring criteria'!$F$45),"Yes",IF(AND(G78="Big bet",T78&gt;'7. Scoring criteria'!$C$46,X78&gt;'7. Scoring criteria'!$D$46),"Yes",IF(AND(G78="Big bet",T78&gt;'7. Scoring criteria'!$C$46,AC78&gt;'7. Scoring criteria'!$E$46),"Yes",IF(AND(G78="Long shot",X78&gt;'7. Scoring criteria'!$D$47,AC78&gt;'7. Scoring criteria'!$E$47),"Yes","No")))))</f>
        <v/>
      </c>
      <c r="K78" s="129"/>
      <c r="L78" s="128"/>
      <c r="M78" s="130" t="str">
        <f t="shared" si="10"/>
        <v/>
      </c>
      <c r="N78" s="131" t="str">
        <f t="shared" si="11"/>
        <v xml:space="preserve"> </v>
      </c>
      <c r="O78" s="128"/>
      <c r="P78" s="132" t="str">
        <f>IFERROR(AVERAGE('4a. Scorer 1'!F77,'4b. Scorer 2'!F77,'4c. Scorer 3'!F77)," ")</f>
        <v xml:space="preserve"> </v>
      </c>
      <c r="Q78" s="132" t="str">
        <f>IFERROR(AVERAGE('4a. Scorer 1'!H77,'4b. Scorer 2'!H77,'4c. Scorer 3'!H77)," ")</f>
        <v xml:space="preserve"> </v>
      </c>
      <c r="R78" s="132" t="str">
        <f>IFERROR(AVERAGE('4a. Scorer 1'!I77,'4b. Scorer 2'!I77,'4c. Scorer 3'!I77)," ")</f>
        <v xml:space="preserve"> </v>
      </c>
      <c r="S78" s="132" t="str">
        <f>IFERROR(AVERAGE('4a. Scorer 1'!J77,'4b. Scorer 2'!J77,'4c. Scorer 3'!J77)," ")</f>
        <v xml:space="preserve"> </v>
      </c>
      <c r="T78" s="133" t="str">
        <f t="shared" si="12"/>
        <v/>
      </c>
      <c r="U78" s="132" t="str">
        <f>IFERROR(AVERAGE('4a. Scorer 1'!#REF!,'4b. Scorer 2'!#REF!,'4c. Scorer 3'!#REF!)," ")</f>
        <v xml:space="preserve"> </v>
      </c>
      <c r="V78" s="132" t="str">
        <f>IFERROR(AVERAGE('4a. Scorer 1'!#REF!,'4b. Scorer 2'!M77,'4c. Scorer 3'!#REF!)," ")</f>
        <v xml:space="preserve"> </v>
      </c>
      <c r="W78" s="132" t="str">
        <f>IFERROR(AVERAGE('4a. Scorer 1'!L77,'4b. Scorer 2'!L77,'4c. Scorer 3'!L77)," ")</f>
        <v xml:space="preserve"> </v>
      </c>
      <c r="X78" s="133" t="str">
        <f t="shared" si="13"/>
        <v/>
      </c>
      <c r="Y78" s="132" t="str">
        <f>IFERROR(AVERAGE('4a. Scorer 1'!#REF!,'4b. Scorer 2'!N77,'4c. Scorer 3'!#REF!)," ")</f>
        <v xml:space="preserve"> </v>
      </c>
      <c r="Z78" s="132" t="str">
        <f>IFERROR(AVERAGE('4a. Scorer 1'!N77,'4b. Scorer 2'!N77,'4c. Scorer 3'!N77)," ")</f>
        <v xml:space="preserve"> </v>
      </c>
      <c r="AA78" s="132" t="str">
        <f>IFERROR(AVERAGE('4a. Scorer 1'!N77,'4b. Scorer 2'!#REF!,'4c. Scorer 3'!O77)," ")</f>
        <v xml:space="preserve"> </v>
      </c>
      <c r="AB78" s="132"/>
      <c r="AC78" s="133" t="str">
        <f t="shared" si="14"/>
        <v/>
      </c>
      <c r="AD78" s="132" t="str">
        <f>IFERROR(AVERAGE('4a. Scorer 1'!Q77,'4b. Scorer 2'!P77,'4c. Scorer 3'!Q77)," ")</f>
        <v xml:space="preserve"> </v>
      </c>
      <c r="AE78" s="132" t="str">
        <f>IFERROR(AVERAGE('4a. Scorer 1'!R77,'4b. Scorer 2'!Q77,'4c. Scorer 3'!R77)," ")</f>
        <v xml:space="preserve"> </v>
      </c>
      <c r="AF78" s="132" t="str">
        <f>IFERROR(AVERAGE('4a. Scorer 1'!S77,'4b. Scorer 2'!R77,'4c. Scorer 3'!R77)," ")</f>
        <v xml:space="preserve"> </v>
      </c>
      <c r="AG78" s="132" t="str">
        <f>IFERROR(AVERAGE('4a. Scorer 1'!#REF!,'4b. Scorer 2'!S77,'4c. Scorer 3'!S77)," ")</f>
        <v xml:space="preserve"> </v>
      </c>
      <c r="AH78" s="133" t="str">
        <f t="shared" si="15"/>
        <v/>
      </c>
      <c r="AI78" s="128"/>
      <c r="AJ78" s="127"/>
      <c r="AK78" s="192" t="s">
        <v>1</v>
      </c>
      <c r="AL78" s="127"/>
      <c r="AM78" s="127"/>
      <c r="AN78" s="127"/>
      <c r="AO78" s="192"/>
    </row>
    <row r="79" spans="1:41" ht="22.5" customHeight="1">
      <c r="A79" s="136"/>
      <c r="B79" s="136"/>
      <c r="D79" s="19"/>
      <c r="E79" s="127"/>
      <c r="F79" s="127"/>
      <c r="G79" s="127"/>
      <c r="H79" s="128"/>
      <c r="I79" s="127"/>
      <c r="J79" s="129" t="str">
        <f>IF(G79="","",IF(AND(G79="Quick win",T80&gt;'7. Scoring criteria'!$C$45,AH79&gt;'7. Scoring criteria'!$F$45),"Yes",IF(AND(G79="Big bet",T79&gt;'7. Scoring criteria'!$C$46,X79&gt;'7. Scoring criteria'!$D$46),"Yes",IF(AND(G79="Big bet",T79&gt;'7. Scoring criteria'!$C$46,AC79&gt;'7. Scoring criteria'!$E$46),"Yes",IF(AND(G79="Long shot",X79&gt;'7. Scoring criteria'!$D$47,AC79&gt;'7. Scoring criteria'!$E$47),"Yes","No")))))</f>
        <v/>
      </c>
      <c r="K79" s="129"/>
      <c r="L79" s="128"/>
      <c r="M79" s="130" t="str">
        <f t="shared" si="10"/>
        <v/>
      </c>
      <c r="N79" s="131" t="str">
        <f t="shared" si="11"/>
        <v xml:space="preserve"> </v>
      </c>
      <c r="O79" s="128"/>
      <c r="P79" s="132" t="str">
        <f>IFERROR(AVERAGE('4a. Scorer 1'!F78,'4b. Scorer 2'!F78,'4c. Scorer 3'!F78)," ")</f>
        <v xml:space="preserve"> </v>
      </c>
      <c r="Q79" s="132" t="str">
        <f>IFERROR(AVERAGE('4a. Scorer 1'!H78,'4b. Scorer 2'!H78,'4c. Scorer 3'!H78)," ")</f>
        <v xml:space="preserve"> </v>
      </c>
      <c r="R79" s="132" t="str">
        <f>IFERROR(AVERAGE('4a. Scorer 1'!I78,'4b. Scorer 2'!I78,'4c. Scorer 3'!I78)," ")</f>
        <v xml:space="preserve"> </v>
      </c>
      <c r="S79" s="132" t="str">
        <f>IFERROR(AVERAGE('4a. Scorer 1'!J78,'4b. Scorer 2'!J78,'4c. Scorer 3'!J78)," ")</f>
        <v xml:space="preserve"> </v>
      </c>
      <c r="T79" s="133" t="str">
        <f t="shared" si="12"/>
        <v/>
      </c>
      <c r="U79" s="132" t="str">
        <f>IFERROR(AVERAGE('4a. Scorer 1'!#REF!,'4b. Scorer 2'!#REF!,'4c. Scorer 3'!#REF!)," ")</f>
        <v xml:space="preserve"> </v>
      </c>
      <c r="V79" s="132" t="str">
        <f>IFERROR(AVERAGE('4a. Scorer 1'!#REF!,'4b. Scorer 2'!M78,'4c. Scorer 3'!#REF!)," ")</f>
        <v xml:space="preserve"> </v>
      </c>
      <c r="W79" s="132" t="str">
        <f>IFERROR(AVERAGE('4a. Scorer 1'!L78,'4b. Scorer 2'!L78,'4c. Scorer 3'!L78)," ")</f>
        <v xml:space="preserve"> </v>
      </c>
      <c r="X79" s="133" t="str">
        <f t="shared" si="13"/>
        <v/>
      </c>
      <c r="Y79" s="132" t="str">
        <f>IFERROR(AVERAGE('4a. Scorer 1'!#REF!,'4b. Scorer 2'!N78,'4c. Scorer 3'!#REF!)," ")</f>
        <v xml:space="preserve"> </v>
      </c>
      <c r="Z79" s="132" t="str">
        <f>IFERROR(AVERAGE('4a. Scorer 1'!N78,'4b. Scorer 2'!N78,'4c. Scorer 3'!N78)," ")</f>
        <v xml:space="preserve"> </v>
      </c>
      <c r="AA79" s="132" t="str">
        <f>IFERROR(AVERAGE('4a. Scorer 1'!N78,'4b. Scorer 2'!#REF!,'4c. Scorer 3'!O78)," ")</f>
        <v xml:space="preserve"> </v>
      </c>
      <c r="AB79" s="132"/>
      <c r="AC79" s="133" t="str">
        <f t="shared" si="14"/>
        <v/>
      </c>
      <c r="AD79" s="132" t="str">
        <f>IFERROR(AVERAGE('4a. Scorer 1'!Q78,'4b. Scorer 2'!P78,'4c. Scorer 3'!Q78)," ")</f>
        <v xml:space="preserve"> </v>
      </c>
      <c r="AE79" s="132" t="str">
        <f>IFERROR(AVERAGE('4a. Scorer 1'!R78,'4b. Scorer 2'!Q78,'4c. Scorer 3'!R78)," ")</f>
        <v xml:space="preserve"> </v>
      </c>
      <c r="AF79" s="132" t="str">
        <f>IFERROR(AVERAGE('4a. Scorer 1'!S78,'4b. Scorer 2'!R78,'4c. Scorer 3'!S78)," ")</f>
        <v xml:space="preserve"> </v>
      </c>
      <c r="AG79" s="132" t="str">
        <f>IFERROR(AVERAGE('4a. Scorer 1'!#REF!,'4b. Scorer 2'!S78,'4c. Scorer 3'!S78)," ")</f>
        <v xml:space="preserve"> </v>
      </c>
      <c r="AH79" s="133" t="str">
        <f t="shared" si="15"/>
        <v/>
      </c>
      <c r="AI79" s="128"/>
      <c r="AJ79" s="127"/>
      <c r="AK79" s="192" t="s">
        <v>1</v>
      </c>
      <c r="AL79" s="127"/>
      <c r="AM79" s="127"/>
      <c r="AN79" s="127"/>
      <c r="AO79" s="192"/>
    </row>
    <row r="80" spans="1:41" ht="22.5" customHeight="1">
      <c r="A80" s="136"/>
      <c r="B80" s="136"/>
      <c r="D80" s="19"/>
      <c r="E80" s="127"/>
      <c r="F80" s="127"/>
      <c r="G80" s="127"/>
      <c r="H80" s="128"/>
      <c r="I80" s="127"/>
      <c r="J80" s="129" t="str">
        <f>IF(G80="","",IF(AND(G80="Quick win",T81&gt;'7. Scoring criteria'!$C$45,AH80&gt;'7. Scoring criteria'!$F$45),"Yes",IF(AND(G80="Big bet",T80&gt;'7. Scoring criteria'!$C$46,X80&gt;'7. Scoring criteria'!$D$46),"Yes",IF(AND(G80="Big bet",T80&gt;'7. Scoring criteria'!$C$46,AC80&gt;'7. Scoring criteria'!$E$46),"Yes",IF(AND(G80="Long shot",X80&gt;'7. Scoring criteria'!$D$47,AC80&gt;'7. Scoring criteria'!$E$47),"Yes","No")))))</f>
        <v/>
      </c>
      <c r="K80" s="129"/>
      <c r="L80" s="128"/>
      <c r="M80" s="130" t="str">
        <f t="shared" si="10"/>
        <v/>
      </c>
      <c r="N80" s="131" t="str">
        <f t="shared" si="11"/>
        <v xml:space="preserve"> </v>
      </c>
      <c r="O80" s="128"/>
      <c r="P80" s="132" t="str">
        <f>IFERROR(AVERAGE('4a. Scorer 1'!F79,'4b. Scorer 2'!F79,'4c. Scorer 3'!F79)," ")</f>
        <v xml:space="preserve"> </v>
      </c>
      <c r="Q80" s="132" t="str">
        <f>IFERROR(AVERAGE('4a. Scorer 1'!H79,'4b. Scorer 2'!H79,'4c. Scorer 3'!H79)," ")</f>
        <v xml:space="preserve"> </v>
      </c>
      <c r="R80" s="132" t="str">
        <f>IFERROR(AVERAGE('4a. Scorer 1'!I79,'4b. Scorer 2'!I79,'4c. Scorer 3'!I79)," ")</f>
        <v xml:space="preserve"> </v>
      </c>
      <c r="S80" s="132" t="str">
        <f>IFERROR(AVERAGE('4a. Scorer 1'!J79,'4b. Scorer 2'!J79,'4c. Scorer 3'!J79)," ")</f>
        <v xml:space="preserve"> </v>
      </c>
      <c r="T80" s="133" t="str">
        <f t="shared" si="12"/>
        <v/>
      </c>
      <c r="U80" s="132" t="str">
        <f>IFERROR(AVERAGE('4a. Scorer 1'!#REF!,'4b. Scorer 2'!#REF!,'4c. Scorer 3'!#REF!)," ")</f>
        <v xml:space="preserve"> </v>
      </c>
      <c r="V80" s="132" t="str">
        <f>IFERROR(AVERAGE('4a. Scorer 1'!#REF!,'4b. Scorer 2'!M79,'4c. Scorer 3'!#REF!)," ")</f>
        <v xml:space="preserve"> </v>
      </c>
      <c r="W80" s="132" t="str">
        <f>IFERROR(AVERAGE('4a. Scorer 1'!L79,'4b. Scorer 2'!L79,'4c. Scorer 3'!L79)," ")</f>
        <v xml:space="preserve"> </v>
      </c>
      <c r="X80" s="133" t="str">
        <f t="shared" si="13"/>
        <v/>
      </c>
      <c r="Y80" s="132" t="str">
        <f>IFERROR(AVERAGE('4a. Scorer 1'!#REF!,'4b. Scorer 2'!N79,'4c. Scorer 3'!#REF!)," ")</f>
        <v xml:space="preserve"> </v>
      </c>
      <c r="Z80" s="132" t="str">
        <f>IFERROR(AVERAGE('4a. Scorer 1'!N79,'4b. Scorer 2'!N79,'4c. Scorer 3'!N79)," ")</f>
        <v xml:space="preserve"> </v>
      </c>
      <c r="AA80" s="132" t="str">
        <f>IFERROR(AVERAGE('4a. Scorer 1'!N79,'4b. Scorer 2'!#REF!,'4c. Scorer 3'!O79)," ")</f>
        <v xml:space="preserve"> </v>
      </c>
      <c r="AB80" s="132"/>
      <c r="AC80" s="133" t="str">
        <f t="shared" si="14"/>
        <v/>
      </c>
      <c r="AD80" s="132" t="str">
        <f>IFERROR(AVERAGE('4a. Scorer 1'!Q79,'4b. Scorer 2'!P79,'4c. Scorer 3'!Q79)," ")</f>
        <v xml:space="preserve"> </v>
      </c>
      <c r="AE80" s="132" t="str">
        <f>IFERROR(AVERAGE('4a. Scorer 1'!R79,'4b. Scorer 2'!Q79,'4c. Scorer 3'!R79)," ")</f>
        <v xml:space="preserve"> </v>
      </c>
      <c r="AF80" s="132" t="str">
        <f>IFERROR(AVERAGE('4a. Scorer 1'!S79,'4b. Scorer 2'!R79,'4c. Scorer 3'!S79)," ")</f>
        <v xml:space="preserve"> </v>
      </c>
      <c r="AG80" s="132" t="str">
        <f>IFERROR(AVERAGE('4a. Scorer 1'!#REF!,'4b. Scorer 2'!S79,'4c. Scorer 3'!S79)," ")</f>
        <v xml:space="preserve"> </v>
      </c>
      <c r="AH80" s="133" t="str">
        <f t="shared" si="15"/>
        <v/>
      </c>
      <c r="AI80" s="128"/>
      <c r="AJ80" s="127"/>
      <c r="AK80" s="192" t="s">
        <v>1</v>
      </c>
      <c r="AL80" s="127"/>
      <c r="AM80" s="127"/>
      <c r="AN80" s="127"/>
      <c r="AO80" s="192"/>
    </row>
    <row r="81" spans="1:41" ht="22.5" customHeight="1">
      <c r="A81" s="136"/>
      <c r="B81" s="136"/>
      <c r="D81" s="19"/>
      <c r="E81" s="127"/>
      <c r="F81" s="127"/>
      <c r="G81" s="127"/>
      <c r="H81" s="128"/>
      <c r="I81" s="127"/>
      <c r="J81" s="129" t="str">
        <f>IF(G81="","",IF(AND(G81="Quick win",T82&gt;'7. Scoring criteria'!$C$45,AH81&gt;'7. Scoring criteria'!$F$45),"Yes",IF(AND(G81="Big bet",T81&gt;'7. Scoring criteria'!$C$46,X81&gt;'7. Scoring criteria'!$D$46),"Yes",IF(AND(G81="Big bet",T81&gt;'7. Scoring criteria'!$C$46,AC81&gt;'7. Scoring criteria'!$E$46),"Yes",IF(AND(G81="Long shot",X81&gt;'7. Scoring criteria'!$D$47,AC81&gt;'7. Scoring criteria'!$E$47),"Yes","No")))))</f>
        <v/>
      </c>
      <c r="K81" s="129"/>
      <c r="L81" s="128"/>
      <c r="M81" s="130" t="str">
        <f t="shared" si="10"/>
        <v/>
      </c>
      <c r="N81" s="131" t="str">
        <f t="shared" si="11"/>
        <v xml:space="preserve"> </v>
      </c>
      <c r="O81" s="128"/>
      <c r="P81" s="132" t="str">
        <f>IFERROR(AVERAGE('4a. Scorer 1'!F80,'4b. Scorer 2'!F80,'4c. Scorer 3'!F80)," ")</f>
        <v xml:space="preserve"> </v>
      </c>
      <c r="Q81" s="132" t="str">
        <f>IFERROR(AVERAGE('4a. Scorer 1'!H80,'4b. Scorer 2'!H80,'4c. Scorer 3'!H80)," ")</f>
        <v xml:space="preserve"> </v>
      </c>
      <c r="R81" s="132" t="str">
        <f>IFERROR(AVERAGE('4a. Scorer 1'!I80,'4b. Scorer 2'!I80,'4c. Scorer 3'!I80)," ")</f>
        <v xml:space="preserve"> </v>
      </c>
      <c r="S81" s="132" t="str">
        <f>IFERROR(AVERAGE('4a. Scorer 1'!J80,'4b. Scorer 2'!J80,'4c. Scorer 3'!J80)," ")</f>
        <v xml:space="preserve"> </v>
      </c>
      <c r="T81" s="133" t="str">
        <f t="shared" si="12"/>
        <v/>
      </c>
      <c r="U81" s="132" t="str">
        <f>IFERROR(AVERAGE('4a. Scorer 1'!#REF!,'4b. Scorer 2'!#REF!,'4c. Scorer 3'!#REF!)," ")</f>
        <v xml:space="preserve"> </v>
      </c>
      <c r="V81" s="132" t="str">
        <f>IFERROR(AVERAGE('4a. Scorer 1'!#REF!,'4b. Scorer 2'!M80,'4c. Scorer 3'!#REF!)," ")</f>
        <v xml:space="preserve"> </v>
      </c>
      <c r="W81" s="132" t="str">
        <f>IFERROR(AVERAGE('4a. Scorer 1'!L80,'4b. Scorer 2'!L80,'4c. Scorer 3'!L80)," ")</f>
        <v xml:space="preserve"> </v>
      </c>
      <c r="X81" s="133" t="str">
        <f t="shared" si="13"/>
        <v/>
      </c>
      <c r="Y81" s="132" t="str">
        <f>IFERROR(AVERAGE('4a. Scorer 1'!#REF!,'4b. Scorer 2'!N80,'4c. Scorer 3'!#REF!)," ")</f>
        <v xml:space="preserve"> </v>
      </c>
      <c r="Z81" s="132" t="str">
        <f>IFERROR(AVERAGE('4a. Scorer 1'!N80,'4b. Scorer 2'!N80,'4c. Scorer 3'!N80)," ")</f>
        <v xml:space="preserve"> </v>
      </c>
      <c r="AA81" s="132" t="str">
        <f>IFERROR(AVERAGE('4a. Scorer 1'!N80,'4b. Scorer 2'!#REF!,'4c. Scorer 3'!O80)," ")</f>
        <v xml:space="preserve"> </v>
      </c>
      <c r="AB81" s="132"/>
      <c r="AC81" s="133" t="str">
        <f t="shared" si="14"/>
        <v/>
      </c>
      <c r="AD81" s="132" t="str">
        <f>IFERROR(AVERAGE('4a. Scorer 1'!Q80,'4b. Scorer 2'!P80,'4c. Scorer 3'!Q80)," ")</f>
        <v xml:space="preserve"> </v>
      </c>
      <c r="AE81" s="132" t="str">
        <f>IFERROR(AVERAGE('4a. Scorer 1'!R80,'4b. Scorer 2'!Q80,'4c. Scorer 3'!R80)," ")</f>
        <v xml:space="preserve"> </v>
      </c>
      <c r="AF81" s="132" t="str">
        <f>IFERROR(AVERAGE('4a. Scorer 1'!S80,'4b. Scorer 2'!R80,'4c. Scorer 3'!S80)," ")</f>
        <v xml:space="preserve"> </v>
      </c>
      <c r="AG81" s="132" t="str">
        <f>IFERROR(AVERAGE('4a. Scorer 1'!#REF!,'4b. Scorer 2'!S80,'4c. Scorer 3'!S80)," ")</f>
        <v xml:space="preserve"> </v>
      </c>
      <c r="AH81" s="133" t="str">
        <f t="shared" si="15"/>
        <v/>
      </c>
      <c r="AI81" s="128"/>
      <c r="AJ81" s="127"/>
      <c r="AK81" s="192" t="s">
        <v>1</v>
      </c>
      <c r="AL81" s="127"/>
      <c r="AM81" s="127"/>
      <c r="AN81" s="127"/>
      <c r="AO81" s="192"/>
    </row>
    <row r="82" spans="1:41" ht="22.5" customHeight="1">
      <c r="A82" s="136"/>
      <c r="B82" s="136"/>
      <c r="D82" s="19"/>
      <c r="E82" s="127"/>
      <c r="F82" s="127"/>
      <c r="G82" s="127"/>
      <c r="H82" s="128"/>
      <c r="I82" s="127"/>
      <c r="J82" s="129" t="str">
        <f>IF(G82="","",IF(AND(G82="Quick win",T83&gt;'7. Scoring criteria'!$C$45,AH82&gt;'7. Scoring criteria'!$F$45),"Yes",IF(AND(G82="Big bet",T82&gt;'7. Scoring criteria'!$C$46,X82&gt;'7. Scoring criteria'!$D$46),"Yes",IF(AND(G82="Big bet",T82&gt;'7. Scoring criteria'!$C$46,AC82&gt;'7. Scoring criteria'!$E$46),"Yes",IF(AND(G82="Long shot",X82&gt;'7. Scoring criteria'!$D$47,AC82&gt;'7. Scoring criteria'!$E$47),"Yes","No")))))</f>
        <v/>
      </c>
      <c r="K82" s="129"/>
      <c r="L82" s="128"/>
      <c r="M82" s="130" t="str">
        <f t="shared" si="10"/>
        <v/>
      </c>
      <c r="N82" s="131" t="str">
        <f t="shared" si="11"/>
        <v xml:space="preserve"> </v>
      </c>
      <c r="O82" s="128"/>
      <c r="P82" s="132" t="str">
        <f>IFERROR(AVERAGE('4a. Scorer 1'!F81,'4b. Scorer 2'!F81,'4c. Scorer 3'!F81)," ")</f>
        <v xml:space="preserve"> </v>
      </c>
      <c r="Q82" s="132" t="str">
        <f>IFERROR(AVERAGE('4a. Scorer 1'!H81,'4b. Scorer 2'!H81,'4c. Scorer 3'!H81)," ")</f>
        <v xml:space="preserve"> </v>
      </c>
      <c r="R82" s="132" t="str">
        <f>IFERROR(AVERAGE('4a. Scorer 1'!I81,'4b. Scorer 2'!I81,'4c. Scorer 3'!I81)," ")</f>
        <v xml:space="preserve"> </v>
      </c>
      <c r="S82" s="132" t="str">
        <f>IFERROR(AVERAGE('4a. Scorer 1'!J81,'4b. Scorer 2'!J81,'4c. Scorer 3'!J81)," ")</f>
        <v xml:space="preserve"> </v>
      </c>
      <c r="T82" s="133" t="str">
        <f t="shared" si="12"/>
        <v/>
      </c>
      <c r="U82" s="132" t="str">
        <f>IFERROR(AVERAGE('4a. Scorer 1'!#REF!,'4b. Scorer 2'!#REF!,'4c. Scorer 3'!#REF!)," ")</f>
        <v xml:space="preserve"> </v>
      </c>
      <c r="V82" s="132" t="str">
        <f>IFERROR(AVERAGE('4a. Scorer 1'!#REF!,'4b. Scorer 2'!M81,'4c. Scorer 3'!#REF!)," ")</f>
        <v xml:space="preserve"> </v>
      </c>
      <c r="W82" s="132" t="str">
        <f>IFERROR(AVERAGE('4a. Scorer 1'!L81,'4b. Scorer 2'!L81,'4c. Scorer 3'!L81)," ")</f>
        <v xml:space="preserve"> </v>
      </c>
      <c r="X82" s="133" t="str">
        <f t="shared" si="13"/>
        <v/>
      </c>
      <c r="Y82" s="132" t="str">
        <f>IFERROR(AVERAGE('4a. Scorer 1'!#REF!,'4b. Scorer 2'!N81,'4c. Scorer 3'!#REF!)," ")</f>
        <v xml:space="preserve"> </v>
      </c>
      <c r="Z82" s="132" t="str">
        <f>IFERROR(AVERAGE('4a. Scorer 1'!N81,'4b. Scorer 2'!N81,'4c. Scorer 3'!N81)," ")</f>
        <v xml:space="preserve"> </v>
      </c>
      <c r="AA82" s="132" t="str">
        <f>IFERROR(AVERAGE('4a. Scorer 1'!N81,'4b. Scorer 2'!#REF!,'4c. Scorer 3'!O81)," ")</f>
        <v xml:space="preserve"> </v>
      </c>
      <c r="AB82" s="132"/>
      <c r="AC82" s="133" t="str">
        <f t="shared" si="14"/>
        <v/>
      </c>
      <c r="AD82" s="132" t="str">
        <f>IFERROR(AVERAGE('4a. Scorer 1'!Q81,'4b. Scorer 2'!P81,'4c. Scorer 3'!Q81)," ")</f>
        <v xml:space="preserve"> </v>
      </c>
      <c r="AE82" s="132" t="str">
        <f>IFERROR(AVERAGE('4a. Scorer 1'!R81,'4b. Scorer 2'!Q81,'4c. Scorer 3'!R81)," ")</f>
        <v xml:space="preserve"> </v>
      </c>
      <c r="AF82" s="132" t="str">
        <f>IFERROR(AVERAGE('4a. Scorer 1'!S81,'4b. Scorer 2'!R81,'4c. Scorer 3'!S81)," ")</f>
        <v xml:space="preserve"> </v>
      </c>
      <c r="AG82" s="132" t="str">
        <f>IFERROR(AVERAGE('4a. Scorer 1'!#REF!,'4b. Scorer 2'!S81,'4c. Scorer 3'!S81)," ")</f>
        <v xml:space="preserve"> </v>
      </c>
      <c r="AH82" s="133" t="str">
        <f t="shared" si="15"/>
        <v/>
      </c>
      <c r="AI82" s="128"/>
      <c r="AJ82" s="127"/>
      <c r="AK82" s="192" t="s">
        <v>1</v>
      </c>
      <c r="AL82" s="127"/>
      <c r="AM82" s="127"/>
      <c r="AN82" s="127"/>
      <c r="AO82" s="192"/>
    </row>
    <row r="83" spans="1:41" ht="22.5" customHeight="1">
      <c r="A83" s="136"/>
      <c r="B83" s="136"/>
      <c r="D83" s="13"/>
      <c r="E83" s="127"/>
      <c r="F83" s="127"/>
      <c r="G83" s="127"/>
      <c r="H83" s="128"/>
      <c r="I83" s="127"/>
      <c r="J83" s="129" t="str">
        <f>IF(G83="","",IF(AND(G83="Quick win",T84&gt;'7. Scoring criteria'!$C$45,AH83&gt;'7. Scoring criteria'!$F$45),"Yes",IF(AND(G83="Big bet",T83&gt;'7. Scoring criteria'!$C$46,X83&gt;'7. Scoring criteria'!$D$46),"Yes",IF(AND(G83="Big bet",T83&gt;'7. Scoring criteria'!$C$46,AC83&gt;'7. Scoring criteria'!$E$46),"Yes",IF(AND(G83="Long shot",X83&gt;'7. Scoring criteria'!$D$47,AC83&gt;'7. Scoring criteria'!$E$47),"Yes","No")))))</f>
        <v/>
      </c>
      <c r="K83" s="129"/>
      <c r="L83" s="128"/>
      <c r="M83" s="130" t="str">
        <f t="shared" si="10"/>
        <v/>
      </c>
      <c r="N83" s="131" t="str">
        <f t="shared" si="11"/>
        <v xml:space="preserve"> </v>
      </c>
      <c r="O83" s="128"/>
      <c r="P83" s="132" t="str">
        <f>IFERROR(AVERAGE('4a. Scorer 1'!F82,'4b. Scorer 2'!F82,'4c. Scorer 3'!F82)," ")</f>
        <v xml:space="preserve"> </v>
      </c>
      <c r="Q83" s="132" t="str">
        <f>IFERROR(AVERAGE('4a. Scorer 1'!H82,'4b. Scorer 2'!H82,'4c. Scorer 3'!H82)," ")</f>
        <v xml:space="preserve"> </v>
      </c>
      <c r="R83" s="132" t="str">
        <f>IFERROR(AVERAGE('4a. Scorer 1'!I82,'4b. Scorer 2'!I82,'4c. Scorer 3'!I82)," ")</f>
        <v xml:space="preserve"> </v>
      </c>
      <c r="S83" s="132" t="str">
        <f>IFERROR(AVERAGE('4a. Scorer 1'!J82,'4b. Scorer 2'!J82,'4c. Scorer 3'!J82)," ")</f>
        <v xml:space="preserve"> </v>
      </c>
      <c r="T83" s="133" t="str">
        <f t="shared" si="12"/>
        <v/>
      </c>
      <c r="U83" s="132" t="str">
        <f>IFERROR(AVERAGE('4a. Scorer 1'!#REF!,'4b. Scorer 2'!#REF!,'4c. Scorer 3'!#REF!)," ")</f>
        <v xml:space="preserve"> </v>
      </c>
      <c r="V83" s="132" t="str">
        <f>IFERROR(AVERAGE('4a. Scorer 1'!#REF!,'4b. Scorer 2'!M82,'4c. Scorer 3'!#REF!)," ")</f>
        <v xml:space="preserve"> </v>
      </c>
      <c r="W83" s="132" t="str">
        <f>IFERROR(AVERAGE('4a. Scorer 1'!L82,'4b. Scorer 2'!L82,'4c. Scorer 3'!L82)," ")</f>
        <v xml:space="preserve"> </v>
      </c>
      <c r="X83" s="133" t="str">
        <f t="shared" si="13"/>
        <v/>
      </c>
      <c r="Y83" s="132" t="str">
        <f>IFERROR(AVERAGE('4a. Scorer 1'!#REF!,'4b. Scorer 2'!N82,'4c. Scorer 3'!#REF!)," ")</f>
        <v xml:space="preserve"> </v>
      </c>
      <c r="Z83" s="132" t="str">
        <f>IFERROR(AVERAGE('4a. Scorer 1'!N82,'4b. Scorer 2'!N82,'4c. Scorer 3'!N82)," ")</f>
        <v xml:space="preserve"> </v>
      </c>
      <c r="AA83" s="132" t="str">
        <f>IFERROR(AVERAGE('4a. Scorer 1'!N82,'4b. Scorer 2'!#REF!,'4c. Scorer 3'!O82)," ")</f>
        <v xml:space="preserve"> </v>
      </c>
      <c r="AB83" s="132"/>
      <c r="AC83" s="133" t="str">
        <f t="shared" si="14"/>
        <v/>
      </c>
      <c r="AD83" s="132" t="str">
        <f>IFERROR(AVERAGE('4a. Scorer 1'!Q82,'4b. Scorer 2'!P82,'4c. Scorer 3'!Q82)," ")</f>
        <v xml:space="preserve"> </v>
      </c>
      <c r="AE83" s="132" t="str">
        <f>IFERROR(AVERAGE('4a. Scorer 1'!R82,'4b. Scorer 2'!Q82,'4c. Scorer 3'!R82)," ")</f>
        <v xml:space="preserve"> </v>
      </c>
      <c r="AF83" s="132" t="str">
        <f>IFERROR(AVERAGE('4a. Scorer 1'!S82,'4b. Scorer 2'!R82,'4c. Scorer 3'!S82)," ")</f>
        <v xml:space="preserve"> </v>
      </c>
      <c r="AG83" s="132" t="str">
        <f>IFERROR(AVERAGE('4a. Scorer 1'!#REF!,'4b. Scorer 2'!S82,'4c. Scorer 3'!S82)," ")</f>
        <v xml:space="preserve"> </v>
      </c>
      <c r="AH83" s="133" t="str">
        <f t="shared" si="15"/>
        <v/>
      </c>
      <c r="AI83" s="128"/>
      <c r="AJ83" s="127"/>
      <c r="AK83" s="192" t="s">
        <v>1</v>
      </c>
      <c r="AL83" s="127"/>
      <c r="AM83" s="127"/>
      <c r="AN83" s="127"/>
      <c r="AO83" s="192"/>
    </row>
    <row r="84" spans="1:41" ht="22.5" customHeight="1">
      <c r="A84" s="136"/>
      <c r="B84" s="136"/>
      <c r="D84" s="19"/>
      <c r="E84" s="127"/>
      <c r="F84" s="127"/>
      <c r="G84" s="127"/>
      <c r="H84" s="128"/>
      <c r="I84" s="127"/>
      <c r="J84" s="129" t="str">
        <f>IF(G84="","",IF(AND(G84="Quick win",T85&gt;'7. Scoring criteria'!$C$45,AH84&gt;'7. Scoring criteria'!$F$45),"Yes",IF(AND(G84="Big bet",T84&gt;'7. Scoring criteria'!$C$46,X84&gt;'7. Scoring criteria'!$D$46),"Yes",IF(AND(G84="Big bet",T84&gt;'7. Scoring criteria'!$C$46,AC84&gt;'7. Scoring criteria'!$E$46),"Yes",IF(AND(G84="Long shot",X84&gt;'7. Scoring criteria'!$D$47,AC84&gt;'7. Scoring criteria'!$E$47),"Yes","No")))))</f>
        <v/>
      </c>
      <c r="K84" s="129"/>
      <c r="L84" s="128"/>
      <c r="M84" s="130" t="str">
        <f t="shared" si="10"/>
        <v/>
      </c>
      <c r="N84" s="131" t="str">
        <f t="shared" si="11"/>
        <v xml:space="preserve"> </v>
      </c>
      <c r="O84" s="128"/>
      <c r="P84" s="132" t="str">
        <f>IFERROR(AVERAGE('4a. Scorer 1'!F83,'4b. Scorer 2'!F83,'4c. Scorer 3'!F83)," ")</f>
        <v xml:space="preserve"> </v>
      </c>
      <c r="Q84" s="132" t="str">
        <f>IFERROR(AVERAGE('4a. Scorer 1'!H83,'4b. Scorer 2'!H83,'4c. Scorer 3'!H83)," ")</f>
        <v xml:space="preserve"> </v>
      </c>
      <c r="R84" s="132" t="str">
        <f>IFERROR(AVERAGE('4a. Scorer 1'!I83,'4b. Scorer 2'!I83,'4c. Scorer 3'!I83)," ")</f>
        <v xml:space="preserve"> </v>
      </c>
      <c r="S84" s="132" t="str">
        <f>IFERROR(AVERAGE('4a. Scorer 1'!J83,'4b. Scorer 2'!J83,'4c. Scorer 3'!J83)," ")</f>
        <v xml:space="preserve"> </v>
      </c>
      <c r="T84" s="133" t="str">
        <f t="shared" si="12"/>
        <v/>
      </c>
      <c r="U84" s="132" t="str">
        <f>IFERROR(AVERAGE('4a. Scorer 1'!#REF!,'4b. Scorer 2'!#REF!,'4c. Scorer 3'!#REF!)," ")</f>
        <v xml:space="preserve"> </v>
      </c>
      <c r="V84" s="132" t="str">
        <f>IFERROR(AVERAGE('4a. Scorer 1'!#REF!,'4b. Scorer 2'!M83,'4c. Scorer 3'!#REF!)," ")</f>
        <v xml:space="preserve"> </v>
      </c>
      <c r="W84" s="132" t="str">
        <f>IFERROR(AVERAGE('4a. Scorer 1'!L83,'4b. Scorer 2'!L83,'4c. Scorer 3'!L83)," ")</f>
        <v xml:space="preserve"> </v>
      </c>
      <c r="X84" s="133" t="str">
        <f t="shared" si="13"/>
        <v/>
      </c>
      <c r="Y84" s="132" t="str">
        <f>IFERROR(AVERAGE('4a. Scorer 1'!#REF!,'4b. Scorer 2'!N83,'4c. Scorer 3'!#REF!)," ")</f>
        <v xml:space="preserve"> </v>
      </c>
      <c r="Z84" s="132" t="str">
        <f>IFERROR(AVERAGE('4a. Scorer 1'!N83,'4b. Scorer 2'!N83,'4c. Scorer 3'!N83)," ")</f>
        <v xml:space="preserve"> </v>
      </c>
      <c r="AA84" s="132" t="str">
        <f>IFERROR(AVERAGE('4a. Scorer 1'!N83,'4b. Scorer 2'!#REF!,'4c. Scorer 3'!O83)," ")</f>
        <v xml:space="preserve"> </v>
      </c>
      <c r="AB84" s="132"/>
      <c r="AC84" s="133" t="str">
        <f t="shared" si="14"/>
        <v/>
      </c>
      <c r="AD84" s="132" t="str">
        <f>IFERROR(AVERAGE('4a. Scorer 1'!Q83,'4b. Scorer 2'!P83,'4c. Scorer 3'!Q83)," ")</f>
        <v xml:space="preserve"> </v>
      </c>
      <c r="AE84" s="132" t="str">
        <f>IFERROR(AVERAGE('4a. Scorer 1'!R83,'4b. Scorer 2'!Q83,'4c. Scorer 3'!R83)," ")</f>
        <v xml:space="preserve"> </v>
      </c>
      <c r="AF84" s="132" t="str">
        <f>IFERROR(AVERAGE('4a. Scorer 1'!S83,'4b. Scorer 2'!R83,'4c. Scorer 3'!S83)," ")</f>
        <v xml:space="preserve"> </v>
      </c>
      <c r="AG84" s="132" t="str">
        <f>IFERROR(AVERAGE('4a. Scorer 1'!#REF!,'4b. Scorer 2'!S83,'4c. Scorer 3'!S83)," ")</f>
        <v xml:space="preserve"> </v>
      </c>
      <c r="AH84" s="133" t="str">
        <f t="shared" si="15"/>
        <v/>
      </c>
      <c r="AI84" s="128"/>
      <c r="AJ84" s="127"/>
      <c r="AK84" s="192" t="s">
        <v>1</v>
      </c>
      <c r="AL84" s="127"/>
      <c r="AM84" s="127"/>
      <c r="AN84" s="127"/>
      <c r="AO84" s="192"/>
    </row>
    <row r="85" spans="1:41" ht="22.5" customHeight="1">
      <c r="A85" s="136"/>
      <c r="B85" s="136"/>
      <c r="D85" s="19"/>
      <c r="E85" s="127"/>
      <c r="F85" s="127"/>
      <c r="G85" s="127"/>
      <c r="H85" s="128"/>
      <c r="I85" s="127"/>
      <c r="J85" s="129" t="str">
        <f>IF(G85="","",IF(AND(G85="Quick win",T86&gt;'7. Scoring criteria'!$C$45,AH85&gt;'7. Scoring criteria'!$F$45),"Yes",IF(AND(G85="Big bet",T85&gt;'7. Scoring criteria'!$C$46,X85&gt;'7. Scoring criteria'!$D$46),"Yes",IF(AND(G85="Big bet",T85&gt;'7. Scoring criteria'!$C$46,AC85&gt;'7. Scoring criteria'!$E$46),"Yes",IF(AND(G85="Long shot",X85&gt;'7. Scoring criteria'!$D$47,AC85&gt;'7. Scoring criteria'!$E$47),"Yes","No")))))</f>
        <v/>
      </c>
      <c r="K85" s="129"/>
      <c r="L85" s="128"/>
      <c r="M85" s="130" t="str">
        <f t="shared" si="10"/>
        <v/>
      </c>
      <c r="N85" s="131" t="str">
        <f t="shared" si="11"/>
        <v xml:space="preserve"> </v>
      </c>
      <c r="O85" s="128"/>
      <c r="P85" s="132" t="str">
        <f>IFERROR(AVERAGE('4a. Scorer 1'!F84,'4b. Scorer 2'!F84,'4c. Scorer 3'!F84)," ")</f>
        <v xml:space="preserve"> </v>
      </c>
      <c r="Q85" s="132" t="str">
        <f>IFERROR(AVERAGE('4a. Scorer 1'!H84,'4b. Scorer 2'!H84,'4c. Scorer 3'!H84)," ")</f>
        <v xml:space="preserve"> </v>
      </c>
      <c r="R85" s="132" t="str">
        <f>IFERROR(AVERAGE('4a. Scorer 1'!I84,'4b. Scorer 2'!I84,'4c. Scorer 3'!I84)," ")</f>
        <v xml:space="preserve"> </v>
      </c>
      <c r="S85" s="132" t="str">
        <f>IFERROR(AVERAGE('4a. Scorer 1'!J84,'4b. Scorer 2'!J84,'4c. Scorer 3'!J84)," ")</f>
        <v xml:space="preserve"> </v>
      </c>
      <c r="T85" s="133" t="str">
        <f t="shared" si="12"/>
        <v/>
      </c>
      <c r="U85" s="132" t="str">
        <f>IFERROR(AVERAGE('4a. Scorer 1'!#REF!,'4b. Scorer 2'!#REF!,'4c. Scorer 3'!#REF!)," ")</f>
        <v xml:space="preserve"> </v>
      </c>
      <c r="V85" s="132" t="str">
        <f>IFERROR(AVERAGE('4a. Scorer 1'!#REF!,'4b. Scorer 2'!M84,'4c. Scorer 3'!#REF!)," ")</f>
        <v xml:space="preserve"> </v>
      </c>
      <c r="W85" s="132" t="str">
        <f>IFERROR(AVERAGE('4a. Scorer 1'!L84,'4b. Scorer 2'!L84,'4c. Scorer 3'!L84)," ")</f>
        <v xml:space="preserve"> </v>
      </c>
      <c r="X85" s="133" t="str">
        <f t="shared" si="13"/>
        <v/>
      </c>
      <c r="Y85" s="132" t="str">
        <f>IFERROR(AVERAGE('4a. Scorer 1'!#REF!,'4b. Scorer 2'!N84,'4c. Scorer 3'!#REF!)," ")</f>
        <v xml:space="preserve"> </v>
      </c>
      <c r="Z85" s="132" t="str">
        <f>IFERROR(AVERAGE('4a. Scorer 1'!N84,'4b. Scorer 2'!N84,'4c. Scorer 3'!N84)," ")</f>
        <v xml:space="preserve"> </v>
      </c>
      <c r="AA85" s="132" t="str">
        <f>IFERROR(AVERAGE('4a. Scorer 1'!N84,'4b. Scorer 2'!#REF!,'4c. Scorer 3'!O84)," ")</f>
        <v xml:space="preserve"> </v>
      </c>
      <c r="AB85" s="132"/>
      <c r="AC85" s="133" t="str">
        <f t="shared" si="14"/>
        <v/>
      </c>
      <c r="AD85" s="132" t="str">
        <f>IFERROR(AVERAGE('4a. Scorer 1'!Q84,'4b. Scorer 2'!P84,'4c. Scorer 3'!Q84)," ")</f>
        <v xml:space="preserve"> </v>
      </c>
      <c r="AE85" s="132" t="str">
        <f>IFERROR(AVERAGE('4a. Scorer 1'!R84,'4b. Scorer 2'!Q84,'4c. Scorer 3'!R84)," ")</f>
        <v xml:space="preserve"> </v>
      </c>
      <c r="AF85" s="132" t="str">
        <f>IFERROR(AVERAGE('4a. Scorer 1'!S84,'4b. Scorer 2'!R84,'4c. Scorer 3'!S84)," ")</f>
        <v xml:space="preserve"> </v>
      </c>
      <c r="AG85" s="132" t="str">
        <f>IFERROR(AVERAGE('4a. Scorer 1'!#REF!,'4b. Scorer 2'!S84,'4c. Scorer 3'!S84)," ")</f>
        <v xml:space="preserve"> </v>
      </c>
      <c r="AH85" s="133" t="str">
        <f t="shared" si="15"/>
        <v/>
      </c>
      <c r="AI85" s="128"/>
      <c r="AJ85" s="127"/>
      <c r="AK85" s="192" t="s">
        <v>1</v>
      </c>
      <c r="AL85" s="127"/>
      <c r="AM85" s="127"/>
      <c r="AN85" s="127"/>
      <c r="AO85" s="192"/>
    </row>
    <row r="86" spans="1:41" ht="22.5" customHeight="1">
      <c r="A86" s="136"/>
      <c r="B86" s="136"/>
      <c r="D86" s="19"/>
      <c r="E86" s="127"/>
      <c r="F86" s="127"/>
      <c r="G86" s="127"/>
      <c r="H86" s="128"/>
      <c r="I86" s="127"/>
      <c r="J86" s="129" t="str">
        <f>IF(G86="","",IF(AND(G86="Quick win",T87&gt;'7. Scoring criteria'!$C$45,AH86&gt;'7. Scoring criteria'!$F$45),"Yes",IF(AND(G86="Big bet",T86&gt;'7. Scoring criteria'!$C$46,X86&gt;'7. Scoring criteria'!$D$46),"Yes",IF(AND(G86="Big bet",T86&gt;'7. Scoring criteria'!$C$46,AC86&gt;'7. Scoring criteria'!$E$46),"Yes",IF(AND(G86="Long shot",X86&gt;'7. Scoring criteria'!$D$47,AC86&gt;'7. Scoring criteria'!$E$47),"Yes","No")))))</f>
        <v/>
      </c>
      <c r="K86" s="129"/>
      <c r="L86" s="128"/>
      <c r="M86" s="130" t="str">
        <f t="shared" si="10"/>
        <v/>
      </c>
      <c r="N86" s="131" t="str">
        <f t="shared" si="11"/>
        <v xml:space="preserve"> </v>
      </c>
      <c r="O86" s="128"/>
      <c r="P86" s="132" t="str">
        <f>IFERROR(AVERAGE('4a. Scorer 1'!F85,'4b. Scorer 2'!F85,'4c. Scorer 3'!F85)," ")</f>
        <v xml:space="preserve"> </v>
      </c>
      <c r="Q86" s="132" t="str">
        <f>IFERROR(AVERAGE('4a. Scorer 1'!H85,'4b. Scorer 2'!H85,'4c. Scorer 3'!H85)," ")</f>
        <v xml:space="preserve"> </v>
      </c>
      <c r="R86" s="132" t="str">
        <f>IFERROR(AVERAGE('4a. Scorer 1'!I85,'4b. Scorer 2'!I85,'4c. Scorer 3'!I85)," ")</f>
        <v xml:space="preserve"> </v>
      </c>
      <c r="S86" s="132" t="str">
        <f>IFERROR(AVERAGE('4a. Scorer 1'!J85,'4b. Scorer 2'!J85,'4c. Scorer 3'!J85)," ")</f>
        <v xml:space="preserve"> </v>
      </c>
      <c r="T86" s="133" t="str">
        <f t="shared" si="12"/>
        <v/>
      </c>
      <c r="U86" s="132" t="str">
        <f>IFERROR(AVERAGE('4a. Scorer 1'!#REF!,'4b. Scorer 2'!#REF!,'4c. Scorer 3'!#REF!)," ")</f>
        <v xml:space="preserve"> </v>
      </c>
      <c r="V86" s="132" t="str">
        <f>IFERROR(AVERAGE('4a. Scorer 1'!#REF!,'4b. Scorer 2'!M85,'4c. Scorer 3'!#REF!)," ")</f>
        <v xml:space="preserve"> </v>
      </c>
      <c r="W86" s="132" t="str">
        <f>IFERROR(AVERAGE('4a. Scorer 1'!L85,'4b. Scorer 2'!L85,'4c. Scorer 3'!L85)," ")</f>
        <v xml:space="preserve"> </v>
      </c>
      <c r="X86" s="133" t="str">
        <f t="shared" si="13"/>
        <v/>
      </c>
      <c r="Y86" s="132" t="str">
        <f>IFERROR(AVERAGE('4a. Scorer 1'!#REF!,'4b. Scorer 2'!N85,'4c. Scorer 3'!#REF!)," ")</f>
        <v xml:space="preserve"> </v>
      </c>
      <c r="Z86" s="132" t="str">
        <f>IFERROR(AVERAGE('4a. Scorer 1'!N85,'4b. Scorer 2'!N85,'4c. Scorer 3'!N85)," ")</f>
        <v xml:space="preserve"> </v>
      </c>
      <c r="AA86" s="132" t="str">
        <f>IFERROR(AVERAGE('4a. Scorer 1'!N85,'4b. Scorer 2'!#REF!,'4c. Scorer 3'!O85)," ")</f>
        <v xml:space="preserve"> </v>
      </c>
      <c r="AB86" s="132"/>
      <c r="AC86" s="133" t="str">
        <f t="shared" si="14"/>
        <v/>
      </c>
      <c r="AD86" s="132" t="str">
        <f>IFERROR(AVERAGE('4a. Scorer 1'!Q85,'4b. Scorer 2'!P85,'4c. Scorer 3'!Q85)," ")</f>
        <v xml:space="preserve"> </v>
      </c>
      <c r="AE86" s="132" t="str">
        <f>IFERROR(AVERAGE('4a. Scorer 1'!R85,'4b. Scorer 2'!Q85,'4c. Scorer 3'!R85)," ")</f>
        <v xml:space="preserve"> </v>
      </c>
      <c r="AF86" s="132" t="str">
        <f>IFERROR(AVERAGE('4a. Scorer 1'!S85,'4b. Scorer 2'!R85,'4c. Scorer 3'!S85)," ")</f>
        <v xml:space="preserve"> </v>
      </c>
      <c r="AG86" s="132" t="str">
        <f>IFERROR(AVERAGE('4a. Scorer 1'!#REF!,'4b. Scorer 2'!S85,'4c. Scorer 3'!S85)," ")</f>
        <v xml:space="preserve"> </v>
      </c>
      <c r="AH86" s="133" t="str">
        <f t="shared" si="15"/>
        <v/>
      </c>
      <c r="AI86" s="128"/>
      <c r="AJ86" s="127"/>
      <c r="AK86" s="192" t="s">
        <v>1</v>
      </c>
      <c r="AL86" s="127"/>
      <c r="AM86" s="127"/>
      <c r="AN86" s="127"/>
      <c r="AO86" s="192"/>
    </row>
    <row r="87" spans="1:41" ht="22.5" customHeight="1">
      <c r="A87" s="136"/>
      <c r="B87" s="136"/>
      <c r="C87" s="194"/>
      <c r="D87" s="19"/>
      <c r="E87" s="127"/>
      <c r="F87" s="127"/>
      <c r="G87" s="127"/>
      <c r="H87" s="128"/>
      <c r="I87" s="127"/>
      <c r="J87" s="129" t="str">
        <f>IF(G87="","",IF(AND(G87="Quick win",T87&gt;'7. Scoring criteria'!$C$45,AH87&gt;'7. Scoring criteria'!F121),"Yes",IF(AND(G87="Big bet",T87&gt;'7. Scoring criteria'!$C$46,X87&gt;'7. Scoring criteria'!$D$46,AC87&gt;'7. Scoring criteria'!$E$46),"Yes",IF(AND(G87="Long shot",X87&gt;'7. Scoring criteria'!$D$47,AC87&gt;'7. Scoring criteria'!$E$47),"Yes","No"))))</f>
        <v/>
      </c>
      <c r="K87" s="129"/>
      <c r="L87" s="128"/>
      <c r="M87" s="130" t="str">
        <f t="shared" si="10"/>
        <v/>
      </c>
      <c r="N87" s="131" t="str">
        <f t="shared" si="11"/>
        <v xml:space="preserve"> </v>
      </c>
      <c r="O87" s="128"/>
      <c r="P87" s="132" t="str">
        <f>IFERROR(AVERAGE('4a. Scorer 1'!F86,'4b. Scorer 2'!F86,'4c. Scorer 3'!F86)," ")</f>
        <v xml:space="preserve"> </v>
      </c>
      <c r="Q87" s="132" t="str">
        <f>IFERROR(AVERAGE('4a. Scorer 1'!H86,'4b. Scorer 2'!H86,'4c. Scorer 3'!H86)," ")</f>
        <v xml:space="preserve"> </v>
      </c>
      <c r="R87" s="132" t="str">
        <f>IFERROR(AVERAGE('4a. Scorer 1'!I86,'4b. Scorer 2'!I86,'4c. Scorer 3'!I86)," ")</f>
        <v xml:space="preserve"> </v>
      </c>
      <c r="S87" s="132" t="str">
        <f>IFERROR(AVERAGE('4a. Scorer 1'!J86,'4b. Scorer 2'!J86,'4c. Scorer 3'!J86)," ")</f>
        <v xml:space="preserve"> </v>
      </c>
      <c r="T87" s="133" t="str">
        <f t="shared" si="12"/>
        <v/>
      </c>
      <c r="U87" s="132" t="str">
        <f>IFERROR(AVERAGE('4a. Scorer 1'!#REF!,'4b. Scorer 2'!#REF!,'4c. Scorer 3'!#REF!)," ")</f>
        <v xml:space="preserve"> </v>
      </c>
      <c r="V87" s="132" t="str">
        <f>IFERROR(AVERAGE('4a. Scorer 1'!#REF!,'4b. Scorer 2'!M86,'4c. Scorer 3'!#REF!)," ")</f>
        <v xml:space="preserve"> </v>
      </c>
      <c r="W87" s="132" t="str">
        <f>IFERROR(AVERAGE('4a. Scorer 1'!L86,'4b. Scorer 2'!L86,'4c. Scorer 3'!L86)," ")</f>
        <v xml:space="preserve"> </v>
      </c>
      <c r="X87" s="133" t="str">
        <f t="shared" si="13"/>
        <v/>
      </c>
      <c r="Y87" s="132" t="str">
        <f>IFERROR(AVERAGE('4a. Scorer 1'!#REF!,'4b. Scorer 2'!N86,'4c. Scorer 3'!#REF!)," ")</f>
        <v xml:space="preserve"> </v>
      </c>
      <c r="Z87" s="132" t="str">
        <f>IFERROR(AVERAGE('4a. Scorer 1'!N86,'4b. Scorer 2'!N86,'4c. Scorer 3'!N86)," ")</f>
        <v xml:space="preserve"> </v>
      </c>
      <c r="AA87" s="132" t="str">
        <f>IFERROR(AVERAGE('4a. Scorer 1'!N86,'4b. Scorer 2'!#REF!,'4c. Scorer 3'!O86)," ")</f>
        <v xml:space="preserve"> </v>
      </c>
      <c r="AB87" s="132"/>
      <c r="AC87" s="133" t="str">
        <f t="shared" si="14"/>
        <v/>
      </c>
      <c r="AD87" s="132" t="str">
        <f>IFERROR(AVERAGE('4a. Scorer 1'!Q86,'4b. Scorer 2'!P86,'4c. Scorer 3'!Q86)," ")</f>
        <v xml:space="preserve"> </v>
      </c>
      <c r="AE87" s="132" t="str">
        <f>IFERROR(AVERAGE('4a. Scorer 1'!R86,'4b. Scorer 2'!Q86,'4c. Scorer 3'!R86)," ")</f>
        <v xml:space="preserve"> </v>
      </c>
      <c r="AF87" s="132" t="str">
        <f>IFERROR(AVERAGE('4a. Scorer 1'!S86,'4b. Scorer 2'!R86,'4c. Scorer 3'!S86)," ")</f>
        <v xml:space="preserve"> </v>
      </c>
      <c r="AG87" s="132" t="str">
        <f>IFERROR(AVERAGE('4a. Scorer 1'!#REF!,'4b. Scorer 2'!S86,'4c. Scorer 3'!S86)," ")</f>
        <v xml:space="preserve"> </v>
      </c>
      <c r="AH87" s="133" t="str">
        <f t="shared" si="15"/>
        <v/>
      </c>
      <c r="AI87" s="128"/>
      <c r="AJ87" s="127"/>
      <c r="AK87" s="192" t="s">
        <v>1</v>
      </c>
      <c r="AL87" s="127"/>
      <c r="AM87" s="127"/>
      <c r="AN87" s="127"/>
      <c r="AO87" s="192"/>
    </row>
    <row r="88" spans="1:41" ht="22.5" customHeight="1">
      <c r="A88" s="136"/>
      <c r="B88" s="136"/>
      <c r="C88" s="194"/>
      <c r="D88" s="19"/>
      <c r="E88" s="127"/>
      <c r="F88" s="127"/>
      <c r="G88" s="127"/>
      <c r="H88" s="128"/>
      <c r="I88" s="127"/>
      <c r="J88" s="129" t="str">
        <f>IF(G88="","",IF(AND(G88="Quick win",T88&gt;'7. Scoring criteria'!$C$45,AH88&gt;'7. Scoring criteria'!F122),"Yes",IF(AND(G88="Big bet",T88&gt;'7. Scoring criteria'!$C$46,X88&gt;'7. Scoring criteria'!$D$46,AC88&gt;'7. Scoring criteria'!$E$46),"Yes",IF(AND(G88="Long shot",X88&gt;'7. Scoring criteria'!$D$47,AC88&gt;'7. Scoring criteria'!$E$47),"Yes","No"))))</f>
        <v/>
      </c>
      <c r="K88" s="129"/>
      <c r="L88" s="128"/>
      <c r="M88" s="130" t="str">
        <f t="shared" si="10"/>
        <v/>
      </c>
      <c r="N88" s="131" t="str">
        <f t="shared" si="11"/>
        <v xml:space="preserve"> </v>
      </c>
      <c r="O88" s="128"/>
      <c r="P88" s="132" t="str">
        <f>IFERROR(AVERAGE('4a. Scorer 1'!F87,'4b. Scorer 2'!F87,'4c. Scorer 3'!F87)," ")</f>
        <v xml:space="preserve"> </v>
      </c>
      <c r="Q88" s="132" t="str">
        <f>IFERROR(AVERAGE('4a. Scorer 1'!H87,'4b. Scorer 2'!H87,'4c. Scorer 3'!H87)," ")</f>
        <v xml:space="preserve"> </v>
      </c>
      <c r="R88" s="132" t="str">
        <f>IFERROR(AVERAGE('4a. Scorer 1'!I87,'4b. Scorer 2'!I87,'4c. Scorer 3'!I87)," ")</f>
        <v xml:space="preserve"> </v>
      </c>
      <c r="S88" s="132" t="str">
        <f>IFERROR(AVERAGE('4a. Scorer 1'!J87,'4b. Scorer 2'!J87,'4c. Scorer 3'!J87)," ")</f>
        <v xml:space="preserve"> </v>
      </c>
      <c r="T88" s="133" t="str">
        <f t="shared" si="12"/>
        <v/>
      </c>
      <c r="U88" s="132" t="str">
        <f>IFERROR(AVERAGE('4a. Scorer 1'!#REF!,'4b. Scorer 2'!#REF!,'4c. Scorer 3'!#REF!)," ")</f>
        <v xml:space="preserve"> </v>
      </c>
      <c r="V88" s="132" t="str">
        <f>IFERROR(AVERAGE('4a. Scorer 1'!#REF!,'4b. Scorer 2'!M87,'4c. Scorer 3'!#REF!)," ")</f>
        <v xml:space="preserve"> </v>
      </c>
      <c r="W88" s="132" t="str">
        <f>IFERROR(AVERAGE('4a. Scorer 1'!L87,'4b. Scorer 2'!L87,'4c. Scorer 3'!L87)," ")</f>
        <v xml:space="preserve"> </v>
      </c>
      <c r="X88" s="133" t="str">
        <f t="shared" si="13"/>
        <v/>
      </c>
      <c r="Y88" s="132" t="str">
        <f>IFERROR(AVERAGE('4a. Scorer 1'!#REF!,'4b. Scorer 2'!N87,'4c. Scorer 3'!#REF!)," ")</f>
        <v xml:space="preserve"> </v>
      </c>
      <c r="Z88" s="132" t="str">
        <f>IFERROR(AVERAGE('4a. Scorer 1'!N87,'4b. Scorer 2'!N87,'4c. Scorer 3'!N87)," ")</f>
        <v xml:space="preserve"> </v>
      </c>
      <c r="AA88" s="132" t="str">
        <f>IFERROR(AVERAGE('4a. Scorer 1'!N87,'4b. Scorer 2'!#REF!,'4c. Scorer 3'!O87)," ")</f>
        <v xml:space="preserve"> </v>
      </c>
      <c r="AB88" s="132"/>
      <c r="AC88" s="133" t="str">
        <f t="shared" si="14"/>
        <v/>
      </c>
      <c r="AD88" s="132" t="str">
        <f>IFERROR(AVERAGE('4a. Scorer 1'!Q87,'4b. Scorer 2'!P87,'4c. Scorer 3'!Q87)," ")</f>
        <v xml:space="preserve"> </v>
      </c>
      <c r="AE88" s="132" t="str">
        <f>IFERROR(AVERAGE('4a. Scorer 1'!R87,'4b. Scorer 2'!Q87,'4c. Scorer 3'!R87)," ")</f>
        <v xml:space="preserve"> </v>
      </c>
      <c r="AF88" s="132" t="str">
        <f>IFERROR(AVERAGE('4a. Scorer 1'!S87,'4b. Scorer 2'!R87,'4c. Scorer 3'!S87)," ")</f>
        <v xml:space="preserve"> </v>
      </c>
      <c r="AG88" s="132" t="str">
        <f>IFERROR(AVERAGE('4a. Scorer 1'!#REF!,'4b. Scorer 2'!S87,'4c. Scorer 3'!S87)," ")</f>
        <v xml:space="preserve"> </v>
      </c>
      <c r="AH88" s="133" t="str">
        <f t="shared" si="15"/>
        <v/>
      </c>
      <c r="AI88" s="128"/>
      <c r="AJ88" s="127"/>
      <c r="AK88" s="192" t="s">
        <v>1</v>
      </c>
      <c r="AL88" s="127"/>
      <c r="AM88" s="127"/>
      <c r="AN88" s="127"/>
      <c r="AO88" s="192"/>
    </row>
    <row r="89" spans="1:41" ht="22.5" customHeight="1">
      <c r="A89" s="136"/>
      <c r="B89" s="136"/>
      <c r="C89" s="194"/>
      <c r="D89" s="19"/>
      <c r="E89" s="127"/>
      <c r="F89" s="127"/>
      <c r="G89" s="127"/>
      <c r="H89" s="128"/>
      <c r="I89" s="127"/>
      <c r="J89" s="129" t="str">
        <f>IF(G89="","",IF(AND(G89="Quick win",T89&gt;'7. Scoring criteria'!$C$45,AH89&gt;'7. Scoring criteria'!F123),"Yes",IF(AND(G89="Big bet",T89&gt;'7. Scoring criteria'!$C$46,X89&gt;'7. Scoring criteria'!$D$46,AC89&gt;'7. Scoring criteria'!$E$46),"Yes",IF(AND(G89="Long shot",X89&gt;'7. Scoring criteria'!$D$47,AC89&gt;'7. Scoring criteria'!$E$47),"Yes","No"))))</f>
        <v/>
      </c>
      <c r="K89" s="129"/>
      <c r="L89" s="128"/>
      <c r="M89" s="130" t="str">
        <f t="shared" si="10"/>
        <v/>
      </c>
      <c r="N89" s="131" t="str">
        <f t="shared" si="11"/>
        <v xml:space="preserve"> </v>
      </c>
      <c r="O89" s="128"/>
      <c r="P89" s="132" t="str">
        <f>IFERROR(AVERAGE('4a. Scorer 1'!F88,'4b. Scorer 2'!F88,'4c. Scorer 3'!F88)," ")</f>
        <v xml:space="preserve"> </v>
      </c>
      <c r="Q89" s="132" t="str">
        <f>IFERROR(AVERAGE('4a. Scorer 1'!H88,'4b. Scorer 2'!H88,'4c. Scorer 3'!H88)," ")</f>
        <v xml:space="preserve"> </v>
      </c>
      <c r="R89" s="132" t="str">
        <f>IFERROR(AVERAGE('4a. Scorer 1'!I88,'4b. Scorer 2'!I88,'4c. Scorer 3'!I88)," ")</f>
        <v xml:space="preserve"> </v>
      </c>
      <c r="S89" s="132" t="str">
        <f>IFERROR(AVERAGE('4a. Scorer 1'!J88,'4b. Scorer 2'!J88,'4c. Scorer 3'!J88)," ")</f>
        <v xml:space="preserve"> </v>
      </c>
      <c r="T89" s="133" t="str">
        <f t="shared" si="12"/>
        <v/>
      </c>
      <c r="U89" s="132" t="str">
        <f>IFERROR(AVERAGE('4a. Scorer 1'!#REF!,'4b. Scorer 2'!#REF!,'4c. Scorer 3'!#REF!)," ")</f>
        <v xml:space="preserve"> </v>
      </c>
      <c r="V89" s="132" t="str">
        <f>IFERROR(AVERAGE('4a. Scorer 1'!#REF!,'4b. Scorer 2'!M88,'4c. Scorer 3'!#REF!)," ")</f>
        <v xml:space="preserve"> </v>
      </c>
      <c r="W89" s="132" t="str">
        <f>IFERROR(AVERAGE('4a. Scorer 1'!L88,'4b. Scorer 2'!L88,'4c. Scorer 3'!L88)," ")</f>
        <v xml:space="preserve"> </v>
      </c>
      <c r="X89" s="133" t="str">
        <f t="shared" si="13"/>
        <v/>
      </c>
      <c r="Y89" s="132" t="str">
        <f>IFERROR(AVERAGE('4a. Scorer 1'!#REF!,'4b. Scorer 2'!N88,'4c. Scorer 3'!#REF!)," ")</f>
        <v xml:space="preserve"> </v>
      </c>
      <c r="Z89" s="132" t="str">
        <f>IFERROR(AVERAGE('4a. Scorer 1'!N88,'4b. Scorer 2'!N88,'4c. Scorer 3'!N88)," ")</f>
        <v xml:space="preserve"> </v>
      </c>
      <c r="AA89" s="132" t="str">
        <f>IFERROR(AVERAGE('4a. Scorer 1'!N88,'4b. Scorer 2'!#REF!,'4c. Scorer 3'!O88)," ")</f>
        <v xml:space="preserve"> </v>
      </c>
      <c r="AB89" s="132"/>
      <c r="AC89" s="133" t="str">
        <f t="shared" si="14"/>
        <v/>
      </c>
      <c r="AD89" s="132" t="str">
        <f>IFERROR(AVERAGE('4a. Scorer 1'!Q88,'4b. Scorer 2'!P88,'4c. Scorer 3'!Q88)," ")</f>
        <v xml:space="preserve"> </v>
      </c>
      <c r="AE89" s="132" t="str">
        <f>IFERROR(AVERAGE('4a. Scorer 1'!R88,'4b. Scorer 2'!Q88,'4c. Scorer 3'!R88)," ")</f>
        <v xml:space="preserve"> </v>
      </c>
      <c r="AF89" s="132" t="str">
        <f>IFERROR(AVERAGE('4a. Scorer 1'!S88,'4b. Scorer 2'!R88,'4c. Scorer 3'!S88)," ")</f>
        <v xml:space="preserve"> </v>
      </c>
      <c r="AG89" s="132" t="str">
        <f>IFERROR(AVERAGE('4a. Scorer 1'!#REF!,'4b. Scorer 2'!S88,'4c. Scorer 3'!S88)," ")</f>
        <v xml:space="preserve"> </v>
      </c>
      <c r="AH89" s="133" t="str">
        <f t="shared" si="15"/>
        <v/>
      </c>
      <c r="AI89" s="128"/>
      <c r="AJ89" s="127"/>
      <c r="AK89" s="192" t="s">
        <v>1</v>
      </c>
      <c r="AL89" s="127"/>
      <c r="AM89" s="127"/>
      <c r="AN89" s="127"/>
      <c r="AO89" s="192"/>
    </row>
    <row r="90" spans="1:41" ht="22.5" customHeight="1">
      <c r="A90" s="136"/>
      <c r="B90" s="136"/>
      <c r="C90" s="194"/>
      <c r="D90" s="19"/>
      <c r="E90" s="127"/>
      <c r="F90" s="127"/>
      <c r="G90" s="127"/>
      <c r="H90" s="128"/>
      <c r="I90" s="127"/>
      <c r="J90" s="129" t="str">
        <f>IF(G90="","",IF(AND(G90="Quick win",T90&gt;'7. Scoring criteria'!$C$45,AH90&gt;'7. Scoring criteria'!F124),"Yes",IF(AND(G90="Big bet",T90&gt;'7. Scoring criteria'!$C$46,X90&gt;'7. Scoring criteria'!$D$46,AC90&gt;'7. Scoring criteria'!$E$46),"Yes",IF(AND(G90="Long shot",X90&gt;'7. Scoring criteria'!$D$47,AC90&gt;'7. Scoring criteria'!$E$47),"Yes","No"))))</f>
        <v/>
      </c>
      <c r="K90" s="129"/>
      <c r="L90" s="128"/>
      <c r="M90" s="130" t="str">
        <f t="shared" si="10"/>
        <v/>
      </c>
      <c r="N90" s="131" t="str">
        <f t="shared" si="11"/>
        <v xml:space="preserve"> </v>
      </c>
      <c r="O90" s="128"/>
      <c r="P90" s="132" t="str">
        <f>IFERROR(AVERAGE('4a. Scorer 1'!F89,'4b. Scorer 2'!F89,'4c. Scorer 3'!F89)," ")</f>
        <v xml:space="preserve"> </v>
      </c>
      <c r="Q90" s="132" t="str">
        <f>IFERROR(AVERAGE('4a. Scorer 1'!H89,'4b. Scorer 2'!H89,'4c. Scorer 3'!H89)," ")</f>
        <v xml:space="preserve"> </v>
      </c>
      <c r="R90" s="132" t="str">
        <f>IFERROR(AVERAGE('4a. Scorer 1'!I89,'4b. Scorer 2'!I89,'4c. Scorer 3'!I89)," ")</f>
        <v xml:space="preserve"> </v>
      </c>
      <c r="S90" s="132" t="str">
        <f>IFERROR(AVERAGE('4a. Scorer 1'!J89,'4b. Scorer 2'!J89,'4c. Scorer 3'!J89)," ")</f>
        <v xml:space="preserve"> </v>
      </c>
      <c r="T90" s="133" t="str">
        <f t="shared" si="12"/>
        <v/>
      </c>
      <c r="U90" s="132" t="str">
        <f>IFERROR(AVERAGE('4a. Scorer 1'!#REF!,'4b. Scorer 2'!#REF!,'4c. Scorer 3'!#REF!)," ")</f>
        <v xml:space="preserve"> </v>
      </c>
      <c r="V90" s="132" t="str">
        <f>IFERROR(AVERAGE('4a. Scorer 1'!#REF!,'4b. Scorer 2'!M89,'4c. Scorer 3'!#REF!)," ")</f>
        <v xml:space="preserve"> </v>
      </c>
      <c r="W90" s="132" t="str">
        <f>IFERROR(AVERAGE('4a. Scorer 1'!L89,'4b. Scorer 2'!L89,'4c. Scorer 3'!L89)," ")</f>
        <v xml:space="preserve"> </v>
      </c>
      <c r="X90" s="133" t="str">
        <f t="shared" si="13"/>
        <v/>
      </c>
      <c r="Y90" s="132" t="str">
        <f>IFERROR(AVERAGE('4a. Scorer 1'!#REF!,'4b. Scorer 2'!N89,'4c. Scorer 3'!#REF!)," ")</f>
        <v xml:space="preserve"> </v>
      </c>
      <c r="Z90" s="132" t="str">
        <f>IFERROR(AVERAGE('4a. Scorer 1'!N89,'4b. Scorer 2'!N89,'4c. Scorer 3'!N89)," ")</f>
        <v xml:space="preserve"> </v>
      </c>
      <c r="AA90" s="132" t="str">
        <f>IFERROR(AVERAGE('4a. Scorer 1'!N89,'4b. Scorer 2'!#REF!,'4c. Scorer 3'!O89)," ")</f>
        <v xml:space="preserve"> </v>
      </c>
      <c r="AB90" s="132"/>
      <c r="AC90" s="133" t="str">
        <f t="shared" si="14"/>
        <v/>
      </c>
      <c r="AD90" s="132" t="str">
        <f>IFERROR(AVERAGE('4a. Scorer 1'!Q89,'4b. Scorer 2'!P89,'4c. Scorer 3'!Q89)," ")</f>
        <v xml:space="preserve"> </v>
      </c>
      <c r="AE90" s="132" t="str">
        <f>IFERROR(AVERAGE('4a. Scorer 1'!R89,'4b. Scorer 2'!Q89,'4c. Scorer 3'!R89)," ")</f>
        <v xml:space="preserve"> </v>
      </c>
      <c r="AF90" s="132" t="str">
        <f>IFERROR(AVERAGE('4a. Scorer 1'!S89,'4b. Scorer 2'!R89,'4c. Scorer 3'!S89)," ")</f>
        <v xml:space="preserve"> </v>
      </c>
      <c r="AG90" s="132" t="str">
        <f>IFERROR(AVERAGE('4a. Scorer 1'!#REF!,'4b. Scorer 2'!S89,'4c. Scorer 3'!S89)," ")</f>
        <v xml:space="preserve"> </v>
      </c>
      <c r="AH90" s="133" t="str">
        <f t="shared" si="15"/>
        <v/>
      </c>
      <c r="AI90" s="128"/>
      <c r="AJ90" s="127"/>
      <c r="AK90" s="192" t="s">
        <v>1</v>
      </c>
      <c r="AL90" s="127"/>
      <c r="AM90" s="127"/>
      <c r="AN90" s="127"/>
      <c r="AO90" s="192"/>
    </row>
    <row r="91" spans="1:41" ht="22.5" customHeight="1">
      <c r="A91" s="136"/>
      <c r="B91" s="136"/>
      <c r="C91" s="194"/>
      <c r="D91" s="19"/>
      <c r="E91" s="127"/>
      <c r="F91" s="127"/>
      <c r="G91" s="127"/>
      <c r="H91" s="128"/>
      <c r="I91" s="127"/>
      <c r="J91" s="129" t="str">
        <f>IF(G91="","",IF(AND(G91="Quick win",T91&gt;'7. Scoring criteria'!$C$45,AH91&gt;'7. Scoring criteria'!F125),"Yes",IF(AND(G91="Big bet",T91&gt;'7. Scoring criteria'!$C$46,X91&gt;'7. Scoring criteria'!$D$46,AC91&gt;'7. Scoring criteria'!$E$46),"Yes",IF(AND(G91="Long shot",X91&gt;'7. Scoring criteria'!$D$47,AC91&gt;'7. Scoring criteria'!$E$47),"Yes","No"))))</f>
        <v/>
      </c>
      <c r="K91" s="129"/>
      <c r="L91" s="128"/>
      <c r="M91" s="130" t="str">
        <f t="shared" si="10"/>
        <v/>
      </c>
      <c r="N91" s="131" t="str">
        <f t="shared" si="11"/>
        <v xml:space="preserve"> </v>
      </c>
      <c r="O91" s="128"/>
      <c r="P91" s="132" t="str">
        <f>IFERROR(AVERAGE('4a. Scorer 1'!F90,'4b. Scorer 2'!F90,'4c. Scorer 3'!F90)," ")</f>
        <v xml:space="preserve"> </v>
      </c>
      <c r="Q91" s="132" t="str">
        <f>IFERROR(AVERAGE('4a. Scorer 1'!H90,'4b. Scorer 2'!H90,'4c. Scorer 3'!H90)," ")</f>
        <v xml:space="preserve"> </v>
      </c>
      <c r="R91" s="132" t="str">
        <f>IFERROR(AVERAGE('4a. Scorer 1'!I90,'4b. Scorer 2'!I90,'4c. Scorer 3'!I90)," ")</f>
        <v xml:space="preserve"> </v>
      </c>
      <c r="S91" s="132" t="str">
        <f>IFERROR(AVERAGE('4a. Scorer 1'!J90,'4b. Scorer 2'!J90,'4c. Scorer 3'!J90)," ")</f>
        <v xml:space="preserve"> </v>
      </c>
      <c r="T91" s="133" t="str">
        <f t="shared" si="12"/>
        <v/>
      </c>
      <c r="U91" s="132" t="str">
        <f>IFERROR(AVERAGE('4a. Scorer 1'!#REF!,'4b. Scorer 2'!#REF!,'4c. Scorer 3'!#REF!)," ")</f>
        <v xml:space="preserve"> </v>
      </c>
      <c r="V91" s="132" t="str">
        <f>IFERROR(AVERAGE('4a. Scorer 1'!#REF!,'4b. Scorer 2'!M90,'4c. Scorer 3'!#REF!)," ")</f>
        <v xml:space="preserve"> </v>
      </c>
      <c r="W91" s="132" t="str">
        <f>IFERROR(AVERAGE('4a. Scorer 1'!L90,'4b. Scorer 2'!L90,'4c. Scorer 3'!L90)," ")</f>
        <v xml:space="preserve"> </v>
      </c>
      <c r="X91" s="133" t="str">
        <f t="shared" si="13"/>
        <v/>
      </c>
      <c r="Y91" s="132" t="str">
        <f>IFERROR(AVERAGE('4a. Scorer 1'!#REF!,'4b. Scorer 2'!N90,'4c. Scorer 3'!#REF!)," ")</f>
        <v xml:space="preserve"> </v>
      </c>
      <c r="Z91" s="132" t="str">
        <f>IFERROR(AVERAGE('4a. Scorer 1'!N90,'4b. Scorer 2'!N90,'4c. Scorer 3'!N90)," ")</f>
        <v xml:space="preserve"> </v>
      </c>
      <c r="AA91" s="132" t="str">
        <f>IFERROR(AVERAGE('4a. Scorer 1'!N90,'4b. Scorer 2'!#REF!,'4c. Scorer 3'!O90)," ")</f>
        <v xml:space="preserve"> </v>
      </c>
      <c r="AB91" s="132"/>
      <c r="AC91" s="133" t="str">
        <f t="shared" si="14"/>
        <v/>
      </c>
      <c r="AD91" s="132" t="str">
        <f>IFERROR(AVERAGE('4a. Scorer 1'!Q90,'4b. Scorer 2'!P90,'4c. Scorer 3'!Q90)," ")</f>
        <v xml:space="preserve"> </v>
      </c>
      <c r="AE91" s="132" t="str">
        <f>IFERROR(AVERAGE('4a. Scorer 1'!R90,'4b. Scorer 2'!Q90,'4c. Scorer 3'!R90)," ")</f>
        <v xml:space="preserve"> </v>
      </c>
      <c r="AF91" s="132" t="str">
        <f>IFERROR(AVERAGE('4a. Scorer 1'!S90,'4b. Scorer 2'!R90,'4c. Scorer 3'!S90)," ")</f>
        <v xml:space="preserve"> </v>
      </c>
      <c r="AG91" s="132" t="str">
        <f>IFERROR(AVERAGE('4a. Scorer 1'!#REF!,'4b. Scorer 2'!S90,'4c. Scorer 3'!S90)," ")</f>
        <v xml:space="preserve"> </v>
      </c>
      <c r="AH91" s="133" t="str">
        <f t="shared" si="15"/>
        <v/>
      </c>
      <c r="AI91" s="128"/>
      <c r="AJ91" s="127"/>
      <c r="AK91" s="192" t="s">
        <v>1</v>
      </c>
      <c r="AL91" s="127"/>
      <c r="AM91" s="127"/>
      <c r="AN91" s="127"/>
      <c r="AO91" s="192"/>
    </row>
    <row r="92" spans="1:41" ht="22.5" customHeight="1">
      <c r="A92" s="136"/>
      <c r="B92" s="136"/>
      <c r="C92" s="194"/>
      <c r="D92" s="19"/>
      <c r="E92" s="127"/>
      <c r="F92" s="127"/>
      <c r="G92" s="127"/>
      <c r="H92" s="128"/>
      <c r="I92" s="127"/>
      <c r="J92" s="129" t="str">
        <f>IF(G92="","",IF(AND(G92="Quick win",T92&gt;'7. Scoring criteria'!$C$45,AH92&gt;'7. Scoring criteria'!F126),"Yes",IF(AND(G92="Big bet",T92&gt;'7. Scoring criteria'!$C$46,X92&gt;'7. Scoring criteria'!$D$46,AC92&gt;'7. Scoring criteria'!$E$46),"Yes",IF(AND(G92="Long shot",X92&gt;'7. Scoring criteria'!$D$47,AC92&gt;'7. Scoring criteria'!$E$47),"Yes","No"))))</f>
        <v/>
      </c>
      <c r="K92" s="129"/>
      <c r="L92" s="128"/>
      <c r="M92" s="130" t="str">
        <f t="shared" si="10"/>
        <v/>
      </c>
      <c r="N92" s="131" t="str">
        <f t="shared" si="11"/>
        <v xml:space="preserve"> </v>
      </c>
      <c r="O92" s="128"/>
      <c r="P92" s="132" t="str">
        <f>IFERROR(AVERAGE('4a. Scorer 1'!F91,'4b. Scorer 2'!F91,'4c. Scorer 3'!F91)," ")</f>
        <v xml:space="preserve"> </v>
      </c>
      <c r="Q92" s="132" t="str">
        <f>IFERROR(AVERAGE('4a. Scorer 1'!H91,'4b. Scorer 2'!H91,'4c. Scorer 3'!H91)," ")</f>
        <v xml:space="preserve"> </v>
      </c>
      <c r="R92" s="132" t="str">
        <f>IFERROR(AVERAGE('4a. Scorer 1'!I91,'4b. Scorer 2'!I91,'4c. Scorer 3'!I91)," ")</f>
        <v xml:space="preserve"> </v>
      </c>
      <c r="S92" s="132" t="str">
        <f>IFERROR(AVERAGE('4a. Scorer 1'!J91,'4b. Scorer 2'!J91,'4c. Scorer 3'!J91)," ")</f>
        <v xml:space="preserve"> </v>
      </c>
      <c r="T92" s="133" t="str">
        <f t="shared" si="12"/>
        <v/>
      </c>
      <c r="U92" s="132" t="str">
        <f>IFERROR(AVERAGE('4a. Scorer 1'!#REF!,'4b. Scorer 2'!#REF!,'4c. Scorer 3'!#REF!)," ")</f>
        <v xml:space="preserve"> </v>
      </c>
      <c r="V92" s="132" t="str">
        <f>IFERROR(AVERAGE('4a. Scorer 1'!#REF!,'4b. Scorer 2'!M91,'4c. Scorer 3'!#REF!)," ")</f>
        <v xml:space="preserve"> </v>
      </c>
      <c r="W92" s="132" t="str">
        <f>IFERROR(AVERAGE('4a. Scorer 1'!L91,'4b. Scorer 2'!L91,'4c. Scorer 3'!L91)," ")</f>
        <v xml:space="preserve"> </v>
      </c>
      <c r="X92" s="133" t="str">
        <f t="shared" si="13"/>
        <v/>
      </c>
      <c r="Y92" s="132" t="str">
        <f>IFERROR(AVERAGE('4a. Scorer 1'!#REF!,'4b. Scorer 2'!N91,'4c. Scorer 3'!#REF!)," ")</f>
        <v xml:space="preserve"> </v>
      </c>
      <c r="Z92" s="132" t="str">
        <f>IFERROR(AVERAGE('4a. Scorer 1'!N91,'4b. Scorer 2'!N91,'4c. Scorer 3'!N91)," ")</f>
        <v xml:space="preserve"> </v>
      </c>
      <c r="AA92" s="132" t="str">
        <f>IFERROR(AVERAGE('4a. Scorer 1'!N91,'4b. Scorer 2'!#REF!,'4c. Scorer 3'!O91)," ")</f>
        <v xml:space="preserve"> </v>
      </c>
      <c r="AB92" s="132"/>
      <c r="AC92" s="133" t="str">
        <f t="shared" si="14"/>
        <v/>
      </c>
      <c r="AD92" s="132" t="str">
        <f>IFERROR(AVERAGE('4a. Scorer 1'!Q91,'4b. Scorer 2'!P91,'4c. Scorer 3'!Q91)," ")</f>
        <v xml:space="preserve"> </v>
      </c>
      <c r="AE92" s="132" t="str">
        <f>IFERROR(AVERAGE('4a. Scorer 1'!R91,'4b. Scorer 2'!Q91,'4c. Scorer 3'!R91)," ")</f>
        <v xml:space="preserve"> </v>
      </c>
      <c r="AF92" s="132" t="str">
        <f>IFERROR(AVERAGE('4a. Scorer 1'!S91,'4b. Scorer 2'!R91,'4c. Scorer 3'!S91)," ")</f>
        <v xml:space="preserve"> </v>
      </c>
      <c r="AG92" s="132" t="str">
        <f>IFERROR(AVERAGE('4a. Scorer 1'!#REF!,'4b. Scorer 2'!S91,'4c. Scorer 3'!S91)," ")</f>
        <v xml:space="preserve"> </v>
      </c>
      <c r="AH92" s="133" t="str">
        <f t="shared" si="15"/>
        <v/>
      </c>
      <c r="AI92" s="128"/>
      <c r="AJ92" s="127"/>
      <c r="AK92" s="192" t="s">
        <v>1</v>
      </c>
      <c r="AL92" s="127"/>
      <c r="AM92" s="127"/>
      <c r="AN92" s="127"/>
      <c r="AO92" s="192"/>
    </row>
    <row r="93" spans="1:41" ht="22.5" customHeight="1">
      <c r="A93" s="136"/>
      <c r="B93" s="136"/>
      <c r="C93" s="194"/>
      <c r="D93" s="19"/>
      <c r="E93" s="127"/>
      <c r="F93" s="127"/>
      <c r="G93" s="127"/>
      <c r="H93" s="128"/>
      <c r="I93" s="127"/>
      <c r="J93" s="129" t="str">
        <f>IF(G93="","",IF(AND(G93="Quick win",T93&gt;'7. Scoring criteria'!$C$45,AH93&gt;'7. Scoring criteria'!F127),"Yes",IF(AND(G93="Big bet",T93&gt;'7. Scoring criteria'!$C$46,X93&gt;'7. Scoring criteria'!$D$46,AC93&gt;'7. Scoring criteria'!$E$46),"Yes",IF(AND(G93="Long shot",X93&gt;'7. Scoring criteria'!$D$47,AC93&gt;'7. Scoring criteria'!$E$47),"Yes","No"))))</f>
        <v/>
      </c>
      <c r="K93" s="129"/>
      <c r="L93" s="128"/>
      <c r="M93" s="130" t="str">
        <f t="shared" si="10"/>
        <v/>
      </c>
      <c r="N93" s="131" t="str">
        <f t="shared" si="11"/>
        <v xml:space="preserve"> </v>
      </c>
      <c r="O93" s="128"/>
      <c r="P93" s="132" t="str">
        <f>IFERROR(AVERAGE('4a. Scorer 1'!F92,'4b. Scorer 2'!F92,'4c. Scorer 3'!F92)," ")</f>
        <v xml:space="preserve"> </v>
      </c>
      <c r="Q93" s="132" t="str">
        <f>IFERROR(AVERAGE('4a. Scorer 1'!H92,'4b. Scorer 2'!H92,'4c. Scorer 3'!H92)," ")</f>
        <v xml:space="preserve"> </v>
      </c>
      <c r="R93" s="132" t="str">
        <f>IFERROR(AVERAGE('4a. Scorer 1'!I92,'4b. Scorer 2'!I92,'4c. Scorer 3'!I92)," ")</f>
        <v xml:space="preserve"> </v>
      </c>
      <c r="S93" s="132" t="str">
        <f>IFERROR(AVERAGE('4a. Scorer 1'!J92,'4b. Scorer 2'!J92,'4c. Scorer 3'!J92)," ")</f>
        <v xml:space="preserve"> </v>
      </c>
      <c r="T93" s="133" t="str">
        <f t="shared" si="12"/>
        <v/>
      </c>
      <c r="U93" s="132" t="str">
        <f>IFERROR(AVERAGE('4a. Scorer 1'!#REF!,'4b. Scorer 2'!#REF!,'4c. Scorer 3'!#REF!)," ")</f>
        <v xml:space="preserve"> </v>
      </c>
      <c r="V93" s="132" t="str">
        <f>IFERROR(AVERAGE('4a. Scorer 1'!#REF!,'4b. Scorer 2'!M92,'4c. Scorer 3'!#REF!)," ")</f>
        <v xml:space="preserve"> </v>
      </c>
      <c r="W93" s="132" t="str">
        <f>IFERROR(AVERAGE('4a. Scorer 1'!L92,'4b. Scorer 2'!L92,'4c. Scorer 3'!L92)," ")</f>
        <v xml:space="preserve"> </v>
      </c>
      <c r="X93" s="133" t="str">
        <f t="shared" si="13"/>
        <v/>
      </c>
      <c r="Y93" s="132" t="str">
        <f>IFERROR(AVERAGE('4a. Scorer 1'!#REF!,'4b. Scorer 2'!N92,'4c. Scorer 3'!#REF!)," ")</f>
        <v xml:space="preserve"> </v>
      </c>
      <c r="Z93" s="132" t="str">
        <f>IFERROR(AVERAGE('4a. Scorer 1'!N92,'4b. Scorer 2'!N92,'4c. Scorer 3'!N92)," ")</f>
        <v xml:space="preserve"> </v>
      </c>
      <c r="AA93" s="132" t="str">
        <f>IFERROR(AVERAGE('4a. Scorer 1'!N92,'4b. Scorer 2'!#REF!,'4c. Scorer 3'!O92)," ")</f>
        <v xml:space="preserve"> </v>
      </c>
      <c r="AB93" s="132"/>
      <c r="AC93" s="133" t="str">
        <f t="shared" si="14"/>
        <v/>
      </c>
      <c r="AD93" s="132" t="str">
        <f>IFERROR(AVERAGE('4a. Scorer 1'!Q92,'4b. Scorer 2'!P92,'4c. Scorer 3'!Q92)," ")</f>
        <v xml:space="preserve"> </v>
      </c>
      <c r="AE93" s="132" t="str">
        <f>IFERROR(AVERAGE('4a. Scorer 1'!R92,'4b. Scorer 2'!Q92,'4c. Scorer 3'!R92)," ")</f>
        <v xml:space="preserve"> </v>
      </c>
      <c r="AF93" s="132" t="str">
        <f>IFERROR(AVERAGE('4a. Scorer 1'!S92,'4b. Scorer 2'!R92,'4c. Scorer 3'!S92)," ")</f>
        <v xml:space="preserve"> </v>
      </c>
      <c r="AG93" s="132" t="str">
        <f>IFERROR(AVERAGE('4a. Scorer 1'!#REF!,'4b. Scorer 2'!S92,'4c. Scorer 3'!S92)," ")</f>
        <v xml:space="preserve"> </v>
      </c>
      <c r="AH93" s="133" t="str">
        <f t="shared" si="15"/>
        <v/>
      </c>
      <c r="AI93" s="128"/>
      <c r="AJ93" s="127"/>
      <c r="AK93" s="192" t="s">
        <v>1</v>
      </c>
      <c r="AL93" s="127"/>
      <c r="AM93" s="127"/>
      <c r="AN93" s="127"/>
      <c r="AO93" s="192"/>
    </row>
    <row r="94" spans="1:41" ht="22.5" customHeight="1">
      <c r="A94" s="136"/>
      <c r="B94" s="136"/>
      <c r="C94" s="194"/>
      <c r="D94" s="19"/>
      <c r="E94" s="127"/>
      <c r="F94" s="127"/>
      <c r="G94" s="127"/>
      <c r="H94" s="128"/>
      <c r="I94" s="127"/>
      <c r="J94" s="129" t="str">
        <f>IF(G94="","",IF(AND(G94="Quick win",T94&gt;'7. Scoring criteria'!$C$45,AH94&gt;'7. Scoring criteria'!F128),"Yes",IF(AND(G94="Big bet",T94&gt;'7. Scoring criteria'!$C$46,X94&gt;'7. Scoring criteria'!$D$46,AC94&gt;'7. Scoring criteria'!$E$46),"Yes",IF(AND(G94="Long shot",X94&gt;'7. Scoring criteria'!$D$47,AC94&gt;'7. Scoring criteria'!$E$47),"Yes","No"))))</f>
        <v/>
      </c>
      <c r="K94" s="129"/>
      <c r="L94" s="128"/>
      <c r="M94" s="130" t="str">
        <f t="shared" si="10"/>
        <v/>
      </c>
      <c r="N94" s="131" t="str">
        <f t="shared" si="11"/>
        <v xml:space="preserve"> </v>
      </c>
      <c r="O94" s="128"/>
      <c r="P94" s="132" t="str">
        <f>IFERROR(AVERAGE('4a. Scorer 1'!F93,'4b. Scorer 2'!F93,'4c. Scorer 3'!F93)," ")</f>
        <v xml:space="preserve"> </v>
      </c>
      <c r="Q94" s="132" t="str">
        <f>IFERROR(AVERAGE('4a. Scorer 1'!H93,'4b. Scorer 2'!H93,'4c. Scorer 3'!H93)," ")</f>
        <v xml:space="preserve"> </v>
      </c>
      <c r="R94" s="132" t="str">
        <f>IFERROR(AVERAGE('4a. Scorer 1'!I93,'4b. Scorer 2'!I93,'4c. Scorer 3'!I93)," ")</f>
        <v xml:space="preserve"> </v>
      </c>
      <c r="S94" s="132" t="str">
        <f>IFERROR(AVERAGE('4a. Scorer 1'!J93,'4b. Scorer 2'!J93,'4c. Scorer 3'!J93)," ")</f>
        <v xml:space="preserve"> </v>
      </c>
      <c r="T94" s="133" t="str">
        <f t="shared" si="12"/>
        <v/>
      </c>
      <c r="U94" s="132" t="str">
        <f>IFERROR(AVERAGE('4a. Scorer 1'!#REF!,'4b. Scorer 2'!#REF!,'4c. Scorer 3'!#REF!)," ")</f>
        <v xml:space="preserve"> </v>
      </c>
      <c r="V94" s="132" t="str">
        <f>IFERROR(AVERAGE('4a. Scorer 1'!#REF!,'4b. Scorer 2'!M93,'4c. Scorer 3'!#REF!)," ")</f>
        <v xml:space="preserve"> </v>
      </c>
      <c r="W94" s="132" t="str">
        <f>IFERROR(AVERAGE('4a. Scorer 1'!L93,'4b. Scorer 2'!L93,'4c. Scorer 3'!L93)," ")</f>
        <v xml:space="preserve"> </v>
      </c>
      <c r="X94" s="133" t="str">
        <f t="shared" si="13"/>
        <v/>
      </c>
      <c r="Y94" s="132" t="str">
        <f>IFERROR(AVERAGE('4a. Scorer 1'!#REF!,'4b. Scorer 2'!N93,'4c. Scorer 3'!#REF!)," ")</f>
        <v xml:space="preserve"> </v>
      </c>
      <c r="Z94" s="132" t="str">
        <f>IFERROR(AVERAGE('4a. Scorer 1'!N93,'4b. Scorer 2'!N93,'4c. Scorer 3'!N93)," ")</f>
        <v xml:space="preserve"> </v>
      </c>
      <c r="AA94" s="132" t="str">
        <f>IFERROR(AVERAGE('4a. Scorer 1'!N93,'4b. Scorer 2'!#REF!,'4c. Scorer 3'!O93)," ")</f>
        <v xml:space="preserve"> </v>
      </c>
      <c r="AB94" s="132"/>
      <c r="AC94" s="133" t="str">
        <f t="shared" si="14"/>
        <v/>
      </c>
      <c r="AD94" s="132" t="str">
        <f>IFERROR(AVERAGE('4a. Scorer 1'!Q93,'4b. Scorer 2'!P93,'4c. Scorer 3'!Q93)," ")</f>
        <v xml:space="preserve"> </v>
      </c>
      <c r="AE94" s="132" t="str">
        <f>IFERROR(AVERAGE('4a. Scorer 1'!R93,'4b. Scorer 2'!Q93,'4c. Scorer 3'!R93)," ")</f>
        <v xml:space="preserve"> </v>
      </c>
      <c r="AF94" s="132" t="str">
        <f>IFERROR(AVERAGE('4a. Scorer 1'!S93,'4b. Scorer 2'!R93,'4c. Scorer 3'!S93)," ")</f>
        <v xml:space="preserve"> </v>
      </c>
      <c r="AG94" s="132" t="str">
        <f>IFERROR(AVERAGE('4a. Scorer 1'!#REF!,'4b. Scorer 2'!S93,'4c. Scorer 3'!S93)," ")</f>
        <v xml:space="preserve"> </v>
      </c>
      <c r="AH94" s="133" t="str">
        <f t="shared" si="15"/>
        <v/>
      </c>
      <c r="AI94" s="128"/>
      <c r="AJ94" s="127"/>
      <c r="AK94" s="192" t="s">
        <v>1</v>
      </c>
      <c r="AL94" s="127"/>
      <c r="AM94" s="127"/>
      <c r="AN94" s="127"/>
      <c r="AO94" s="192"/>
    </row>
    <row r="95" spans="1:41" ht="22.5" customHeight="1">
      <c r="A95" s="136"/>
      <c r="B95" s="136"/>
      <c r="C95" s="194"/>
      <c r="D95" s="19"/>
      <c r="E95" s="127"/>
      <c r="F95" s="127"/>
      <c r="G95" s="127"/>
      <c r="H95" s="128"/>
      <c r="I95" s="127"/>
      <c r="J95" s="129" t="str">
        <f>IF(G95="","",IF(AND(G95="Quick win",T95&gt;'7. Scoring criteria'!$C$45,AH95&gt;'7. Scoring criteria'!F129),"Yes",IF(AND(G95="Big bet",T95&gt;'7. Scoring criteria'!$C$46,X95&gt;'7. Scoring criteria'!$D$46,AC95&gt;'7. Scoring criteria'!$E$46),"Yes",IF(AND(G95="Long shot",X95&gt;'7. Scoring criteria'!$D$47,AC95&gt;'7. Scoring criteria'!$E$47),"Yes","No"))))</f>
        <v/>
      </c>
      <c r="K95" s="129"/>
      <c r="L95" s="128"/>
      <c r="M95" s="130" t="str">
        <f t="shared" si="10"/>
        <v/>
      </c>
      <c r="N95" s="131" t="str">
        <f t="shared" si="11"/>
        <v xml:space="preserve"> </v>
      </c>
      <c r="O95" s="128"/>
      <c r="P95" s="132" t="str">
        <f>IFERROR(AVERAGE('4a. Scorer 1'!F94,'4b. Scorer 2'!F94,'4c. Scorer 3'!F94)," ")</f>
        <v xml:space="preserve"> </v>
      </c>
      <c r="Q95" s="132" t="str">
        <f>IFERROR(AVERAGE('4a. Scorer 1'!H94,'4b. Scorer 2'!H94,'4c. Scorer 3'!H94)," ")</f>
        <v xml:space="preserve"> </v>
      </c>
      <c r="R95" s="132" t="str">
        <f>IFERROR(AVERAGE('4a. Scorer 1'!I94,'4b. Scorer 2'!I94,'4c. Scorer 3'!I94)," ")</f>
        <v xml:space="preserve"> </v>
      </c>
      <c r="S95" s="132" t="str">
        <f>IFERROR(AVERAGE('4a. Scorer 1'!J94,'4b. Scorer 2'!J94,'4c. Scorer 3'!J94)," ")</f>
        <v xml:space="preserve"> </v>
      </c>
      <c r="T95" s="133" t="str">
        <f t="shared" si="12"/>
        <v/>
      </c>
      <c r="U95" s="132" t="str">
        <f>IFERROR(AVERAGE('4a. Scorer 1'!#REF!,'4b. Scorer 2'!#REF!,'4c. Scorer 3'!#REF!)," ")</f>
        <v xml:space="preserve"> </v>
      </c>
      <c r="V95" s="132" t="str">
        <f>IFERROR(AVERAGE('4a. Scorer 1'!#REF!,'4b. Scorer 2'!M94,'4c. Scorer 3'!#REF!)," ")</f>
        <v xml:space="preserve"> </v>
      </c>
      <c r="W95" s="132" t="str">
        <f>IFERROR(AVERAGE('4a. Scorer 1'!L94,'4b. Scorer 2'!L94,'4c. Scorer 3'!L94)," ")</f>
        <v xml:space="preserve"> </v>
      </c>
      <c r="X95" s="133" t="str">
        <f t="shared" si="13"/>
        <v/>
      </c>
      <c r="Y95" s="132" t="str">
        <f>IFERROR(AVERAGE('4a. Scorer 1'!#REF!,'4b. Scorer 2'!N94,'4c. Scorer 3'!#REF!)," ")</f>
        <v xml:space="preserve"> </v>
      </c>
      <c r="Z95" s="132" t="str">
        <f>IFERROR(AVERAGE('4a. Scorer 1'!N94,'4b. Scorer 2'!N94,'4c. Scorer 3'!N94)," ")</f>
        <v xml:space="preserve"> </v>
      </c>
      <c r="AA95" s="132" t="str">
        <f>IFERROR(AVERAGE('4a. Scorer 1'!N94,'4b. Scorer 2'!#REF!,'4c. Scorer 3'!O94)," ")</f>
        <v xml:space="preserve"> </v>
      </c>
      <c r="AB95" s="132"/>
      <c r="AC95" s="133" t="str">
        <f t="shared" si="14"/>
        <v/>
      </c>
      <c r="AD95" s="132" t="str">
        <f>IFERROR(AVERAGE('4a. Scorer 1'!Q94,'4b. Scorer 2'!P94,'4c. Scorer 3'!Q94)," ")</f>
        <v xml:space="preserve"> </v>
      </c>
      <c r="AE95" s="132" t="str">
        <f>IFERROR(AVERAGE('4a. Scorer 1'!R94,'4b. Scorer 2'!Q94,'4c. Scorer 3'!R94)," ")</f>
        <v xml:space="preserve"> </v>
      </c>
      <c r="AF95" s="132" t="str">
        <f>IFERROR(AVERAGE('4a. Scorer 1'!S94,'4b. Scorer 2'!R94,'4c. Scorer 3'!S94)," ")</f>
        <v xml:space="preserve"> </v>
      </c>
      <c r="AG95" s="132" t="str">
        <f>IFERROR(AVERAGE('4a. Scorer 1'!#REF!,'4b. Scorer 2'!S94,'4c. Scorer 3'!#REF!)," ")</f>
        <v xml:space="preserve"> </v>
      </c>
      <c r="AH95" s="133" t="str">
        <f t="shared" si="15"/>
        <v/>
      </c>
      <c r="AI95" s="128"/>
      <c r="AJ95" s="127"/>
      <c r="AK95" s="192" t="s">
        <v>1</v>
      </c>
      <c r="AL95" s="127"/>
      <c r="AM95" s="127"/>
      <c r="AN95" s="127"/>
      <c r="AO95" s="192"/>
    </row>
    <row r="96" spans="1:41" ht="22.5" customHeight="1">
      <c r="A96" s="136"/>
      <c r="B96" s="136"/>
      <c r="C96" s="194"/>
      <c r="D96" s="19"/>
      <c r="E96" s="127"/>
      <c r="F96" s="127"/>
      <c r="G96" s="127"/>
      <c r="H96" s="128"/>
      <c r="I96" s="127"/>
      <c r="J96" s="129" t="str">
        <f>IF(G96="","",IF(AND(G96="Quick win",T96&gt;'7. Scoring criteria'!$C$45,AH96&gt;'7. Scoring criteria'!F130),"Yes",IF(AND(G96="Big bet",T96&gt;'7. Scoring criteria'!$C$46,X96&gt;'7. Scoring criteria'!$D$46,AC96&gt;'7. Scoring criteria'!$E$46),"Yes",IF(AND(G96="Long shot",X96&gt;'7. Scoring criteria'!$D$47,AC96&gt;'7. Scoring criteria'!$E$47),"Yes","No"))))</f>
        <v/>
      </c>
      <c r="K96" s="129"/>
      <c r="L96" s="128"/>
      <c r="M96" s="130" t="str">
        <f t="shared" si="10"/>
        <v/>
      </c>
      <c r="N96" s="131" t="str">
        <f t="shared" si="11"/>
        <v xml:space="preserve"> </v>
      </c>
      <c r="O96" s="128"/>
      <c r="P96" s="132" t="str">
        <f>IFERROR(AVERAGE('4a. Scorer 1'!F95,'4b. Scorer 2'!F95,'4c. Scorer 3'!F95)," ")</f>
        <v xml:space="preserve"> </v>
      </c>
      <c r="Q96" s="132" t="str">
        <f>IFERROR(AVERAGE('4a. Scorer 1'!H95,'4b. Scorer 2'!H95,'4c. Scorer 3'!H95)," ")</f>
        <v xml:space="preserve"> </v>
      </c>
      <c r="R96" s="132" t="str">
        <f>IFERROR(AVERAGE('4a. Scorer 1'!I95,'4b. Scorer 2'!I95,'4c. Scorer 3'!I95)," ")</f>
        <v xml:space="preserve"> </v>
      </c>
      <c r="S96" s="132" t="str">
        <f>IFERROR(AVERAGE('4a. Scorer 1'!J95,'4b. Scorer 2'!J95,'4c. Scorer 3'!J95)," ")</f>
        <v xml:space="preserve"> </v>
      </c>
      <c r="T96" s="133" t="str">
        <f t="shared" si="12"/>
        <v/>
      </c>
      <c r="U96" s="132" t="str">
        <f>IFERROR(AVERAGE('4a. Scorer 1'!#REF!,'4b. Scorer 2'!#REF!,'4c. Scorer 3'!#REF!)," ")</f>
        <v xml:space="preserve"> </v>
      </c>
      <c r="V96" s="132" t="str">
        <f>IFERROR(AVERAGE('4a. Scorer 1'!#REF!,'4b. Scorer 2'!M95,'4c. Scorer 3'!#REF!)," ")</f>
        <v xml:space="preserve"> </v>
      </c>
      <c r="W96" s="132" t="str">
        <f>IFERROR(AVERAGE('4a. Scorer 1'!L95,'4b. Scorer 2'!L95,'4c. Scorer 3'!L95)," ")</f>
        <v xml:space="preserve"> </v>
      </c>
      <c r="X96" s="133" t="str">
        <f t="shared" si="13"/>
        <v/>
      </c>
      <c r="Y96" s="132" t="str">
        <f>IFERROR(AVERAGE('4a. Scorer 1'!#REF!,'4b. Scorer 2'!N95,'4c. Scorer 3'!#REF!)," ")</f>
        <v xml:space="preserve"> </v>
      </c>
      <c r="Z96" s="132" t="str">
        <f>IFERROR(AVERAGE('4a. Scorer 1'!N95,'4b. Scorer 2'!N95,'4c. Scorer 3'!N95)," ")</f>
        <v xml:space="preserve"> </v>
      </c>
      <c r="AA96" s="132" t="str">
        <f>IFERROR(AVERAGE('4a. Scorer 1'!N95,'4b. Scorer 2'!#REF!,'4c. Scorer 3'!O95)," ")</f>
        <v xml:space="preserve"> </v>
      </c>
      <c r="AB96" s="132"/>
      <c r="AC96" s="133" t="str">
        <f t="shared" si="14"/>
        <v/>
      </c>
      <c r="AD96" s="132" t="str">
        <f>IFERROR(AVERAGE('4a. Scorer 1'!Q95,'4b. Scorer 2'!P95,'4c. Scorer 3'!Q95)," ")</f>
        <v xml:space="preserve"> </v>
      </c>
      <c r="AE96" s="132" t="str">
        <f>IFERROR(AVERAGE('4a. Scorer 1'!R95,'4b. Scorer 2'!Q95,'4c. Scorer 3'!R95)," ")</f>
        <v xml:space="preserve"> </v>
      </c>
      <c r="AF96" s="132" t="str">
        <f>IFERROR(AVERAGE('4a. Scorer 1'!S95,'4b. Scorer 2'!R95,'4c. Scorer 3'!S95)," ")</f>
        <v xml:space="preserve"> </v>
      </c>
      <c r="AG96" s="132" t="str">
        <f>IFERROR(AVERAGE('4a. Scorer 1'!#REF!,'4b. Scorer 2'!S95,'4c. Scorer 3'!#REF!)," ")</f>
        <v xml:space="preserve"> </v>
      </c>
      <c r="AH96" s="133" t="str">
        <f t="shared" si="15"/>
        <v/>
      </c>
      <c r="AI96" s="128"/>
      <c r="AJ96" s="127"/>
      <c r="AK96" s="192" t="s">
        <v>1</v>
      </c>
      <c r="AL96" s="127"/>
      <c r="AM96" s="127"/>
      <c r="AN96" s="127"/>
      <c r="AO96" s="192"/>
    </row>
    <row r="97" spans="1:41" ht="22.5" customHeight="1">
      <c r="A97" s="136"/>
      <c r="B97" s="136"/>
      <c r="C97" s="194"/>
      <c r="D97" s="19"/>
      <c r="E97" s="127"/>
      <c r="F97" s="127"/>
      <c r="G97" s="127"/>
      <c r="H97" s="128"/>
      <c r="I97" s="127"/>
      <c r="J97" s="129" t="str">
        <f>IF(G97="","",IF(AND(G97="Quick win",T97&gt;'7. Scoring criteria'!$C$45,AH97&gt;'7. Scoring criteria'!F131),"Yes",IF(AND(G97="Big bet",T97&gt;'7. Scoring criteria'!$C$46,X97&gt;'7. Scoring criteria'!$D$46,AC97&gt;'7. Scoring criteria'!$E$46),"Yes",IF(AND(G97="Long shot",X97&gt;'7. Scoring criteria'!$D$47,AC97&gt;'7. Scoring criteria'!$E$47),"Yes","No"))))</f>
        <v/>
      </c>
      <c r="K97" s="129"/>
      <c r="L97" s="128"/>
      <c r="M97" s="130" t="str">
        <f t="shared" si="10"/>
        <v/>
      </c>
      <c r="N97" s="131" t="str">
        <f t="shared" si="11"/>
        <v xml:space="preserve"> </v>
      </c>
      <c r="O97" s="128"/>
      <c r="P97" s="132" t="str">
        <f>IFERROR(AVERAGE('4a. Scorer 1'!F96,'4b. Scorer 2'!F96,'4c. Scorer 3'!F96)," ")</f>
        <v xml:space="preserve"> </v>
      </c>
      <c r="Q97" s="132" t="str">
        <f>IFERROR(AVERAGE('4a. Scorer 1'!H96,'4b. Scorer 2'!H96,'4c. Scorer 3'!H96)," ")</f>
        <v xml:space="preserve"> </v>
      </c>
      <c r="R97" s="132" t="str">
        <f>IFERROR(AVERAGE('4a. Scorer 1'!I96,'4b. Scorer 2'!I96,'4c. Scorer 3'!I96)," ")</f>
        <v xml:space="preserve"> </v>
      </c>
      <c r="S97" s="132" t="str">
        <f>IFERROR(AVERAGE('4a. Scorer 1'!J96,'4b. Scorer 2'!J96,'4c. Scorer 3'!J96)," ")</f>
        <v xml:space="preserve"> </v>
      </c>
      <c r="T97" s="133" t="str">
        <f t="shared" si="12"/>
        <v/>
      </c>
      <c r="U97" s="132" t="str">
        <f>IFERROR(AVERAGE('4a. Scorer 1'!#REF!,'4b. Scorer 2'!#REF!,'4c. Scorer 3'!#REF!)," ")</f>
        <v xml:space="preserve"> </v>
      </c>
      <c r="V97" s="132" t="str">
        <f>IFERROR(AVERAGE('4a. Scorer 1'!#REF!,'4b. Scorer 2'!M96,'4c. Scorer 3'!#REF!)," ")</f>
        <v xml:space="preserve"> </v>
      </c>
      <c r="W97" s="132" t="str">
        <f>IFERROR(AVERAGE('4a. Scorer 1'!L96,'4b. Scorer 2'!L96,'4c. Scorer 3'!L96)," ")</f>
        <v xml:space="preserve"> </v>
      </c>
      <c r="X97" s="133" t="str">
        <f t="shared" si="13"/>
        <v/>
      </c>
      <c r="Y97" s="132" t="str">
        <f>IFERROR(AVERAGE('4a. Scorer 1'!#REF!,'4b. Scorer 2'!N96,'4c. Scorer 3'!#REF!)," ")</f>
        <v xml:space="preserve"> </v>
      </c>
      <c r="Z97" s="132" t="str">
        <f>IFERROR(AVERAGE('4a. Scorer 1'!N96,'4b. Scorer 2'!N96,'4c. Scorer 3'!N96)," ")</f>
        <v xml:space="preserve"> </v>
      </c>
      <c r="AA97" s="132" t="str">
        <f>IFERROR(AVERAGE('4a. Scorer 1'!N96,'4b. Scorer 2'!#REF!,'4c. Scorer 3'!O96)," ")</f>
        <v xml:space="preserve"> </v>
      </c>
      <c r="AB97" s="132"/>
      <c r="AC97" s="133" t="str">
        <f t="shared" si="14"/>
        <v/>
      </c>
      <c r="AD97" s="132" t="str">
        <f>IFERROR(AVERAGE('4a. Scorer 1'!Q96,'4b. Scorer 2'!P96,'4c. Scorer 3'!Q96)," ")</f>
        <v xml:space="preserve"> </v>
      </c>
      <c r="AE97" s="132" t="str">
        <f>IFERROR(AVERAGE('4a. Scorer 1'!R96,'4b. Scorer 2'!Q96,'4c. Scorer 3'!R96)," ")</f>
        <v xml:space="preserve"> </v>
      </c>
      <c r="AF97" s="132" t="str">
        <f>IFERROR(AVERAGE('4a. Scorer 1'!S96,'4b. Scorer 2'!R96,'4c. Scorer 3'!S96)," ")</f>
        <v xml:space="preserve"> </v>
      </c>
      <c r="AG97" s="132" t="str">
        <f>IFERROR(AVERAGE('4a. Scorer 1'!#REF!,'4b. Scorer 2'!S96,'4c. Scorer 3'!#REF!)," ")</f>
        <v xml:space="preserve"> </v>
      </c>
      <c r="AH97" s="133" t="str">
        <f t="shared" si="15"/>
        <v/>
      </c>
      <c r="AI97" s="128"/>
      <c r="AJ97" s="127"/>
      <c r="AK97" s="192" t="s">
        <v>1</v>
      </c>
      <c r="AL97" s="127"/>
      <c r="AM97" s="127"/>
      <c r="AN97" s="127"/>
      <c r="AO97" s="192"/>
    </row>
    <row r="98" spans="1:41" ht="22.5" customHeight="1">
      <c r="A98" s="136"/>
      <c r="B98" s="136"/>
      <c r="C98" s="194"/>
      <c r="D98" s="19"/>
      <c r="E98" s="127"/>
      <c r="F98" s="127"/>
      <c r="G98" s="127"/>
      <c r="H98" s="128"/>
      <c r="I98" s="127"/>
      <c r="J98" s="129" t="str">
        <f>IF(G98="","",IF(AND(G98="Quick win",T98&gt;'7. Scoring criteria'!$C$45,AH98&gt;'7. Scoring criteria'!F132),"Yes",IF(AND(G98="Big bet",T98&gt;'7. Scoring criteria'!$C$46,X98&gt;'7. Scoring criteria'!$D$46,AC98&gt;'7. Scoring criteria'!$E$46),"Yes",IF(AND(G98="Long shot",X98&gt;'7. Scoring criteria'!$D$47,AC98&gt;'7. Scoring criteria'!$E$47),"Yes","No"))))</f>
        <v/>
      </c>
      <c r="K98" s="129"/>
      <c r="L98" s="128"/>
      <c r="M98" s="130" t="str">
        <f t="shared" si="10"/>
        <v/>
      </c>
      <c r="N98" s="131" t="str">
        <f t="shared" si="11"/>
        <v xml:space="preserve"> </v>
      </c>
      <c r="O98" s="128"/>
      <c r="P98" s="132" t="str">
        <f>IFERROR(AVERAGE('4a. Scorer 1'!F97,'4b. Scorer 2'!F97,'4c. Scorer 3'!F97)," ")</f>
        <v xml:space="preserve"> </v>
      </c>
      <c r="Q98" s="132" t="str">
        <f>IFERROR(AVERAGE('4a. Scorer 1'!H97,'4b. Scorer 2'!H97,'4c. Scorer 3'!H97)," ")</f>
        <v xml:space="preserve"> </v>
      </c>
      <c r="R98" s="132" t="str">
        <f>IFERROR(AVERAGE('4a. Scorer 1'!I97,'4b. Scorer 2'!I97,'4c. Scorer 3'!I97)," ")</f>
        <v xml:space="preserve"> </v>
      </c>
      <c r="S98" s="132" t="str">
        <f>IFERROR(AVERAGE('4a. Scorer 1'!J97,'4b. Scorer 2'!J97,'4c. Scorer 3'!J97)," ")</f>
        <v xml:space="preserve"> </v>
      </c>
      <c r="T98" s="133" t="str">
        <f t="shared" si="12"/>
        <v/>
      </c>
      <c r="U98" s="132" t="str">
        <f>IFERROR(AVERAGE('4a. Scorer 1'!#REF!,'4b. Scorer 2'!#REF!,'4c. Scorer 3'!#REF!)," ")</f>
        <v xml:space="preserve"> </v>
      </c>
      <c r="V98" s="132" t="str">
        <f>IFERROR(AVERAGE('4a. Scorer 1'!#REF!,'4b. Scorer 2'!M97,'4c. Scorer 3'!#REF!)," ")</f>
        <v xml:space="preserve"> </v>
      </c>
      <c r="W98" s="132" t="str">
        <f>IFERROR(AVERAGE('4a. Scorer 1'!L97,'4b. Scorer 2'!L97,'4c. Scorer 3'!L97)," ")</f>
        <v xml:space="preserve"> </v>
      </c>
      <c r="X98" s="133" t="str">
        <f t="shared" si="13"/>
        <v/>
      </c>
      <c r="Y98" s="132" t="str">
        <f>IFERROR(AVERAGE('4a. Scorer 1'!#REF!,'4b. Scorer 2'!N97,'4c. Scorer 3'!#REF!)," ")</f>
        <v xml:space="preserve"> </v>
      </c>
      <c r="Z98" s="132" t="str">
        <f>IFERROR(AVERAGE('4a. Scorer 1'!N97,'4b. Scorer 2'!N97,'4c. Scorer 3'!N97)," ")</f>
        <v xml:space="preserve"> </v>
      </c>
      <c r="AA98" s="132" t="str">
        <f>IFERROR(AVERAGE('4a. Scorer 1'!N97,'4b. Scorer 2'!#REF!,'4c. Scorer 3'!O97)," ")</f>
        <v xml:space="preserve"> </v>
      </c>
      <c r="AB98" s="132"/>
      <c r="AC98" s="133" t="str">
        <f t="shared" si="14"/>
        <v/>
      </c>
      <c r="AD98" s="132" t="str">
        <f>IFERROR(AVERAGE('4a. Scorer 1'!Q97,'4b. Scorer 2'!P97,'4c. Scorer 3'!Q97)," ")</f>
        <v xml:space="preserve"> </v>
      </c>
      <c r="AE98" s="132" t="str">
        <f>IFERROR(AVERAGE('4a. Scorer 1'!R97,'4b. Scorer 2'!Q97,'4c. Scorer 3'!R97)," ")</f>
        <v xml:space="preserve"> </v>
      </c>
      <c r="AF98" s="132" t="str">
        <f>IFERROR(AVERAGE('4a. Scorer 1'!S97,'4b. Scorer 2'!R97,'4c. Scorer 3'!S97)," ")</f>
        <v xml:space="preserve"> </v>
      </c>
      <c r="AG98" s="132" t="str">
        <f>IFERROR(AVERAGE('4a. Scorer 1'!#REF!,'4b. Scorer 2'!S97,'4c. Scorer 3'!#REF!)," ")</f>
        <v xml:space="preserve"> </v>
      </c>
      <c r="AH98" s="133" t="str">
        <f t="shared" si="15"/>
        <v/>
      </c>
      <c r="AI98" s="128"/>
      <c r="AJ98" s="127"/>
      <c r="AK98" s="192" t="s">
        <v>1</v>
      </c>
      <c r="AL98" s="127"/>
      <c r="AM98" s="127"/>
      <c r="AN98" s="127"/>
      <c r="AO98" s="192"/>
    </row>
    <row r="99" spans="1:41" ht="22.5" customHeight="1">
      <c r="A99" s="136"/>
      <c r="B99" s="136"/>
      <c r="C99" s="194"/>
      <c r="D99" s="19"/>
      <c r="E99" s="127"/>
      <c r="F99" s="127"/>
      <c r="G99" s="127"/>
      <c r="H99" s="128"/>
      <c r="I99" s="127"/>
      <c r="J99" s="129" t="str">
        <f>IF(G99="","",IF(AND(G99="Quick win",T99&gt;'7. Scoring criteria'!$C$45,AH99&gt;'7. Scoring criteria'!F133),"Yes",IF(AND(G99="Big bet",T99&gt;'7. Scoring criteria'!$C$46,X99&gt;'7. Scoring criteria'!$D$46,AC99&gt;'7. Scoring criteria'!$E$46),"Yes",IF(AND(G99="Long shot",X99&gt;'7. Scoring criteria'!$D$47,AC99&gt;'7. Scoring criteria'!$E$47),"Yes","No"))))</f>
        <v/>
      </c>
      <c r="K99" s="129"/>
      <c r="L99" s="128"/>
      <c r="M99" s="130" t="str">
        <f t="shared" si="10"/>
        <v/>
      </c>
      <c r="N99" s="131" t="str">
        <f t="shared" si="11"/>
        <v xml:space="preserve"> </v>
      </c>
      <c r="O99" s="128"/>
      <c r="P99" s="132" t="str">
        <f>IFERROR(AVERAGE('4a. Scorer 1'!F98,'4b. Scorer 2'!F98,'4c. Scorer 3'!F98)," ")</f>
        <v xml:space="preserve"> </v>
      </c>
      <c r="Q99" s="132" t="str">
        <f>IFERROR(AVERAGE('4a. Scorer 1'!H98,'4b. Scorer 2'!H98,'4c. Scorer 3'!H98)," ")</f>
        <v xml:space="preserve"> </v>
      </c>
      <c r="R99" s="132" t="str">
        <f>IFERROR(AVERAGE('4a. Scorer 1'!I98,'4b. Scorer 2'!I98,'4c. Scorer 3'!I98)," ")</f>
        <v xml:space="preserve"> </v>
      </c>
      <c r="S99" s="132" t="str">
        <f>IFERROR(AVERAGE('4a. Scorer 1'!J98,'4b. Scorer 2'!J98,'4c. Scorer 3'!J98)," ")</f>
        <v xml:space="preserve"> </v>
      </c>
      <c r="T99" s="133" t="str">
        <f t="shared" si="12"/>
        <v/>
      </c>
      <c r="U99" s="132" t="str">
        <f>IFERROR(AVERAGE('4a. Scorer 1'!#REF!,'4b. Scorer 2'!#REF!,'4c. Scorer 3'!#REF!)," ")</f>
        <v xml:space="preserve"> </v>
      </c>
      <c r="V99" s="132" t="str">
        <f>IFERROR(AVERAGE('4a. Scorer 1'!#REF!,'4b. Scorer 2'!M98,'4c. Scorer 3'!#REF!)," ")</f>
        <v xml:space="preserve"> </v>
      </c>
      <c r="W99" s="132" t="str">
        <f>IFERROR(AVERAGE('4a. Scorer 1'!L98,'4b. Scorer 2'!L98,'4c. Scorer 3'!L98)," ")</f>
        <v xml:space="preserve"> </v>
      </c>
      <c r="X99" s="133" t="str">
        <f t="shared" si="13"/>
        <v/>
      </c>
      <c r="Y99" s="132" t="str">
        <f>IFERROR(AVERAGE('4a. Scorer 1'!#REF!,'4b. Scorer 2'!N98,'4c. Scorer 3'!#REF!)," ")</f>
        <v xml:space="preserve"> </v>
      </c>
      <c r="Z99" s="132" t="str">
        <f>IFERROR(AVERAGE('4a. Scorer 1'!N98,'4b. Scorer 2'!N98,'4c. Scorer 3'!N98)," ")</f>
        <v xml:space="preserve"> </v>
      </c>
      <c r="AA99" s="132" t="str">
        <f>IFERROR(AVERAGE('4a. Scorer 1'!N98,'4b. Scorer 2'!#REF!,'4c. Scorer 3'!O98)," ")</f>
        <v xml:space="preserve"> </v>
      </c>
      <c r="AB99" s="132"/>
      <c r="AC99" s="133" t="str">
        <f t="shared" si="14"/>
        <v/>
      </c>
      <c r="AD99" s="132" t="str">
        <f>IFERROR(AVERAGE('4a. Scorer 1'!Q98,'4b. Scorer 2'!P98,'4c. Scorer 3'!Q98)," ")</f>
        <v xml:space="preserve"> </v>
      </c>
      <c r="AE99" s="132" t="str">
        <f>IFERROR(AVERAGE('4a. Scorer 1'!R98,'4b. Scorer 2'!Q98,'4c. Scorer 3'!R98)," ")</f>
        <v xml:space="preserve"> </v>
      </c>
      <c r="AF99" s="132" t="str">
        <f>IFERROR(AVERAGE('4a. Scorer 1'!S98,'4b. Scorer 2'!R98,'4c. Scorer 3'!S98)," ")</f>
        <v xml:space="preserve"> </v>
      </c>
      <c r="AG99" s="132" t="str">
        <f>IFERROR(AVERAGE('4a. Scorer 1'!#REF!,'4b. Scorer 2'!S98,'4c. Scorer 3'!#REF!)," ")</f>
        <v xml:space="preserve"> </v>
      </c>
      <c r="AH99" s="133" t="str">
        <f t="shared" si="15"/>
        <v/>
      </c>
      <c r="AI99" s="128"/>
      <c r="AJ99" s="127"/>
      <c r="AK99" s="192" t="s">
        <v>1</v>
      </c>
      <c r="AL99" s="127"/>
      <c r="AM99" s="127"/>
      <c r="AN99" s="127"/>
      <c r="AO99" s="192"/>
    </row>
    <row r="100" spans="1:41" ht="22.5" customHeight="1">
      <c r="A100" s="136"/>
      <c r="B100" s="136"/>
      <c r="C100" s="194"/>
      <c r="D100" s="19"/>
      <c r="E100" s="127"/>
      <c r="F100" s="127"/>
      <c r="G100" s="127"/>
      <c r="H100" s="128"/>
      <c r="I100" s="127"/>
      <c r="J100" s="129" t="str">
        <f>IF(G100="","",IF(AND(G100="Quick win",T100&gt;'7. Scoring criteria'!$C$45,AH100&gt;'7. Scoring criteria'!F134),"Yes",IF(AND(G100="Big bet",T100&gt;'7. Scoring criteria'!$C$46,X100&gt;'7. Scoring criteria'!$D$46,AC100&gt;'7. Scoring criteria'!$E$46),"Yes",IF(AND(G100="Long shot",X100&gt;'7. Scoring criteria'!$D$47,AC100&gt;'7. Scoring criteria'!$E$47),"Yes","No"))))</f>
        <v/>
      </c>
      <c r="K100" s="129"/>
      <c r="L100" s="128"/>
      <c r="M100" s="130" t="str">
        <f t="shared" si="10"/>
        <v/>
      </c>
      <c r="N100" s="131" t="str">
        <f t="shared" si="11"/>
        <v xml:space="preserve"> </v>
      </c>
      <c r="O100" s="128"/>
      <c r="P100" s="132" t="str">
        <f>IFERROR(AVERAGE('4a. Scorer 1'!F99,'4b. Scorer 2'!F99,'4c. Scorer 3'!F99)," ")</f>
        <v xml:space="preserve"> </v>
      </c>
      <c r="Q100" s="132" t="str">
        <f>IFERROR(AVERAGE('4a. Scorer 1'!H99,'4b. Scorer 2'!H99,'4c. Scorer 3'!H99)," ")</f>
        <v xml:space="preserve"> </v>
      </c>
      <c r="R100" s="132" t="str">
        <f>IFERROR(AVERAGE('4a. Scorer 1'!I99,'4b. Scorer 2'!I99,'4c. Scorer 3'!I99)," ")</f>
        <v xml:space="preserve"> </v>
      </c>
      <c r="S100" s="132" t="str">
        <f>IFERROR(AVERAGE('4a. Scorer 1'!J99,'4b. Scorer 2'!J99,'4c. Scorer 3'!J99)," ")</f>
        <v xml:space="preserve"> </v>
      </c>
      <c r="T100" s="133" t="str">
        <f t="shared" si="12"/>
        <v/>
      </c>
      <c r="U100" s="132" t="str">
        <f>IFERROR(AVERAGE('4a. Scorer 1'!#REF!,'4b. Scorer 2'!#REF!,'4c. Scorer 3'!#REF!)," ")</f>
        <v xml:space="preserve"> </v>
      </c>
      <c r="V100" s="132" t="str">
        <f>IFERROR(AVERAGE('4a. Scorer 1'!#REF!,'4b. Scorer 2'!M99,'4c. Scorer 3'!#REF!)," ")</f>
        <v xml:space="preserve"> </v>
      </c>
      <c r="W100" s="132" t="str">
        <f>IFERROR(AVERAGE('4a. Scorer 1'!L99,'4b. Scorer 2'!L99,'4c. Scorer 3'!L99)," ")</f>
        <v xml:space="preserve"> </v>
      </c>
      <c r="X100" s="133" t="str">
        <f t="shared" si="13"/>
        <v/>
      </c>
      <c r="Y100" s="132" t="str">
        <f>IFERROR(AVERAGE('4a. Scorer 1'!#REF!,'4b. Scorer 2'!N99,'4c. Scorer 3'!#REF!)," ")</f>
        <v xml:space="preserve"> </v>
      </c>
      <c r="Z100" s="132" t="str">
        <f>IFERROR(AVERAGE('4a. Scorer 1'!N99,'4b. Scorer 2'!N99,'4c. Scorer 3'!N99)," ")</f>
        <v xml:space="preserve"> </v>
      </c>
      <c r="AA100" s="132" t="str">
        <f>IFERROR(AVERAGE('4a. Scorer 1'!N99,'4b. Scorer 2'!#REF!,'4c. Scorer 3'!O99)," ")</f>
        <v xml:space="preserve"> </v>
      </c>
      <c r="AB100" s="132"/>
      <c r="AC100" s="133" t="str">
        <f t="shared" si="14"/>
        <v/>
      </c>
      <c r="AD100" s="132" t="str">
        <f>IFERROR(AVERAGE('4a. Scorer 1'!Q99,'4b. Scorer 2'!P99,'4c. Scorer 3'!Q99)," ")</f>
        <v xml:space="preserve"> </v>
      </c>
      <c r="AE100" s="132" t="str">
        <f>IFERROR(AVERAGE('4a. Scorer 1'!R99,'4b. Scorer 2'!Q99,'4c. Scorer 3'!R99)," ")</f>
        <v xml:space="preserve"> </v>
      </c>
      <c r="AF100" s="132" t="str">
        <f>IFERROR(AVERAGE('4a. Scorer 1'!S99,'4b. Scorer 2'!R99,'4c. Scorer 3'!S99)," ")</f>
        <v xml:space="preserve"> </v>
      </c>
      <c r="AG100" s="132" t="str">
        <f>IFERROR(AVERAGE('4a. Scorer 1'!#REF!,'4b. Scorer 2'!S99,'4c. Scorer 3'!#REF!)," ")</f>
        <v xml:space="preserve"> </v>
      </c>
      <c r="AH100" s="133" t="str">
        <f t="shared" si="15"/>
        <v/>
      </c>
      <c r="AI100" s="128"/>
      <c r="AJ100" s="127"/>
      <c r="AK100" s="192" t="s">
        <v>1</v>
      </c>
      <c r="AL100" s="127"/>
      <c r="AM100" s="127"/>
      <c r="AN100" s="127"/>
      <c r="AO100" s="192"/>
    </row>
    <row r="101" spans="1:41" ht="22.5" customHeight="1">
      <c r="A101" s="136"/>
      <c r="B101" s="136"/>
      <c r="C101" s="194"/>
      <c r="D101" s="19"/>
      <c r="E101" s="127"/>
      <c r="F101" s="127"/>
      <c r="G101" s="127"/>
      <c r="H101" s="128"/>
      <c r="I101" s="127"/>
      <c r="J101" s="129" t="str">
        <f>IF(G101="","",IF(AND(G101="Quick win",T101&gt;'7. Scoring criteria'!$C$45,AH101&gt;'7. Scoring criteria'!F135),"Yes",IF(AND(G101="Big bet",T101&gt;'7. Scoring criteria'!$C$46,X101&gt;'7. Scoring criteria'!$D$46,AC101&gt;'7. Scoring criteria'!$E$46),"Yes",IF(AND(G101="Long shot",X101&gt;'7. Scoring criteria'!$D$47,AC101&gt;'7. Scoring criteria'!$E$47),"Yes","No"))))</f>
        <v/>
      </c>
      <c r="K101" s="129"/>
      <c r="L101" s="128"/>
      <c r="M101" s="130" t="str">
        <f t="shared" si="10"/>
        <v/>
      </c>
      <c r="N101" s="131" t="str">
        <f t="shared" si="11"/>
        <v xml:space="preserve"> </v>
      </c>
      <c r="O101" s="128"/>
      <c r="P101" s="132" t="str">
        <f>IFERROR(AVERAGE('4a. Scorer 1'!F100,'4b. Scorer 2'!F100,'4c. Scorer 3'!F100)," ")</f>
        <v xml:space="preserve"> </v>
      </c>
      <c r="Q101" s="132" t="str">
        <f>IFERROR(AVERAGE('4a. Scorer 1'!H100,'4b. Scorer 2'!H100,'4c. Scorer 3'!H100)," ")</f>
        <v xml:space="preserve"> </v>
      </c>
      <c r="R101" s="132" t="str">
        <f>IFERROR(AVERAGE('4a. Scorer 1'!I100,'4b. Scorer 2'!I100,'4c. Scorer 3'!I100)," ")</f>
        <v xml:space="preserve"> </v>
      </c>
      <c r="S101" s="132" t="str">
        <f>IFERROR(AVERAGE('4a. Scorer 1'!J100,'4b. Scorer 2'!J100,'4c. Scorer 3'!J100)," ")</f>
        <v xml:space="preserve"> </v>
      </c>
      <c r="T101" s="133" t="str">
        <f t="shared" si="12"/>
        <v/>
      </c>
      <c r="U101" s="132" t="str">
        <f>IFERROR(AVERAGE('4a. Scorer 1'!#REF!,'4b. Scorer 2'!#REF!,'4c. Scorer 3'!#REF!)," ")</f>
        <v xml:space="preserve"> </v>
      </c>
      <c r="V101" s="132" t="str">
        <f>IFERROR(AVERAGE('4a. Scorer 1'!#REF!,'4b. Scorer 2'!M100,'4c. Scorer 3'!#REF!)," ")</f>
        <v xml:space="preserve"> </v>
      </c>
      <c r="W101" s="132" t="str">
        <f>IFERROR(AVERAGE('4a. Scorer 1'!L100,'4b. Scorer 2'!L100,'4c. Scorer 3'!L100)," ")</f>
        <v xml:space="preserve"> </v>
      </c>
      <c r="X101" s="133" t="str">
        <f t="shared" si="13"/>
        <v/>
      </c>
      <c r="Y101" s="132" t="str">
        <f>IFERROR(AVERAGE('4a. Scorer 1'!#REF!,'4b. Scorer 2'!N100,'4c. Scorer 3'!#REF!)," ")</f>
        <v xml:space="preserve"> </v>
      </c>
      <c r="Z101" s="132" t="str">
        <f>IFERROR(AVERAGE('4a. Scorer 1'!N100,'4b. Scorer 2'!N100,'4c. Scorer 3'!N100)," ")</f>
        <v xml:space="preserve"> </v>
      </c>
      <c r="AA101" s="132" t="str">
        <f>IFERROR(AVERAGE('4a. Scorer 1'!N100,'4b. Scorer 2'!#REF!,'4c. Scorer 3'!O100)," ")</f>
        <v xml:space="preserve"> </v>
      </c>
      <c r="AB101" s="132"/>
      <c r="AC101" s="133" t="str">
        <f t="shared" si="14"/>
        <v/>
      </c>
      <c r="AD101" s="132" t="str">
        <f>IFERROR(AVERAGE('4a. Scorer 1'!Q100,'4b. Scorer 2'!P100,'4c. Scorer 3'!Q100)," ")</f>
        <v xml:space="preserve"> </v>
      </c>
      <c r="AE101" s="132" t="str">
        <f>IFERROR(AVERAGE('4a. Scorer 1'!R100,'4b. Scorer 2'!Q100,'4c. Scorer 3'!R100)," ")</f>
        <v xml:space="preserve"> </v>
      </c>
      <c r="AF101" s="132" t="str">
        <f>IFERROR(AVERAGE('4a. Scorer 1'!S100,'4b. Scorer 2'!R100,'4c. Scorer 3'!S100)," ")</f>
        <v xml:space="preserve"> </v>
      </c>
      <c r="AG101" s="132" t="str">
        <f>IFERROR(AVERAGE('4a. Scorer 1'!#REF!,'4b. Scorer 2'!S100,'4c. Scorer 3'!#REF!)," ")</f>
        <v xml:space="preserve"> </v>
      </c>
      <c r="AH101" s="133" t="str">
        <f t="shared" si="15"/>
        <v/>
      </c>
      <c r="AI101" s="128"/>
      <c r="AJ101" s="127"/>
      <c r="AK101" s="192" t="s">
        <v>1</v>
      </c>
      <c r="AL101" s="127"/>
      <c r="AM101" s="127"/>
      <c r="AN101" s="127"/>
      <c r="AO101" s="192"/>
    </row>
    <row r="102" spans="1:41" ht="22.5" customHeight="1">
      <c r="A102" s="136"/>
      <c r="B102" s="136"/>
      <c r="C102" s="194"/>
      <c r="D102" s="19"/>
      <c r="E102" s="127"/>
      <c r="F102" s="127"/>
      <c r="G102" s="127"/>
      <c r="H102" s="128"/>
      <c r="I102" s="127"/>
      <c r="J102" s="129" t="str">
        <f>IF(G102="","",IF(AND(G102="Quick win",T102&gt;'7. Scoring criteria'!$C$45,AH102&gt;'7. Scoring criteria'!F136),"Yes",IF(AND(G102="Big bet",T102&gt;'7. Scoring criteria'!$C$46,X102&gt;'7. Scoring criteria'!$D$46,AC102&gt;'7. Scoring criteria'!$E$46),"Yes",IF(AND(G102="Long shot",X102&gt;'7. Scoring criteria'!$D$47,AC102&gt;'7. Scoring criteria'!$E$47),"Yes","No"))))</f>
        <v/>
      </c>
      <c r="K102" s="129"/>
      <c r="L102" s="128"/>
      <c r="M102" s="130" t="str">
        <f t="shared" si="10"/>
        <v/>
      </c>
      <c r="N102" s="131" t="str">
        <f t="shared" si="11"/>
        <v xml:space="preserve"> </v>
      </c>
      <c r="O102" s="128"/>
      <c r="P102" s="132" t="str">
        <f>IFERROR(AVERAGE('4a. Scorer 1'!F101,'4b. Scorer 2'!F101,'4c. Scorer 3'!F101)," ")</f>
        <v xml:space="preserve"> </v>
      </c>
      <c r="Q102" s="132" t="str">
        <f>IFERROR(AVERAGE('4a. Scorer 1'!H101,'4b. Scorer 2'!H101,'4c. Scorer 3'!H101)," ")</f>
        <v xml:space="preserve"> </v>
      </c>
      <c r="R102" s="132" t="str">
        <f>IFERROR(AVERAGE('4a. Scorer 1'!I101,'4b. Scorer 2'!I101,'4c. Scorer 3'!I101)," ")</f>
        <v xml:space="preserve"> </v>
      </c>
      <c r="S102" s="132" t="str">
        <f>IFERROR(AVERAGE('4a. Scorer 1'!J101,'4b. Scorer 2'!J101,'4c. Scorer 3'!J101)," ")</f>
        <v xml:space="preserve"> </v>
      </c>
      <c r="T102" s="133" t="str">
        <f t="shared" si="12"/>
        <v/>
      </c>
      <c r="U102" s="132" t="str">
        <f>IFERROR(AVERAGE('4a. Scorer 1'!#REF!,'4b. Scorer 2'!#REF!,'4c. Scorer 3'!#REF!)," ")</f>
        <v xml:space="preserve"> </v>
      </c>
      <c r="V102" s="132" t="str">
        <f>IFERROR(AVERAGE('4a. Scorer 1'!#REF!,'4b. Scorer 2'!M101,'4c. Scorer 3'!#REF!)," ")</f>
        <v xml:space="preserve"> </v>
      </c>
      <c r="W102" s="132" t="str">
        <f>IFERROR(AVERAGE('4a. Scorer 1'!L101,'4b. Scorer 2'!L101,'4c. Scorer 3'!L101)," ")</f>
        <v xml:space="preserve"> </v>
      </c>
      <c r="X102" s="133" t="str">
        <f t="shared" si="13"/>
        <v/>
      </c>
      <c r="Y102" s="132" t="str">
        <f>IFERROR(AVERAGE('4a. Scorer 1'!#REF!,'4b. Scorer 2'!N101,'4c. Scorer 3'!#REF!)," ")</f>
        <v xml:space="preserve"> </v>
      </c>
      <c r="Z102" s="132" t="str">
        <f>IFERROR(AVERAGE('4a. Scorer 1'!N101,'4b. Scorer 2'!N101,'4c. Scorer 3'!N101)," ")</f>
        <v xml:space="preserve"> </v>
      </c>
      <c r="AA102" s="132" t="str">
        <f>IFERROR(AVERAGE('4a. Scorer 1'!N101,'4b. Scorer 2'!#REF!,'4c. Scorer 3'!O101)," ")</f>
        <v xml:space="preserve"> </v>
      </c>
      <c r="AB102" s="132"/>
      <c r="AC102" s="133" t="str">
        <f t="shared" si="14"/>
        <v/>
      </c>
      <c r="AD102" s="132" t="str">
        <f>IFERROR(AVERAGE('4a. Scorer 1'!Q101,'4b. Scorer 2'!P101,'4c. Scorer 3'!Q101)," ")</f>
        <v xml:space="preserve"> </v>
      </c>
      <c r="AE102" s="132" t="str">
        <f>IFERROR(AVERAGE('4a. Scorer 1'!R101,'4b. Scorer 2'!Q101,'4c. Scorer 3'!R101)," ")</f>
        <v xml:space="preserve"> </v>
      </c>
      <c r="AF102" s="132" t="str">
        <f>IFERROR(AVERAGE('4a. Scorer 1'!S101,'4b. Scorer 2'!R101,'4c. Scorer 3'!S101)," ")</f>
        <v xml:space="preserve"> </v>
      </c>
      <c r="AG102" s="132" t="str">
        <f>IFERROR(AVERAGE('4a. Scorer 1'!#REF!,'4b. Scorer 2'!S101,'4c. Scorer 3'!#REF!)," ")</f>
        <v xml:space="preserve"> </v>
      </c>
      <c r="AH102" s="133" t="str">
        <f t="shared" si="15"/>
        <v/>
      </c>
      <c r="AI102" s="128"/>
      <c r="AJ102" s="127"/>
      <c r="AK102" s="192" t="s">
        <v>1</v>
      </c>
      <c r="AL102" s="127"/>
      <c r="AM102" s="127"/>
      <c r="AN102" s="127"/>
      <c r="AO102" s="192"/>
    </row>
    <row r="103" spans="1:41" ht="22.5" customHeight="1">
      <c r="A103" s="136"/>
      <c r="B103" s="136"/>
      <c r="C103" s="194"/>
      <c r="D103" s="19"/>
      <c r="E103" s="127"/>
      <c r="F103" s="127"/>
      <c r="G103" s="127"/>
      <c r="H103" s="128"/>
      <c r="I103" s="127"/>
      <c r="J103" s="129" t="str">
        <f>IF(G103="","",IF(AND(G103="Quick win",T103&gt;'7. Scoring criteria'!$C$45,AH103&gt;'7. Scoring criteria'!F137),"Yes",IF(AND(G103="Big bet",T103&gt;'7. Scoring criteria'!$C$46,X103&gt;'7. Scoring criteria'!$D$46,AC103&gt;'7. Scoring criteria'!$E$46),"Yes",IF(AND(G103="Long shot",X103&gt;'7. Scoring criteria'!$D$47,AC103&gt;'7. Scoring criteria'!$E$47),"Yes","No"))))</f>
        <v/>
      </c>
      <c r="K103" s="129"/>
      <c r="L103" s="128"/>
      <c r="M103" s="130" t="str">
        <f t="shared" si="10"/>
        <v/>
      </c>
      <c r="N103" s="131" t="str">
        <f t="shared" si="11"/>
        <v xml:space="preserve"> </v>
      </c>
      <c r="O103" s="128"/>
      <c r="P103" s="132" t="str">
        <f>IFERROR(AVERAGE('4a. Scorer 1'!F102,'4b. Scorer 2'!F102,'4c. Scorer 3'!F102)," ")</f>
        <v xml:space="preserve"> </v>
      </c>
      <c r="Q103" s="132" t="str">
        <f>IFERROR(AVERAGE('4a. Scorer 1'!H102,'4b. Scorer 2'!H102,'4c. Scorer 3'!H102)," ")</f>
        <v xml:space="preserve"> </v>
      </c>
      <c r="R103" s="132" t="str">
        <f>IFERROR(AVERAGE('4a. Scorer 1'!I102,'4b. Scorer 2'!I102,'4c. Scorer 3'!I102)," ")</f>
        <v xml:space="preserve"> </v>
      </c>
      <c r="S103" s="132" t="str">
        <f>IFERROR(AVERAGE('4a. Scorer 1'!J102,'4b. Scorer 2'!J102,'4c. Scorer 3'!J102)," ")</f>
        <v xml:space="preserve"> </v>
      </c>
      <c r="T103" s="133" t="str">
        <f t="shared" si="12"/>
        <v/>
      </c>
      <c r="U103" s="132" t="str">
        <f>IFERROR(AVERAGE('4a. Scorer 1'!#REF!,'4b. Scorer 2'!#REF!,'4c. Scorer 3'!#REF!)," ")</f>
        <v xml:space="preserve"> </v>
      </c>
      <c r="V103" s="132" t="str">
        <f>IFERROR(AVERAGE('4a. Scorer 1'!#REF!,'4b. Scorer 2'!M102,'4c. Scorer 3'!#REF!)," ")</f>
        <v xml:space="preserve"> </v>
      </c>
      <c r="W103" s="132"/>
      <c r="X103" s="133" t="str">
        <f t="shared" si="13"/>
        <v/>
      </c>
      <c r="Y103" s="132" t="str">
        <f>IFERROR(AVERAGE('4a. Scorer 1'!#REF!,'4b. Scorer 2'!N102,'4c. Scorer 3'!#REF!)," ")</f>
        <v xml:space="preserve"> </v>
      </c>
      <c r="Z103" s="132" t="str">
        <f>IFERROR(AVERAGE('4a. Scorer 1'!N102,'4b. Scorer 2'!N102,'4c. Scorer 3'!N102)," ")</f>
        <v xml:space="preserve"> </v>
      </c>
      <c r="AA103" s="132" t="str">
        <f>IFERROR(AVERAGE('4a. Scorer 1'!N102,'4b. Scorer 2'!#REF!,'4c. Scorer 3'!O102)," ")</f>
        <v xml:space="preserve"> </v>
      </c>
      <c r="AB103" s="132"/>
      <c r="AC103" s="133" t="str">
        <f t="shared" si="14"/>
        <v/>
      </c>
      <c r="AD103" s="132" t="str">
        <f>IFERROR(AVERAGE('4a. Scorer 1'!Q102,'4b. Scorer 2'!P102,'4c. Scorer 3'!Q102)," ")</f>
        <v xml:space="preserve"> </v>
      </c>
      <c r="AE103" s="132" t="str">
        <f>IFERROR(AVERAGE('4a. Scorer 1'!R102,'4b. Scorer 2'!Q102,'4c. Scorer 3'!R102)," ")</f>
        <v xml:space="preserve"> </v>
      </c>
      <c r="AF103" s="132" t="str">
        <f>IFERROR(AVERAGE('4a. Scorer 1'!S102,'4b. Scorer 2'!R102,'4c. Scorer 3'!S102)," ")</f>
        <v xml:space="preserve"> </v>
      </c>
      <c r="AG103" s="132" t="str">
        <f>IFERROR(AVERAGE('4a. Scorer 1'!#REF!,'4b. Scorer 2'!S102,'4c. Scorer 3'!#REF!)," ")</f>
        <v xml:space="preserve"> </v>
      </c>
      <c r="AH103" s="133" t="str">
        <f t="shared" si="15"/>
        <v/>
      </c>
      <c r="AI103" s="128"/>
      <c r="AJ103" s="127"/>
      <c r="AK103" s="192" t="s">
        <v>1</v>
      </c>
      <c r="AL103" s="127"/>
      <c r="AM103" s="127"/>
      <c r="AN103" s="127"/>
      <c r="AO103" s="192"/>
    </row>
    <row r="104" spans="1:41" ht="22.5" customHeight="1">
      <c r="A104" s="136"/>
      <c r="B104" s="136"/>
      <c r="C104" s="194"/>
      <c r="D104" s="19"/>
      <c r="E104" s="127"/>
      <c r="F104" s="127"/>
      <c r="G104" s="127"/>
      <c r="H104" s="128"/>
      <c r="I104" s="127"/>
      <c r="J104" s="129" t="str">
        <f>IF(G104="","",IF(AND(G104="Quick win",T104&gt;'7. Scoring criteria'!$C$45,AH104&gt;'7. Scoring criteria'!F138),"Yes",IF(AND(G104="Big bet",T104&gt;'7. Scoring criteria'!$C$46,X104&gt;'7. Scoring criteria'!$D$46,AC104&gt;'7. Scoring criteria'!$E$46),"Yes",IF(AND(G104="Long shot",X104&gt;'7. Scoring criteria'!$D$47,AC104&gt;'7. Scoring criteria'!$E$47),"Yes","No"))))</f>
        <v/>
      </c>
      <c r="K104" s="129"/>
      <c r="L104" s="128"/>
      <c r="M104" s="130" t="str">
        <f t="shared" si="10"/>
        <v/>
      </c>
      <c r="N104" s="131" t="str">
        <f t="shared" si="11"/>
        <v xml:space="preserve"> </v>
      </c>
      <c r="O104" s="128"/>
      <c r="P104" s="132" t="str">
        <f>IFERROR(AVERAGE('4a. Scorer 1'!F103,'4b. Scorer 2'!F103,'4c. Scorer 3'!F103)," ")</f>
        <v xml:space="preserve"> </v>
      </c>
      <c r="Q104" s="132" t="str">
        <f>IFERROR(AVERAGE('4a. Scorer 1'!H103,'4b. Scorer 2'!H103,'4c. Scorer 3'!H103)," ")</f>
        <v xml:space="preserve"> </v>
      </c>
      <c r="R104" s="132" t="str">
        <f>IFERROR(AVERAGE('4a. Scorer 1'!I103,'4b. Scorer 2'!I103,'4c. Scorer 3'!I103)," ")</f>
        <v xml:space="preserve"> </v>
      </c>
      <c r="S104" s="132" t="str">
        <f>IFERROR(AVERAGE('4a. Scorer 1'!J103,'4b. Scorer 2'!J103,'4c. Scorer 3'!J103)," ")</f>
        <v xml:space="preserve"> </v>
      </c>
      <c r="T104" s="133" t="str">
        <f t="shared" si="12"/>
        <v/>
      </c>
      <c r="U104" s="132" t="str">
        <f>IFERROR(AVERAGE('4a. Scorer 1'!#REF!,'4b. Scorer 2'!#REF!,'4c. Scorer 3'!#REF!)," ")</f>
        <v xml:space="preserve"> </v>
      </c>
      <c r="V104" s="132" t="str">
        <f>IFERROR(AVERAGE('4a. Scorer 1'!#REF!,'4b. Scorer 2'!M103,'4c. Scorer 3'!#REF!)," ")</f>
        <v xml:space="preserve"> </v>
      </c>
      <c r="W104" s="132"/>
      <c r="X104" s="133" t="str">
        <f t="shared" si="13"/>
        <v/>
      </c>
      <c r="Y104" s="132" t="str">
        <f>IFERROR(AVERAGE('4a. Scorer 1'!#REF!,'4b. Scorer 2'!N103,'4c. Scorer 3'!#REF!)," ")</f>
        <v xml:space="preserve"> </v>
      </c>
      <c r="Z104" s="132" t="str">
        <f>IFERROR(AVERAGE('4a. Scorer 1'!N103,'4b. Scorer 2'!N103,'4c. Scorer 3'!N103)," ")</f>
        <v xml:space="preserve"> </v>
      </c>
      <c r="AA104" s="132" t="str">
        <f>IFERROR(AVERAGE('4a. Scorer 1'!N103,'4b. Scorer 2'!#REF!,'4c. Scorer 3'!O103)," ")</f>
        <v xml:space="preserve"> </v>
      </c>
      <c r="AB104" s="132"/>
      <c r="AC104" s="133" t="str">
        <f t="shared" si="14"/>
        <v/>
      </c>
      <c r="AD104" s="132" t="str">
        <f>IFERROR(AVERAGE('4a. Scorer 1'!Q103,'4b. Scorer 2'!P103,'4c. Scorer 3'!Q103)," ")</f>
        <v xml:space="preserve"> </v>
      </c>
      <c r="AE104" s="132" t="str">
        <f>IFERROR(AVERAGE('4a. Scorer 1'!R103,'4b. Scorer 2'!Q103,'4c. Scorer 3'!R103)," ")</f>
        <v xml:space="preserve"> </v>
      </c>
      <c r="AF104" s="132" t="str">
        <f>IFERROR(AVERAGE('4a. Scorer 1'!S103,'4b. Scorer 2'!R103,'4c. Scorer 3'!S103)," ")</f>
        <v xml:space="preserve"> </v>
      </c>
      <c r="AG104" s="132" t="str">
        <f>IFERROR(AVERAGE('4a. Scorer 1'!#REF!,'4b. Scorer 2'!S103,'4c. Scorer 3'!#REF!)," ")</f>
        <v xml:space="preserve"> </v>
      </c>
      <c r="AH104" s="133" t="str">
        <f t="shared" si="15"/>
        <v/>
      </c>
      <c r="AI104" s="128"/>
      <c r="AJ104" s="127"/>
      <c r="AK104" s="192" t="s">
        <v>1</v>
      </c>
      <c r="AL104" s="127"/>
      <c r="AM104" s="127"/>
      <c r="AN104" s="127"/>
      <c r="AO104" s="192"/>
    </row>
    <row r="105" spans="1:41" ht="22.5" customHeight="1">
      <c r="A105" s="136"/>
      <c r="B105" s="136"/>
      <c r="C105" s="194"/>
      <c r="D105" s="19"/>
      <c r="E105" s="127"/>
      <c r="F105" s="127"/>
      <c r="G105" s="127"/>
      <c r="H105" s="128"/>
      <c r="I105" s="127"/>
      <c r="J105" s="129" t="str">
        <f>IF(G105="","",IF(AND(G105="Quick win",T105&gt;'7. Scoring criteria'!$C$45,AH105&gt;'7. Scoring criteria'!F139),"Yes",IF(AND(G105="Big bet",T105&gt;'7. Scoring criteria'!$C$46,X105&gt;'7. Scoring criteria'!$D$46,AC105&gt;'7. Scoring criteria'!$E$46),"Yes",IF(AND(G105="Long shot",X105&gt;'7. Scoring criteria'!$D$47,AC105&gt;'7. Scoring criteria'!$E$47),"Yes","No"))))</f>
        <v/>
      </c>
      <c r="K105" s="129"/>
      <c r="L105" s="128"/>
      <c r="M105" s="130" t="str">
        <f t="shared" ref="M105:M130" si="16">IFERROR(AVERAGE(P105:S105,U105:W105,Y105:AA105,AD105:AG105),"")</f>
        <v/>
      </c>
      <c r="N105" s="131" t="str">
        <f t="shared" si="11"/>
        <v xml:space="preserve"> </v>
      </c>
      <c r="O105" s="128"/>
      <c r="P105" s="132" t="str">
        <f>IFERROR(AVERAGE('4a. Scorer 1'!F104,'4b. Scorer 2'!F104,'4c. Scorer 3'!F104)," ")</f>
        <v xml:space="preserve"> </v>
      </c>
      <c r="Q105" s="132" t="str">
        <f>IFERROR(AVERAGE('4a. Scorer 1'!H104,'4b. Scorer 2'!H104,'4c. Scorer 3'!H104)," ")</f>
        <v xml:space="preserve"> </v>
      </c>
      <c r="R105" s="132" t="str">
        <f>IFERROR(AVERAGE('4a. Scorer 1'!I104,'4b. Scorer 2'!I104,'4c. Scorer 3'!I104)," ")</f>
        <v xml:space="preserve"> </v>
      </c>
      <c r="S105" s="132" t="str">
        <f>IFERROR(AVERAGE('4a. Scorer 1'!J104,'4b. Scorer 2'!J104,'4c. Scorer 3'!J104)," ")</f>
        <v xml:space="preserve"> </v>
      </c>
      <c r="T105" s="133" t="str">
        <f t="shared" si="12"/>
        <v/>
      </c>
      <c r="U105" s="132" t="str">
        <f>IFERROR(AVERAGE('4a. Scorer 1'!#REF!,'4b. Scorer 2'!#REF!,'4c. Scorer 3'!#REF!)," ")</f>
        <v xml:space="preserve"> </v>
      </c>
      <c r="V105" s="132" t="str">
        <f>IFERROR(AVERAGE('4a. Scorer 1'!#REF!,'4b. Scorer 2'!M104,'4c. Scorer 3'!#REF!)," ")</f>
        <v xml:space="preserve"> </v>
      </c>
      <c r="W105" s="132"/>
      <c r="X105" s="133" t="str">
        <f t="shared" si="13"/>
        <v/>
      </c>
      <c r="Y105" s="132" t="str">
        <f>IFERROR(AVERAGE('4a. Scorer 1'!#REF!,'4b. Scorer 2'!N104,'4c. Scorer 3'!#REF!)," ")</f>
        <v xml:space="preserve"> </v>
      </c>
      <c r="Z105" s="132" t="str">
        <f>IFERROR(AVERAGE('4a. Scorer 1'!N104,'4b. Scorer 2'!N104,'4c. Scorer 3'!N104)," ")</f>
        <v xml:space="preserve"> </v>
      </c>
      <c r="AA105" s="132" t="str">
        <f>IFERROR(AVERAGE('4a. Scorer 1'!N104,'4b. Scorer 2'!#REF!,'4c. Scorer 3'!O104)," ")</f>
        <v xml:space="preserve"> </v>
      </c>
      <c r="AB105" s="132"/>
      <c r="AC105" s="133" t="str">
        <f t="shared" ref="AC105:AC130" si="17">IFERROR(AVERAGE(Y105:AA105),"")</f>
        <v/>
      </c>
      <c r="AD105" s="132" t="str">
        <f>IFERROR(AVERAGE('4a. Scorer 1'!Q104,'4b. Scorer 2'!P104,'4c. Scorer 3'!Q104)," ")</f>
        <v xml:space="preserve"> </v>
      </c>
      <c r="AE105" s="132" t="str">
        <f>IFERROR(AVERAGE('4a. Scorer 1'!R104,'4b. Scorer 2'!Q104,'4c. Scorer 3'!R104)," ")</f>
        <v xml:space="preserve"> </v>
      </c>
      <c r="AF105" s="132" t="str">
        <f>IFERROR(AVERAGE('4a. Scorer 1'!S104,'4b. Scorer 2'!R104,'4c. Scorer 3'!S104)," ")</f>
        <v xml:space="preserve"> </v>
      </c>
      <c r="AG105" s="132" t="str">
        <f>IFERROR(AVERAGE('4a. Scorer 1'!#REF!,'4b. Scorer 2'!S104,'4c. Scorer 3'!#REF!)," ")</f>
        <v xml:space="preserve"> </v>
      </c>
      <c r="AH105" s="133" t="str">
        <f t="shared" si="15"/>
        <v/>
      </c>
      <c r="AI105" s="128"/>
      <c r="AJ105" s="127"/>
      <c r="AK105" s="192" t="s">
        <v>1</v>
      </c>
      <c r="AL105" s="127"/>
      <c r="AM105" s="127"/>
      <c r="AN105" s="127"/>
      <c r="AO105" s="192"/>
    </row>
    <row r="106" spans="1:41" ht="22.5" customHeight="1">
      <c r="A106" s="136"/>
      <c r="B106" s="136"/>
      <c r="C106" s="194"/>
      <c r="D106" s="19"/>
      <c r="E106" s="127"/>
      <c r="F106" s="127"/>
      <c r="G106" s="127"/>
      <c r="H106" s="128"/>
      <c r="I106" s="127"/>
      <c r="J106" s="129" t="str">
        <f>IF(G106="","",IF(AND(G106="Quick win",T106&gt;'7. Scoring criteria'!$C$45,AH106&gt;'7. Scoring criteria'!F140),"Yes",IF(AND(G106="Big bet",T106&gt;'7. Scoring criteria'!$C$46,X106&gt;'7. Scoring criteria'!$D$46,AC106&gt;'7. Scoring criteria'!$E$46),"Yes",IF(AND(G106="Long shot",X106&gt;'7. Scoring criteria'!$D$47,AC106&gt;'7. Scoring criteria'!$E$47),"Yes","No"))))</f>
        <v/>
      </c>
      <c r="K106" s="129"/>
      <c r="L106" s="128"/>
      <c r="M106" s="130" t="str">
        <f t="shared" si="16"/>
        <v/>
      </c>
      <c r="N106" s="131" t="str">
        <f t="shared" si="11"/>
        <v xml:space="preserve"> </v>
      </c>
      <c r="O106" s="128"/>
      <c r="P106" s="132" t="str">
        <f>IFERROR(AVERAGE('4a. Scorer 1'!F105,'4b. Scorer 2'!F105,'4c. Scorer 3'!F105)," ")</f>
        <v xml:space="preserve"> </v>
      </c>
      <c r="Q106" s="132" t="str">
        <f>IFERROR(AVERAGE('4a. Scorer 1'!H105,'4b. Scorer 2'!H105,'4c. Scorer 3'!H105)," ")</f>
        <v xml:space="preserve"> </v>
      </c>
      <c r="R106" s="132" t="str">
        <f>IFERROR(AVERAGE('4a. Scorer 1'!I105,'4b. Scorer 2'!I105,'4c. Scorer 3'!I105)," ")</f>
        <v xml:space="preserve"> </v>
      </c>
      <c r="S106" s="132" t="str">
        <f>IFERROR(AVERAGE('4a. Scorer 1'!J105,'4b. Scorer 2'!J105,'4c. Scorer 3'!J105)," ")</f>
        <v xml:space="preserve"> </v>
      </c>
      <c r="T106" s="133" t="str">
        <f t="shared" si="12"/>
        <v/>
      </c>
      <c r="U106" s="132" t="str">
        <f>IFERROR(AVERAGE('4a. Scorer 1'!#REF!,'4b. Scorer 2'!#REF!,'4c. Scorer 3'!#REF!)," ")</f>
        <v xml:space="preserve"> </v>
      </c>
      <c r="V106" s="132" t="str">
        <f>IFERROR(AVERAGE('4a. Scorer 1'!#REF!,'4b. Scorer 2'!M105,'4c. Scorer 3'!#REF!)," ")</f>
        <v xml:space="preserve"> </v>
      </c>
      <c r="W106" s="132"/>
      <c r="X106" s="133" t="str">
        <f t="shared" si="13"/>
        <v/>
      </c>
      <c r="Y106" s="132" t="str">
        <f>IFERROR(AVERAGE('4a. Scorer 1'!#REF!,'4b. Scorer 2'!N105,'4c. Scorer 3'!#REF!)," ")</f>
        <v xml:space="preserve"> </v>
      </c>
      <c r="Z106" s="132" t="str">
        <f>IFERROR(AVERAGE('4a. Scorer 1'!N105,'4b. Scorer 2'!N105,'4c. Scorer 3'!N105)," ")</f>
        <v xml:space="preserve"> </v>
      </c>
      <c r="AA106" s="132" t="str">
        <f>IFERROR(AVERAGE('4a. Scorer 1'!N105,'4b. Scorer 2'!#REF!,'4c. Scorer 3'!O105)," ")</f>
        <v xml:space="preserve"> </v>
      </c>
      <c r="AB106" s="132"/>
      <c r="AC106" s="133" t="str">
        <f t="shared" si="17"/>
        <v/>
      </c>
      <c r="AD106" s="132" t="str">
        <f>IFERROR(AVERAGE('4a. Scorer 1'!Q105,'4b. Scorer 2'!P105,'4c. Scorer 3'!Q105)," ")</f>
        <v xml:space="preserve"> </v>
      </c>
      <c r="AE106" s="132" t="str">
        <f>IFERROR(AVERAGE('4a. Scorer 1'!R105,'4b. Scorer 2'!Q105,'4c. Scorer 3'!R105)," ")</f>
        <v xml:space="preserve"> </v>
      </c>
      <c r="AF106" s="132" t="str">
        <f>IFERROR(AVERAGE('4a. Scorer 1'!S105,'4b. Scorer 2'!R105,'4c. Scorer 3'!S105)," ")</f>
        <v xml:space="preserve"> </v>
      </c>
      <c r="AG106" s="132" t="str">
        <f>IFERROR(AVERAGE('4a. Scorer 1'!#REF!,'4b. Scorer 2'!S105,'4c. Scorer 3'!#REF!)," ")</f>
        <v xml:space="preserve"> </v>
      </c>
      <c r="AH106" s="133" t="str">
        <f t="shared" si="15"/>
        <v/>
      </c>
      <c r="AI106" s="128"/>
      <c r="AJ106" s="127"/>
      <c r="AK106" s="192" t="s">
        <v>1</v>
      </c>
      <c r="AL106" s="127"/>
      <c r="AM106" s="127"/>
      <c r="AN106" s="127"/>
      <c r="AO106" s="192"/>
    </row>
    <row r="107" spans="1:41" ht="22.5" customHeight="1">
      <c r="A107" s="136"/>
      <c r="B107" s="136"/>
      <c r="C107" s="194"/>
      <c r="D107" s="19"/>
      <c r="E107" s="127"/>
      <c r="F107" s="127"/>
      <c r="G107" s="127"/>
      <c r="H107" s="128"/>
      <c r="I107" s="127"/>
      <c r="J107" s="129" t="str">
        <f>IF(G107="","",IF(AND(G107="Quick win",T107&gt;'7. Scoring criteria'!$C$45,AH107&gt;'7. Scoring criteria'!F141),"Yes",IF(AND(G107="Big bet",T107&gt;'7. Scoring criteria'!$C$46,X107&gt;'7. Scoring criteria'!$D$46,AC107&gt;'7. Scoring criteria'!$E$46),"Yes",IF(AND(G107="Long shot",X107&gt;'7. Scoring criteria'!$D$47,AC107&gt;'7. Scoring criteria'!$E$47),"Yes","No"))))</f>
        <v/>
      </c>
      <c r="K107" s="129"/>
      <c r="L107" s="128"/>
      <c r="M107" s="130" t="str">
        <f t="shared" si="16"/>
        <v/>
      </c>
      <c r="N107" s="131" t="str">
        <f t="shared" si="11"/>
        <v xml:space="preserve"> </v>
      </c>
      <c r="O107" s="128"/>
      <c r="P107" s="132" t="str">
        <f>IFERROR(AVERAGE('4a. Scorer 1'!F106,'4b. Scorer 2'!F106,'4c. Scorer 3'!F106)," ")</f>
        <v xml:space="preserve"> </v>
      </c>
      <c r="Q107" s="132" t="str">
        <f>IFERROR(AVERAGE('4a. Scorer 1'!H106,'4b. Scorer 2'!H106,'4c. Scorer 3'!H106)," ")</f>
        <v xml:space="preserve"> </v>
      </c>
      <c r="R107" s="132" t="str">
        <f>IFERROR(AVERAGE('4a. Scorer 1'!I106,'4b. Scorer 2'!I106,'4c. Scorer 3'!I106)," ")</f>
        <v xml:space="preserve"> </v>
      </c>
      <c r="S107" s="132" t="str">
        <f>IFERROR(AVERAGE('4a. Scorer 1'!J106,'4b. Scorer 2'!J106,'4c. Scorer 3'!J106)," ")</f>
        <v xml:space="preserve"> </v>
      </c>
      <c r="T107" s="133" t="str">
        <f t="shared" si="12"/>
        <v/>
      </c>
      <c r="U107" s="132" t="str">
        <f>IFERROR(AVERAGE('4a. Scorer 1'!#REF!,'4b. Scorer 2'!#REF!,'4c. Scorer 3'!#REF!)," ")</f>
        <v xml:space="preserve"> </v>
      </c>
      <c r="V107" s="132" t="str">
        <f>IFERROR(AVERAGE('4a. Scorer 1'!#REF!,'4b. Scorer 2'!M106,'4c. Scorer 3'!#REF!)," ")</f>
        <v xml:space="preserve"> </v>
      </c>
      <c r="W107" s="132"/>
      <c r="X107" s="133" t="str">
        <f t="shared" si="13"/>
        <v/>
      </c>
      <c r="Y107" s="132" t="str">
        <f>IFERROR(AVERAGE('4a. Scorer 1'!#REF!,'4b. Scorer 2'!N106,'4c. Scorer 3'!#REF!)," ")</f>
        <v xml:space="preserve"> </v>
      </c>
      <c r="Z107" s="132" t="str">
        <f>IFERROR(AVERAGE('4a. Scorer 1'!N106,'4b. Scorer 2'!N106,'4c. Scorer 3'!N106)," ")</f>
        <v xml:space="preserve"> </v>
      </c>
      <c r="AA107" s="132" t="str">
        <f>IFERROR(AVERAGE('4a. Scorer 1'!N106,'4b. Scorer 2'!#REF!,'4c. Scorer 3'!O106)," ")</f>
        <v xml:space="preserve"> </v>
      </c>
      <c r="AB107" s="132"/>
      <c r="AC107" s="133" t="str">
        <f t="shared" si="17"/>
        <v/>
      </c>
      <c r="AD107" s="132" t="str">
        <f>IFERROR(AVERAGE('4a. Scorer 1'!Q106,'4b. Scorer 2'!P106,'4c. Scorer 3'!Q106)," ")</f>
        <v xml:space="preserve"> </v>
      </c>
      <c r="AE107" s="132" t="str">
        <f>IFERROR(AVERAGE('4a. Scorer 1'!R106,'4b. Scorer 2'!Q106,'4c. Scorer 3'!R106)," ")</f>
        <v xml:space="preserve"> </v>
      </c>
      <c r="AF107" s="132" t="str">
        <f>IFERROR(AVERAGE('4a. Scorer 1'!S106,'4b. Scorer 2'!R106,'4c. Scorer 3'!S106)," ")</f>
        <v xml:space="preserve"> </v>
      </c>
      <c r="AG107" s="132" t="str">
        <f>IFERROR(AVERAGE('4a. Scorer 1'!#REF!,'4b. Scorer 2'!S106,'4c. Scorer 3'!#REF!)," ")</f>
        <v xml:space="preserve"> </v>
      </c>
      <c r="AH107" s="133" t="str">
        <f t="shared" si="15"/>
        <v/>
      </c>
      <c r="AI107" s="128"/>
      <c r="AJ107" s="127"/>
      <c r="AK107" s="192" t="s">
        <v>1</v>
      </c>
      <c r="AL107" s="127"/>
      <c r="AM107" s="127"/>
      <c r="AN107" s="127"/>
      <c r="AO107" s="192"/>
    </row>
    <row r="108" spans="1:41" ht="22.5" customHeight="1">
      <c r="A108" s="136"/>
      <c r="B108" s="136"/>
      <c r="C108" s="194"/>
      <c r="D108" s="19"/>
      <c r="E108" s="127"/>
      <c r="F108" s="127"/>
      <c r="G108" s="127"/>
      <c r="H108" s="128"/>
      <c r="I108" s="127"/>
      <c r="J108" s="129" t="str">
        <f>IF(G108="","",IF(AND(G108="Quick win",T108&gt;'7. Scoring criteria'!$C$45,AH108&gt;'7. Scoring criteria'!F142),"Yes",IF(AND(G108="Big bet",T108&gt;'7. Scoring criteria'!$C$46,X108&gt;'7. Scoring criteria'!$D$46,AC108&gt;'7. Scoring criteria'!$E$46),"Yes",IF(AND(G108="Long shot",X108&gt;'7. Scoring criteria'!$D$47,AC108&gt;'7. Scoring criteria'!$E$47),"Yes","No"))))</f>
        <v/>
      </c>
      <c r="K108" s="129"/>
      <c r="L108" s="128"/>
      <c r="M108" s="130" t="str">
        <f t="shared" si="16"/>
        <v/>
      </c>
      <c r="N108" s="131" t="str">
        <f t="shared" si="11"/>
        <v xml:space="preserve"> </v>
      </c>
      <c r="O108" s="128"/>
      <c r="P108" s="132" t="str">
        <f>IFERROR(AVERAGE('4a. Scorer 1'!F107,'4b. Scorer 2'!F107,'4c. Scorer 3'!F107)," ")</f>
        <v xml:space="preserve"> </v>
      </c>
      <c r="Q108" s="132" t="str">
        <f>IFERROR(AVERAGE('4a. Scorer 1'!H107,'4b. Scorer 2'!H107,'4c. Scorer 3'!H107)," ")</f>
        <v xml:space="preserve"> </v>
      </c>
      <c r="R108" s="132" t="str">
        <f>IFERROR(AVERAGE('4a. Scorer 1'!I107,'4b. Scorer 2'!I107,'4c. Scorer 3'!I107)," ")</f>
        <v xml:space="preserve"> </v>
      </c>
      <c r="S108" s="132" t="str">
        <f>IFERROR(AVERAGE('4a. Scorer 1'!J107,'4b. Scorer 2'!J107,'4c. Scorer 3'!J107)," ")</f>
        <v xml:space="preserve"> </v>
      </c>
      <c r="T108" s="133" t="str">
        <f t="shared" si="12"/>
        <v/>
      </c>
      <c r="U108" s="132" t="str">
        <f>IFERROR(AVERAGE('4a. Scorer 1'!#REF!,'4b. Scorer 2'!#REF!,'4c. Scorer 3'!#REF!)," ")</f>
        <v xml:space="preserve"> </v>
      </c>
      <c r="V108" s="132" t="str">
        <f>IFERROR(AVERAGE('4a. Scorer 1'!#REF!,'4b. Scorer 2'!M107,'4c. Scorer 3'!#REF!)," ")</f>
        <v xml:space="preserve"> </v>
      </c>
      <c r="W108" s="132"/>
      <c r="X108" s="133" t="str">
        <f t="shared" si="13"/>
        <v/>
      </c>
      <c r="Y108" s="132" t="str">
        <f>IFERROR(AVERAGE('4a. Scorer 1'!#REF!,'4b. Scorer 2'!N107,'4c. Scorer 3'!#REF!)," ")</f>
        <v xml:space="preserve"> </v>
      </c>
      <c r="Z108" s="132" t="str">
        <f>IFERROR(AVERAGE('4a. Scorer 1'!N107,'4b. Scorer 2'!N107,'4c. Scorer 3'!N107)," ")</f>
        <v xml:space="preserve"> </v>
      </c>
      <c r="AA108" s="132" t="str">
        <f>IFERROR(AVERAGE('4a. Scorer 1'!N107,'4b. Scorer 2'!#REF!,'4c. Scorer 3'!O107)," ")</f>
        <v xml:space="preserve"> </v>
      </c>
      <c r="AB108" s="132"/>
      <c r="AC108" s="133" t="str">
        <f t="shared" si="17"/>
        <v/>
      </c>
      <c r="AD108" s="132" t="str">
        <f>IFERROR(AVERAGE('4a. Scorer 1'!Q107,'4b. Scorer 2'!P107,'4c. Scorer 3'!Q107)," ")</f>
        <v xml:space="preserve"> </v>
      </c>
      <c r="AE108" s="132" t="str">
        <f>IFERROR(AVERAGE('4a. Scorer 1'!R107,'4b. Scorer 2'!Q107,'4c. Scorer 3'!R107)," ")</f>
        <v xml:space="preserve"> </v>
      </c>
      <c r="AF108" s="132" t="str">
        <f>IFERROR(AVERAGE('4a. Scorer 1'!S107,'4b. Scorer 2'!R107,'4c. Scorer 3'!S107)," ")</f>
        <v xml:space="preserve"> </v>
      </c>
      <c r="AG108" s="132" t="str">
        <f>IFERROR(AVERAGE('4a. Scorer 1'!#REF!,'4b. Scorer 2'!S107,'4c. Scorer 3'!#REF!)," ")</f>
        <v xml:space="preserve"> </v>
      </c>
      <c r="AH108" s="133" t="str">
        <f t="shared" si="15"/>
        <v/>
      </c>
      <c r="AI108" s="128"/>
      <c r="AJ108" s="127"/>
      <c r="AK108" s="192" t="s">
        <v>1</v>
      </c>
      <c r="AL108" s="127"/>
      <c r="AM108" s="127"/>
      <c r="AN108" s="127"/>
      <c r="AO108" s="192"/>
    </row>
    <row r="109" spans="1:41" ht="22.5" customHeight="1">
      <c r="A109" s="136"/>
      <c r="B109" s="136"/>
      <c r="C109" s="194"/>
      <c r="D109" s="19"/>
      <c r="E109" s="127"/>
      <c r="F109" s="127"/>
      <c r="G109" s="127"/>
      <c r="H109" s="128"/>
      <c r="I109" s="127"/>
      <c r="J109" s="129" t="str">
        <f>IF(G109="","",IF(AND(G109="Quick win",T109&gt;'7. Scoring criteria'!$C$45,AH109&gt;'7. Scoring criteria'!F143),"Yes",IF(AND(G109="Big bet",T109&gt;'7. Scoring criteria'!$C$46,X109&gt;'7. Scoring criteria'!$D$46,AC109&gt;'7. Scoring criteria'!$E$46),"Yes",IF(AND(G109="Long shot",X109&gt;'7. Scoring criteria'!$D$47,AC109&gt;'7. Scoring criteria'!$E$47),"Yes","No"))))</f>
        <v/>
      </c>
      <c r="K109" s="129"/>
      <c r="L109" s="128"/>
      <c r="M109" s="130" t="str">
        <f t="shared" si="16"/>
        <v/>
      </c>
      <c r="N109" s="131" t="str">
        <f t="shared" si="11"/>
        <v xml:space="preserve"> </v>
      </c>
      <c r="O109" s="128"/>
      <c r="P109" s="132" t="str">
        <f>IFERROR(AVERAGE('4a. Scorer 1'!F108,'4b. Scorer 2'!F108,'4c. Scorer 3'!F108)," ")</f>
        <v xml:space="preserve"> </v>
      </c>
      <c r="Q109" s="132" t="str">
        <f>IFERROR(AVERAGE('4a. Scorer 1'!H108,'4b. Scorer 2'!H108,'4c. Scorer 3'!H108)," ")</f>
        <v xml:space="preserve"> </v>
      </c>
      <c r="R109" s="132" t="str">
        <f>IFERROR(AVERAGE('4a. Scorer 1'!I108,'4b. Scorer 2'!I108,'4c. Scorer 3'!I108)," ")</f>
        <v xml:space="preserve"> </v>
      </c>
      <c r="S109" s="132" t="str">
        <f>IFERROR(AVERAGE('4a. Scorer 1'!J108,'4b. Scorer 2'!J108,'4c. Scorer 3'!J108)," ")</f>
        <v xml:space="preserve"> </v>
      </c>
      <c r="T109" s="133" t="str">
        <f t="shared" ref="T109:T130" si="18">IFERROR(AVERAGE(P109:R109),"")</f>
        <v/>
      </c>
      <c r="U109" s="132" t="str">
        <f>IFERROR(AVERAGE('4a. Scorer 1'!#REF!,'4b. Scorer 2'!#REF!,'4c. Scorer 3'!#REF!)," ")</f>
        <v xml:space="preserve"> </v>
      </c>
      <c r="V109" s="132" t="str">
        <f>IFERROR(AVERAGE('4a. Scorer 1'!#REF!,'4b. Scorer 2'!M108,'4c. Scorer 3'!#REF!)," ")</f>
        <v xml:space="preserve"> </v>
      </c>
      <c r="W109" s="132"/>
      <c r="X109" s="133" t="str">
        <f t="shared" si="13"/>
        <v/>
      </c>
      <c r="Y109" s="132" t="str">
        <f>IFERROR(AVERAGE('4a. Scorer 1'!#REF!,'4b. Scorer 2'!N108,'4c. Scorer 3'!#REF!)," ")</f>
        <v xml:space="preserve"> </v>
      </c>
      <c r="Z109" s="132" t="str">
        <f>IFERROR(AVERAGE('4a. Scorer 1'!N108,'4b. Scorer 2'!N108,'4c. Scorer 3'!N108)," ")</f>
        <v xml:space="preserve"> </v>
      </c>
      <c r="AA109" s="132" t="str">
        <f>IFERROR(AVERAGE('4a. Scorer 1'!N108,'4b. Scorer 2'!#REF!,'4c. Scorer 3'!O108)," ")</f>
        <v xml:space="preserve"> </v>
      </c>
      <c r="AB109" s="132"/>
      <c r="AC109" s="133" t="str">
        <f t="shared" si="17"/>
        <v/>
      </c>
      <c r="AD109" s="132" t="str">
        <f>IFERROR(AVERAGE('4a. Scorer 1'!Q108,'4b. Scorer 2'!P108,'4c. Scorer 3'!Q108)," ")</f>
        <v xml:space="preserve"> </v>
      </c>
      <c r="AE109" s="132" t="str">
        <f>IFERROR(AVERAGE('4a. Scorer 1'!R108,'4b. Scorer 2'!Q108,'4c. Scorer 3'!R108)," ")</f>
        <v xml:space="preserve"> </v>
      </c>
      <c r="AF109" s="132" t="str">
        <f>IFERROR(AVERAGE('4a. Scorer 1'!S108,'4b. Scorer 2'!R108,'4c. Scorer 3'!S108)," ")</f>
        <v xml:space="preserve"> </v>
      </c>
      <c r="AG109" s="132" t="str">
        <f>IFERROR(AVERAGE('4a. Scorer 1'!#REF!,'4b. Scorer 2'!S108,'4c. Scorer 3'!#REF!)," ")</f>
        <v xml:space="preserve"> </v>
      </c>
      <c r="AH109" s="133" t="str">
        <f t="shared" si="15"/>
        <v/>
      </c>
      <c r="AI109" s="128"/>
      <c r="AJ109" s="127"/>
      <c r="AK109" s="192" t="s">
        <v>1</v>
      </c>
      <c r="AL109" s="127"/>
      <c r="AM109" s="127"/>
      <c r="AN109" s="127"/>
      <c r="AO109" s="192"/>
    </row>
    <row r="110" spans="1:41" ht="22.5" customHeight="1">
      <c r="A110" s="136"/>
      <c r="B110" s="136"/>
      <c r="C110" s="194"/>
      <c r="D110" s="19"/>
      <c r="E110" s="127"/>
      <c r="F110" s="127"/>
      <c r="G110" s="127"/>
      <c r="H110" s="128"/>
      <c r="I110" s="127"/>
      <c r="J110" s="129" t="str">
        <f>IF(G110="","",IF(AND(G110="Quick win",T110&gt;'7. Scoring criteria'!$C$45,AH110&gt;'7. Scoring criteria'!F144),"Yes",IF(AND(G110="Big bet",T110&gt;'7. Scoring criteria'!$C$46,X110&gt;'7. Scoring criteria'!$D$46,AC110&gt;'7. Scoring criteria'!$E$46),"Yes",IF(AND(G110="Long shot",X110&gt;'7. Scoring criteria'!$D$47,AC110&gt;'7. Scoring criteria'!$E$47),"Yes","No"))))</f>
        <v/>
      </c>
      <c r="K110" s="129"/>
      <c r="L110" s="128"/>
      <c r="M110" s="130" t="str">
        <f t="shared" si="16"/>
        <v/>
      </c>
      <c r="N110" s="131" t="str">
        <f t="shared" si="11"/>
        <v xml:space="preserve"> </v>
      </c>
      <c r="O110" s="128"/>
      <c r="P110" s="132" t="str">
        <f>IFERROR(AVERAGE('4a. Scorer 1'!F109,'4b. Scorer 2'!F109,'4c. Scorer 3'!F109)," ")</f>
        <v xml:space="preserve"> </v>
      </c>
      <c r="Q110" s="132" t="str">
        <f>IFERROR(AVERAGE('4a. Scorer 1'!H109,'4b. Scorer 2'!H109,'4c. Scorer 3'!H109)," ")</f>
        <v xml:space="preserve"> </v>
      </c>
      <c r="R110" s="132" t="str">
        <f>IFERROR(AVERAGE('4a. Scorer 1'!I109,'4b. Scorer 2'!I109,'4c. Scorer 3'!I109)," ")</f>
        <v xml:space="preserve"> </v>
      </c>
      <c r="S110" s="132" t="str">
        <f>IFERROR(AVERAGE('4a. Scorer 1'!J109,'4b. Scorer 2'!J109,'4c. Scorer 3'!J109)," ")</f>
        <v xml:space="preserve"> </v>
      </c>
      <c r="T110" s="133" t="str">
        <f t="shared" si="18"/>
        <v/>
      </c>
      <c r="U110" s="132" t="str">
        <f>IFERROR(AVERAGE('4a. Scorer 1'!#REF!,'4b. Scorer 2'!#REF!,'4c. Scorer 3'!#REF!)," ")</f>
        <v xml:space="preserve"> </v>
      </c>
      <c r="V110" s="132" t="str">
        <f>IFERROR(AVERAGE('4a. Scorer 1'!#REF!,'4b. Scorer 2'!M109,'4c. Scorer 3'!#REF!)," ")</f>
        <v xml:space="preserve"> </v>
      </c>
      <c r="W110" s="132"/>
      <c r="X110" s="133" t="str">
        <f t="shared" si="13"/>
        <v/>
      </c>
      <c r="Y110" s="132" t="str">
        <f>IFERROR(AVERAGE('4a. Scorer 1'!#REF!,'4b. Scorer 2'!N109,'4c. Scorer 3'!#REF!)," ")</f>
        <v xml:space="preserve"> </v>
      </c>
      <c r="Z110" s="132" t="str">
        <f>IFERROR(AVERAGE('4a. Scorer 1'!N109,'4b. Scorer 2'!N109,'4c. Scorer 3'!N109)," ")</f>
        <v xml:space="preserve"> </v>
      </c>
      <c r="AA110" s="132" t="str">
        <f>IFERROR(AVERAGE('4a. Scorer 1'!N109,'4b. Scorer 2'!#REF!,'4c. Scorer 3'!O109)," ")</f>
        <v xml:space="preserve"> </v>
      </c>
      <c r="AB110" s="132"/>
      <c r="AC110" s="133" t="str">
        <f t="shared" si="17"/>
        <v/>
      </c>
      <c r="AD110" s="132" t="str">
        <f>IFERROR(AVERAGE('4a. Scorer 1'!Q109,'4b. Scorer 2'!P109,'4c. Scorer 3'!Q109)," ")</f>
        <v xml:space="preserve"> </v>
      </c>
      <c r="AE110" s="132" t="str">
        <f>IFERROR(AVERAGE('4a. Scorer 1'!R109,'4b. Scorer 2'!Q109,'4c. Scorer 3'!R109)," ")</f>
        <v xml:space="preserve"> </v>
      </c>
      <c r="AF110" s="132" t="str">
        <f>IFERROR(AVERAGE('4a. Scorer 1'!S109,'4b. Scorer 2'!R109,'4c. Scorer 3'!S109)," ")</f>
        <v xml:space="preserve"> </v>
      </c>
      <c r="AG110" s="132" t="str">
        <f>IFERROR(AVERAGE('4a. Scorer 1'!#REF!,'4b. Scorer 2'!S109,'4c. Scorer 3'!#REF!)," ")</f>
        <v xml:space="preserve"> </v>
      </c>
      <c r="AH110" s="133" t="str">
        <f t="shared" si="15"/>
        <v/>
      </c>
      <c r="AI110" s="128"/>
      <c r="AJ110" s="127"/>
      <c r="AK110" s="192" t="s">
        <v>1</v>
      </c>
      <c r="AL110" s="127"/>
      <c r="AM110" s="127"/>
      <c r="AN110" s="127"/>
      <c r="AO110" s="192"/>
    </row>
    <row r="111" spans="1:41" ht="22.5" customHeight="1">
      <c r="A111" s="136"/>
      <c r="B111" s="136"/>
      <c r="C111" s="194"/>
      <c r="D111" s="19"/>
      <c r="E111" s="127"/>
      <c r="F111" s="127"/>
      <c r="G111" s="127"/>
      <c r="H111" s="128"/>
      <c r="I111" s="127"/>
      <c r="J111" s="129" t="str">
        <f>IF(G111="","",IF(AND(G111="Quick win",T111&gt;'7. Scoring criteria'!$C$45,AH111&gt;'7. Scoring criteria'!F145),"Yes",IF(AND(G111="Big bet",T111&gt;'7. Scoring criteria'!$C$46,X111&gt;'7. Scoring criteria'!$D$46,AC111&gt;'7. Scoring criteria'!$E$46),"Yes",IF(AND(G111="Long shot",X111&gt;'7. Scoring criteria'!$D$47,AC111&gt;'7. Scoring criteria'!$E$47),"Yes","No"))))</f>
        <v/>
      </c>
      <c r="K111" s="129"/>
      <c r="L111" s="128"/>
      <c r="M111" s="130" t="str">
        <f t="shared" si="16"/>
        <v/>
      </c>
      <c r="N111" s="131" t="str">
        <f t="shared" si="11"/>
        <v xml:space="preserve"> </v>
      </c>
      <c r="O111" s="128"/>
      <c r="P111" s="132" t="str">
        <f>IFERROR(AVERAGE('4a. Scorer 1'!F110,'4b. Scorer 2'!F110,'4c. Scorer 3'!F110)," ")</f>
        <v xml:space="preserve"> </v>
      </c>
      <c r="Q111" s="132" t="str">
        <f>IFERROR(AVERAGE('4a. Scorer 1'!H110,'4b. Scorer 2'!H110,'4c. Scorer 3'!H110)," ")</f>
        <v xml:space="preserve"> </v>
      </c>
      <c r="R111" s="132" t="str">
        <f>IFERROR(AVERAGE('4a. Scorer 1'!I110,'4b. Scorer 2'!I110,'4c. Scorer 3'!I110)," ")</f>
        <v xml:space="preserve"> </v>
      </c>
      <c r="S111" s="132" t="str">
        <f>IFERROR(AVERAGE('4a. Scorer 1'!J110,'4b. Scorer 2'!J110,'4c. Scorer 3'!J110)," ")</f>
        <v xml:space="preserve"> </v>
      </c>
      <c r="T111" s="133" t="str">
        <f t="shared" si="18"/>
        <v/>
      </c>
      <c r="U111" s="132" t="str">
        <f>IFERROR(AVERAGE('4a. Scorer 1'!#REF!,'4b. Scorer 2'!#REF!,'4c. Scorer 3'!#REF!)," ")</f>
        <v xml:space="preserve"> </v>
      </c>
      <c r="V111" s="132" t="str">
        <f>IFERROR(AVERAGE('4a. Scorer 1'!#REF!,'4b. Scorer 2'!M110,'4c. Scorer 3'!#REF!)," ")</f>
        <v xml:space="preserve"> </v>
      </c>
      <c r="W111" s="132"/>
      <c r="X111" s="133" t="str">
        <f t="shared" si="13"/>
        <v/>
      </c>
      <c r="Y111" s="132" t="str">
        <f>IFERROR(AVERAGE('4a. Scorer 1'!#REF!,'4b. Scorer 2'!N110,'4c. Scorer 3'!#REF!)," ")</f>
        <v xml:space="preserve"> </v>
      </c>
      <c r="Z111" s="132" t="str">
        <f>IFERROR(AVERAGE('4a. Scorer 1'!N110,'4b. Scorer 2'!N110,'4c. Scorer 3'!N110)," ")</f>
        <v xml:space="preserve"> </v>
      </c>
      <c r="AA111" s="132" t="str">
        <f>IFERROR(AVERAGE('4a. Scorer 1'!N110,'4b. Scorer 2'!#REF!,'4c. Scorer 3'!O110)," ")</f>
        <v xml:space="preserve"> </v>
      </c>
      <c r="AB111" s="132"/>
      <c r="AC111" s="133" t="str">
        <f t="shared" si="17"/>
        <v/>
      </c>
      <c r="AD111" s="132" t="str">
        <f>IFERROR(AVERAGE('4a. Scorer 1'!Q110,'4b. Scorer 2'!P110,'4c. Scorer 3'!Q110)," ")</f>
        <v xml:space="preserve"> </v>
      </c>
      <c r="AE111" s="132" t="str">
        <f>IFERROR(AVERAGE('4a. Scorer 1'!R110,'4b. Scorer 2'!Q110,'4c. Scorer 3'!R110)," ")</f>
        <v xml:space="preserve"> </v>
      </c>
      <c r="AF111" s="132" t="str">
        <f>IFERROR(AVERAGE('4a. Scorer 1'!S110,'4b. Scorer 2'!R110,'4c. Scorer 3'!S110)," ")</f>
        <v xml:space="preserve"> </v>
      </c>
      <c r="AG111" s="132" t="str">
        <f>IFERROR(AVERAGE('4a. Scorer 1'!#REF!,'4b. Scorer 2'!S110,'4c. Scorer 3'!#REF!)," ")</f>
        <v xml:space="preserve"> </v>
      </c>
      <c r="AH111" s="133" t="str">
        <f t="shared" si="15"/>
        <v/>
      </c>
      <c r="AI111" s="128"/>
      <c r="AJ111" s="127"/>
      <c r="AK111" s="192" t="s">
        <v>1</v>
      </c>
      <c r="AL111" s="127"/>
      <c r="AM111" s="127"/>
      <c r="AN111" s="127"/>
      <c r="AO111" s="192"/>
    </row>
    <row r="112" spans="1:41" ht="22.5" customHeight="1">
      <c r="A112" s="136"/>
      <c r="B112" s="136"/>
      <c r="C112" s="194"/>
      <c r="D112" s="19"/>
      <c r="E112" s="127"/>
      <c r="F112" s="127"/>
      <c r="G112" s="127"/>
      <c r="H112" s="128"/>
      <c r="I112" s="127"/>
      <c r="J112" s="129" t="str">
        <f>IF(G112="","",IF(AND(G112="Quick win",T112&gt;'7. Scoring criteria'!$C$45,AH112&gt;'7. Scoring criteria'!F146),"Yes",IF(AND(G112="Big bet",T112&gt;'7. Scoring criteria'!$C$46,X112&gt;'7. Scoring criteria'!$D$46,AC112&gt;'7. Scoring criteria'!$E$46),"Yes",IF(AND(G112="Long shot",X112&gt;'7. Scoring criteria'!$D$47,AC112&gt;'7. Scoring criteria'!$E$47),"Yes","No"))))</f>
        <v/>
      </c>
      <c r="K112" s="129"/>
      <c r="L112" s="128"/>
      <c r="M112" s="130" t="str">
        <f t="shared" si="16"/>
        <v/>
      </c>
      <c r="N112" s="131" t="str">
        <f t="shared" si="11"/>
        <v xml:space="preserve"> </v>
      </c>
      <c r="O112" s="128"/>
      <c r="P112" s="132" t="str">
        <f>IFERROR(AVERAGE('4a. Scorer 1'!F111,'4b. Scorer 2'!F111,'4c. Scorer 3'!F111)," ")</f>
        <v xml:space="preserve"> </v>
      </c>
      <c r="Q112" s="132" t="str">
        <f>IFERROR(AVERAGE('4a. Scorer 1'!H111,'4b. Scorer 2'!H111,'4c. Scorer 3'!H111)," ")</f>
        <v xml:space="preserve"> </v>
      </c>
      <c r="R112" s="132" t="str">
        <f>IFERROR(AVERAGE('4a. Scorer 1'!I111,'4b. Scorer 2'!I111,'4c. Scorer 3'!I111)," ")</f>
        <v xml:space="preserve"> </v>
      </c>
      <c r="S112" s="132" t="str">
        <f>IFERROR(AVERAGE('4a. Scorer 1'!J111,'4b. Scorer 2'!J111,'4c. Scorer 3'!J111)," ")</f>
        <v xml:space="preserve"> </v>
      </c>
      <c r="T112" s="133" t="str">
        <f t="shared" si="18"/>
        <v/>
      </c>
      <c r="U112" s="132" t="str">
        <f>IFERROR(AVERAGE('4a. Scorer 1'!#REF!,'4b. Scorer 2'!#REF!,'4c. Scorer 3'!#REF!)," ")</f>
        <v xml:space="preserve"> </v>
      </c>
      <c r="V112" s="132" t="str">
        <f>IFERROR(AVERAGE('4a. Scorer 1'!#REF!,'4b. Scorer 2'!M111,'4c. Scorer 3'!#REF!)," ")</f>
        <v xml:space="preserve"> </v>
      </c>
      <c r="W112" s="132"/>
      <c r="X112" s="133" t="str">
        <f t="shared" si="13"/>
        <v/>
      </c>
      <c r="Y112" s="132" t="str">
        <f>IFERROR(AVERAGE('4a. Scorer 1'!#REF!,'4b. Scorer 2'!N111,'4c. Scorer 3'!#REF!)," ")</f>
        <v xml:space="preserve"> </v>
      </c>
      <c r="Z112" s="132" t="str">
        <f>IFERROR(AVERAGE('4a. Scorer 1'!N111,'4b. Scorer 2'!N111,'4c. Scorer 3'!N111)," ")</f>
        <v xml:space="preserve"> </v>
      </c>
      <c r="AA112" s="132" t="str">
        <f>IFERROR(AVERAGE('4a. Scorer 1'!N111,'4b. Scorer 2'!#REF!,'4c. Scorer 3'!O111)," ")</f>
        <v xml:space="preserve"> </v>
      </c>
      <c r="AB112" s="132"/>
      <c r="AC112" s="133" t="str">
        <f t="shared" si="17"/>
        <v/>
      </c>
      <c r="AD112" s="132" t="str">
        <f>IFERROR(AVERAGE('4a. Scorer 1'!Q111,'4b. Scorer 2'!P111,'4c. Scorer 3'!Q111)," ")</f>
        <v xml:space="preserve"> </v>
      </c>
      <c r="AE112" s="132" t="str">
        <f>IFERROR(AVERAGE('4a. Scorer 1'!R111,'4b. Scorer 2'!Q111,'4c. Scorer 3'!R111)," ")</f>
        <v xml:space="preserve"> </v>
      </c>
      <c r="AF112" s="132" t="str">
        <f>IFERROR(AVERAGE('4a. Scorer 1'!S111,'4b. Scorer 2'!R111,'4c. Scorer 3'!S111)," ")</f>
        <v xml:space="preserve"> </v>
      </c>
      <c r="AG112" s="132" t="str">
        <f>IFERROR(AVERAGE('4a. Scorer 1'!#REF!,'4b. Scorer 2'!S111,'4c. Scorer 3'!#REF!)," ")</f>
        <v xml:space="preserve"> </v>
      </c>
      <c r="AH112" s="133" t="str">
        <f t="shared" si="15"/>
        <v/>
      </c>
      <c r="AI112" s="128"/>
      <c r="AJ112" s="127"/>
      <c r="AK112" s="192" t="s">
        <v>1</v>
      </c>
      <c r="AL112" s="127"/>
      <c r="AM112" s="127"/>
      <c r="AN112" s="127"/>
      <c r="AO112" s="192"/>
    </row>
    <row r="113" spans="1:41" ht="22.5" customHeight="1">
      <c r="A113" s="136"/>
      <c r="B113" s="136"/>
      <c r="C113" s="194"/>
      <c r="D113" s="19"/>
      <c r="E113" s="127"/>
      <c r="F113" s="127"/>
      <c r="G113" s="127"/>
      <c r="H113" s="128"/>
      <c r="I113" s="127"/>
      <c r="J113" s="129" t="str">
        <f>IF(G113="","",IF(AND(G113="Quick win",T113&gt;'7. Scoring criteria'!$C$45,AH113&gt;'7. Scoring criteria'!F147),"Yes",IF(AND(G113="Big bet",T113&gt;'7. Scoring criteria'!$C$46,X113&gt;'7. Scoring criteria'!$D$46,AC113&gt;'7. Scoring criteria'!$E$46),"Yes",IF(AND(G113="Long shot",X113&gt;'7. Scoring criteria'!$D$47,AC113&gt;'7. Scoring criteria'!$E$47),"Yes","No"))))</f>
        <v/>
      </c>
      <c r="K113" s="129"/>
      <c r="L113" s="128"/>
      <c r="M113" s="130" t="str">
        <f t="shared" si="16"/>
        <v/>
      </c>
      <c r="N113" s="131" t="str">
        <f t="shared" si="11"/>
        <v xml:space="preserve"> </v>
      </c>
      <c r="O113" s="128"/>
      <c r="P113" s="132" t="str">
        <f>IFERROR(AVERAGE('4a. Scorer 1'!F112,'4b. Scorer 2'!F112,'4c. Scorer 3'!F112)," ")</f>
        <v xml:space="preserve"> </v>
      </c>
      <c r="Q113" s="132" t="str">
        <f>IFERROR(AVERAGE('4a. Scorer 1'!H112,'4b. Scorer 2'!H112,'4c. Scorer 3'!H112)," ")</f>
        <v xml:space="preserve"> </v>
      </c>
      <c r="R113" s="132" t="str">
        <f>IFERROR(AVERAGE('4a. Scorer 1'!I112,'4b. Scorer 2'!I112,'4c. Scorer 3'!I112)," ")</f>
        <v xml:space="preserve"> </v>
      </c>
      <c r="S113" s="132" t="str">
        <f>IFERROR(AVERAGE('4a. Scorer 1'!J112,'4b. Scorer 2'!J112,'4c. Scorer 3'!J112)," ")</f>
        <v xml:space="preserve"> </v>
      </c>
      <c r="T113" s="133" t="str">
        <f t="shared" si="18"/>
        <v/>
      </c>
      <c r="U113" s="132" t="str">
        <f>IFERROR(AVERAGE('4a. Scorer 1'!#REF!,'4b. Scorer 2'!#REF!,'4c. Scorer 3'!#REF!)," ")</f>
        <v xml:space="preserve"> </v>
      </c>
      <c r="V113" s="132" t="str">
        <f>IFERROR(AVERAGE('4a. Scorer 1'!#REF!,'4b. Scorer 2'!M112,'4c. Scorer 3'!#REF!)," ")</f>
        <v xml:space="preserve"> </v>
      </c>
      <c r="W113" s="132"/>
      <c r="X113" s="133" t="str">
        <f t="shared" si="13"/>
        <v/>
      </c>
      <c r="Y113" s="132" t="str">
        <f>IFERROR(AVERAGE('4a. Scorer 1'!#REF!,'4b. Scorer 2'!N112,'4c. Scorer 3'!#REF!)," ")</f>
        <v xml:space="preserve"> </v>
      </c>
      <c r="Z113" s="132" t="str">
        <f>IFERROR(AVERAGE('4a. Scorer 1'!N112,'4b. Scorer 2'!N112,'4c. Scorer 3'!N112)," ")</f>
        <v xml:space="preserve"> </v>
      </c>
      <c r="AA113" s="132" t="str">
        <f>IFERROR(AVERAGE('4a. Scorer 1'!N112,'4b. Scorer 2'!#REF!,'4c. Scorer 3'!O112)," ")</f>
        <v xml:space="preserve"> </v>
      </c>
      <c r="AB113" s="132"/>
      <c r="AC113" s="133" t="str">
        <f t="shared" si="17"/>
        <v/>
      </c>
      <c r="AD113" s="132" t="str">
        <f>IFERROR(AVERAGE('4a. Scorer 1'!Q112,'4b. Scorer 2'!P112,'4c. Scorer 3'!Q112)," ")</f>
        <v xml:space="preserve"> </v>
      </c>
      <c r="AE113" s="132" t="str">
        <f>IFERROR(AVERAGE('4a. Scorer 1'!R112,'4b. Scorer 2'!Q112,'4c. Scorer 3'!R112)," ")</f>
        <v xml:space="preserve"> </v>
      </c>
      <c r="AF113" s="132" t="str">
        <f>IFERROR(AVERAGE('4a. Scorer 1'!S112,'4b. Scorer 2'!R112,'4c. Scorer 3'!S112)," ")</f>
        <v xml:space="preserve"> </v>
      </c>
      <c r="AG113" s="132" t="str">
        <f>IFERROR(AVERAGE('4a. Scorer 1'!#REF!,'4b. Scorer 2'!S112,'4c. Scorer 3'!#REF!)," ")</f>
        <v xml:space="preserve"> </v>
      </c>
      <c r="AH113" s="133" t="str">
        <f t="shared" si="15"/>
        <v/>
      </c>
      <c r="AI113" s="128"/>
      <c r="AJ113" s="127"/>
      <c r="AK113" s="192" t="s">
        <v>1</v>
      </c>
      <c r="AL113" s="127"/>
      <c r="AM113" s="127"/>
      <c r="AN113" s="127"/>
      <c r="AO113" s="192"/>
    </row>
    <row r="114" spans="1:41" ht="22.5" customHeight="1">
      <c r="A114" s="136"/>
      <c r="B114" s="136"/>
      <c r="C114" s="194"/>
      <c r="D114" s="19"/>
      <c r="E114" s="127"/>
      <c r="F114" s="127"/>
      <c r="G114" s="127"/>
      <c r="H114" s="128"/>
      <c r="I114" s="127"/>
      <c r="J114" s="129" t="str">
        <f>IF(G114="","",IF(AND(G114="Quick win",T114&gt;'7. Scoring criteria'!$C$45,AH114&gt;'7. Scoring criteria'!F148),"Yes",IF(AND(G114="Big bet",T114&gt;'7. Scoring criteria'!$C$46,X114&gt;'7. Scoring criteria'!$D$46,AC114&gt;'7. Scoring criteria'!$E$46),"Yes",IF(AND(G114="Long shot",X114&gt;'7. Scoring criteria'!$D$47,AC114&gt;'7. Scoring criteria'!$E$47),"Yes","No"))))</f>
        <v/>
      </c>
      <c r="K114" s="129"/>
      <c r="L114" s="128"/>
      <c r="M114" s="130" t="str">
        <f t="shared" si="16"/>
        <v/>
      </c>
      <c r="N114" s="131" t="str">
        <f t="shared" si="11"/>
        <v xml:space="preserve"> </v>
      </c>
      <c r="O114" s="128"/>
      <c r="P114" s="132" t="str">
        <f>IFERROR(AVERAGE('4a. Scorer 1'!F113,'4b. Scorer 2'!F113,'4c. Scorer 3'!F113)," ")</f>
        <v xml:space="preserve"> </v>
      </c>
      <c r="Q114" s="132" t="str">
        <f>IFERROR(AVERAGE('4a. Scorer 1'!H113,'4b. Scorer 2'!H113,'4c. Scorer 3'!H113)," ")</f>
        <v xml:space="preserve"> </v>
      </c>
      <c r="R114" s="132" t="str">
        <f>IFERROR(AVERAGE('4a. Scorer 1'!I113,'4b. Scorer 2'!I113,'4c. Scorer 3'!I113)," ")</f>
        <v xml:space="preserve"> </v>
      </c>
      <c r="S114" s="132" t="str">
        <f>IFERROR(AVERAGE('4a. Scorer 1'!J113,'4b. Scorer 2'!J113,'4c. Scorer 3'!J113)," ")</f>
        <v xml:space="preserve"> </v>
      </c>
      <c r="T114" s="133" t="str">
        <f t="shared" si="18"/>
        <v/>
      </c>
      <c r="U114" s="132" t="str">
        <f>IFERROR(AVERAGE('4a. Scorer 1'!#REF!,'4b. Scorer 2'!#REF!,'4c. Scorer 3'!#REF!)," ")</f>
        <v xml:space="preserve"> </v>
      </c>
      <c r="V114" s="132" t="str">
        <f>IFERROR(AVERAGE('4a. Scorer 1'!#REF!,'4b. Scorer 2'!M113,'4c. Scorer 3'!#REF!)," ")</f>
        <v xml:space="preserve"> </v>
      </c>
      <c r="W114" s="132"/>
      <c r="X114" s="133" t="str">
        <f t="shared" si="13"/>
        <v/>
      </c>
      <c r="Y114" s="132" t="str">
        <f>IFERROR(AVERAGE('4a. Scorer 1'!#REF!,'4b. Scorer 2'!N113,'4c. Scorer 3'!#REF!)," ")</f>
        <v xml:space="preserve"> </v>
      </c>
      <c r="Z114" s="132" t="str">
        <f>IFERROR(AVERAGE('4a. Scorer 1'!N113,'4b. Scorer 2'!N113,'4c. Scorer 3'!N113)," ")</f>
        <v xml:space="preserve"> </v>
      </c>
      <c r="AA114" s="132" t="str">
        <f>IFERROR(AVERAGE('4a. Scorer 1'!N113,'4b. Scorer 2'!#REF!,'4c. Scorer 3'!O113)," ")</f>
        <v xml:space="preserve"> </v>
      </c>
      <c r="AB114" s="132"/>
      <c r="AC114" s="133" t="str">
        <f t="shared" si="17"/>
        <v/>
      </c>
      <c r="AD114" s="132" t="str">
        <f>IFERROR(AVERAGE('4a. Scorer 1'!Q113,'4b. Scorer 2'!P113,'4c. Scorer 3'!Q113)," ")</f>
        <v xml:space="preserve"> </v>
      </c>
      <c r="AE114" s="132" t="str">
        <f>IFERROR(AVERAGE('4a. Scorer 1'!R113,'4b. Scorer 2'!Q113,'4c. Scorer 3'!R113)," ")</f>
        <v xml:space="preserve"> </v>
      </c>
      <c r="AF114" s="132" t="str">
        <f>IFERROR(AVERAGE('4a. Scorer 1'!S113,'4b. Scorer 2'!R113,'4c. Scorer 3'!S113)," ")</f>
        <v xml:space="preserve"> </v>
      </c>
      <c r="AG114" s="132" t="str">
        <f>IFERROR(AVERAGE('4a. Scorer 1'!#REF!,'4b. Scorer 2'!S113,'4c. Scorer 3'!#REF!)," ")</f>
        <v xml:space="preserve"> </v>
      </c>
      <c r="AH114" s="133" t="str">
        <f t="shared" si="15"/>
        <v/>
      </c>
      <c r="AI114" s="128"/>
      <c r="AJ114" s="127"/>
      <c r="AK114" s="192" t="s">
        <v>1</v>
      </c>
      <c r="AL114" s="127"/>
      <c r="AM114" s="127"/>
      <c r="AN114" s="127"/>
      <c r="AO114" s="192"/>
    </row>
    <row r="115" spans="1:41" ht="22.5" customHeight="1">
      <c r="A115" s="136"/>
      <c r="B115" s="136"/>
      <c r="C115" s="194"/>
      <c r="D115" s="19"/>
      <c r="E115" s="127"/>
      <c r="F115" s="127"/>
      <c r="G115" s="127"/>
      <c r="H115" s="128"/>
      <c r="I115" s="127"/>
      <c r="J115" s="129" t="str">
        <f>IF(G115="","",IF(AND(G115="Quick win",T115&gt;'7. Scoring criteria'!$C$45,AH115&gt;'7. Scoring criteria'!F149),"Yes",IF(AND(G115="Big bet",T115&gt;'7. Scoring criteria'!$C$46,X115&gt;'7. Scoring criteria'!$D$46,AC115&gt;'7. Scoring criteria'!$E$46),"Yes",IF(AND(G115="Long shot",X115&gt;'7. Scoring criteria'!$D$47,AC115&gt;'7. Scoring criteria'!$E$47),"Yes","No"))))</f>
        <v/>
      </c>
      <c r="K115" s="129"/>
      <c r="L115" s="128"/>
      <c r="M115" s="130" t="str">
        <f t="shared" si="16"/>
        <v/>
      </c>
      <c r="N115" s="131" t="str">
        <f t="shared" si="11"/>
        <v xml:space="preserve"> </v>
      </c>
      <c r="O115" s="128"/>
      <c r="P115" s="132" t="str">
        <f>IFERROR(AVERAGE('4a. Scorer 1'!F114,'4b. Scorer 2'!F114,'4c. Scorer 3'!F114)," ")</f>
        <v xml:space="preserve"> </v>
      </c>
      <c r="Q115" s="132" t="str">
        <f>IFERROR(AVERAGE('4a. Scorer 1'!H114,'4b. Scorer 2'!H114,'4c. Scorer 3'!H114)," ")</f>
        <v xml:space="preserve"> </v>
      </c>
      <c r="R115" s="132" t="str">
        <f>IFERROR(AVERAGE('4a. Scorer 1'!I114,'4b. Scorer 2'!I114,'4c. Scorer 3'!I114)," ")</f>
        <v xml:space="preserve"> </v>
      </c>
      <c r="S115" s="132" t="str">
        <f>IFERROR(AVERAGE('4a. Scorer 1'!J114,'4b. Scorer 2'!J114,'4c. Scorer 3'!J114)," ")</f>
        <v xml:space="preserve"> </v>
      </c>
      <c r="T115" s="133" t="str">
        <f t="shared" si="18"/>
        <v/>
      </c>
      <c r="U115" s="132" t="str">
        <f>IFERROR(AVERAGE('4a. Scorer 1'!#REF!,'4b. Scorer 2'!#REF!,'4c. Scorer 3'!#REF!)," ")</f>
        <v xml:space="preserve"> </v>
      </c>
      <c r="V115" s="132" t="str">
        <f>IFERROR(AVERAGE('4a. Scorer 1'!#REF!,'4b. Scorer 2'!M114,'4c. Scorer 3'!#REF!)," ")</f>
        <v xml:space="preserve"> </v>
      </c>
      <c r="W115" s="132"/>
      <c r="X115" s="133" t="str">
        <f t="shared" si="13"/>
        <v/>
      </c>
      <c r="Y115" s="132" t="str">
        <f>IFERROR(AVERAGE('4a. Scorer 1'!#REF!,'4b. Scorer 2'!N114,'4c. Scorer 3'!#REF!)," ")</f>
        <v xml:space="preserve"> </v>
      </c>
      <c r="Z115" s="132" t="str">
        <f>IFERROR(AVERAGE('4a. Scorer 1'!N114,'4b. Scorer 2'!N114,'4c. Scorer 3'!N114)," ")</f>
        <v xml:space="preserve"> </v>
      </c>
      <c r="AA115" s="132" t="str">
        <f>IFERROR(AVERAGE('4a. Scorer 1'!N114,'4b. Scorer 2'!#REF!,'4c. Scorer 3'!O114)," ")</f>
        <v xml:space="preserve"> </v>
      </c>
      <c r="AB115" s="132"/>
      <c r="AC115" s="133" t="str">
        <f t="shared" si="17"/>
        <v/>
      </c>
      <c r="AD115" s="132" t="str">
        <f>IFERROR(AVERAGE('4a. Scorer 1'!Q114,'4b. Scorer 2'!P114,'4c. Scorer 3'!Q114)," ")</f>
        <v xml:space="preserve"> </v>
      </c>
      <c r="AE115" s="132" t="str">
        <f>IFERROR(AVERAGE('4a. Scorer 1'!R114,'4b. Scorer 2'!Q114,'4c. Scorer 3'!R114)," ")</f>
        <v xml:space="preserve"> </v>
      </c>
      <c r="AF115" s="132" t="str">
        <f>IFERROR(AVERAGE('4a. Scorer 1'!S114,'4b. Scorer 2'!R114,'4c. Scorer 3'!S114)," ")</f>
        <v xml:space="preserve"> </v>
      </c>
      <c r="AG115" s="132" t="str">
        <f>IFERROR(AVERAGE('4a. Scorer 1'!#REF!,'4b. Scorer 2'!S114,'4c. Scorer 3'!#REF!)," ")</f>
        <v xml:space="preserve"> </v>
      </c>
      <c r="AH115" s="133" t="str">
        <f t="shared" si="15"/>
        <v/>
      </c>
      <c r="AI115" s="128"/>
      <c r="AJ115" s="127"/>
      <c r="AK115" s="192" t="s">
        <v>1</v>
      </c>
      <c r="AL115" s="127"/>
      <c r="AM115" s="127"/>
      <c r="AN115" s="127"/>
      <c r="AO115" s="192"/>
    </row>
    <row r="116" spans="1:41" ht="22.5" customHeight="1">
      <c r="A116" s="136"/>
      <c r="B116" s="136"/>
      <c r="C116" s="194"/>
      <c r="D116" s="19"/>
      <c r="E116" s="127"/>
      <c r="F116" s="127"/>
      <c r="G116" s="127"/>
      <c r="H116" s="128"/>
      <c r="I116" s="127"/>
      <c r="J116" s="129" t="str">
        <f>IF(G116="","",IF(AND(G116="Quick win",T116&gt;'7. Scoring criteria'!$C$45,AH116&gt;'7. Scoring criteria'!F150),"Yes",IF(AND(G116="Big bet",T116&gt;'7. Scoring criteria'!$C$46,X116&gt;'7. Scoring criteria'!$D$46,AC116&gt;'7. Scoring criteria'!$E$46),"Yes",IF(AND(G116="Long shot",X116&gt;'7. Scoring criteria'!$D$47,AC116&gt;'7. Scoring criteria'!$E$47),"Yes","No"))))</f>
        <v/>
      </c>
      <c r="K116" s="129"/>
      <c r="L116" s="128"/>
      <c r="M116" s="130" t="str">
        <f t="shared" si="16"/>
        <v/>
      </c>
      <c r="N116" s="131" t="str">
        <f t="shared" si="11"/>
        <v xml:space="preserve"> </v>
      </c>
      <c r="O116" s="128"/>
      <c r="P116" s="132" t="str">
        <f>IFERROR(AVERAGE('4a. Scorer 1'!F115,'4b. Scorer 2'!F115,'4c. Scorer 3'!F115)," ")</f>
        <v xml:space="preserve"> </v>
      </c>
      <c r="Q116" s="132" t="str">
        <f>IFERROR(AVERAGE('4a. Scorer 1'!H115,'4b. Scorer 2'!H115,'4c. Scorer 3'!H115)," ")</f>
        <v xml:space="preserve"> </v>
      </c>
      <c r="R116" s="132" t="str">
        <f>IFERROR(AVERAGE('4a. Scorer 1'!I115,'4b. Scorer 2'!I115,'4c. Scorer 3'!I115)," ")</f>
        <v xml:space="preserve"> </v>
      </c>
      <c r="S116" s="132" t="str">
        <f>IFERROR(AVERAGE('4a. Scorer 1'!J115,'4b. Scorer 2'!J115,'4c. Scorer 3'!J115)," ")</f>
        <v xml:space="preserve"> </v>
      </c>
      <c r="T116" s="133" t="str">
        <f t="shared" si="18"/>
        <v/>
      </c>
      <c r="U116" s="132" t="str">
        <f>IFERROR(AVERAGE('4a. Scorer 1'!#REF!,'4b. Scorer 2'!#REF!,'4c. Scorer 3'!#REF!)," ")</f>
        <v xml:space="preserve"> </v>
      </c>
      <c r="V116" s="132" t="str">
        <f>IFERROR(AVERAGE('4a. Scorer 1'!#REF!,'4b. Scorer 2'!M115,'4c. Scorer 3'!#REF!)," ")</f>
        <v xml:space="preserve"> </v>
      </c>
      <c r="W116" s="132"/>
      <c r="X116" s="133" t="str">
        <f t="shared" si="13"/>
        <v/>
      </c>
      <c r="Y116" s="132" t="str">
        <f>IFERROR(AVERAGE('4a. Scorer 1'!#REF!,'4b. Scorer 2'!N115,'4c. Scorer 3'!#REF!)," ")</f>
        <v xml:space="preserve"> </v>
      </c>
      <c r="Z116" s="132" t="str">
        <f>IFERROR(AVERAGE('4a. Scorer 1'!N115,'4b. Scorer 2'!N115,'4c. Scorer 3'!N115)," ")</f>
        <v xml:space="preserve"> </v>
      </c>
      <c r="AA116" s="132" t="str">
        <f>IFERROR(AVERAGE('4a. Scorer 1'!N115,'4b. Scorer 2'!#REF!,'4c. Scorer 3'!O115)," ")</f>
        <v xml:space="preserve"> </v>
      </c>
      <c r="AB116" s="132"/>
      <c r="AC116" s="133" t="str">
        <f t="shared" si="17"/>
        <v/>
      </c>
      <c r="AD116" s="132" t="str">
        <f>IFERROR(AVERAGE('4a. Scorer 1'!Q115,'4b. Scorer 2'!P115,'4c. Scorer 3'!Q115)," ")</f>
        <v xml:space="preserve"> </v>
      </c>
      <c r="AE116" s="132" t="str">
        <f>IFERROR(AVERAGE('4a. Scorer 1'!R115,'4b. Scorer 2'!Q115,'4c. Scorer 3'!R115)," ")</f>
        <v xml:space="preserve"> </v>
      </c>
      <c r="AF116" s="132" t="str">
        <f>IFERROR(AVERAGE('4a. Scorer 1'!S115,'4b. Scorer 2'!R115,'4c. Scorer 3'!S115)," ")</f>
        <v xml:space="preserve"> </v>
      </c>
      <c r="AG116" s="132" t="str">
        <f>IFERROR(AVERAGE('4a. Scorer 1'!#REF!,'4b. Scorer 2'!S115,'4c. Scorer 3'!#REF!)," ")</f>
        <v xml:space="preserve"> </v>
      </c>
      <c r="AH116" s="133" t="str">
        <f t="shared" si="15"/>
        <v/>
      </c>
      <c r="AI116" s="128"/>
      <c r="AJ116" s="127"/>
      <c r="AK116" s="192" t="s">
        <v>1</v>
      </c>
      <c r="AL116" s="127"/>
      <c r="AM116" s="127"/>
      <c r="AN116" s="127"/>
      <c r="AO116" s="192"/>
    </row>
    <row r="117" spans="1:41" ht="22.5" customHeight="1">
      <c r="A117" s="136"/>
      <c r="B117" s="136"/>
      <c r="C117" s="194"/>
      <c r="D117" s="19"/>
      <c r="E117" s="127"/>
      <c r="F117" s="127"/>
      <c r="G117" s="127"/>
      <c r="H117" s="128"/>
      <c r="I117" s="127"/>
      <c r="J117" s="129" t="str">
        <f>IF(G117="","",IF(AND(G117="Quick win",T117&gt;'7. Scoring criteria'!$C$45,AH117&gt;'7. Scoring criteria'!F151),"Yes",IF(AND(G117="Big bet",T117&gt;'7. Scoring criteria'!$C$46,X117&gt;'7. Scoring criteria'!$D$46,AC117&gt;'7. Scoring criteria'!$E$46),"Yes",IF(AND(G117="Long shot",X117&gt;'7. Scoring criteria'!$D$47,AC117&gt;'7. Scoring criteria'!$E$47),"Yes","No"))))</f>
        <v/>
      </c>
      <c r="K117" s="129"/>
      <c r="L117" s="128"/>
      <c r="M117" s="130" t="str">
        <f t="shared" si="16"/>
        <v/>
      </c>
      <c r="N117" s="131" t="str">
        <f t="shared" si="11"/>
        <v xml:space="preserve"> </v>
      </c>
      <c r="O117" s="128"/>
      <c r="P117" s="132" t="str">
        <f>IFERROR(AVERAGE('4a. Scorer 1'!F116,'4b. Scorer 2'!F116,'4c. Scorer 3'!F116)," ")</f>
        <v xml:space="preserve"> </v>
      </c>
      <c r="Q117" s="132" t="str">
        <f>IFERROR(AVERAGE('4a. Scorer 1'!H116,'4b. Scorer 2'!H116,'4c. Scorer 3'!H116)," ")</f>
        <v xml:space="preserve"> </v>
      </c>
      <c r="R117" s="132" t="str">
        <f>IFERROR(AVERAGE('4a. Scorer 1'!I116,'4b. Scorer 2'!I116,'4c. Scorer 3'!I116)," ")</f>
        <v xml:space="preserve"> </v>
      </c>
      <c r="S117" s="132" t="str">
        <f>IFERROR(AVERAGE('4a. Scorer 1'!J116,'4b. Scorer 2'!J116,'4c. Scorer 3'!J116)," ")</f>
        <v xml:space="preserve"> </v>
      </c>
      <c r="T117" s="133" t="str">
        <f t="shared" si="18"/>
        <v/>
      </c>
      <c r="U117" s="132" t="str">
        <f>IFERROR(AVERAGE('4a. Scorer 1'!#REF!,'4b. Scorer 2'!#REF!,'4c. Scorer 3'!#REF!)," ")</f>
        <v xml:space="preserve"> </v>
      </c>
      <c r="V117" s="132" t="str">
        <f>IFERROR(AVERAGE('4a. Scorer 1'!#REF!,'4b. Scorer 2'!M116,'4c. Scorer 3'!#REF!)," ")</f>
        <v xml:space="preserve"> </v>
      </c>
      <c r="W117" s="132"/>
      <c r="X117" s="133" t="str">
        <f t="shared" si="13"/>
        <v/>
      </c>
      <c r="Y117" s="132" t="str">
        <f>IFERROR(AVERAGE('4a. Scorer 1'!#REF!,'4b. Scorer 2'!N116,'4c. Scorer 3'!#REF!)," ")</f>
        <v xml:space="preserve"> </v>
      </c>
      <c r="Z117" s="132" t="str">
        <f>IFERROR(AVERAGE('4a. Scorer 1'!N116,'4b. Scorer 2'!N116,'4c. Scorer 3'!N116)," ")</f>
        <v xml:space="preserve"> </v>
      </c>
      <c r="AA117" s="132" t="str">
        <f>IFERROR(AVERAGE('4a. Scorer 1'!N116,'4b. Scorer 2'!#REF!,'4c. Scorer 3'!O116)," ")</f>
        <v xml:space="preserve"> </v>
      </c>
      <c r="AB117" s="132"/>
      <c r="AC117" s="133" t="str">
        <f t="shared" si="17"/>
        <v/>
      </c>
      <c r="AD117" s="132" t="str">
        <f>IFERROR(AVERAGE('4a. Scorer 1'!Q116,'4b. Scorer 2'!P116,'4c. Scorer 3'!Q116)," ")</f>
        <v xml:space="preserve"> </v>
      </c>
      <c r="AE117" s="132" t="str">
        <f>IFERROR(AVERAGE('4a. Scorer 1'!R116,'4b. Scorer 2'!Q116,'4c. Scorer 3'!R116)," ")</f>
        <v xml:space="preserve"> </v>
      </c>
      <c r="AF117" s="132" t="str">
        <f>IFERROR(AVERAGE('4a. Scorer 1'!S116,'4b. Scorer 2'!R116,'4c. Scorer 3'!S116)," ")</f>
        <v xml:space="preserve"> </v>
      </c>
      <c r="AG117" s="132" t="str">
        <f>IFERROR(AVERAGE('4a. Scorer 1'!#REF!,'4b. Scorer 2'!S116,'4c. Scorer 3'!#REF!)," ")</f>
        <v xml:space="preserve"> </v>
      </c>
      <c r="AH117" s="133" t="str">
        <f t="shared" si="15"/>
        <v/>
      </c>
      <c r="AI117" s="128"/>
      <c r="AJ117" s="127"/>
      <c r="AK117" s="192" t="s">
        <v>1</v>
      </c>
      <c r="AL117" s="127"/>
      <c r="AM117" s="127"/>
      <c r="AN117" s="127"/>
      <c r="AO117" s="192"/>
    </row>
    <row r="118" spans="1:41" ht="22.5" customHeight="1">
      <c r="A118" s="136"/>
      <c r="B118" s="136"/>
      <c r="C118" s="194"/>
      <c r="D118" s="19"/>
      <c r="E118" s="127"/>
      <c r="F118" s="127"/>
      <c r="G118" s="127"/>
      <c r="H118" s="128"/>
      <c r="I118" s="127"/>
      <c r="J118" s="129" t="str">
        <f>IF(G118="","",IF(AND(G118="Quick win",T118&gt;'7. Scoring criteria'!$C$45,AH118&gt;'7. Scoring criteria'!F152),"Yes",IF(AND(G118="Big bet",T118&gt;'7. Scoring criteria'!$C$46,X118&gt;'7. Scoring criteria'!$D$46,AC118&gt;'7. Scoring criteria'!$E$46),"Yes",IF(AND(G118="Long shot",X118&gt;'7. Scoring criteria'!$D$47,AC118&gt;'7. Scoring criteria'!$E$47),"Yes","No"))))</f>
        <v/>
      </c>
      <c r="K118" s="129"/>
      <c r="L118" s="128"/>
      <c r="M118" s="130" t="str">
        <f t="shared" si="16"/>
        <v/>
      </c>
      <c r="N118" s="131" t="str">
        <f t="shared" si="11"/>
        <v xml:space="preserve"> </v>
      </c>
      <c r="O118" s="128"/>
      <c r="P118" s="132" t="str">
        <f>IFERROR(AVERAGE('4a. Scorer 1'!F117,'4b. Scorer 2'!F117,'4c. Scorer 3'!F117)," ")</f>
        <v xml:space="preserve"> </v>
      </c>
      <c r="Q118" s="132" t="str">
        <f>IFERROR(AVERAGE('4a. Scorer 1'!H117,'4b. Scorer 2'!H117,'4c. Scorer 3'!H117)," ")</f>
        <v xml:space="preserve"> </v>
      </c>
      <c r="R118" s="132" t="str">
        <f>IFERROR(AVERAGE('4a. Scorer 1'!I117,'4b. Scorer 2'!I117,'4c. Scorer 3'!I117)," ")</f>
        <v xml:space="preserve"> </v>
      </c>
      <c r="S118" s="132" t="str">
        <f>IFERROR(AVERAGE('4a. Scorer 1'!J117,'4b. Scorer 2'!J117,'4c. Scorer 3'!J117)," ")</f>
        <v xml:space="preserve"> </v>
      </c>
      <c r="T118" s="133" t="str">
        <f t="shared" si="18"/>
        <v/>
      </c>
      <c r="U118" s="132" t="str">
        <f>IFERROR(AVERAGE('4a. Scorer 1'!#REF!,'4b. Scorer 2'!#REF!,'4c. Scorer 3'!#REF!)," ")</f>
        <v xml:space="preserve"> </v>
      </c>
      <c r="V118" s="132" t="str">
        <f>IFERROR(AVERAGE('4a. Scorer 1'!#REF!,'4b. Scorer 2'!M117,'4c. Scorer 3'!#REF!)," ")</f>
        <v xml:space="preserve"> </v>
      </c>
      <c r="W118" s="132"/>
      <c r="X118" s="133" t="str">
        <f t="shared" si="13"/>
        <v/>
      </c>
      <c r="Y118" s="132" t="str">
        <f>IFERROR(AVERAGE('4a. Scorer 1'!#REF!,'4b. Scorer 2'!N117,'4c. Scorer 3'!#REF!)," ")</f>
        <v xml:space="preserve"> </v>
      </c>
      <c r="Z118" s="132" t="str">
        <f>IFERROR(AVERAGE('4a. Scorer 1'!N117,'4b. Scorer 2'!N117,'4c. Scorer 3'!N117)," ")</f>
        <v xml:space="preserve"> </v>
      </c>
      <c r="AA118" s="132" t="str">
        <f>IFERROR(AVERAGE('4a. Scorer 1'!N117,'4b. Scorer 2'!#REF!,'4c. Scorer 3'!O117)," ")</f>
        <v xml:space="preserve"> </v>
      </c>
      <c r="AB118" s="132"/>
      <c r="AC118" s="133" t="str">
        <f t="shared" si="17"/>
        <v/>
      </c>
      <c r="AD118" s="132" t="str">
        <f>IFERROR(AVERAGE('4a. Scorer 1'!Q117,'4b. Scorer 2'!P117,'4c. Scorer 3'!Q117)," ")</f>
        <v xml:space="preserve"> </v>
      </c>
      <c r="AE118" s="132" t="str">
        <f>IFERROR(AVERAGE('4a. Scorer 1'!R117,'4b. Scorer 2'!Q117,'4c. Scorer 3'!R117)," ")</f>
        <v xml:space="preserve"> </v>
      </c>
      <c r="AF118" s="132" t="str">
        <f>IFERROR(AVERAGE('4a. Scorer 1'!S117,'4b. Scorer 2'!R117,'4c. Scorer 3'!S117)," ")</f>
        <v xml:space="preserve"> </v>
      </c>
      <c r="AG118" s="132" t="str">
        <f>IFERROR(AVERAGE('4a. Scorer 1'!#REF!,'4b. Scorer 2'!S117,'4c. Scorer 3'!#REF!)," ")</f>
        <v xml:space="preserve"> </v>
      </c>
      <c r="AH118" s="133" t="str">
        <f t="shared" si="15"/>
        <v/>
      </c>
      <c r="AI118" s="128"/>
      <c r="AJ118" s="127"/>
      <c r="AK118" s="192" t="s">
        <v>1</v>
      </c>
      <c r="AL118" s="127"/>
      <c r="AM118" s="127"/>
      <c r="AN118" s="127"/>
      <c r="AO118" s="192"/>
    </row>
    <row r="119" spans="1:41" ht="22.5" customHeight="1">
      <c r="A119" s="136"/>
      <c r="B119" s="136"/>
      <c r="C119" s="194"/>
      <c r="D119" s="19"/>
      <c r="E119" s="127"/>
      <c r="F119" s="127"/>
      <c r="G119" s="127"/>
      <c r="H119" s="128"/>
      <c r="I119" s="127"/>
      <c r="J119" s="129" t="str">
        <f>IF(G119="","",IF(AND(G119="Quick win",T119&gt;'7. Scoring criteria'!$C$45,AH119&gt;'7. Scoring criteria'!F153),"Yes",IF(AND(G119="Big bet",T119&gt;'7. Scoring criteria'!$C$46,X119&gt;'7. Scoring criteria'!$D$46,AC119&gt;'7. Scoring criteria'!$E$46),"Yes",IF(AND(G119="Long shot",X119&gt;'7. Scoring criteria'!$D$47,AC119&gt;'7. Scoring criteria'!$E$47),"Yes","No"))))</f>
        <v/>
      </c>
      <c r="K119" s="129"/>
      <c r="L119" s="128"/>
      <c r="M119" s="130" t="str">
        <f t="shared" si="16"/>
        <v/>
      </c>
      <c r="N119" s="131" t="str">
        <f t="shared" si="11"/>
        <v xml:space="preserve"> </v>
      </c>
      <c r="O119" s="128"/>
      <c r="P119" s="132" t="str">
        <f>IFERROR(AVERAGE('4a. Scorer 1'!F118,'4b. Scorer 2'!F118,'4c. Scorer 3'!F118)," ")</f>
        <v xml:space="preserve"> </v>
      </c>
      <c r="Q119" s="132" t="str">
        <f>IFERROR(AVERAGE('4a. Scorer 1'!H118,'4b. Scorer 2'!H118,'4c. Scorer 3'!H118)," ")</f>
        <v xml:space="preserve"> </v>
      </c>
      <c r="R119" s="132" t="str">
        <f>IFERROR(AVERAGE('4a. Scorer 1'!I118,'4b. Scorer 2'!I118,'4c. Scorer 3'!I118)," ")</f>
        <v xml:space="preserve"> </v>
      </c>
      <c r="S119" s="132" t="str">
        <f>IFERROR(AVERAGE('4a. Scorer 1'!J118,'4b. Scorer 2'!J118,'4c. Scorer 3'!J118)," ")</f>
        <v xml:space="preserve"> </v>
      </c>
      <c r="T119" s="133" t="str">
        <f t="shared" si="18"/>
        <v/>
      </c>
      <c r="U119" s="132" t="str">
        <f>IFERROR(AVERAGE('4a. Scorer 1'!#REF!,'4b. Scorer 2'!#REF!,'4c. Scorer 3'!#REF!)," ")</f>
        <v xml:space="preserve"> </v>
      </c>
      <c r="V119" s="132" t="str">
        <f>IFERROR(AVERAGE('4a. Scorer 1'!#REF!,'4b. Scorer 2'!M118,'4c. Scorer 3'!#REF!)," ")</f>
        <v xml:space="preserve"> </v>
      </c>
      <c r="W119" s="132"/>
      <c r="X119" s="133" t="str">
        <f t="shared" si="13"/>
        <v/>
      </c>
      <c r="Y119" s="132" t="str">
        <f>IFERROR(AVERAGE('4a. Scorer 1'!#REF!,'4b. Scorer 2'!N118,'4c. Scorer 3'!#REF!)," ")</f>
        <v xml:space="preserve"> </v>
      </c>
      <c r="Z119" s="132" t="str">
        <f>IFERROR(AVERAGE('4a. Scorer 1'!N118,'4b. Scorer 2'!N118,'4c. Scorer 3'!N118)," ")</f>
        <v xml:space="preserve"> </v>
      </c>
      <c r="AA119" s="132" t="str">
        <f>IFERROR(AVERAGE('4a. Scorer 1'!N118,'4b. Scorer 2'!#REF!,'4c. Scorer 3'!O118)," ")</f>
        <v xml:space="preserve"> </v>
      </c>
      <c r="AB119" s="132"/>
      <c r="AC119" s="133" t="str">
        <f t="shared" si="17"/>
        <v/>
      </c>
      <c r="AD119" s="132" t="str">
        <f>IFERROR(AVERAGE('4a. Scorer 1'!Q118,'4b. Scorer 2'!P118,'4c. Scorer 3'!Q118)," ")</f>
        <v xml:space="preserve"> </v>
      </c>
      <c r="AE119" s="132" t="str">
        <f>IFERROR(AVERAGE('4a. Scorer 1'!R118,'4b. Scorer 2'!Q118,'4c. Scorer 3'!R118)," ")</f>
        <v xml:space="preserve"> </v>
      </c>
      <c r="AF119" s="132" t="str">
        <f>IFERROR(AVERAGE('4a. Scorer 1'!S118,'4b. Scorer 2'!R118,'4c. Scorer 3'!S118)," ")</f>
        <v xml:space="preserve"> </v>
      </c>
      <c r="AG119" s="132" t="str">
        <f>IFERROR(AVERAGE('4a. Scorer 1'!#REF!,'4b. Scorer 2'!S118,'4c. Scorer 3'!#REF!)," ")</f>
        <v xml:space="preserve"> </v>
      </c>
      <c r="AH119" s="133" t="str">
        <f t="shared" si="15"/>
        <v/>
      </c>
      <c r="AI119" s="128"/>
      <c r="AJ119" s="127"/>
      <c r="AK119" s="192" t="s">
        <v>1</v>
      </c>
      <c r="AL119" s="127"/>
      <c r="AM119" s="127"/>
      <c r="AN119" s="127"/>
      <c r="AO119" s="192"/>
    </row>
    <row r="120" spans="1:41" ht="22.5" customHeight="1">
      <c r="A120" s="136"/>
      <c r="B120" s="136"/>
      <c r="C120" s="194"/>
      <c r="D120" s="19"/>
      <c r="E120" s="127"/>
      <c r="F120" s="127"/>
      <c r="G120" s="127"/>
      <c r="H120" s="128"/>
      <c r="I120" s="127"/>
      <c r="J120" s="129" t="str">
        <f>IF(G120="","",IF(AND(G120="Quick win",T120&gt;'7. Scoring criteria'!$C$45,AH120&gt;'7. Scoring criteria'!F154),"Yes",IF(AND(G120="Big bet",T120&gt;'7. Scoring criteria'!$C$46,X120&gt;'7. Scoring criteria'!$D$46,AC120&gt;'7. Scoring criteria'!$E$46),"Yes",IF(AND(G120="Long shot",X120&gt;'7. Scoring criteria'!$D$47,AC120&gt;'7. Scoring criteria'!$E$47),"Yes","No"))))</f>
        <v/>
      </c>
      <c r="K120" s="129"/>
      <c r="L120" s="128"/>
      <c r="M120" s="130" t="str">
        <f t="shared" si="16"/>
        <v/>
      </c>
      <c r="N120" s="131" t="str">
        <f t="shared" si="11"/>
        <v xml:space="preserve"> </v>
      </c>
      <c r="O120" s="128"/>
      <c r="P120" s="132" t="str">
        <f>IFERROR(AVERAGE('4a. Scorer 1'!F119,'4b. Scorer 2'!F119,'4c. Scorer 3'!F119)," ")</f>
        <v xml:space="preserve"> </v>
      </c>
      <c r="Q120" s="132" t="str">
        <f>IFERROR(AVERAGE('4a. Scorer 1'!H119,'4b. Scorer 2'!H119,'4c. Scorer 3'!H119)," ")</f>
        <v xml:space="preserve"> </v>
      </c>
      <c r="R120" s="132" t="str">
        <f>IFERROR(AVERAGE('4a. Scorer 1'!I119,'4b. Scorer 2'!I119,'4c. Scorer 3'!I119)," ")</f>
        <v xml:space="preserve"> </v>
      </c>
      <c r="S120" s="132" t="str">
        <f>IFERROR(AVERAGE('4a. Scorer 1'!J119,'4b. Scorer 2'!J119,'4c. Scorer 3'!J119)," ")</f>
        <v xml:space="preserve"> </v>
      </c>
      <c r="T120" s="133" t="str">
        <f t="shared" si="18"/>
        <v/>
      </c>
      <c r="U120" s="132" t="str">
        <f>IFERROR(AVERAGE('4a. Scorer 1'!#REF!,'4b. Scorer 2'!#REF!,'4c. Scorer 3'!#REF!)," ")</f>
        <v xml:space="preserve"> </v>
      </c>
      <c r="V120" s="132" t="str">
        <f>IFERROR(AVERAGE('4a. Scorer 1'!#REF!,'4b. Scorer 2'!M119,'4c. Scorer 3'!#REF!)," ")</f>
        <v xml:space="preserve"> </v>
      </c>
      <c r="W120" s="132"/>
      <c r="X120" s="133" t="str">
        <f t="shared" si="13"/>
        <v/>
      </c>
      <c r="Y120" s="132" t="str">
        <f>IFERROR(AVERAGE('4a. Scorer 1'!#REF!,'4b. Scorer 2'!N119,'4c. Scorer 3'!#REF!)," ")</f>
        <v xml:space="preserve"> </v>
      </c>
      <c r="Z120" s="132" t="str">
        <f>IFERROR(AVERAGE('4a. Scorer 1'!N119,'4b. Scorer 2'!N119,'4c. Scorer 3'!N119)," ")</f>
        <v xml:space="preserve"> </v>
      </c>
      <c r="AA120" s="132" t="str">
        <f>IFERROR(AVERAGE('4a. Scorer 1'!N119,'4b. Scorer 2'!#REF!,'4c. Scorer 3'!O119)," ")</f>
        <v xml:space="preserve"> </v>
      </c>
      <c r="AB120" s="132"/>
      <c r="AC120" s="133" t="str">
        <f t="shared" si="17"/>
        <v/>
      </c>
      <c r="AD120" s="132" t="str">
        <f>IFERROR(AVERAGE('4a. Scorer 1'!Q119,'4b. Scorer 2'!P119,'4c. Scorer 3'!Q119)," ")</f>
        <v xml:space="preserve"> </v>
      </c>
      <c r="AE120" s="132" t="str">
        <f>IFERROR(AVERAGE('4a. Scorer 1'!R119,'4b. Scorer 2'!Q119,'4c. Scorer 3'!R119)," ")</f>
        <v xml:space="preserve"> </v>
      </c>
      <c r="AF120" s="132" t="str">
        <f>IFERROR(AVERAGE('4a. Scorer 1'!S119,'4b. Scorer 2'!R119,'4c. Scorer 3'!S119)," ")</f>
        <v xml:space="preserve"> </v>
      </c>
      <c r="AG120" s="132" t="str">
        <f>IFERROR(AVERAGE('4a. Scorer 1'!#REF!,'4b. Scorer 2'!S119,'4c. Scorer 3'!#REF!)," ")</f>
        <v xml:space="preserve"> </v>
      </c>
      <c r="AH120" s="133" t="str">
        <f t="shared" si="15"/>
        <v/>
      </c>
      <c r="AI120" s="128"/>
      <c r="AJ120" s="127"/>
      <c r="AK120" s="192" t="s">
        <v>1</v>
      </c>
      <c r="AL120" s="127"/>
      <c r="AM120" s="127"/>
      <c r="AN120" s="127"/>
      <c r="AO120" s="192"/>
    </row>
    <row r="121" spans="1:41" ht="22.5" customHeight="1">
      <c r="A121" s="136"/>
      <c r="B121" s="136"/>
      <c r="C121" s="194"/>
      <c r="D121" s="19"/>
      <c r="E121" s="127"/>
      <c r="F121" s="127"/>
      <c r="G121" s="127"/>
      <c r="H121" s="128"/>
      <c r="I121" s="127"/>
      <c r="J121" s="129" t="str">
        <f>IF(G121="","",IF(AND(G121="Quick win",T121&gt;'7. Scoring criteria'!$C$45,AH121&gt;'7. Scoring criteria'!F155),"Yes",IF(AND(G121="Big bet",T121&gt;'7. Scoring criteria'!$C$46,X121&gt;'7. Scoring criteria'!$D$46,AC121&gt;'7. Scoring criteria'!$E$46),"Yes",IF(AND(G121="Long shot",X121&gt;'7. Scoring criteria'!$D$47,AC121&gt;'7. Scoring criteria'!$E$47),"Yes","No"))))</f>
        <v/>
      </c>
      <c r="K121" s="129"/>
      <c r="L121" s="128"/>
      <c r="M121" s="130" t="str">
        <f t="shared" si="16"/>
        <v/>
      </c>
      <c r="N121" s="131" t="str">
        <f t="shared" si="11"/>
        <v xml:space="preserve"> </v>
      </c>
      <c r="O121" s="128"/>
      <c r="P121" s="132" t="str">
        <f>IFERROR(AVERAGE('4a. Scorer 1'!F120,'4b. Scorer 2'!F120,'4c. Scorer 3'!F120)," ")</f>
        <v xml:space="preserve"> </v>
      </c>
      <c r="Q121" s="132" t="str">
        <f>IFERROR(AVERAGE('4a. Scorer 1'!H120,'4b. Scorer 2'!H120,'4c. Scorer 3'!H120)," ")</f>
        <v xml:space="preserve"> </v>
      </c>
      <c r="R121" s="132" t="str">
        <f>IFERROR(AVERAGE('4a. Scorer 1'!I120,'4b. Scorer 2'!I120,'4c. Scorer 3'!I120)," ")</f>
        <v xml:space="preserve"> </v>
      </c>
      <c r="S121" s="132" t="str">
        <f>IFERROR(AVERAGE('4a. Scorer 1'!J120,'4b. Scorer 2'!J120,'4c. Scorer 3'!J120)," ")</f>
        <v xml:space="preserve"> </v>
      </c>
      <c r="T121" s="133" t="str">
        <f t="shared" si="18"/>
        <v/>
      </c>
      <c r="U121" s="132" t="str">
        <f>IFERROR(AVERAGE('4a. Scorer 1'!#REF!,'4b. Scorer 2'!#REF!,'4c. Scorer 3'!#REF!)," ")</f>
        <v xml:space="preserve"> </v>
      </c>
      <c r="V121" s="132" t="str">
        <f>IFERROR(AVERAGE('4a. Scorer 1'!#REF!,'4b. Scorer 2'!M120,'4c. Scorer 3'!#REF!)," ")</f>
        <v xml:space="preserve"> </v>
      </c>
      <c r="W121" s="132"/>
      <c r="X121" s="133" t="str">
        <f t="shared" si="13"/>
        <v/>
      </c>
      <c r="Y121" s="132" t="str">
        <f>IFERROR(AVERAGE('4a. Scorer 1'!#REF!,'4b. Scorer 2'!N120,'4c. Scorer 3'!#REF!)," ")</f>
        <v xml:space="preserve"> </v>
      </c>
      <c r="Z121" s="132" t="str">
        <f>IFERROR(AVERAGE('4a. Scorer 1'!N120,'4b. Scorer 2'!N120,'4c. Scorer 3'!N120)," ")</f>
        <v xml:space="preserve"> </v>
      </c>
      <c r="AA121" s="132" t="str">
        <f>IFERROR(AVERAGE('4a. Scorer 1'!N120,'4b. Scorer 2'!#REF!,'4c. Scorer 3'!O120)," ")</f>
        <v xml:space="preserve"> </v>
      </c>
      <c r="AB121" s="132"/>
      <c r="AC121" s="133" t="str">
        <f t="shared" si="17"/>
        <v/>
      </c>
      <c r="AD121" s="132" t="str">
        <f>IFERROR(AVERAGE('4a. Scorer 1'!Q120,'4b. Scorer 2'!P120,'4c. Scorer 3'!Q120)," ")</f>
        <v xml:space="preserve"> </v>
      </c>
      <c r="AE121" s="132" t="str">
        <f>IFERROR(AVERAGE('4a. Scorer 1'!R120,'4b. Scorer 2'!Q120,'4c. Scorer 3'!R120)," ")</f>
        <v xml:space="preserve"> </v>
      </c>
      <c r="AF121" s="132" t="str">
        <f>IFERROR(AVERAGE('4a. Scorer 1'!S120,'4b. Scorer 2'!R120,'4c. Scorer 3'!S120)," ")</f>
        <v xml:space="preserve"> </v>
      </c>
      <c r="AG121" s="132" t="str">
        <f>IFERROR(AVERAGE('4a. Scorer 1'!#REF!,'4b. Scorer 2'!S120,'4c. Scorer 3'!#REF!)," ")</f>
        <v xml:space="preserve"> </v>
      </c>
      <c r="AH121" s="133" t="str">
        <f t="shared" si="15"/>
        <v/>
      </c>
      <c r="AI121" s="128"/>
      <c r="AJ121" s="127"/>
      <c r="AK121" s="192" t="s">
        <v>1</v>
      </c>
      <c r="AL121" s="127"/>
      <c r="AM121" s="127"/>
      <c r="AN121" s="127"/>
      <c r="AO121" s="192"/>
    </row>
    <row r="122" spans="1:41" ht="22.5" customHeight="1">
      <c r="A122" s="136"/>
      <c r="B122" s="136"/>
      <c r="C122" s="194"/>
      <c r="D122" s="19"/>
      <c r="E122" s="127"/>
      <c r="F122" s="127"/>
      <c r="G122" s="127"/>
      <c r="H122" s="128"/>
      <c r="I122" s="127"/>
      <c r="J122" s="129" t="str">
        <f>IF(G122="","",IF(AND(G122="Quick win",T122&gt;'7. Scoring criteria'!$C$45,AH122&gt;'7. Scoring criteria'!F156),"Yes",IF(AND(G122="Big bet",T122&gt;'7. Scoring criteria'!$C$46,X122&gt;'7. Scoring criteria'!$D$46,AC122&gt;'7. Scoring criteria'!$E$46),"Yes",IF(AND(G122="Long shot",X122&gt;'7. Scoring criteria'!$D$47,AC122&gt;'7. Scoring criteria'!$E$47),"Yes","No"))))</f>
        <v/>
      </c>
      <c r="K122" s="129"/>
      <c r="L122" s="128"/>
      <c r="M122" s="130" t="str">
        <f t="shared" si="16"/>
        <v/>
      </c>
      <c r="N122" s="131" t="str">
        <f t="shared" si="11"/>
        <v xml:space="preserve"> </v>
      </c>
      <c r="O122" s="128"/>
      <c r="P122" s="132" t="str">
        <f>IFERROR(AVERAGE('4a. Scorer 1'!F121,'4b. Scorer 2'!F121,'4c. Scorer 3'!F121)," ")</f>
        <v xml:space="preserve"> </v>
      </c>
      <c r="Q122" s="132" t="str">
        <f>IFERROR(AVERAGE('4a. Scorer 1'!H121,'4b. Scorer 2'!H121,'4c. Scorer 3'!H121)," ")</f>
        <v xml:space="preserve"> </v>
      </c>
      <c r="R122" s="132" t="str">
        <f>IFERROR(AVERAGE('4a. Scorer 1'!I121,'4b. Scorer 2'!I121,'4c. Scorer 3'!I121)," ")</f>
        <v xml:space="preserve"> </v>
      </c>
      <c r="S122" s="132" t="str">
        <f>IFERROR(AVERAGE('4a. Scorer 1'!J121,'4b. Scorer 2'!J121,'4c. Scorer 3'!J121)," ")</f>
        <v xml:space="preserve"> </v>
      </c>
      <c r="T122" s="133" t="str">
        <f t="shared" si="18"/>
        <v/>
      </c>
      <c r="U122" s="132" t="str">
        <f>IFERROR(AVERAGE('4a. Scorer 1'!#REF!,'4b. Scorer 2'!#REF!,'4c. Scorer 3'!#REF!)," ")</f>
        <v xml:space="preserve"> </v>
      </c>
      <c r="V122" s="132" t="str">
        <f>IFERROR(AVERAGE('4a. Scorer 1'!#REF!,'4b. Scorer 2'!M121,'4c. Scorer 3'!#REF!)," ")</f>
        <v xml:space="preserve"> </v>
      </c>
      <c r="W122" s="132"/>
      <c r="X122" s="133" t="str">
        <f t="shared" si="13"/>
        <v/>
      </c>
      <c r="Y122" s="132" t="str">
        <f>IFERROR(AVERAGE('4a. Scorer 1'!#REF!,'4b. Scorer 2'!N121,'4c. Scorer 3'!#REF!)," ")</f>
        <v xml:space="preserve"> </v>
      </c>
      <c r="Z122" s="132" t="str">
        <f>IFERROR(AVERAGE('4a. Scorer 1'!N121,'4b. Scorer 2'!N121,'4c. Scorer 3'!N121)," ")</f>
        <v xml:space="preserve"> </v>
      </c>
      <c r="AA122" s="132" t="str">
        <f>IFERROR(AVERAGE('4a. Scorer 1'!N121,'4b. Scorer 2'!#REF!,'4c. Scorer 3'!O121)," ")</f>
        <v xml:space="preserve"> </v>
      </c>
      <c r="AB122" s="132"/>
      <c r="AC122" s="133" t="str">
        <f t="shared" si="17"/>
        <v/>
      </c>
      <c r="AD122" s="132" t="str">
        <f>IFERROR(AVERAGE('4a. Scorer 1'!Q121,'4b. Scorer 2'!P121,'4c. Scorer 3'!Q121)," ")</f>
        <v xml:space="preserve"> </v>
      </c>
      <c r="AE122" s="132" t="str">
        <f>IFERROR(AVERAGE('4a. Scorer 1'!R121,'4b. Scorer 2'!Q121,'4c. Scorer 3'!R121)," ")</f>
        <v xml:space="preserve"> </v>
      </c>
      <c r="AF122" s="132" t="str">
        <f>IFERROR(AVERAGE('4a. Scorer 1'!S121,'4b. Scorer 2'!R121,'4c. Scorer 3'!S121)," ")</f>
        <v xml:space="preserve"> </v>
      </c>
      <c r="AG122" s="132" t="str">
        <f>IFERROR(AVERAGE('4a. Scorer 1'!#REF!,'4b. Scorer 2'!S121,'4c. Scorer 3'!#REF!)," ")</f>
        <v xml:space="preserve"> </v>
      </c>
      <c r="AH122" s="133" t="str">
        <f t="shared" si="15"/>
        <v/>
      </c>
      <c r="AI122" s="128"/>
      <c r="AJ122" s="127"/>
      <c r="AK122" s="192" t="s">
        <v>1</v>
      </c>
      <c r="AL122" s="127"/>
      <c r="AM122" s="127"/>
      <c r="AN122" s="127"/>
      <c r="AO122" s="192"/>
    </row>
    <row r="123" spans="1:41" ht="22.5" customHeight="1">
      <c r="A123" s="136"/>
      <c r="B123" s="136"/>
      <c r="C123" s="194"/>
      <c r="D123" s="19"/>
      <c r="E123" s="127"/>
      <c r="F123" s="127"/>
      <c r="G123" s="127"/>
      <c r="H123" s="128"/>
      <c r="I123" s="127"/>
      <c r="J123" s="129" t="str">
        <f>IF(G123="","",IF(AND(G123="Quick win",T123&gt;'7. Scoring criteria'!$C$45,AH123&gt;'7. Scoring criteria'!F157),"Yes",IF(AND(G123="Big bet",T123&gt;'7. Scoring criteria'!$C$46,X123&gt;'7. Scoring criteria'!$D$46,AC123&gt;'7. Scoring criteria'!$E$46),"Yes",IF(AND(G123="Long shot",X123&gt;'7. Scoring criteria'!$D$47,AC123&gt;'7. Scoring criteria'!$E$47),"Yes","No"))))</f>
        <v/>
      </c>
      <c r="K123" s="129"/>
      <c r="L123" s="128"/>
      <c r="M123" s="130" t="str">
        <f t="shared" si="16"/>
        <v/>
      </c>
      <c r="N123" s="131" t="str">
        <f t="shared" si="11"/>
        <v xml:space="preserve"> </v>
      </c>
      <c r="O123" s="128"/>
      <c r="P123" s="132" t="str">
        <f>IFERROR(AVERAGE('4a. Scorer 1'!F122,'4b. Scorer 2'!F122,'4c. Scorer 3'!F122)," ")</f>
        <v xml:space="preserve"> </v>
      </c>
      <c r="Q123" s="132" t="str">
        <f>IFERROR(AVERAGE('4a. Scorer 1'!H122,'4b. Scorer 2'!H122,'4c. Scorer 3'!H122)," ")</f>
        <v xml:space="preserve"> </v>
      </c>
      <c r="R123" s="132" t="str">
        <f>IFERROR(AVERAGE('4a. Scorer 1'!I122,'4b. Scorer 2'!I122,'4c. Scorer 3'!I122)," ")</f>
        <v xml:space="preserve"> </v>
      </c>
      <c r="S123" s="132" t="str">
        <f>IFERROR(AVERAGE('4a. Scorer 1'!J122,'4b. Scorer 2'!J122,'4c. Scorer 3'!J122)," ")</f>
        <v xml:space="preserve"> </v>
      </c>
      <c r="T123" s="133" t="str">
        <f t="shared" si="18"/>
        <v/>
      </c>
      <c r="U123" s="132" t="str">
        <f>IFERROR(AVERAGE('4a. Scorer 1'!#REF!,'4b. Scorer 2'!#REF!,'4c. Scorer 3'!#REF!)," ")</f>
        <v xml:space="preserve"> </v>
      </c>
      <c r="V123" s="132" t="str">
        <f>IFERROR(AVERAGE('4a. Scorer 1'!#REF!,'4b. Scorer 2'!M122,'4c. Scorer 3'!#REF!)," ")</f>
        <v xml:space="preserve"> </v>
      </c>
      <c r="W123" s="132"/>
      <c r="X123" s="133" t="str">
        <f t="shared" si="13"/>
        <v/>
      </c>
      <c r="Y123" s="132" t="str">
        <f>IFERROR(AVERAGE('4a. Scorer 1'!#REF!,'4b. Scorer 2'!N122,'4c. Scorer 3'!#REF!)," ")</f>
        <v xml:space="preserve"> </v>
      </c>
      <c r="Z123" s="132" t="str">
        <f>IFERROR(AVERAGE('4a. Scorer 1'!N122,'4b. Scorer 2'!N122,'4c. Scorer 3'!N122)," ")</f>
        <v xml:space="preserve"> </v>
      </c>
      <c r="AA123" s="132" t="str">
        <f>IFERROR(AVERAGE('4a. Scorer 1'!N122,'4b. Scorer 2'!#REF!,'4c. Scorer 3'!O122)," ")</f>
        <v xml:space="preserve"> </v>
      </c>
      <c r="AB123" s="132"/>
      <c r="AC123" s="133" t="str">
        <f t="shared" si="17"/>
        <v/>
      </c>
      <c r="AD123" s="132" t="str">
        <f>IFERROR(AVERAGE('4a. Scorer 1'!Q122,'4b. Scorer 2'!P122,'4c. Scorer 3'!Q122)," ")</f>
        <v xml:space="preserve"> </v>
      </c>
      <c r="AE123" s="132" t="str">
        <f>IFERROR(AVERAGE('4a. Scorer 1'!R122,'4b. Scorer 2'!Q122,'4c. Scorer 3'!R122)," ")</f>
        <v xml:space="preserve"> </v>
      </c>
      <c r="AF123" s="132" t="str">
        <f>IFERROR(AVERAGE('4a. Scorer 1'!S122,'4b. Scorer 2'!R122,'4c. Scorer 3'!S122)," ")</f>
        <v xml:space="preserve"> </v>
      </c>
      <c r="AG123" s="132" t="str">
        <f>IFERROR(AVERAGE('4a. Scorer 1'!#REF!,'4b. Scorer 2'!S122,'4c. Scorer 3'!#REF!)," ")</f>
        <v xml:space="preserve"> </v>
      </c>
      <c r="AH123" s="133" t="str">
        <f t="shared" si="15"/>
        <v/>
      </c>
      <c r="AI123" s="128"/>
      <c r="AJ123" s="127"/>
      <c r="AK123" s="192" t="s">
        <v>1</v>
      </c>
      <c r="AL123" s="127"/>
      <c r="AM123" s="127"/>
      <c r="AN123" s="127"/>
      <c r="AO123" s="192"/>
    </row>
    <row r="124" spans="1:41" ht="22.5" customHeight="1">
      <c r="A124" s="136"/>
      <c r="B124" s="136"/>
      <c r="C124" s="194"/>
      <c r="D124" s="19"/>
      <c r="E124" s="127"/>
      <c r="F124" s="127"/>
      <c r="G124" s="127"/>
      <c r="H124" s="128"/>
      <c r="I124" s="127"/>
      <c r="J124" s="129" t="str">
        <f>IF(G124="","",IF(AND(G124="Quick win",T124&gt;'7. Scoring criteria'!$C$45,AH124&gt;'7. Scoring criteria'!F158),"Yes",IF(AND(G124="Big bet",T124&gt;'7. Scoring criteria'!$C$46,X124&gt;'7. Scoring criteria'!$D$46,AC124&gt;'7. Scoring criteria'!$E$46),"Yes",IF(AND(G124="Long shot",X124&gt;'7. Scoring criteria'!$D$47,AC124&gt;'7. Scoring criteria'!$E$47),"Yes","No"))))</f>
        <v/>
      </c>
      <c r="K124" s="129"/>
      <c r="L124" s="128"/>
      <c r="M124" s="130" t="str">
        <f t="shared" si="16"/>
        <v/>
      </c>
      <c r="N124" s="131" t="str">
        <f t="shared" si="11"/>
        <v xml:space="preserve"> </v>
      </c>
      <c r="O124" s="128"/>
      <c r="P124" s="132" t="str">
        <f>IFERROR(AVERAGE('4a. Scorer 1'!F123,'4b. Scorer 2'!F123,'4c. Scorer 3'!F123)," ")</f>
        <v xml:space="preserve"> </v>
      </c>
      <c r="Q124" s="132" t="str">
        <f>IFERROR(AVERAGE('4a. Scorer 1'!H123,'4b. Scorer 2'!H123,'4c. Scorer 3'!H123)," ")</f>
        <v xml:space="preserve"> </v>
      </c>
      <c r="R124" s="132" t="str">
        <f>IFERROR(AVERAGE('4a. Scorer 1'!I123,'4b. Scorer 2'!I123,'4c. Scorer 3'!I123)," ")</f>
        <v xml:space="preserve"> </v>
      </c>
      <c r="S124" s="132" t="str">
        <f>IFERROR(AVERAGE('4a. Scorer 1'!J123,'4b. Scorer 2'!J123,'4c. Scorer 3'!J123)," ")</f>
        <v xml:space="preserve"> </v>
      </c>
      <c r="T124" s="133" t="str">
        <f t="shared" si="18"/>
        <v/>
      </c>
      <c r="U124" s="132" t="str">
        <f>IFERROR(AVERAGE('4a. Scorer 1'!#REF!,'4b. Scorer 2'!#REF!,'4c. Scorer 3'!#REF!)," ")</f>
        <v xml:space="preserve"> </v>
      </c>
      <c r="V124" s="132" t="str">
        <f>IFERROR(AVERAGE('4a. Scorer 1'!#REF!,'4b. Scorer 2'!M123,'4c. Scorer 3'!#REF!)," ")</f>
        <v xml:space="preserve"> </v>
      </c>
      <c r="W124" s="132"/>
      <c r="X124" s="133" t="str">
        <f t="shared" si="13"/>
        <v/>
      </c>
      <c r="Y124" s="132" t="str">
        <f>IFERROR(AVERAGE('4a. Scorer 1'!#REF!,'4b. Scorer 2'!N123,'4c. Scorer 3'!#REF!)," ")</f>
        <v xml:space="preserve"> </v>
      </c>
      <c r="Z124" s="132" t="str">
        <f>IFERROR(AVERAGE('4a. Scorer 1'!N123,'4b. Scorer 2'!N123,'4c. Scorer 3'!N123)," ")</f>
        <v xml:space="preserve"> </v>
      </c>
      <c r="AA124" s="132" t="str">
        <f>IFERROR(AVERAGE('4a. Scorer 1'!N123,'4b. Scorer 2'!#REF!,'4c. Scorer 3'!O123)," ")</f>
        <v xml:space="preserve"> </v>
      </c>
      <c r="AB124" s="132"/>
      <c r="AC124" s="133" t="str">
        <f t="shared" si="17"/>
        <v/>
      </c>
      <c r="AD124" s="132" t="str">
        <f>IFERROR(AVERAGE('4a. Scorer 1'!Q123,'4b. Scorer 2'!P123,'4c. Scorer 3'!Q123)," ")</f>
        <v xml:space="preserve"> </v>
      </c>
      <c r="AE124" s="132" t="str">
        <f>IFERROR(AVERAGE('4a. Scorer 1'!R123,'4b. Scorer 2'!Q123,'4c. Scorer 3'!R123)," ")</f>
        <v xml:space="preserve"> </v>
      </c>
      <c r="AF124" s="132" t="str">
        <f>IFERROR(AVERAGE('4a. Scorer 1'!S123,'4b. Scorer 2'!R123,'4c. Scorer 3'!S123)," ")</f>
        <v xml:space="preserve"> </v>
      </c>
      <c r="AG124" s="132" t="str">
        <f>IFERROR(AVERAGE('4a. Scorer 1'!#REF!,'4b. Scorer 2'!S123,'4c. Scorer 3'!#REF!)," ")</f>
        <v xml:space="preserve"> </v>
      </c>
      <c r="AH124" s="133" t="str">
        <f t="shared" si="15"/>
        <v/>
      </c>
      <c r="AI124" s="128"/>
      <c r="AJ124" s="127"/>
      <c r="AK124" s="192" t="s">
        <v>1</v>
      </c>
      <c r="AL124" s="127"/>
      <c r="AM124" s="127"/>
      <c r="AN124" s="127"/>
      <c r="AO124" s="192"/>
    </row>
    <row r="125" spans="1:41" ht="22.5" customHeight="1">
      <c r="A125" s="136"/>
      <c r="B125" s="136"/>
      <c r="C125" s="194"/>
      <c r="D125" s="19"/>
      <c r="E125" s="127"/>
      <c r="F125" s="127"/>
      <c r="G125" s="127"/>
      <c r="H125" s="128"/>
      <c r="I125" s="127"/>
      <c r="J125" s="129" t="str">
        <f>IF(G125="","",IF(AND(G125="Quick win",T125&gt;'7. Scoring criteria'!$C$45,AH125&gt;'7. Scoring criteria'!F159),"Yes",IF(AND(G125="Big bet",T125&gt;'7. Scoring criteria'!$C$46,X125&gt;'7. Scoring criteria'!$D$46,AC125&gt;'7. Scoring criteria'!$E$46),"Yes",IF(AND(G125="Long shot",X125&gt;'7. Scoring criteria'!$D$47,AC125&gt;'7. Scoring criteria'!$E$47),"Yes","No"))))</f>
        <v/>
      </c>
      <c r="K125" s="129"/>
      <c r="L125" s="128"/>
      <c r="M125" s="130" t="str">
        <f t="shared" si="16"/>
        <v/>
      </c>
      <c r="N125" s="131" t="str">
        <f t="shared" si="11"/>
        <v xml:space="preserve"> </v>
      </c>
      <c r="O125" s="128"/>
      <c r="P125" s="132" t="str">
        <f>IFERROR(AVERAGE('4a. Scorer 1'!F124,'4b. Scorer 2'!F124,'4c. Scorer 3'!F124)," ")</f>
        <v xml:space="preserve"> </v>
      </c>
      <c r="Q125" s="132" t="str">
        <f>IFERROR(AVERAGE('4a. Scorer 1'!H124,'4b. Scorer 2'!H124,'4c. Scorer 3'!H124)," ")</f>
        <v xml:space="preserve"> </v>
      </c>
      <c r="R125" s="132" t="str">
        <f>IFERROR(AVERAGE('4a. Scorer 1'!I124,'4b. Scorer 2'!I124,'4c. Scorer 3'!I124)," ")</f>
        <v xml:space="preserve"> </v>
      </c>
      <c r="S125" s="132" t="str">
        <f>IFERROR(AVERAGE('4a. Scorer 1'!J124,'4b. Scorer 2'!J124,'4c. Scorer 3'!J124)," ")</f>
        <v xml:space="preserve"> </v>
      </c>
      <c r="T125" s="133" t="str">
        <f t="shared" si="18"/>
        <v/>
      </c>
      <c r="U125" s="132" t="str">
        <f>IFERROR(AVERAGE('4a. Scorer 1'!#REF!,'4b. Scorer 2'!#REF!,'4c. Scorer 3'!#REF!)," ")</f>
        <v xml:space="preserve"> </v>
      </c>
      <c r="V125" s="132" t="str">
        <f>IFERROR(AVERAGE('4a. Scorer 1'!#REF!,'4b. Scorer 2'!M124,'4c. Scorer 3'!#REF!)," ")</f>
        <v xml:space="preserve"> </v>
      </c>
      <c r="W125" s="132"/>
      <c r="X125" s="133" t="str">
        <f t="shared" si="13"/>
        <v/>
      </c>
      <c r="Y125" s="132" t="str">
        <f>IFERROR(AVERAGE('4a. Scorer 1'!#REF!,'4b. Scorer 2'!N124,'4c. Scorer 3'!#REF!)," ")</f>
        <v xml:space="preserve"> </v>
      </c>
      <c r="Z125" s="132" t="str">
        <f>IFERROR(AVERAGE('4a. Scorer 1'!N124,'4b. Scorer 2'!N124,'4c. Scorer 3'!N124)," ")</f>
        <v xml:space="preserve"> </v>
      </c>
      <c r="AA125" s="132" t="str">
        <f>IFERROR(AVERAGE('4a. Scorer 1'!N124,'4b. Scorer 2'!#REF!,'4c. Scorer 3'!O124)," ")</f>
        <v xml:space="preserve"> </v>
      </c>
      <c r="AB125" s="132"/>
      <c r="AC125" s="133" t="str">
        <f t="shared" si="17"/>
        <v/>
      </c>
      <c r="AD125" s="132" t="str">
        <f>IFERROR(AVERAGE('4a. Scorer 1'!Q124,'4b. Scorer 2'!P124,'4c. Scorer 3'!Q124)," ")</f>
        <v xml:space="preserve"> </v>
      </c>
      <c r="AE125" s="132" t="str">
        <f>IFERROR(AVERAGE('4a. Scorer 1'!R124,'4b. Scorer 2'!Q124,'4c. Scorer 3'!R124)," ")</f>
        <v xml:space="preserve"> </v>
      </c>
      <c r="AF125" s="132" t="str">
        <f>IFERROR(AVERAGE('4a. Scorer 1'!S124,'4b. Scorer 2'!R124,'4c. Scorer 3'!S124)," ")</f>
        <v xml:space="preserve"> </v>
      </c>
      <c r="AG125" s="132" t="str">
        <f>IFERROR(AVERAGE('4a. Scorer 1'!#REF!,'4b. Scorer 2'!S124,'4c. Scorer 3'!#REF!)," ")</f>
        <v xml:space="preserve"> </v>
      </c>
      <c r="AH125" s="133" t="str">
        <f t="shared" si="15"/>
        <v/>
      </c>
      <c r="AI125" s="128"/>
      <c r="AJ125" s="127"/>
      <c r="AK125" s="192" t="s">
        <v>1</v>
      </c>
      <c r="AL125" s="127"/>
      <c r="AM125" s="127"/>
      <c r="AN125" s="127"/>
      <c r="AO125" s="192"/>
    </row>
    <row r="126" spans="1:41" ht="22.5" customHeight="1">
      <c r="A126" s="136"/>
      <c r="B126" s="136"/>
      <c r="C126" s="194"/>
      <c r="D126" s="19"/>
      <c r="E126" s="127"/>
      <c r="F126" s="127"/>
      <c r="G126" s="127"/>
      <c r="H126" s="128"/>
      <c r="I126" s="127"/>
      <c r="J126" s="129" t="str">
        <f>IF(G126="","",IF(AND(G126="Quick win",T126&gt;'7. Scoring criteria'!$C$45,AH126&gt;'7. Scoring criteria'!F160),"Yes",IF(AND(G126="Big bet",T126&gt;'7. Scoring criteria'!$C$46,X126&gt;'7. Scoring criteria'!$D$46,AC126&gt;'7. Scoring criteria'!$E$46),"Yes",IF(AND(G126="Long shot",X126&gt;'7. Scoring criteria'!$D$47,AC126&gt;'7. Scoring criteria'!$E$47),"Yes","No"))))</f>
        <v/>
      </c>
      <c r="K126" s="129"/>
      <c r="L126" s="128"/>
      <c r="M126" s="130" t="str">
        <f t="shared" si="16"/>
        <v/>
      </c>
      <c r="N126" s="131" t="str">
        <f t="shared" si="11"/>
        <v xml:space="preserve"> </v>
      </c>
      <c r="O126" s="128"/>
      <c r="P126" s="132" t="str">
        <f>IFERROR(AVERAGE('4a. Scorer 1'!F125,'4b. Scorer 2'!F125,'4c. Scorer 3'!F125)," ")</f>
        <v xml:space="preserve"> </v>
      </c>
      <c r="Q126" s="132" t="str">
        <f>IFERROR(AVERAGE('4a. Scorer 1'!H125,'4b. Scorer 2'!H125,'4c. Scorer 3'!H125)," ")</f>
        <v xml:space="preserve"> </v>
      </c>
      <c r="R126" s="132" t="str">
        <f>IFERROR(AVERAGE('4a. Scorer 1'!I125,'4b. Scorer 2'!I125,'4c. Scorer 3'!I125)," ")</f>
        <v xml:space="preserve"> </v>
      </c>
      <c r="S126" s="132" t="str">
        <f>IFERROR(AVERAGE('4a. Scorer 1'!J125,'4b. Scorer 2'!J125,'4c. Scorer 3'!J125)," ")</f>
        <v xml:space="preserve"> </v>
      </c>
      <c r="T126" s="133" t="str">
        <f t="shared" si="18"/>
        <v/>
      </c>
      <c r="U126" s="132" t="str">
        <f>IFERROR(AVERAGE('4a. Scorer 1'!#REF!,'4b. Scorer 2'!#REF!,'4c. Scorer 3'!#REF!)," ")</f>
        <v xml:space="preserve"> </v>
      </c>
      <c r="V126" s="132" t="str">
        <f>IFERROR(AVERAGE('4a. Scorer 1'!#REF!,'4b. Scorer 2'!M125,'4c. Scorer 3'!#REF!)," ")</f>
        <v xml:space="preserve"> </v>
      </c>
      <c r="W126" s="132"/>
      <c r="X126" s="133" t="str">
        <f t="shared" si="13"/>
        <v/>
      </c>
      <c r="Y126" s="132" t="str">
        <f>IFERROR(AVERAGE('4a. Scorer 1'!#REF!,'4b. Scorer 2'!N125,'4c. Scorer 3'!#REF!)," ")</f>
        <v xml:space="preserve"> </v>
      </c>
      <c r="Z126" s="132" t="str">
        <f>IFERROR(AVERAGE('4a. Scorer 1'!N125,'4b. Scorer 2'!N125,'4c. Scorer 3'!N125)," ")</f>
        <v xml:space="preserve"> </v>
      </c>
      <c r="AA126" s="132" t="str">
        <f>IFERROR(AVERAGE('4a. Scorer 1'!N125,'4b. Scorer 2'!#REF!,'4c. Scorer 3'!O125)," ")</f>
        <v xml:space="preserve"> </v>
      </c>
      <c r="AB126" s="132"/>
      <c r="AC126" s="133" t="str">
        <f t="shared" si="17"/>
        <v/>
      </c>
      <c r="AD126" s="132" t="str">
        <f>IFERROR(AVERAGE('4a. Scorer 1'!Q125,'4b. Scorer 2'!P125,'4c. Scorer 3'!Q125)," ")</f>
        <v xml:space="preserve"> </v>
      </c>
      <c r="AE126" s="132" t="str">
        <f>IFERROR(AVERAGE('4a. Scorer 1'!R125,'4b. Scorer 2'!Q125,'4c. Scorer 3'!R125)," ")</f>
        <v xml:space="preserve"> </v>
      </c>
      <c r="AF126" s="132" t="str">
        <f>IFERROR(AVERAGE('4a. Scorer 1'!S125,'4b. Scorer 2'!R125,'4c. Scorer 3'!S125)," ")</f>
        <v xml:space="preserve"> </v>
      </c>
      <c r="AG126" s="132" t="str">
        <f>IFERROR(AVERAGE('4a. Scorer 1'!#REF!,'4b. Scorer 2'!S125,'4c. Scorer 3'!#REF!)," ")</f>
        <v xml:space="preserve"> </v>
      </c>
      <c r="AH126" s="133" t="str">
        <f t="shared" si="15"/>
        <v/>
      </c>
      <c r="AI126" s="128"/>
      <c r="AJ126" s="127"/>
      <c r="AK126" s="192" t="s">
        <v>1</v>
      </c>
      <c r="AL126" s="127"/>
      <c r="AM126" s="127"/>
      <c r="AN126" s="127"/>
      <c r="AO126" s="192"/>
    </row>
    <row r="127" spans="1:41" ht="22.5" customHeight="1">
      <c r="A127" s="136"/>
      <c r="B127" s="136"/>
      <c r="C127" s="194"/>
      <c r="D127" s="19"/>
      <c r="E127" s="127"/>
      <c r="F127" s="127"/>
      <c r="G127" s="127"/>
      <c r="H127" s="128"/>
      <c r="I127" s="127"/>
      <c r="J127" s="129" t="str">
        <f>IF(G127="","",IF(AND(G127="Quick win",T127&gt;'7. Scoring criteria'!$C$45,AH127&gt;'7. Scoring criteria'!F161),"Yes",IF(AND(G127="Big bet",T127&gt;'7. Scoring criteria'!$C$46,X127&gt;'7. Scoring criteria'!$D$46,AC127&gt;'7. Scoring criteria'!$E$46),"Yes",IF(AND(G127="Long shot",X127&gt;'7. Scoring criteria'!$D$47,AC127&gt;'7. Scoring criteria'!$E$47),"Yes","No"))))</f>
        <v/>
      </c>
      <c r="K127" s="129"/>
      <c r="L127" s="128"/>
      <c r="M127" s="130" t="str">
        <f t="shared" si="16"/>
        <v/>
      </c>
      <c r="N127" s="131" t="str">
        <f t="shared" si="11"/>
        <v xml:space="preserve"> </v>
      </c>
      <c r="O127" s="128"/>
      <c r="P127" s="132" t="str">
        <f>IFERROR(AVERAGE('4a. Scorer 1'!F126,'4b. Scorer 2'!F126,'4c. Scorer 3'!F126)," ")</f>
        <v xml:space="preserve"> </v>
      </c>
      <c r="Q127" s="132" t="str">
        <f>IFERROR(AVERAGE('4a. Scorer 1'!H126,'4b. Scorer 2'!H126,'4c. Scorer 3'!H126)," ")</f>
        <v xml:space="preserve"> </v>
      </c>
      <c r="R127" s="132" t="str">
        <f>IFERROR(AVERAGE('4a. Scorer 1'!I126,'4b. Scorer 2'!I126,'4c. Scorer 3'!I126)," ")</f>
        <v xml:space="preserve"> </v>
      </c>
      <c r="S127" s="132" t="str">
        <f>IFERROR(AVERAGE('4a. Scorer 1'!J126,'4b. Scorer 2'!J126,'4c. Scorer 3'!J126)," ")</f>
        <v xml:space="preserve"> </v>
      </c>
      <c r="T127" s="133" t="str">
        <f t="shared" si="18"/>
        <v/>
      </c>
      <c r="U127" s="132" t="str">
        <f>IFERROR(AVERAGE('4a. Scorer 1'!#REF!,'4b. Scorer 2'!#REF!,'4c. Scorer 3'!#REF!)," ")</f>
        <v xml:space="preserve"> </v>
      </c>
      <c r="V127" s="132" t="str">
        <f>IFERROR(AVERAGE('4a. Scorer 1'!#REF!,'4b. Scorer 2'!M126,'4c. Scorer 3'!#REF!)," ")</f>
        <v xml:space="preserve"> </v>
      </c>
      <c r="W127" s="132"/>
      <c r="X127" s="133" t="str">
        <f t="shared" si="13"/>
        <v/>
      </c>
      <c r="Y127" s="132" t="str">
        <f>IFERROR(AVERAGE('4a. Scorer 1'!#REF!,'4b. Scorer 2'!N126,'4c. Scorer 3'!#REF!)," ")</f>
        <v xml:space="preserve"> </v>
      </c>
      <c r="Z127" s="132" t="str">
        <f>IFERROR(AVERAGE('4a. Scorer 1'!N126,'4b. Scorer 2'!N126,'4c. Scorer 3'!N126)," ")</f>
        <v xml:space="preserve"> </v>
      </c>
      <c r="AA127" s="132" t="str">
        <f>IFERROR(AVERAGE('4a. Scorer 1'!N126,'4b. Scorer 2'!#REF!,'4c. Scorer 3'!O126)," ")</f>
        <v xml:space="preserve"> </v>
      </c>
      <c r="AB127" s="132"/>
      <c r="AC127" s="133" t="str">
        <f t="shared" si="17"/>
        <v/>
      </c>
      <c r="AD127" s="132" t="str">
        <f>IFERROR(AVERAGE('4a. Scorer 1'!Q126,'4b. Scorer 2'!P126,'4c. Scorer 3'!Q126)," ")</f>
        <v xml:space="preserve"> </v>
      </c>
      <c r="AE127" s="132" t="str">
        <f>IFERROR(AVERAGE('4a. Scorer 1'!R126,'4b. Scorer 2'!Q126,'4c. Scorer 3'!R126)," ")</f>
        <v xml:space="preserve"> </v>
      </c>
      <c r="AF127" s="132" t="str">
        <f>IFERROR(AVERAGE('4a. Scorer 1'!S126,'4b. Scorer 2'!R126,'4c. Scorer 3'!S126)," ")</f>
        <v xml:space="preserve"> </v>
      </c>
      <c r="AG127" s="132" t="str">
        <f>IFERROR(AVERAGE('4a. Scorer 1'!#REF!,'4b. Scorer 2'!S126,'4c. Scorer 3'!#REF!)," ")</f>
        <v xml:space="preserve"> </v>
      </c>
      <c r="AH127" s="133" t="str">
        <f t="shared" si="15"/>
        <v/>
      </c>
      <c r="AI127" s="128"/>
      <c r="AJ127" s="127"/>
      <c r="AK127" s="192" t="s">
        <v>1</v>
      </c>
      <c r="AL127" s="127"/>
      <c r="AM127" s="127"/>
      <c r="AN127" s="127"/>
      <c r="AO127" s="192"/>
    </row>
    <row r="128" spans="1:41" ht="22.5" customHeight="1">
      <c r="A128" s="136"/>
      <c r="B128" s="136"/>
      <c r="C128" s="194"/>
      <c r="D128" s="19"/>
      <c r="E128" s="127"/>
      <c r="F128" s="127"/>
      <c r="G128" s="127"/>
      <c r="H128" s="128"/>
      <c r="I128" s="127"/>
      <c r="J128" s="129" t="str">
        <f>IF(G128="","",IF(AND(G128="Quick win",T128&gt;'7. Scoring criteria'!$C$45,AH128&gt;'7. Scoring criteria'!F162),"Yes",IF(AND(G128="Big bet",T128&gt;'7. Scoring criteria'!$C$46,X128&gt;'7. Scoring criteria'!$D$46,AC128&gt;'7. Scoring criteria'!$E$46),"Yes",IF(AND(G128="Long shot",X128&gt;'7. Scoring criteria'!$D$47,AC128&gt;'7. Scoring criteria'!$E$47),"Yes","No"))))</f>
        <v/>
      </c>
      <c r="K128" s="129"/>
      <c r="L128" s="128"/>
      <c r="M128" s="130" t="str">
        <f t="shared" si="16"/>
        <v/>
      </c>
      <c r="N128" s="131" t="str">
        <f t="shared" si="11"/>
        <v xml:space="preserve"> </v>
      </c>
      <c r="O128" s="128"/>
      <c r="P128" s="132" t="str">
        <f>IFERROR(AVERAGE('4a. Scorer 1'!F127,'4b. Scorer 2'!F127,'4c. Scorer 3'!F127)," ")</f>
        <v xml:space="preserve"> </v>
      </c>
      <c r="Q128" s="132" t="str">
        <f>IFERROR(AVERAGE('4a. Scorer 1'!H127,'4b. Scorer 2'!H127,'4c. Scorer 3'!H127)," ")</f>
        <v xml:space="preserve"> </v>
      </c>
      <c r="R128" s="132" t="str">
        <f>IFERROR(AVERAGE('4a. Scorer 1'!I127,'4b. Scorer 2'!I127,'4c. Scorer 3'!I127)," ")</f>
        <v xml:space="preserve"> </v>
      </c>
      <c r="S128" s="132" t="str">
        <f>IFERROR(AVERAGE('4a. Scorer 1'!J127,'4b. Scorer 2'!J127,'4c. Scorer 3'!J127)," ")</f>
        <v xml:space="preserve"> </v>
      </c>
      <c r="T128" s="133" t="str">
        <f t="shared" si="18"/>
        <v/>
      </c>
      <c r="U128" s="132" t="str">
        <f>IFERROR(AVERAGE('4a. Scorer 1'!#REF!,'4b. Scorer 2'!#REF!,'4c. Scorer 3'!#REF!)," ")</f>
        <v xml:space="preserve"> </v>
      </c>
      <c r="V128" s="132" t="str">
        <f>IFERROR(AVERAGE('4a. Scorer 1'!#REF!,'4b. Scorer 2'!M127,'4c. Scorer 3'!#REF!)," ")</f>
        <v xml:space="preserve"> </v>
      </c>
      <c r="W128" s="132"/>
      <c r="X128" s="133" t="str">
        <f t="shared" si="13"/>
        <v/>
      </c>
      <c r="Y128" s="132" t="str">
        <f>IFERROR(AVERAGE('4a. Scorer 1'!#REF!,'4b. Scorer 2'!N127,'4c. Scorer 3'!#REF!)," ")</f>
        <v xml:space="preserve"> </v>
      </c>
      <c r="Z128" s="132" t="str">
        <f>IFERROR(AVERAGE('4a. Scorer 1'!N127,'4b. Scorer 2'!N127,'4c. Scorer 3'!N127)," ")</f>
        <v xml:space="preserve"> </v>
      </c>
      <c r="AA128" s="132" t="str">
        <f>IFERROR(AVERAGE('4a. Scorer 1'!N127,'4b. Scorer 2'!#REF!,'4c. Scorer 3'!O127)," ")</f>
        <v xml:space="preserve"> </v>
      </c>
      <c r="AB128" s="132"/>
      <c r="AC128" s="133" t="str">
        <f t="shared" si="17"/>
        <v/>
      </c>
      <c r="AD128" s="132" t="str">
        <f>IFERROR(AVERAGE('4a. Scorer 1'!Q127,'4b. Scorer 2'!P127,'4c. Scorer 3'!Q127)," ")</f>
        <v xml:space="preserve"> </v>
      </c>
      <c r="AE128" s="132" t="str">
        <f>IFERROR(AVERAGE('4a. Scorer 1'!R127,'4b. Scorer 2'!Q127,'4c. Scorer 3'!R127)," ")</f>
        <v xml:space="preserve"> </v>
      </c>
      <c r="AF128" s="132" t="str">
        <f>IFERROR(AVERAGE('4a. Scorer 1'!S127,'4b. Scorer 2'!R127,'4c. Scorer 3'!S127)," ")</f>
        <v xml:space="preserve"> </v>
      </c>
      <c r="AG128" s="132" t="str">
        <f>IFERROR(AVERAGE('4a. Scorer 1'!#REF!,'4b. Scorer 2'!S127,'4c. Scorer 3'!#REF!)," ")</f>
        <v xml:space="preserve"> </v>
      </c>
      <c r="AH128" s="133" t="str">
        <f t="shared" si="15"/>
        <v/>
      </c>
      <c r="AI128" s="128"/>
      <c r="AJ128" s="127"/>
      <c r="AK128" s="192" t="s">
        <v>1</v>
      </c>
      <c r="AL128" s="127"/>
      <c r="AM128" s="127"/>
      <c r="AN128" s="127"/>
      <c r="AO128" s="192"/>
    </row>
    <row r="129" spans="1:41" ht="22.5" customHeight="1">
      <c r="A129" s="136"/>
      <c r="B129" s="136"/>
      <c r="C129" s="194"/>
      <c r="D129" s="19"/>
      <c r="E129" s="127"/>
      <c r="F129" s="127"/>
      <c r="G129" s="127"/>
      <c r="H129" s="128"/>
      <c r="I129" s="127"/>
      <c r="J129" s="129" t="str">
        <f>IF(G129="","",IF(AND(G129="Quick win",T129&gt;'7. Scoring criteria'!$C$45,AH129&gt;'7. Scoring criteria'!F163),"Yes",IF(AND(G129="Big bet",T129&gt;'7. Scoring criteria'!$C$46,X129&gt;'7. Scoring criteria'!$D$46,AC129&gt;'7. Scoring criteria'!$E$46),"Yes",IF(AND(G129="Long shot",X129&gt;'7. Scoring criteria'!$D$47,AC129&gt;'7. Scoring criteria'!$E$47),"Yes","No"))))</f>
        <v/>
      </c>
      <c r="K129" s="129"/>
      <c r="L129" s="128"/>
      <c r="M129" s="130" t="str">
        <f t="shared" si="16"/>
        <v/>
      </c>
      <c r="N129" s="131" t="str">
        <f t="shared" si="11"/>
        <v xml:space="preserve"> </v>
      </c>
      <c r="O129" s="128"/>
      <c r="P129" s="132" t="str">
        <f>IFERROR(AVERAGE('4a. Scorer 1'!F128,'4b. Scorer 2'!F128,'4c. Scorer 3'!F128)," ")</f>
        <v xml:space="preserve"> </v>
      </c>
      <c r="Q129" s="132" t="str">
        <f>IFERROR(AVERAGE('4a. Scorer 1'!H128,'4b. Scorer 2'!H128,'4c. Scorer 3'!H128)," ")</f>
        <v xml:space="preserve"> </v>
      </c>
      <c r="R129" s="132" t="str">
        <f>IFERROR(AVERAGE('4a. Scorer 1'!I128,'4b. Scorer 2'!I128,'4c. Scorer 3'!I128)," ")</f>
        <v xml:space="preserve"> </v>
      </c>
      <c r="S129" s="132" t="str">
        <f>IFERROR(AVERAGE('4a. Scorer 1'!J128,'4b. Scorer 2'!J128,'4c. Scorer 3'!J128)," ")</f>
        <v xml:space="preserve"> </v>
      </c>
      <c r="T129" s="133" t="str">
        <f t="shared" si="18"/>
        <v/>
      </c>
      <c r="U129" s="132" t="str">
        <f>IFERROR(AVERAGE('4a. Scorer 1'!#REF!,'4b. Scorer 2'!#REF!,'4c. Scorer 3'!#REF!)," ")</f>
        <v xml:space="preserve"> </v>
      </c>
      <c r="V129" s="132" t="str">
        <f>IFERROR(AVERAGE('4a. Scorer 1'!#REF!,'4b. Scorer 2'!M128,'4c. Scorer 3'!#REF!)," ")</f>
        <v xml:space="preserve"> </v>
      </c>
      <c r="W129" s="132"/>
      <c r="X129" s="133" t="str">
        <f t="shared" si="13"/>
        <v/>
      </c>
      <c r="Y129" s="132" t="str">
        <f>IFERROR(AVERAGE('4a. Scorer 1'!#REF!,'4b. Scorer 2'!N128,'4c. Scorer 3'!#REF!)," ")</f>
        <v xml:space="preserve"> </v>
      </c>
      <c r="Z129" s="132" t="str">
        <f>IFERROR(AVERAGE('4a. Scorer 1'!N128,'4b. Scorer 2'!N128,'4c. Scorer 3'!N128)," ")</f>
        <v xml:space="preserve"> </v>
      </c>
      <c r="AA129" s="132" t="str">
        <f>IFERROR(AVERAGE('4a. Scorer 1'!N128,'4b. Scorer 2'!#REF!,'4c. Scorer 3'!O128)," ")</f>
        <v xml:space="preserve"> </v>
      </c>
      <c r="AB129" s="132"/>
      <c r="AC129" s="133" t="str">
        <f t="shared" si="17"/>
        <v/>
      </c>
      <c r="AD129" s="132" t="str">
        <f>IFERROR(AVERAGE('4a. Scorer 1'!Q128,'4b. Scorer 2'!P128,'4c. Scorer 3'!Q128)," ")</f>
        <v xml:space="preserve"> </v>
      </c>
      <c r="AE129" s="132" t="str">
        <f>IFERROR(AVERAGE('4a. Scorer 1'!R128,'4b. Scorer 2'!Q128,'4c. Scorer 3'!R128)," ")</f>
        <v xml:space="preserve"> </v>
      </c>
      <c r="AF129" s="132" t="str">
        <f>IFERROR(AVERAGE('4a. Scorer 1'!S128,'4b. Scorer 2'!R128,'4c. Scorer 3'!S128)," ")</f>
        <v xml:space="preserve"> </v>
      </c>
      <c r="AG129" s="132" t="str">
        <f>IFERROR(AVERAGE('4a. Scorer 1'!#REF!,'4b. Scorer 2'!S128,'4c. Scorer 3'!#REF!)," ")</f>
        <v xml:space="preserve"> </v>
      </c>
      <c r="AH129" s="133" t="str">
        <f t="shared" si="15"/>
        <v/>
      </c>
      <c r="AI129" s="128"/>
      <c r="AJ129" s="127"/>
      <c r="AK129" s="192" t="s">
        <v>1</v>
      </c>
      <c r="AL129" s="127"/>
      <c r="AM129" s="127"/>
      <c r="AN129" s="127"/>
      <c r="AO129" s="192"/>
    </row>
    <row r="130" spans="1:41" ht="22.5" customHeight="1">
      <c r="A130" s="136"/>
      <c r="B130" s="136"/>
      <c r="C130" s="194"/>
      <c r="D130" s="19"/>
      <c r="E130" s="127"/>
      <c r="F130" s="127"/>
      <c r="G130" s="127"/>
      <c r="H130" s="128"/>
      <c r="I130" s="127"/>
      <c r="J130" s="129" t="str">
        <f>IF(G130="","",IF(AND(G130="Quick win",T130&gt;'7. Scoring criteria'!$C$45,AH130&gt;'7. Scoring criteria'!F164),"Yes",IF(AND(G130="Big bet",T130&gt;'7. Scoring criteria'!$C$46,X130&gt;'7. Scoring criteria'!$D$46,AC130&gt;'7. Scoring criteria'!$E$46),"Yes",IF(AND(G130="Long shot",X130&gt;'7. Scoring criteria'!$D$47,AC130&gt;'7. Scoring criteria'!$E$47),"Yes","No"))))</f>
        <v/>
      </c>
      <c r="K130" s="129"/>
      <c r="L130" s="128"/>
      <c r="M130" s="130" t="str">
        <f t="shared" si="16"/>
        <v/>
      </c>
      <c r="N130" s="131" t="str">
        <f t="shared" si="11"/>
        <v xml:space="preserve"> </v>
      </c>
      <c r="O130" s="128"/>
      <c r="P130" s="132" t="str">
        <f>IFERROR(AVERAGE('4a. Scorer 1'!F129,'4b. Scorer 2'!F129,'4c. Scorer 3'!F129)," ")</f>
        <v xml:space="preserve"> </v>
      </c>
      <c r="Q130" s="132" t="str">
        <f>IFERROR(AVERAGE('4a. Scorer 1'!H129,'4b. Scorer 2'!H129,'4c. Scorer 3'!H129)," ")</f>
        <v xml:space="preserve"> </v>
      </c>
      <c r="R130" s="132" t="str">
        <f>IFERROR(AVERAGE('4a. Scorer 1'!I129,'4b. Scorer 2'!I129,'4c. Scorer 3'!I129)," ")</f>
        <v xml:space="preserve"> </v>
      </c>
      <c r="S130" s="132" t="str">
        <f>IFERROR(AVERAGE('4a. Scorer 1'!J129,'4b. Scorer 2'!J129,'4c. Scorer 3'!J129)," ")</f>
        <v xml:space="preserve"> </v>
      </c>
      <c r="T130" s="133" t="str">
        <f t="shared" si="18"/>
        <v/>
      </c>
      <c r="U130" s="132" t="str">
        <f>IFERROR(AVERAGE('4a. Scorer 1'!#REF!,'4b. Scorer 2'!#REF!,'4c. Scorer 3'!#REF!)," ")</f>
        <v xml:space="preserve"> </v>
      </c>
      <c r="V130" s="132" t="str">
        <f>IFERROR(AVERAGE('4a. Scorer 1'!#REF!,'4b. Scorer 2'!M129,'4c. Scorer 3'!#REF!)," ")</f>
        <v xml:space="preserve"> </v>
      </c>
      <c r="W130" s="132"/>
      <c r="X130" s="133" t="str">
        <f t="shared" si="13"/>
        <v/>
      </c>
      <c r="Y130" s="132" t="str">
        <f>IFERROR(AVERAGE('4a. Scorer 1'!#REF!,'4b. Scorer 2'!N129,'4c. Scorer 3'!#REF!)," ")</f>
        <v xml:space="preserve"> </v>
      </c>
      <c r="Z130" s="132" t="str">
        <f>IFERROR(AVERAGE('4a. Scorer 1'!N129,'4b. Scorer 2'!N129,'4c. Scorer 3'!N129)," ")</f>
        <v xml:space="preserve"> </v>
      </c>
      <c r="AA130" s="132" t="str">
        <f>IFERROR(AVERAGE('4a. Scorer 1'!N129,'4b. Scorer 2'!#REF!,'4c. Scorer 3'!O129)," ")</f>
        <v xml:space="preserve"> </v>
      </c>
      <c r="AB130" s="132"/>
      <c r="AC130" s="133" t="str">
        <f t="shared" si="17"/>
        <v/>
      </c>
      <c r="AD130" s="132" t="str">
        <f>IFERROR(AVERAGE('4a. Scorer 1'!Q129,'4b. Scorer 2'!P129,'4c. Scorer 3'!Q129)," ")</f>
        <v xml:space="preserve"> </v>
      </c>
      <c r="AE130" s="132" t="str">
        <f>IFERROR(AVERAGE('4a. Scorer 1'!R129,'4b. Scorer 2'!Q129,'4c. Scorer 3'!R129)," ")</f>
        <v xml:space="preserve"> </v>
      </c>
      <c r="AF130" s="132" t="str">
        <f>IFERROR(AVERAGE('4a. Scorer 1'!S129,'4b. Scorer 2'!R129,'4c. Scorer 3'!S129)," ")</f>
        <v xml:space="preserve"> </v>
      </c>
      <c r="AG130" s="132" t="str">
        <f>IFERROR(AVERAGE('4a. Scorer 1'!#REF!,'4b. Scorer 2'!S129,'4c. Scorer 3'!#REF!)," ")</f>
        <v xml:space="preserve"> </v>
      </c>
      <c r="AH130" s="133" t="str">
        <f t="shared" si="15"/>
        <v/>
      </c>
      <c r="AI130" s="128"/>
      <c r="AJ130" s="127"/>
      <c r="AK130" s="192" t="s">
        <v>1</v>
      </c>
      <c r="AL130" s="127"/>
      <c r="AM130" s="127"/>
      <c r="AN130" s="127"/>
      <c r="AO130" s="192"/>
    </row>
  </sheetData>
  <mergeCells count="10">
    <mergeCell ref="AD9:AH9"/>
    <mergeCell ref="AL9:AN9"/>
    <mergeCell ref="AL10:AN10"/>
    <mergeCell ref="B2:C2"/>
    <mergeCell ref="Y2:AA2"/>
    <mergeCell ref="M8:N8"/>
    <mergeCell ref="M9:N9"/>
    <mergeCell ref="P9:T9"/>
    <mergeCell ref="U9:W9"/>
    <mergeCell ref="Y9:AC9"/>
  </mergeCells>
  <conditionalFormatting sqref="M14:M130">
    <cfRule type="colorScale" priority="1">
      <colorScale>
        <cfvo type="percent" val="40"/>
        <cfvo type="percent" val="60"/>
        <cfvo type="percent" val="80"/>
        <color rgb="FFFFFFFF"/>
        <color rgb="FFABDDC5"/>
        <color rgb="FF57BB8A"/>
      </colorScale>
    </cfRule>
  </conditionalFormatting>
  <dataValidations count="6">
    <dataValidation type="list" allowBlank="1" sqref="E14:E17" xr:uid="{00000000-0002-0000-0600-000000000000}">
      <formula1>"Information,Prevention/Wellness,Damage Limitation,Repair &amp; Support"</formula1>
    </dataValidation>
    <dataValidation type="list" allowBlank="1" sqref="F14:F17" xr:uid="{00000000-0002-0000-0600-000001000000}">
      <formula1>"Health,Protection,Financial,Mobility,Home &amp; Family,Digital Access &amp; Protection,Business"</formula1>
    </dataValidation>
    <dataValidation type="list" allowBlank="1" sqref="K14:K86" xr:uid="{00000000-0002-0000-0600-000002000000}">
      <formula1>"Live,Approved for implementation,De-prioritised,Paused,Killed,Awaiting leadership review,Awaiting business case review"</formula1>
    </dataValidation>
    <dataValidation type="list" allowBlank="1" sqref="G14:G130" xr:uid="{00000000-0002-0000-0600-000003000000}">
      <formula1>"Quick win,Big bet,Long shot"</formula1>
    </dataValidation>
    <dataValidation type="list" allowBlank="1" sqref="F18:F130" xr:uid="{00000000-0002-0000-0600-000004000000}">
      <formula1>"-,Public charging,Home energy,New verticals,EV add-ons,VM add-ons,Other"</formula1>
    </dataValidation>
    <dataValidation type="list" allowBlank="1" sqref="E18:E130" xr:uid="{00000000-0002-0000-0600-000005000000}">
      <formula1>"Hardware,Software,Finance,Support,Net new"</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60874-AF61-4A60-9E42-B828B81261D5}">
  <sheetPr>
    <tabColor rgb="FF6AA84F"/>
    <outlinePr summaryBelow="0" summaryRight="0"/>
  </sheetPr>
  <dimension ref="A1:AW130"/>
  <sheetViews>
    <sheetView zoomScale="75" zoomScaleNormal="63" workbookViewId="0">
      <pane xSplit="4" ySplit="10" topLeftCell="AJ11" activePane="bottomRight" state="frozen"/>
      <selection pane="bottomRight" activeCell="AL12" sqref="AL12"/>
      <selection pane="bottomLeft" activeCell="A11" sqref="A11"/>
      <selection pane="topRight" activeCell="E1" sqref="E1"/>
    </sheetView>
  </sheetViews>
  <sheetFormatPr defaultColWidth="12.28515625" defaultRowHeight="15.75" customHeight="1" outlineLevelRow="1" outlineLevelCol="1"/>
  <cols>
    <col min="1" max="1" width="3.28515625" customWidth="1"/>
    <col min="2" max="2" width="5.28515625" customWidth="1"/>
    <col min="3" max="3" width="32.28515625" customWidth="1"/>
    <col min="4" max="4" width="53.28515625" customWidth="1"/>
    <col min="5" max="5" width="15.28515625" customWidth="1"/>
    <col min="6" max="6" width="16.28515625" customWidth="1"/>
    <col min="7" max="7" width="12.28515625" customWidth="1"/>
    <col min="8" max="8" width="3.42578125" customWidth="1"/>
    <col min="9" max="9" width="12.7109375" customWidth="1"/>
    <col min="10" max="10" width="16.28515625" bestFit="1" customWidth="1"/>
    <col min="11" max="11" width="23.28515625" customWidth="1"/>
    <col min="12" max="12" width="1.42578125" customWidth="1"/>
    <col min="13" max="13" width="10.28515625" hidden="1" customWidth="1"/>
    <col min="14" max="14" width="8.28515625" hidden="1" customWidth="1"/>
    <col min="15" max="15" width="3.42578125" customWidth="1"/>
    <col min="16" max="25" width="18.7109375" customWidth="1"/>
    <col min="26" max="26" width="10.28515625" customWidth="1"/>
    <col min="27" max="28" width="19" customWidth="1"/>
    <col min="29" max="29" width="10.28515625" customWidth="1"/>
    <col min="30" max="31" width="17.28515625" customWidth="1"/>
    <col min="32" max="32" width="8.42578125" customWidth="1"/>
    <col min="33" max="35" width="22.42578125" customWidth="1"/>
    <col min="36" max="38" width="18.42578125" customWidth="1"/>
    <col min="39" max="39" width="10.28515625" customWidth="1"/>
    <col min="40" max="41" width="21.7109375" customWidth="1"/>
    <col min="42" max="42" width="10.28515625" customWidth="1"/>
    <col min="43" max="43" width="3.42578125" customWidth="1"/>
    <col min="44" max="44" width="53.7109375" customWidth="1" outlineLevel="1"/>
    <col min="45" max="45" width="4.28515625" customWidth="1" collapsed="1"/>
    <col min="46" max="46" width="11.28515625" hidden="1" customWidth="1" outlineLevel="1"/>
    <col min="47" max="47" width="9.28515625" hidden="1" customWidth="1" outlineLevel="1"/>
    <col min="48" max="48" width="8.7109375" hidden="1" customWidth="1" outlineLevel="1"/>
    <col min="49" max="49" width="4.28515625" customWidth="1"/>
  </cols>
  <sheetData>
    <row r="1" spans="1:49" ht="3.75" customHeight="1">
      <c r="A1" s="2"/>
      <c r="B1" s="3"/>
      <c r="C1" s="3"/>
      <c r="D1" s="4"/>
      <c r="E1" s="4"/>
      <c r="F1" s="4"/>
      <c r="G1" s="5"/>
      <c r="H1" s="2"/>
      <c r="I1" s="5"/>
      <c r="J1" s="5"/>
      <c r="K1" s="2"/>
      <c r="L1" s="2"/>
      <c r="M1" s="2"/>
      <c r="N1" s="2"/>
      <c r="O1" s="2"/>
      <c r="P1" s="62"/>
      <c r="Q1" s="62"/>
      <c r="R1" s="62"/>
      <c r="S1" s="62"/>
      <c r="T1" s="62"/>
      <c r="U1" s="62"/>
      <c r="V1" s="62"/>
      <c r="W1" s="62"/>
      <c r="X1" s="62"/>
      <c r="Y1" s="62"/>
      <c r="Z1" s="66"/>
      <c r="AA1" s="62"/>
      <c r="AB1" s="62"/>
      <c r="AC1" s="66"/>
      <c r="AD1" s="63"/>
      <c r="AE1" s="63"/>
      <c r="AF1" s="64"/>
      <c r="AG1" s="63"/>
      <c r="AH1" s="63"/>
      <c r="AI1" s="63"/>
      <c r="AJ1" s="63"/>
      <c r="AK1" s="63"/>
      <c r="AL1" s="63"/>
      <c r="AM1" s="66"/>
      <c r="AN1" s="63"/>
      <c r="AO1" s="63"/>
      <c r="AP1" s="66"/>
      <c r="AQ1" s="2"/>
      <c r="AR1" s="2"/>
      <c r="AS1" s="1"/>
      <c r="AT1" s="2"/>
      <c r="AU1" s="2"/>
      <c r="AV1" s="1"/>
      <c r="AW1" s="1"/>
    </row>
    <row r="2" spans="1:49" ht="29.25" customHeight="1">
      <c r="A2" s="2"/>
      <c r="B2" s="919" t="s">
        <v>63</v>
      </c>
      <c r="C2" s="919"/>
      <c r="D2" s="2"/>
      <c r="E2" s="2"/>
      <c r="F2" s="2"/>
      <c r="G2" s="5"/>
      <c r="H2" s="2"/>
      <c r="I2" s="5"/>
      <c r="J2" s="5"/>
      <c r="K2" s="2"/>
      <c r="L2" s="2"/>
      <c r="M2" s="2"/>
      <c r="N2" s="2"/>
      <c r="O2" s="2"/>
      <c r="P2" s="62"/>
      <c r="Q2" s="62"/>
      <c r="R2" s="62"/>
      <c r="S2" s="62"/>
      <c r="T2" s="62"/>
      <c r="U2" s="62"/>
      <c r="V2" s="62"/>
      <c r="W2" s="62"/>
      <c r="X2" s="62"/>
      <c r="Y2" s="62"/>
      <c r="Z2" s="66"/>
      <c r="AA2" s="62"/>
      <c r="AB2" s="62"/>
      <c r="AC2" s="66"/>
      <c r="AD2" s="225"/>
      <c r="AE2" s="225"/>
      <c r="AF2" s="62"/>
      <c r="AG2" s="225"/>
      <c r="AH2" s="225"/>
      <c r="AI2" s="225"/>
      <c r="AJ2" s="225"/>
      <c r="AK2" s="225"/>
      <c r="AL2" s="225"/>
      <c r="AM2" s="66"/>
      <c r="AN2" s="225"/>
      <c r="AO2" s="225"/>
      <c r="AP2" s="66"/>
      <c r="AQ2" s="2"/>
      <c r="AR2" s="2"/>
      <c r="AS2" s="2"/>
      <c r="AT2" s="2"/>
      <c r="AU2" s="2"/>
      <c r="AV2" s="2"/>
      <c r="AW2" s="2"/>
    </row>
    <row r="3" spans="1:49" ht="14.25" customHeight="1">
      <c r="A3" s="2"/>
      <c r="B3" s="8" t="s">
        <v>237</v>
      </c>
      <c r="C3" s="3"/>
      <c r="D3" s="4"/>
      <c r="E3" s="4"/>
      <c r="F3" s="4"/>
      <c r="G3" s="5"/>
      <c r="H3" s="2"/>
      <c r="I3" s="5"/>
      <c r="J3" s="5"/>
      <c r="K3" s="2"/>
      <c r="L3" s="2"/>
      <c r="M3" s="2"/>
      <c r="N3" s="2"/>
      <c r="O3" s="2"/>
      <c r="P3" s="62"/>
      <c r="Q3" s="62"/>
      <c r="R3" s="62"/>
      <c r="S3" s="62"/>
      <c r="T3" s="62"/>
      <c r="U3" s="62"/>
      <c r="V3" s="62"/>
      <c r="W3" s="62"/>
      <c r="X3" s="62"/>
      <c r="Y3" s="62"/>
      <c r="Z3" s="66"/>
      <c r="AA3" s="62"/>
      <c r="AB3" s="62"/>
      <c r="AC3" s="66"/>
      <c r="AD3" s="67"/>
      <c r="AE3" s="67"/>
      <c r="AF3" s="64"/>
      <c r="AG3" s="63"/>
      <c r="AH3" s="63"/>
      <c r="AI3" s="63"/>
      <c r="AJ3" s="63"/>
      <c r="AK3" s="63"/>
      <c r="AL3" s="63"/>
      <c r="AM3" s="66"/>
      <c r="AN3" s="63"/>
      <c r="AO3" s="63"/>
      <c r="AP3" s="66"/>
      <c r="AQ3" s="2"/>
      <c r="AR3" s="2"/>
      <c r="AS3" s="2"/>
      <c r="AT3" s="2"/>
      <c r="AU3" s="2"/>
      <c r="AV3" s="2"/>
      <c r="AW3" s="2"/>
    </row>
    <row r="4" spans="1:49" ht="12.75" customHeight="1">
      <c r="A4" s="1"/>
      <c r="B4" s="9"/>
      <c r="C4" s="9"/>
      <c r="D4" s="10"/>
      <c r="E4" s="10"/>
      <c r="F4" s="10"/>
      <c r="G4" s="11"/>
      <c r="H4" s="1"/>
      <c r="I4" s="11"/>
      <c r="J4" s="11"/>
      <c r="K4" s="1"/>
      <c r="L4" s="1"/>
      <c r="M4" s="1"/>
      <c r="N4" s="1"/>
      <c r="O4" s="1"/>
      <c r="P4" s="68"/>
      <c r="Q4" s="68"/>
      <c r="R4" s="68"/>
      <c r="S4" s="68"/>
      <c r="T4" s="68"/>
      <c r="U4" s="68"/>
      <c r="V4" s="68"/>
      <c r="W4" s="68"/>
      <c r="X4" s="68"/>
      <c r="Y4" s="68"/>
      <c r="Z4" s="72"/>
      <c r="AA4" s="68"/>
      <c r="AB4" s="68"/>
      <c r="AC4" s="72"/>
      <c r="AD4" s="69"/>
      <c r="AE4" s="69"/>
      <c r="AF4" s="70"/>
      <c r="AG4" s="69"/>
      <c r="AH4" s="69"/>
      <c r="AI4" s="69"/>
      <c r="AJ4" s="69"/>
      <c r="AK4" s="69"/>
      <c r="AL4" s="69"/>
      <c r="AM4" s="72"/>
      <c r="AN4" s="69"/>
      <c r="AO4" s="69"/>
      <c r="AP4" s="72"/>
      <c r="AQ4" s="1"/>
      <c r="AR4" s="1"/>
      <c r="AS4" s="2"/>
      <c r="AT4" s="1"/>
      <c r="AU4" s="1"/>
      <c r="AV4" s="2"/>
      <c r="AW4" s="2"/>
    </row>
    <row r="5" spans="1:49" ht="12" customHeight="1">
      <c r="A5" s="73"/>
      <c r="B5" s="73"/>
      <c r="C5" s="74"/>
      <c r="D5" s="74"/>
      <c r="E5" s="74"/>
      <c r="F5" s="74"/>
      <c r="G5" s="74"/>
      <c r="H5" s="74"/>
      <c r="I5" s="74"/>
      <c r="J5" s="74"/>
      <c r="K5" s="74"/>
      <c r="L5" s="74"/>
      <c r="M5" s="74"/>
      <c r="N5" s="74"/>
      <c r="O5" s="74"/>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6"/>
      <c r="AR5" s="76"/>
      <c r="AS5" s="76"/>
      <c r="AT5" s="76"/>
      <c r="AU5" s="76"/>
      <c r="AV5" s="76"/>
      <c r="AW5" s="76"/>
    </row>
    <row r="6" spans="1:49" ht="14.25" customHeight="1">
      <c r="A6" s="73"/>
      <c r="B6" s="73"/>
      <c r="C6" s="74">
        <v>1</v>
      </c>
      <c r="D6" s="74">
        <f t="shared" ref="D6:P6" si="0">C6+1</f>
        <v>2</v>
      </c>
      <c r="E6" s="74">
        <f t="shared" si="0"/>
        <v>3</v>
      </c>
      <c r="F6" s="74">
        <f t="shared" si="0"/>
        <v>4</v>
      </c>
      <c r="G6" s="74">
        <f t="shared" si="0"/>
        <v>5</v>
      </c>
      <c r="H6" s="74">
        <f t="shared" si="0"/>
        <v>6</v>
      </c>
      <c r="I6" s="74">
        <f t="shared" si="0"/>
        <v>7</v>
      </c>
      <c r="J6" s="74">
        <f t="shared" si="0"/>
        <v>8</v>
      </c>
      <c r="K6" s="74">
        <f t="shared" si="0"/>
        <v>9</v>
      </c>
      <c r="L6" s="74">
        <f t="shared" si="0"/>
        <v>10</v>
      </c>
      <c r="M6" s="74">
        <f t="shared" si="0"/>
        <v>11</v>
      </c>
      <c r="N6" s="74">
        <f t="shared" si="0"/>
        <v>12</v>
      </c>
      <c r="O6" s="74">
        <f t="shared" si="0"/>
        <v>13</v>
      </c>
      <c r="P6" s="75">
        <f t="shared" si="0"/>
        <v>14</v>
      </c>
      <c r="Q6" s="75"/>
      <c r="R6" s="75"/>
      <c r="S6" s="75"/>
      <c r="T6" s="75"/>
      <c r="U6" s="75"/>
      <c r="V6" s="75"/>
      <c r="W6" s="75"/>
      <c r="X6" s="75"/>
      <c r="Y6" s="75"/>
      <c r="Z6" s="75" t="e">
        <f>#REF!+1</f>
        <v>#REF!</v>
      </c>
      <c r="AA6" s="75">
        <f>P6+1</f>
        <v>15</v>
      </c>
      <c r="AB6" s="75" t="e">
        <f>#REF!+1</f>
        <v>#REF!</v>
      </c>
      <c r="AC6" s="75" t="e">
        <f>#REF!+1</f>
        <v>#REF!</v>
      </c>
      <c r="AD6" s="75" t="e">
        <f>AC6+1</f>
        <v>#REF!</v>
      </c>
      <c r="AE6" s="75"/>
      <c r="AF6" s="75" t="e">
        <f>#REF!+1</f>
        <v>#REF!</v>
      </c>
      <c r="AG6" s="75"/>
      <c r="AH6" s="75"/>
      <c r="AI6" s="75"/>
      <c r="AJ6" s="75"/>
      <c r="AK6" s="75"/>
      <c r="AL6" s="75"/>
      <c r="AM6" s="75" t="e">
        <f>#REF!+1</f>
        <v>#REF!</v>
      </c>
      <c r="AN6" s="75"/>
      <c r="AO6" s="75"/>
      <c r="AP6" s="75" t="e">
        <f>#REF!+1</f>
        <v>#REF!</v>
      </c>
      <c r="AQ6" s="76"/>
      <c r="AR6" s="76"/>
      <c r="AS6" s="76"/>
      <c r="AT6" s="76"/>
      <c r="AU6" s="76"/>
      <c r="AV6" s="76"/>
      <c r="AW6" s="76"/>
    </row>
    <row r="7" spans="1:49" ht="22.5" customHeight="1">
      <c r="A7" s="77"/>
      <c r="B7" s="77"/>
      <c r="C7" s="78" t="s">
        <v>65</v>
      </c>
      <c r="D7" s="78"/>
      <c r="E7" s="78"/>
      <c r="F7" s="78"/>
      <c r="G7" s="78"/>
      <c r="H7" s="192"/>
      <c r="I7" s="78" t="s">
        <v>66</v>
      </c>
      <c r="J7" s="78"/>
      <c r="K7" s="78"/>
      <c r="L7" s="192"/>
      <c r="M7" s="79" t="s">
        <v>67</v>
      </c>
      <c r="N7" s="79"/>
      <c r="O7" s="192"/>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192"/>
      <c r="AR7" s="81"/>
      <c r="AS7" s="192"/>
      <c r="AT7" s="79"/>
      <c r="AU7" s="79"/>
      <c r="AV7" s="79"/>
      <c r="AW7" s="192"/>
    </row>
    <row r="8" spans="1:49" ht="30" customHeight="1">
      <c r="A8" s="77"/>
      <c r="B8" s="77"/>
      <c r="C8" s="82" t="s">
        <v>68</v>
      </c>
      <c r="D8" s="83"/>
      <c r="E8" s="83"/>
      <c r="F8" s="83"/>
      <c r="G8" s="83"/>
      <c r="H8" s="84"/>
      <c r="I8" s="82" t="s">
        <v>239</v>
      </c>
      <c r="J8" s="82"/>
      <c r="K8" s="85"/>
      <c r="L8" s="84"/>
      <c r="M8" s="839" t="s">
        <v>70</v>
      </c>
      <c r="N8" s="839"/>
      <c r="O8" s="84"/>
      <c r="P8" s="87" t="s">
        <v>71</v>
      </c>
      <c r="Q8" s="87"/>
      <c r="R8" s="87"/>
      <c r="S8" s="87"/>
      <c r="T8" s="87"/>
      <c r="U8" s="87"/>
      <c r="V8" s="87"/>
      <c r="W8" s="87"/>
      <c r="X8" s="87"/>
      <c r="Y8" s="87"/>
      <c r="Z8" s="88"/>
      <c r="AA8" s="88"/>
      <c r="AB8" s="88"/>
      <c r="AC8" s="88"/>
      <c r="AD8" s="88"/>
      <c r="AE8" s="88"/>
      <c r="AF8" s="88"/>
      <c r="AG8" s="88"/>
      <c r="AH8" s="88"/>
      <c r="AI8" s="88"/>
      <c r="AJ8" s="88"/>
      <c r="AK8" s="88"/>
      <c r="AL8" s="88"/>
      <c r="AM8" s="88"/>
      <c r="AN8" s="88"/>
      <c r="AO8" s="88"/>
      <c r="AP8" s="88"/>
      <c r="AQ8" s="84"/>
      <c r="AR8" s="89"/>
      <c r="AS8" s="84"/>
      <c r="AT8" s="90"/>
      <c r="AU8" s="90"/>
      <c r="AV8" s="90"/>
      <c r="AW8" s="192"/>
    </row>
    <row r="9" spans="1:49" ht="19.5" customHeight="1">
      <c r="A9" s="77"/>
      <c r="B9" s="77"/>
      <c r="D9" s="13"/>
      <c r="E9" s="91"/>
      <c r="F9" s="91"/>
      <c r="G9" s="91"/>
      <c r="H9" s="96"/>
      <c r="I9" s="92"/>
      <c r="J9" s="92"/>
      <c r="K9" s="93"/>
      <c r="L9" s="96"/>
      <c r="M9" s="840" t="s">
        <v>72</v>
      </c>
      <c r="N9" s="840"/>
      <c r="O9" s="96"/>
      <c r="P9" s="863" t="s">
        <v>353</v>
      </c>
      <c r="Q9" s="843"/>
      <c r="R9" s="843"/>
      <c r="S9" s="843"/>
      <c r="T9" s="843"/>
      <c r="U9" s="843"/>
      <c r="V9" s="843"/>
      <c r="W9" s="843"/>
      <c r="X9" s="843"/>
      <c r="Y9" s="843"/>
      <c r="Z9" s="866"/>
      <c r="AA9" s="864" t="s">
        <v>354</v>
      </c>
      <c r="AB9" s="865"/>
      <c r="AC9" s="865"/>
      <c r="AD9" s="844" t="s">
        <v>355</v>
      </c>
      <c r="AE9" s="835"/>
      <c r="AF9" s="836"/>
      <c r="AG9" s="844" t="s">
        <v>356</v>
      </c>
      <c r="AH9" s="835"/>
      <c r="AI9" s="835"/>
      <c r="AJ9" s="835"/>
      <c r="AK9" s="835" t="s">
        <v>357</v>
      </c>
      <c r="AL9" s="835"/>
      <c r="AM9" s="836"/>
      <c r="AN9" s="844" t="s">
        <v>358</v>
      </c>
      <c r="AO9" s="835"/>
      <c r="AP9" s="380"/>
      <c r="AQ9" s="96"/>
      <c r="AR9" s="95" t="s">
        <v>78</v>
      </c>
      <c r="AS9" s="96"/>
      <c r="AT9" s="833" t="s">
        <v>79</v>
      </c>
      <c r="AU9" s="922"/>
      <c r="AV9" s="923"/>
      <c r="AW9" s="192"/>
    </row>
    <row r="10" spans="1:49" ht="51" customHeight="1">
      <c r="A10" s="193"/>
      <c r="B10" s="193"/>
      <c r="C10" s="139" t="s">
        <v>80</v>
      </c>
      <c r="D10" s="194" t="s">
        <v>26</v>
      </c>
      <c r="E10" s="139" t="s">
        <v>149</v>
      </c>
      <c r="F10" s="139" t="s">
        <v>244</v>
      </c>
      <c r="G10" s="139" t="s">
        <v>245</v>
      </c>
      <c r="H10" s="195"/>
      <c r="I10" s="139" t="s">
        <v>246</v>
      </c>
      <c r="J10" s="139" t="s">
        <v>247</v>
      </c>
      <c r="K10" s="139" t="s">
        <v>239</v>
      </c>
      <c r="L10" s="195"/>
      <c r="M10" s="196" t="s">
        <v>82</v>
      </c>
      <c r="N10" s="197" t="s">
        <v>83</v>
      </c>
      <c r="O10" s="195"/>
      <c r="P10" s="275" t="str">
        <f>'1. Master scoring '!R10</f>
        <v>Core Business Sales</v>
      </c>
      <c r="Q10" s="253" t="str">
        <f>'1. Master scoring '!T10</f>
        <v>Customer base</v>
      </c>
      <c r="R10" s="253" t="str">
        <f>'1. Master scoring '!U10</f>
        <v>Customer acquisition costs</v>
      </c>
      <c r="S10" s="253" t="str">
        <f>'1. Master scoring '!V10</f>
        <v>Claim costs</v>
      </c>
      <c r="T10" s="253" t="str">
        <f>'1. Master scoring '!X10</f>
        <v>Business Risk</v>
      </c>
      <c r="U10" s="253" t="str">
        <f>'1. Master scoring '!AA10</f>
        <v>Potential Reach</v>
      </c>
      <c r="V10" s="253" t="str">
        <f>'1. Master scoring '!AC10</f>
        <v>Improve NPS</v>
      </c>
      <c r="W10" s="253" t="str">
        <f>'1. Master scoring '!AD10</f>
        <v>Retention</v>
      </c>
      <c r="X10" s="253" t="str">
        <f>'1. Master scoring '!AE10</f>
        <v>Increase customers' interactions (TP)</v>
      </c>
      <c r="Y10" s="253" t="str">
        <f>'1. Master scoring '!AF10</f>
        <v>Regulation</v>
      </c>
      <c r="Z10" s="239" t="s">
        <v>89</v>
      </c>
      <c r="AA10" s="262" t="str">
        <f>'1. Master scoring '!U10</f>
        <v>Customer acquisition costs</v>
      </c>
      <c r="AB10" s="261" t="str">
        <f>'1. Master scoring '!AE10</f>
        <v>Increase customers' interactions (TP)</v>
      </c>
      <c r="AC10" s="249" t="s">
        <v>89</v>
      </c>
      <c r="AD10" s="260" t="str">
        <f>'1. Master scoring '!U10</f>
        <v>Customer acquisition costs</v>
      </c>
      <c r="AE10" s="261" t="str">
        <f>'1. Master scoring '!Z10</f>
        <v xml:space="preserve">Perceived Value </v>
      </c>
      <c r="AF10" s="237" t="s">
        <v>89</v>
      </c>
      <c r="AG10" s="263" t="str">
        <f>'1. Master scoring '!AA10</f>
        <v>Potential Reach</v>
      </c>
      <c r="AH10" s="274" t="str">
        <f>'1. Master scoring '!Z10</f>
        <v xml:space="preserve">Perceived Value </v>
      </c>
      <c r="AI10" s="274" t="str">
        <f>'1. Master scoring '!U10</f>
        <v>Customer acquisition costs</v>
      </c>
      <c r="AJ10" s="251" t="s">
        <v>89</v>
      </c>
      <c r="AK10" s="274" t="str">
        <f>'1. Master scoring '!Z10</f>
        <v xml:space="preserve">Perceived Value </v>
      </c>
      <c r="AL10" s="274" t="e">
        <f>'1. Master scoring '!#REF!</f>
        <v>#REF!</v>
      </c>
      <c r="AM10" s="251" t="s">
        <v>89</v>
      </c>
      <c r="AN10" s="274" t="str">
        <f>'1. Master scoring '!T10</f>
        <v>Customer base</v>
      </c>
      <c r="AO10" s="274" t="str">
        <f>'1. Master scoring '!Z10</f>
        <v xml:space="preserve">Perceived Value </v>
      </c>
      <c r="AP10" s="251" t="s">
        <v>89</v>
      </c>
      <c r="AQ10" s="195"/>
      <c r="AR10" s="201" t="s">
        <v>97</v>
      </c>
      <c r="AS10" s="96"/>
      <c r="AT10" s="834" t="s">
        <v>98</v>
      </c>
      <c r="AU10" s="920"/>
      <c r="AV10" s="924"/>
      <c r="AW10" s="192"/>
    </row>
    <row r="11" spans="1:49" s="396" customFormat="1" ht="21" customHeight="1">
      <c r="A11" s="383"/>
      <c r="B11" s="383"/>
      <c r="C11" s="384"/>
      <c r="D11" s="385"/>
      <c r="E11" s="384"/>
      <c r="F11" s="384"/>
      <c r="G11" s="384"/>
      <c r="H11" s="386"/>
      <c r="I11" s="384"/>
      <c r="J11" s="384"/>
      <c r="K11" s="384"/>
      <c r="L11" s="386"/>
      <c r="M11" s="387">
        <f>IFERROR(AVERAGEIF($C14:$C130,"&lt;&gt;",M14:M130),"")</f>
        <v>1.4326315789473685</v>
      </c>
      <c r="N11" s="388" t="s">
        <v>99</v>
      </c>
      <c r="O11" s="389"/>
      <c r="P11" s="416">
        <f>'1. Master scoring '!R11</f>
        <v>4.7333333333333334</v>
      </c>
      <c r="Q11" s="417">
        <f>'1. Master scoring '!T11</f>
        <v>2.7333333333333334</v>
      </c>
      <c r="R11" s="417">
        <f>'1. Master scoring '!U11</f>
        <v>4.4666666666666668</v>
      </c>
      <c r="S11" s="417">
        <f>'1. Master scoring '!V11</f>
        <v>2.8666666666666667</v>
      </c>
      <c r="T11" s="417">
        <f>'1. Master scoring '!W11</f>
        <v>0.92500000000000004</v>
      </c>
      <c r="U11" s="391">
        <f>'1. Master scoring '!X11</f>
        <v>3.8</v>
      </c>
      <c r="V11" s="417">
        <f>'1. Master scoring '!AC11</f>
        <v>4.5999999999999996</v>
      </c>
      <c r="W11" s="417">
        <f>'1. Master scoring '!AD11</f>
        <v>4.5999999999999996</v>
      </c>
      <c r="X11" s="417">
        <f>'1. Master scoring '!AE11</f>
        <v>4.7333333333333334</v>
      </c>
      <c r="Y11" s="417">
        <f>'1. Master scoring '!AF11</f>
        <v>4.3999999999999995</v>
      </c>
      <c r="Z11" s="404">
        <f>IFERROR(AVERAGEIF($C14:$C130,"&lt;&gt;",Z14:Z130),"")</f>
        <v>1.3755555555555554</v>
      </c>
      <c r="AA11" s="391">
        <f>'1. Master scoring '!U11</f>
        <v>4.4666666666666668</v>
      </c>
      <c r="AB11" s="391">
        <f>'1. Master scoring '!AE11</f>
        <v>4.7333333333333334</v>
      </c>
      <c r="AC11" s="404">
        <f t="shared" ref="AC11:AF11" si="1">IFERROR(AVERAGEIF($C14:$C130,"&lt;&gt;",AC14:AC130),"")</f>
        <v>1.5333333333333334</v>
      </c>
      <c r="AD11" s="391">
        <f>'1. Master scoring '!U11</f>
        <v>4.4666666666666668</v>
      </c>
      <c r="AE11" s="391">
        <f>'1. Master scoring '!Z11</f>
        <v>4.6000000000000005</v>
      </c>
      <c r="AF11" s="404">
        <f t="shared" si="1"/>
        <v>1.5111111111111113</v>
      </c>
      <c r="AG11" s="391">
        <f>'1. Master scoring '!AA11</f>
        <v>4.3333333333333339</v>
      </c>
      <c r="AH11" s="391">
        <f>'1. Master scoring '!Z11</f>
        <v>4.6000000000000005</v>
      </c>
      <c r="AI11" s="391">
        <f>'1. Master scoring '!U11</f>
        <v>4.4666666666666668</v>
      </c>
      <c r="AJ11" s="404">
        <f>IFERROR(AVERAGEIF($C14:$C130,"&lt;&gt;",AJ14:AJ130),"")</f>
        <v>1.4888888888888892</v>
      </c>
      <c r="AK11" s="390">
        <f>'1. Master scoring '!Z11</f>
        <v>4.6000000000000005</v>
      </c>
      <c r="AL11" s="391" t="e">
        <f>'1. Master scoring '!#REF!</f>
        <v>#REF!</v>
      </c>
      <c r="AM11" s="404">
        <f>IFERROR(AVERAGEIF($C14:$C130,"&lt;&gt;",AM14:AM130),"")</f>
        <v>1.2619047619047621</v>
      </c>
      <c r="AN11" s="390">
        <f>'1. Master scoring '!T11</f>
        <v>2.7333333333333334</v>
      </c>
      <c r="AO11" s="391">
        <f>'1. Master scoring '!Z11</f>
        <v>4.6000000000000005</v>
      </c>
      <c r="AP11" s="404">
        <f>IFERROR(AVERAGEIF($C14:$C130,"&lt;&gt;",AP14:AP130),"")</f>
        <v>1.2222222222222223</v>
      </c>
      <c r="AQ11" s="386"/>
      <c r="AR11" s="392"/>
      <c r="AS11" s="393"/>
      <c r="AT11" s="387"/>
      <c r="AU11" s="394"/>
      <c r="AV11" s="388"/>
      <c r="AW11" s="395"/>
    </row>
    <row r="12" spans="1:49" s="400" customFormat="1" ht="92.25" customHeight="1">
      <c r="A12" s="108"/>
      <c r="B12" s="108"/>
      <c r="C12" s="109" t="s">
        <v>100</v>
      </c>
      <c r="D12" s="110" t="s">
        <v>101</v>
      </c>
      <c r="E12" s="109" t="s">
        <v>102</v>
      </c>
      <c r="F12" s="109" t="s">
        <v>103</v>
      </c>
      <c r="G12" s="111" t="s">
        <v>262</v>
      </c>
      <c r="H12" s="112"/>
      <c r="I12" s="109" t="s">
        <v>263</v>
      </c>
      <c r="J12" s="109" t="s">
        <v>104</v>
      </c>
      <c r="K12" s="109" t="s">
        <v>264</v>
      </c>
      <c r="L12" s="112"/>
      <c r="M12" s="119" t="s">
        <v>105</v>
      </c>
      <c r="N12" s="114" t="s">
        <v>83</v>
      </c>
      <c r="O12" s="256"/>
      <c r="P12" s="413" t="str">
        <f>'1. Master scoring '!R12</f>
        <v>How are VAS' revenues contributing to the company performance?</v>
      </c>
      <c r="Q12" s="411" t="str">
        <f>'1. Master scoring '!T12</f>
        <v>How many customers are acquired thanks to this VAS?</v>
      </c>
      <c r="R12" s="411" t="str">
        <f>'1. Master scoring '!U12</f>
        <v>How much the VAS contribute to reduce the cost of acquisition of a single customer?</v>
      </c>
      <c r="S12" s="411" t="str">
        <f>'1. Master scoring '!V12</f>
        <v>How much the VAS contribute to reduce the cost of single claim?</v>
      </c>
      <c r="T12" s="411" t="str">
        <f>'1. Master scoring '!X12</f>
        <v>How expose are we to this VAS considering: reputation, financial and customer relation?</v>
      </c>
      <c r="U12" s="411" t="str">
        <f>'1. Master scoring '!AA12</f>
        <v>What is the total number of customers (i.e. market size) we could realistically offer this feature to?</v>
      </c>
      <c r="V12" s="411" t="str">
        <f>'1. Master scoring '!AC12</f>
        <v>What is the customers' satisfaction (NPS) related to the service?</v>
      </c>
      <c r="W12" s="411" t="str">
        <f>'1. Master scoring '!AD12</f>
        <v>Percentage of customer that are actively using the service.</v>
      </c>
      <c r="X12" s="411" t="str">
        <f>'1. Master scoring '!AE12</f>
        <v>How often the customer interact with the VAS?</v>
      </c>
      <c r="Y12" s="411" t="str">
        <f>'1. Master scoring '!AF12</f>
        <v xml:space="preserve">How complex or restrictive is the regulatory environment for this VAS? </v>
      </c>
      <c r="Z12" s="252" t="s">
        <v>278</v>
      </c>
      <c r="AA12" s="411" t="str">
        <f>'1. Master scoring '!U12</f>
        <v>How much the VAS contribute to reduce the cost of acquisition of a single customer?</v>
      </c>
      <c r="AB12" s="406" t="str">
        <f>'1. Master scoring '!AE12</f>
        <v>How often the customer interact with the VAS?</v>
      </c>
      <c r="AC12" s="252" t="s">
        <v>278</v>
      </c>
      <c r="AD12" s="406" t="str">
        <f>'1. Master scoring '!U12</f>
        <v>How much the VAS contribute to reduce the cost of acquisition of a single customer?</v>
      </c>
      <c r="AE12" s="406" t="str">
        <f>'1. Master scoring '!Z12</f>
        <v xml:space="preserve">How much value would this feature deliver to customers? </v>
      </c>
      <c r="AF12" s="238" t="s">
        <v>274</v>
      </c>
      <c r="AG12" s="406" t="str">
        <f>'1. Master scoring '!AA12</f>
        <v>What is the total number of customers (i.e. market size) we could realistically offer this feature to?</v>
      </c>
      <c r="AH12" s="406" t="str">
        <f>'1. Master scoring '!Z12</f>
        <v xml:space="preserve">How much value would this feature deliver to customers? </v>
      </c>
      <c r="AI12" s="406" t="str">
        <f>'1. Master scoring '!U12</f>
        <v>How much the VAS contribute to reduce the cost of acquisition of a single customer?</v>
      </c>
      <c r="AJ12" s="252" t="s">
        <v>278</v>
      </c>
      <c r="AK12" s="405" t="str">
        <f>'1. Master scoring '!Z12</f>
        <v xml:space="preserve">How much value would this feature deliver to customers? </v>
      </c>
      <c r="AL12" s="406" t="e">
        <f>'1. Master scoring '!#REF!</f>
        <v>#REF!</v>
      </c>
      <c r="AM12" s="252" t="s">
        <v>278</v>
      </c>
      <c r="AN12" s="405" t="str">
        <f>'1. Master scoring '!T12</f>
        <v>How many customers are acquired thanks to this VAS?</v>
      </c>
      <c r="AO12" s="406" t="str">
        <f>'1. Master scoring '!Z12</f>
        <v xml:space="preserve">How much value would this feature deliver to customers? </v>
      </c>
      <c r="AP12" s="252" t="s">
        <v>278</v>
      </c>
      <c r="AQ12" s="112"/>
      <c r="AR12" s="118" t="s">
        <v>124</v>
      </c>
      <c r="AS12" s="112"/>
      <c r="AT12" s="119" t="s">
        <v>125</v>
      </c>
      <c r="AU12" s="120" t="s">
        <v>126</v>
      </c>
      <c r="AV12" s="114" t="s">
        <v>127</v>
      </c>
      <c r="AW12" s="403"/>
    </row>
    <row r="13" spans="1:49" s="400" customFormat="1" ht="111.95" outlineLevel="1">
      <c r="A13" s="108"/>
      <c r="B13" s="108"/>
      <c r="C13" s="109"/>
      <c r="D13" s="110"/>
      <c r="E13" s="109"/>
      <c r="F13" s="109"/>
      <c r="G13" s="109" t="s">
        <v>279</v>
      </c>
      <c r="H13" s="112"/>
      <c r="I13" s="109" t="s">
        <v>128</v>
      </c>
      <c r="J13" s="109" t="s">
        <v>280</v>
      </c>
      <c r="K13" s="109" t="s">
        <v>280</v>
      </c>
      <c r="L13" s="112"/>
      <c r="M13" s="144" t="s">
        <v>128</v>
      </c>
      <c r="N13" s="109"/>
      <c r="O13" s="112"/>
      <c r="P13" s="412" t="str">
        <f>'1. Master scoring '!R13</f>
        <v xml:space="preserve">5: Very high impact
4: High impact
3: Some impact
2: Low impact
1: No impact </v>
      </c>
      <c r="Q13" s="410" t="str">
        <f>'1. Master scoring '!T13</f>
        <v>5: Large Amount 
4: A lot
3: Some  
2: Few 
1: No client</v>
      </c>
      <c r="R13" s="410" t="str">
        <f>'1. Master scoring '!U13</f>
        <v>5: High Contribution 
4: Moderate contribution
3: Medium contribution
2: Low contribution
1: Very low contribution</v>
      </c>
      <c r="S13" s="410" t="str">
        <f>'1. Master scoring '!V13</f>
        <v>5: High Contribution 
4: Moderate contribution
3: Medium contribution
2: Low contribution
1: Very low contribution</v>
      </c>
      <c r="T13" s="410" t="str">
        <f>'1. Master scoring '!X13</f>
        <v>5: Very Low Risk
4: Low Risk 
3: Medium Risk
2: Moderate Risk
1: High Risk</v>
      </c>
      <c r="U13" s="410" t="str">
        <f>'1. Master scoring '!AA13</f>
        <v>5: Mass market
4: Large reach 
3: Solid reach 
2: Niche segment 
1: Very niche segment</v>
      </c>
      <c r="V13" s="410" t="str">
        <f>'1. Master scoring '!AC13</f>
        <v>5: from 9 to 10
4: from 7 to 8
3: from 6 to 5
2: from 3 to 4
1: from 1 to 2</v>
      </c>
      <c r="W13" s="410" t="str">
        <f>'1. Master scoring '!AD13</f>
        <v>5: More than X%
4: Between X% and X%
3 Between X% and X%
2: Between X% and X%
1: Less than X%</v>
      </c>
      <c r="X13" s="410" t="str">
        <f>'1. Master scoring '!AE13</f>
        <v>5: more than six times a year
4: six times a year
3: four a year
2: twice a year
1: once a year</v>
      </c>
      <c r="Y13" s="410" t="str">
        <f>'1. Master scoring '!AF13</f>
        <v>5: No red tape
4: Low regulation 
3: Some regulation 
2: Highly regulated
1: Very highly regulated</v>
      </c>
      <c r="Z13" s="408" t="s">
        <v>128</v>
      </c>
      <c r="AA13" s="409" t="str">
        <f>'1. Master scoring '!U13</f>
        <v>5: High Contribution 
4: Moderate contribution
3: Medium contribution
2: Low contribution
1: Very low contribution</v>
      </c>
      <c r="AB13" s="407" t="str">
        <f>'1. Master scoring '!AE13</f>
        <v>5: more than six times a year
4: six times a year
3: four a year
2: twice a year
1: once a year</v>
      </c>
      <c r="AC13" s="408" t="s">
        <v>128</v>
      </c>
      <c r="AD13" s="401" t="str">
        <f>'1. Master scoring '!U13</f>
        <v>5: High Contribution 
4: Moderate contribution
3: Medium contribution
2: Low contribution
1: Very low contribution</v>
      </c>
      <c r="AE13" s="407" t="str">
        <f>'1. Master scoring '!Z13</f>
        <v xml:space="preserve">5: Very high value
4: High value
3: Some value
2: Low value
1: No value </v>
      </c>
      <c r="AF13" s="408" t="s">
        <v>128</v>
      </c>
      <c r="AG13" s="401" t="str">
        <f>'1. Master scoring '!AA13</f>
        <v>5: Mass market
4: Large reach 
3: Solid reach 
2: Niche segment 
1: Very niche segment</v>
      </c>
      <c r="AH13" s="402" t="str">
        <f>'1. Master scoring '!Z13</f>
        <v xml:space="preserve">5: Very high value
4: High value
3: Some value
2: Low value
1: No value </v>
      </c>
      <c r="AI13" s="402" t="str">
        <f>'1. Master scoring '!U13</f>
        <v>5: High Contribution 
4: Moderate contribution
3: Medium contribution
2: Low contribution
1: Very low contribution</v>
      </c>
      <c r="AJ13" s="397" t="s">
        <v>128</v>
      </c>
      <c r="AK13" s="402" t="str">
        <f>'1. Master scoring '!Z13</f>
        <v xml:space="preserve">5: Very high value
4: High value
3: Some value
2: Low value
1: No value </v>
      </c>
      <c r="AL13" s="402" t="e">
        <f>'1. Master scoring '!#REF!</f>
        <v>#REF!</v>
      </c>
      <c r="AM13" s="397" t="s">
        <v>128</v>
      </c>
      <c r="AN13" s="402" t="str">
        <f>'1. Master scoring '!T13</f>
        <v>5: Large Amount 
4: A lot
3: Some  
2: Few 
1: No client</v>
      </c>
      <c r="AO13" s="402" t="str">
        <f>'1. Master scoring '!Z13</f>
        <v xml:space="preserve">5: Very high value
4: High value
3: Some value
2: Low value
1: No value </v>
      </c>
      <c r="AP13" s="397" t="s">
        <v>128</v>
      </c>
      <c r="AQ13" s="398"/>
      <c r="AR13" s="399" t="s">
        <v>140</v>
      </c>
      <c r="AS13" s="145"/>
      <c r="AT13" s="109" t="s">
        <v>140</v>
      </c>
      <c r="AU13" s="109" t="s">
        <v>140</v>
      </c>
      <c r="AV13" s="109" t="s">
        <v>140</v>
      </c>
      <c r="AW13" s="145"/>
    </row>
    <row r="14" spans="1:49" ht="22.5" customHeight="1">
      <c r="A14" s="126"/>
      <c r="B14" s="126"/>
      <c r="C14" s="522" t="str">
        <f>'4. VAS list'!B8</f>
        <v>Telemedicine</v>
      </c>
      <c r="D14" s="523" t="str">
        <f>'4. VAS list'!C8</f>
        <v>Cover the costs of private healthcare, from diagnosis to treatment</v>
      </c>
      <c r="E14" s="127"/>
      <c r="F14" s="127"/>
      <c r="G14" s="127"/>
      <c r="H14" s="128"/>
      <c r="I14" s="127"/>
      <c r="J14" s="129" t="str">
        <f>IF(G14="","",IF(AND(G14="Quick win",Z14&gt;='7. Scoring criteria'!$C$45,AP14&gt;='7. Scoring criteria'!$F$45),"Yes",IF(AND(G14="Big bet",Z14&gt;='7. Scoring criteria'!$C$46,AC14&gt;='7. Scoring criteria'!$D$46),"Yes",IF(AND(G14="Big bet",Z14&gt;='7. Scoring criteria'!$C$46,AF14&gt;='7. Scoring criteria'!$E$46),"Yes",IF(AND(G14="Long shot",AC14&gt;='7. Scoring criteria'!$D$47,AF14&gt;='7. Scoring criteria'!$E$47),"Yes","No")))))</f>
        <v/>
      </c>
      <c r="K14" s="129" t="s">
        <v>299</v>
      </c>
      <c r="L14" s="128"/>
      <c r="M14" s="130">
        <f t="shared" ref="M14:M31" si="2">IFERROR(AVERAGE(P14:AB14,AA14:AB14,AD14:AD14,AG14:AI14),"")</f>
        <v>4.7491228070175442</v>
      </c>
      <c r="N14" s="131">
        <f>IFERROR(RANK(M14,$M$14:$M$128,0)+COUNTIF($M$14:M14,#REF!)," ")</f>
        <v>1</v>
      </c>
      <c r="O14" s="128"/>
      <c r="P14" s="381">
        <f>'1. Master scoring '!R14</f>
        <v>5</v>
      </c>
      <c r="Q14" s="382">
        <f>'1. Master scoring '!T14</f>
        <v>4</v>
      </c>
      <c r="R14" s="382">
        <f>'1. Master scoring '!U14</f>
        <v>5</v>
      </c>
      <c r="S14" s="382">
        <f>'1. Master scoring '!V14</f>
        <v>2.3333333333333335</v>
      </c>
      <c r="T14" s="382">
        <f>'1. Master scoring '!X14</f>
        <v>4.333333333333333</v>
      </c>
      <c r="U14" s="382">
        <f>'1. Master scoring '!AA14</f>
        <v>5</v>
      </c>
      <c r="V14" s="382">
        <f>'1. Master scoring '!AC14</f>
        <v>5</v>
      </c>
      <c r="W14" s="382">
        <f>'1. Master scoring '!AD14</f>
        <v>5</v>
      </c>
      <c r="X14" s="382">
        <f>'1. Master scoring '!AE14</f>
        <v>5</v>
      </c>
      <c r="Y14" s="382">
        <f>'1. Master scoring '!AF14</f>
        <v>5</v>
      </c>
      <c r="Z14" s="133">
        <f t="shared" ref="Z14:Z48" si="3">IFERROR(AVERAGE(P14:Y14),"")</f>
        <v>4.5666666666666664</v>
      </c>
      <c r="AA14" s="260">
        <f>'1. Master scoring '!U14</f>
        <v>5</v>
      </c>
      <c r="AB14" s="261">
        <f>'1. Master scoring '!AE14</f>
        <v>5</v>
      </c>
      <c r="AC14" s="133">
        <f t="shared" ref="AC14:AC48" si="4">IFERROR(AVERAGE(AA14:AB14),"")</f>
        <v>5</v>
      </c>
      <c r="AD14" s="260">
        <f>'1. Master scoring '!U14</f>
        <v>5</v>
      </c>
      <c r="AE14" s="261">
        <f>'1. Master scoring '!Z14</f>
        <v>5</v>
      </c>
      <c r="AF14" s="133">
        <f t="shared" ref="AF14:AF48" si="5">IFERROR(AVERAGE(AD14:AE14),"")</f>
        <v>5</v>
      </c>
      <c r="AG14" s="263">
        <f>'1. Master scoring '!AA14</f>
        <v>5</v>
      </c>
      <c r="AH14" s="274">
        <f>'1. Master scoring '!Z14</f>
        <v>5</v>
      </c>
      <c r="AI14" s="274">
        <f>'1. Master scoring '!U14</f>
        <v>5</v>
      </c>
      <c r="AJ14" s="133">
        <f t="shared" ref="AJ14:AJ48" si="6">IFERROR(AVERAGE(AG14:AI14),"")</f>
        <v>5</v>
      </c>
      <c r="AK14" s="274">
        <f>'1. Master scoring '!Z14</f>
        <v>5</v>
      </c>
      <c r="AL14" s="274" t="e">
        <f>'1. Master scoring '!#REF!</f>
        <v>#REF!</v>
      </c>
      <c r="AM14" s="133" t="str">
        <f>IFERROR(AVERAGE(AK14:AL14),"")</f>
        <v/>
      </c>
      <c r="AN14" s="274">
        <f>'1. Master scoring '!T14</f>
        <v>4</v>
      </c>
      <c r="AO14" s="274">
        <f>'1. Master scoring '!Z14</f>
        <v>5</v>
      </c>
      <c r="AP14" s="133">
        <f t="shared" ref="AP14:AP48" si="7">IFERROR(AVERAGE(AN14:AO14),"")</f>
        <v>4.5</v>
      </c>
      <c r="AQ14" s="128"/>
      <c r="AR14" s="127"/>
      <c r="AS14" s="192" t="s">
        <v>1</v>
      </c>
      <c r="AT14" s="127"/>
      <c r="AU14" s="127"/>
      <c r="AV14" s="127"/>
      <c r="AW14" s="192"/>
    </row>
    <row r="15" spans="1:49" ht="22.5" customHeight="1">
      <c r="A15" s="126"/>
      <c r="B15" s="126"/>
      <c r="C15" s="522" t="str">
        <f>'4. VAS list'!B9</f>
        <v>ID Theft</v>
      </c>
      <c r="D15" s="523" t="str">
        <f>'4. VAS list'!C9</f>
        <v>Cover the costs you might incur from being defrauded</v>
      </c>
      <c r="E15" s="127"/>
      <c r="F15" s="127"/>
      <c r="G15" s="127"/>
      <c r="H15" s="128"/>
      <c r="I15" s="127"/>
      <c r="J15" s="129" t="str">
        <f>IF(G15="","",IF(AND(G15="Quick win",Z15&gt;='7. Scoring criteria'!$C$45,AP15&gt;='7. Scoring criteria'!$F$45),"Yes",IF(AND(G15="Big bet",Z15&gt;='7. Scoring criteria'!$C$46,AC15&gt;='7. Scoring criteria'!$D$46),"Yes",IF(AND(G15="Big bet",Z15&gt;='7. Scoring criteria'!$C$46,AF15&gt;='7. Scoring criteria'!$E$46),"Yes",IF(AND(G15="Long shot",AC15&gt;='7. Scoring criteria'!$D$47,AF15&gt;='7. Scoring criteria'!$E$47),"Yes","No")))))</f>
        <v/>
      </c>
      <c r="K15" s="129" t="s">
        <v>299</v>
      </c>
      <c r="L15" s="128"/>
      <c r="M15" s="130">
        <f t="shared" si="2"/>
        <v>4.4473684210526327</v>
      </c>
      <c r="N15" s="131">
        <f>IFERROR(RANK(M15,$M$14:$M$128,0)+COUNTIF($M$14:M15,#REF!)," ")</f>
        <v>2</v>
      </c>
      <c r="O15" s="128"/>
      <c r="P15" s="381">
        <f>'1. Master scoring '!R15</f>
        <v>5</v>
      </c>
      <c r="Q15" s="382">
        <f>'1. Master scoring '!T15</f>
        <v>2</v>
      </c>
      <c r="R15" s="382">
        <f>'1. Master scoring '!U15</f>
        <v>5</v>
      </c>
      <c r="S15" s="382">
        <f>'1. Master scoring '!V15</f>
        <v>2.3333333333333335</v>
      </c>
      <c r="T15" s="382">
        <f>'1. Master scoring '!X15</f>
        <v>4</v>
      </c>
      <c r="U15" s="382">
        <f>'1. Master scoring '!AA15</f>
        <v>4</v>
      </c>
      <c r="V15" s="382">
        <f>'1. Master scoring '!AC15</f>
        <v>5</v>
      </c>
      <c r="W15" s="382">
        <f>'1. Master scoring '!AD15</f>
        <v>5</v>
      </c>
      <c r="X15" s="382">
        <f>'1. Master scoring '!AE15</f>
        <v>5</v>
      </c>
      <c r="Y15" s="382">
        <f>'1. Master scoring '!AF15</f>
        <v>4.333333333333333</v>
      </c>
      <c r="Z15" s="133">
        <f t="shared" si="3"/>
        <v>4.166666666666667</v>
      </c>
      <c r="AA15" s="260">
        <f>'1. Master scoring '!U15</f>
        <v>5</v>
      </c>
      <c r="AB15" s="261">
        <f>'1. Master scoring '!AE15</f>
        <v>5</v>
      </c>
      <c r="AC15" s="133">
        <f t="shared" si="4"/>
        <v>5</v>
      </c>
      <c r="AD15" s="260">
        <f>'1. Master scoring '!U15</f>
        <v>5</v>
      </c>
      <c r="AE15" s="261">
        <f>'1. Master scoring '!Z15</f>
        <v>4.666666666666667</v>
      </c>
      <c r="AF15" s="133">
        <f t="shared" si="5"/>
        <v>4.8333333333333339</v>
      </c>
      <c r="AG15" s="263">
        <f>'1. Master scoring '!AA15</f>
        <v>4</v>
      </c>
      <c r="AH15" s="274">
        <f>'1. Master scoring '!Z15</f>
        <v>4.666666666666667</v>
      </c>
      <c r="AI15" s="274">
        <f>'1. Master scoring '!U15</f>
        <v>5</v>
      </c>
      <c r="AJ15" s="133">
        <f t="shared" si="6"/>
        <v>4.5555555555555562</v>
      </c>
      <c r="AK15" s="274">
        <f>'1. Master scoring '!Z15</f>
        <v>4.666666666666667</v>
      </c>
      <c r="AL15" s="274" t="e">
        <f>'1. Master scoring '!#REF!</f>
        <v>#REF!</v>
      </c>
      <c r="AM15" s="133">
        <f t="shared" ref="AM15:AM48" si="8">IFERROR(AVERAGE(AD15:AF15),"")</f>
        <v>4.8333333333333339</v>
      </c>
      <c r="AN15" s="274">
        <f>'1. Master scoring '!T15</f>
        <v>2</v>
      </c>
      <c r="AO15" s="274">
        <f>'1. Master scoring '!Z15</f>
        <v>4.666666666666667</v>
      </c>
      <c r="AP15" s="133">
        <f t="shared" si="7"/>
        <v>3.3333333333333335</v>
      </c>
      <c r="AQ15" s="128"/>
      <c r="AR15" s="127"/>
      <c r="AS15" s="192" t="s">
        <v>1</v>
      </c>
      <c r="AT15" s="127"/>
      <c r="AU15" s="127"/>
      <c r="AV15" s="127"/>
      <c r="AW15" s="192"/>
    </row>
    <row r="16" spans="1:49" ht="22.5" customHeight="1">
      <c r="A16" s="126"/>
      <c r="B16" s="126"/>
      <c r="C16" s="522" t="str">
        <f>'4. VAS list'!B10</f>
        <v>Vehicle Geolocation</v>
      </c>
      <c r="D16" s="523" t="str">
        <f>'4. VAS list'!C10</f>
        <v>Install an approved GPS tracking device and reduce vehicle insurance premium</v>
      </c>
      <c r="E16" s="127"/>
      <c r="F16" s="127"/>
      <c r="G16" s="127"/>
      <c r="H16" s="128"/>
      <c r="I16" s="127"/>
      <c r="J16" s="129" t="str">
        <f>IF(G16="","",IF(AND(G16="Quick win",Z16&gt;='7. Scoring criteria'!$C$45,AP16&gt;='7. Scoring criteria'!$F$45),"Yes",IF(AND(G16="Big bet",Z16&gt;='7. Scoring criteria'!$C$46,AC16&gt;='7. Scoring criteria'!$D$46),"Yes",IF(AND(G16="Big bet",Z16&gt;='7. Scoring criteria'!$C$46,AF16&gt;='7. Scoring criteria'!$E$46),"Yes",IF(AND(G16="Long shot",AC16&gt;='7. Scoring criteria'!$D$47,AF16&gt;='7. Scoring criteria'!$E$47),"Yes","No")))))</f>
        <v/>
      </c>
      <c r="K16" s="129" t="s">
        <v>308</v>
      </c>
      <c r="L16" s="128"/>
      <c r="M16" s="130">
        <f t="shared" si="2"/>
        <v>4.307017543859649</v>
      </c>
      <c r="N16" s="131">
        <f>IFERROR(RANK(M16,$M$14:$M$128,0)+COUNTIF($M$14:M16,#REF!)," ")</f>
        <v>3</v>
      </c>
      <c r="O16" s="128"/>
      <c r="P16" s="381">
        <f>'1. Master scoring '!R16</f>
        <v>5</v>
      </c>
      <c r="Q16" s="382">
        <f>'1. Master scoring '!T16</f>
        <v>2.6666666666666665</v>
      </c>
      <c r="R16" s="382">
        <f>'1. Master scoring '!U16</f>
        <v>4.333333333333333</v>
      </c>
      <c r="S16" s="382">
        <f>'1. Master scoring '!V16</f>
        <v>3</v>
      </c>
      <c r="T16" s="382">
        <f>'1. Master scoring '!X16</f>
        <v>3.6666666666666665</v>
      </c>
      <c r="U16" s="382">
        <f>'1. Master scoring '!AA16</f>
        <v>4.666666666666667</v>
      </c>
      <c r="V16" s="382">
        <f>'1. Master scoring '!AC16</f>
        <v>4</v>
      </c>
      <c r="W16" s="382">
        <f>'1. Master scoring '!AD16</f>
        <v>4.666666666666667</v>
      </c>
      <c r="X16" s="382">
        <f>'1. Master scoring '!AE16</f>
        <v>4.666666666666667</v>
      </c>
      <c r="Y16" s="382">
        <f>'1. Master scoring '!AF16</f>
        <v>5</v>
      </c>
      <c r="Z16" s="133">
        <f t="shared" si="3"/>
        <v>4.1666666666666661</v>
      </c>
      <c r="AA16" s="260">
        <f>'1. Master scoring '!U16</f>
        <v>4.333333333333333</v>
      </c>
      <c r="AB16" s="261">
        <f>'1. Master scoring '!AE16</f>
        <v>4.666666666666667</v>
      </c>
      <c r="AC16" s="133">
        <f t="shared" si="4"/>
        <v>4.5</v>
      </c>
      <c r="AD16" s="260">
        <f>'1. Master scoring '!U16</f>
        <v>4.333333333333333</v>
      </c>
      <c r="AE16" s="261">
        <f>'1. Master scoring '!Z16</f>
        <v>4.666666666666667</v>
      </c>
      <c r="AF16" s="133">
        <f t="shared" si="5"/>
        <v>4.5</v>
      </c>
      <c r="AG16" s="263">
        <f>'1. Master scoring '!AA16</f>
        <v>4.666666666666667</v>
      </c>
      <c r="AH16" s="274">
        <f>'1. Master scoring '!Z16</f>
        <v>4.666666666666667</v>
      </c>
      <c r="AI16" s="274">
        <f>'1. Master scoring '!U16</f>
        <v>4.333333333333333</v>
      </c>
      <c r="AJ16" s="133">
        <f t="shared" si="6"/>
        <v>4.5555555555555562</v>
      </c>
      <c r="AK16" s="274">
        <f>'1. Master scoring '!Z16</f>
        <v>4.666666666666667</v>
      </c>
      <c r="AL16" s="274" t="e">
        <f>'1. Master scoring '!#REF!</f>
        <v>#REF!</v>
      </c>
      <c r="AM16" s="133">
        <f t="shared" si="8"/>
        <v>4.5</v>
      </c>
      <c r="AN16" s="274">
        <f>'1. Master scoring '!T16</f>
        <v>2.6666666666666665</v>
      </c>
      <c r="AO16" s="274">
        <f>'1. Master scoring '!Z16</f>
        <v>4.666666666666667</v>
      </c>
      <c r="AP16" s="133">
        <f t="shared" si="7"/>
        <v>3.666666666666667</v>
      </c>
      <c r="AQ16" s="128"/>
      <c r="AR16" s="127"/>
      <c r="AS16" s="192" t="s">
        <v>1</v>
      </c>
      <c r="AT16" s="127"/>
      <c r="AU16" s="127"/>
      <c r="AV16" s="127"/>
      <c r="AW16" s="192"/>
    </row>
    <row r="17" spans="1:49" ht="22.5" customHeight="1">
      <c r="A17" s="126"/>
      <c r="B17" s="126"/>
      <c r="C17" s="522" t="str">
        <f>'4. VAS list'!B11</f>
        <v>Pet Care</v>
      </c>
      <c r="D17" s="523" t="str">
        <f>'4. VAS list'!C11</f>
        <v>Cover the cost of veterinary fees for illnesses or injuries</v>
      </c>
      <c r="E17" s="127"/>
      <c r="F17" s="127"/>
      <c r="G17" s="127"/>
      <c r="H17" s="128"/>
      <c r="I17" s="127"/>
      <c r="J17" s="129" t="str">
        <f>IF(G17="","",IF(AND(G17="Quick win",Z17&gt;='7. Scoring criteria'!$C$45,AP17&gt;='7. Scoring criteria'!$F$45),"Yes",IF(AND(G17="Big bet",Z17&gt;='7. Scoring criteria'!$C$46,AC17&gt;='7. Scoring criteria'!$D$46),"Yes",IF(AND(G17="Big bet",Z17&gt;='7. Scoring criteria'!$C$46,AF17&gt;='7. Scoring criteria'!$E$46),"Yes",IF(AND(G17="Long shot",AC17&gt;='7. Scoring criteria'!$D$47,AF17&gt;='7. Scoring criteria'!$E$47),"Yes","No")))))</f>
        <v/>
      </c>
      <c r="K17" s="129" t="s">
        <v>299</v>
      </c>
      <c r="L17" s="128"/>
      <c r="M17" s="130">
        <f t="shared" si="2"/>
        <v>4.2157894736842101</v>
      </c>
      <c r="N17" s="131">
        <f>IFERROR(RANK(M17,$M$14:$M$128,0)+COUNTIF($M$14:M17,#REF!)," ")</f>
        <v>4</v>
      </c>
      <c r="O17" s="128"/>
      <c r="P17" s="381">
        <f>'1. Master scoring '!R17</f>
        <v>4.666666666666667</v>
      </c>
      <c r="Q17" s="382">
        <f>'1. Master scoring '!T17</f>
        <v>2.3333333333333335</v>
      </c>
      <c r="R17" s="382">
        <f>'1. Master scoring '!U17</f>
        <v>4.333333333333333</v>
      </c>
      <c r="S17" s="382">
        <f>'1. Master scoring '!V17</f>
        <v>3</v>
      </c>
      <c r="T17" s="382">
        <f>'1. Master scoring '!X17</f>
        <v>3.3333333333333335</v>
      </c>
      <c r="U17" s="382">
        <f>'1. Master scoring '!AA17</f>
        <v>4.333333333333333</v>
      </c>
      <c r="V17" s="382">
        <f>'1. Master scoring '!AC17</f>
        <v>5</v>
      </c>
      <c r="W17" s="382">
        <f>'1. Master scoring '!AD17</f>
        <v>5</v>
      </c>
      <c r="X17" s="382">
        <f>'1. Master scoring '!AE17</f>
        <v>4.666666666666667</v>
      </c>
      <c r="Y17" s="382">
        <f>'1. Master scoring '!AF17</f>
        <v>4.333333333333333</v>
      </c>
      <c r="Z17" s="133">
        <f t="shared" si="3"/>
        <v>4.0999999999999996</v>
      </c>
      <c r="AA17" s="260">
        <f>'1. Master scoring '!U17</f>
        <v>4.333333333333333</v>
      </c>
      <c r="AB17" s="261">
        <f>'1. Master scoring '!AE17</f>
        <v>4.666666666666667</v>
      </c>
      <c r="AC17" s="133">
        <f t="shared" si="4"/>
        <v>4.5</v>
      </c>
      <c r="AD17" s="260">
        <f>'1. Master scoring '!U17</f>
        <v>4.333333333333333</v>
      </c>
      <c r="AE17" s="261">
        <f>'1. Master scoring '!Z17</f>
        <v>4</v>
      </c>
      <c r="AF17" s="133">
        <f t="shared" si="5"/>
        <v>4.1666666666666661</v>
      </c>
      <c r="AG17" s="263">
        <f>'1. Master scoring '!AA17</f>
        <v>4.333333333333333</v>
      </c>
      <c r="AH17" s="274">
        <f>'1. Master scoring '!Z17</f>
        <v>4</v>
      </c>
      <c r="AI17" s="274">
        <f>'1. Master scoring '!U17</f>
        <v>4.333333333333333</v>
      </c>
      <c r="AJ17" s="133">
        <f t="shared" si="6"/>
        <v>4.2222222222222214</v>
      </c>
      <c r="AK17" s="274">
        <f>'1. Master scoring '!Z17</f>
        <v>4</v>
      </c>
      <c r="AL17" s="274" t="e">
        <f>'1. Master scoring '!#REF!</f>
        <v>#REF!</v>
      </c>
      <c r="AM17" s="133">
        <f t="shared" si="8"/>
        <v>4.1666666666666661</v>
      </c>
      <c r="AN17" s="274">
        <f>'1. Master scoring '!T17</f>
        <v>2.3333333333333335</v>
      </c>
      <c r="AO17" s="274">
        <f>'1. Master scoring '!Z17</f>
        <v>4</v>
      </c>
      <c r="AP17" s="133">
        <f t="shared" si="7"/>
        <v>3.166666666666667</v>
      </c>
      <c r="AQ17" s="128"/>
      <c r="AR17" s="127"/>
      <c r="AS17" s="192" t="s">
        <v>1</v>
      </c>
      <c r="AT17" s="127"/>
      <c r="AU17" s="127"/>
      <c r="AV17" s="127"/>
      <c r="AW17" s="192"/>
    </row>
    <row r="18" spans="1:49" ht="22.5" customHeight="1">
      <c r="A18" s="126"/>
      <c r="B18" s="126"/>
      <c r="C18" s="522" t="str">
        <f>'4. VAS list'!B12</f>
        <v>Road Assistance</v>
      </c>
      <c r="D18" s="523" t="str">
        <f>'4. VAS list'!C12</f>
        <v>Lorem ipsum</v>
      </c>
      <c r="E18" s="127"/>
      <c r="F18" s="127"/>
      <c r="G18" s="127"/>
      <c r="H18" s="128"/>
      <c r="I18" s="127"/>
      <c r="J18" s="129" t="str">
        <f>IF(G18="","",IF(AND(G18="Quick win",Z18&gt;='7. Scoring criteria'!$C$45,AP18&gt;='7. Scoring criteria'!$F$45),"Yes",IF(AND(G18="Big bet",Z18&gt;='7. Scoring criteria'!$C$46,AC18&gt;='7. Scoring criteria'!$D$46),"Yes",IF(AND(G18="Big bet",Z18&gt;='7. Scoring criteria'!$C$46,AF18&gt;='7. Scoring criteria'!$E$46),"Yes",IF(AND(G18="Long shot",AC18&gt;='7. Scoring criteria'!$D$47,AF18&gt;='7. Scoring criteria'!$E$47),"Yes","No")))))</f>
        <v/>
      </c>
      <c r="K18" s="129" t="s">
        <v>316</v>
      </c>
      <c r="L18" s="128"/>
      <c r="M18" s="130">
        <f t="shared" si="2"/>
        <v>3.7701754385964916</v>
      </c>
      <c r="N18" s="131">
        <f>IFERROR(RANK(M18,$M$14:$M$128,0)+COUNTIF($M$14:M18,#REF!)," ")</f>
        <v>5</v>
      </c>
      <c r="O18" s="128"/>
      <c r="P18" s="381">
        <f>'1. Master scoring '!R18</f>
        <v>4</v>
      </c>
      <c r="Q18" s="382">
        <f>'1. Master scoring '!T18</f>
        <v>2.6666666666666665</v>
      </c>
      <c r="R18" s="382">
        <f>'1. Master scoring '!U18</f>
        <v>3.6666666666666665</v>
      </c>
      <c r="S18" s="382">
        <f>'1. Master scoring '!V18</f>
        <v>3.6666666666666665</v>
      </c>
      <c r="T18" s="382">
        <f>'1. Master scoring '!X18</f>
        <v>3.6666666666666665</v>
      </c>
      <c r="U18" s="382">
        <f>'1. Master scoring '!AA18</f>
        <v>3.6666666666666665</v>
      </c>
      <c r="V18" s="382">
        <f>'1. Master scoring '!AC18</f>
        <v>4</v>
      </c>
      <c r="W18" s="382">
        <f>'1. Master scoring '!AD18</f>
        <v>3.3333333333333335</v>
      </c>
      <c r="X18" s="382">
        <f>'1. Master scoring '!AE18</f>
        <v>4.333333333333333</v>
      </c>
      <c r="Y18" s="382">
        <f>'1. Master scoring '!AF18</f>
        <v>3.3333333333333335</v>
      </c>
      <c r="Z18" s="133">
        <f t="shared" si="3"/>
        <v>3.6333333333333337</v>
      </c>
      <c r="AA18" s="260">
        <f>'1. Master scoring '!U18</f>
        <v>3.6666666666666665</v>
      </c>
      <c r="AB18" s="261">
        <f>'1. Master scoring '!AE18</f>
        <v>4.333333333333333</v>
      </c>
      <c r="AC18" s="133">
        <f t="shared" si="4"/>
        <v>4</v>
      </c>
      <c r="AD18" s="260">
        <f>'1. Master scoring '!U18</f>
        <v>3.6666666666666665</v>
      </c>
      <c r="AE18" s="261">
        <f>'1. Master scoring '!Z18</f>
        <v>4.666666666666667</v>
      </c>
      <c r="AF18" s="133">
        <f t="shared" si="5"/>
        <v>4.166666666666667</v>
      </c>
      <c r="AG18" s="263">
        <f>'1. Master scoring '!AA18</f>
        <v>3.6666666666666665</v>
      </c>
      <c r="AH18" s="274">
        <f>'1. Master scoring '!Z18</f>
        <v>4.666666666666667</v>
      </c>
      <c r="AI18" s="274">
        <f>'1. Master scoring '!U18</f>
        <v>3.6666666666666665</v>
      </c>
      <c r="AJ18" s="133">
        <f t="shared" si="6"/>
        <v>4</v>
      </c>
      <c r="AK18" s="274">
        <f>'1. Master scoring '!Z18</f>
        <v>4.666666666666667</v>
      </c>
      <c r="AL18" s="274" t="e">
        <f>'1. Master scoring '!#REF!</f>
        <v>#REF!</v>
      </c>
      <c r="AM18" s="133">
        <f t="shared" si="8"/>
        <v>4.166666666666667</v>
      </c>
      <c r="AN18" s="274">
        <f>'1. Master scoring '!T18</f>
        <v>2.6666666666666665</v>
      </c>
      <c r="AO18" s="274">
        <f>'1. Master scoring '!Z18</f>
        <v>4.666666666666667</v>
      </c>
      <c r="AP18" s="133">
        <f t="shared" si="7"/>
        <v>3.666666666666667</v>
      </c>
      <c r="AQ18" s="128"/>
      <c r="AR18" s="127"/>
      <c r="AS18" s="192" t="s">
        <v>1</v>
      </c>
      <c r="AT18" s="127"/>
      <c r="AU18" s="127"/>
      <c r="AV18" s="127"/>
      <c r="AW18" s="192"/>
    </row>
    <row r="19" spans="1:49" ht="22.35" customHeight="1">
      <c r="A19" s="126"/>
      <c r="B19" s="126"/>
      <c r="C19" s="522">
        <f>'4. VAS list'!B13</f>
        <v>0</v>
      </c>
      <c r="D19" s="523">
        <f>'4. VAS list'!C13</f>
        <v>0</v>
      </c>
      <c r="E19" s="127"/>
      <c r="F19" s="127"/>
      <c r="G19" s="127"/>
      <c r="H19" s="128"/>
      <c r="I19" s="127"/>
      <c r="J19" s="129" t="str">
        <f>IF(G19="","",IF(AND(G19="Quick win",Z19&gt;='7. Scoring criteria'!$C$45,AP19&gt;='7. Scoring criteria'!$F$45),"Yes",IF(AND(G19="Big bet",Z19&gt;='7. Scoring criteria'!$C$46,AC19&gt;='7. Scoring criteria'!$D$46),"Yes",IF(AND(G19="Big bet",Z19&gt;='7. Scoring criteria'!$C$46,AF19&gt;='7. Scoring criteria'!$E$46),"Yes",IF(AND(G19="Long shot",AC19&gt;='7. Scoring criteria'!$D$47,AF19&gt;='7. Scoring criteria'!$E$47),"Yes","No")))))</f>
        <v/>
      </c>
      <c r="K19" s="129" t="s">
        <v>299</v>
      </c>
      <c r="L19" s="128"/>
      <c r="M19" s="130" t="str">
        <f t="shared" si="2"/>
        <v/>
      </c>
      <c r="N19" s="131" t="str">
        <f>IFERROR(RANK(M19,$M$14:$M$128,0)+COUNTIF($M$14:M19,#REF!)," ")</f>
        <v xml:space="preserve"> </v>
      </c>
      <c r="O19" s="128"/>
      <c r="P19" s="381" t="str">
        <f>'1. Master scoring '!R19</f>
        <v xml:space="preserve"> </v>
      </c>
      <c r="Q19" s="382" t="str">
        <f>'1. Master scoring '!T19</f>
        <v xml:space="preserve"> </v>
      </c>
      <c r="R19" s="382" t="str">
        <f>'1. Master scoring '!U19</f>
        <v xml:space="preserve"> </v>
      </c>
      <c r="S19" s="382" t="str">
        <f>'1. Master scoring '!V19</f>
        <v xml:space="preserve"> </v>
      </c>
      <c r="T19" s="382" t="str">
        <f>'1. Master scoring '!X19</f>
        <v xml:space="preserve"> </v>
      </c>
      <c r="U19" s="382" t="str">
        <f>'1. Master scoring '!AA19</f>
        <v xml:space="preserve"> </v>
      </c>
      <c r="V19" s="382" t="str">
        <f>'1. Master scoring '!AC19</f>
        <v xml:space="preserve"> </v>
      </c>
      <c r="W19" s="382" t="str">
        <f>'1. Master scoring '!AD19</f>
        <v xml:space="preserve"> </v>
      </c>
      <c r="X19" s="382" t="str">
        <f>'1. Master scoring '!AE19</f>
        <v xml:space="preserve"> </v>
      </c>
      <c r="Y19" s="382" t="str">
        <f>'1. Master scoring '!AF19</f>
        <v xml:space="preserve"> </v>
      </c>
      <c r="Z19" s="133" t="str">
        <f t="shared" si="3"/>
        <v/>
      </c>
      <c r="AA19" s="260" t="str">
        <f>'1. Master scoring '!U19</f>
        <v xml:space="preserve"> </v>
      </c>
      <c r="AB19" s="261" t="str">
        <f>'1. Master scoring '!AE19</f>
        <v xml:space="preserve"> </v>
      </c>
      <c r="AC19" s="133" t="str">
        <f t="shared" si="4"/>
        <v/>
      </c>
      <c r="AD19" s="260" t="str">
        <f>'1. Master scoring '!U19</f>
        <v xml:space="preserve"> </v>
      </c>
      <c r="AE19" s="261" t="str">
        <f>'1. Master scoring '!Z19</f>
        <v xml:space="preserve"> </v>
      </c>
      <c r="AF19" s="133" t="str">
        <f t="shared" si="5"/>
        <v/>
      </c>
      <c r="AG19" s="263" t="str">
        <f>'1. Master scoring '!AA19</f>
        <v xml:space="preserve"> </v>
      </c>
      <c r="AH19" s="274" t="str">
        <f>'1. Master scoring '!Z19</f>
        <v xml:space="preserve"> </v>
      </c>
      <c r="AI19" s="274" t="str">
        <f>'1. Master scoring '!U19</f>
        <v xml:space="preserve"> </v>
      </c>
      <c r="AJ19" s="133" t="str">
        <f t="shared" si="6"/>
        <v/>
      </c>
      <c r="AK19" s="274" t="str">
        <f>'1. Master scoring '!Z19</f>
        <v xml:space="preserve"> </v>
      </c>
      <c r="AL19" s="274" t="e">
        <f>'1. Master scoring '!#REF!</f>
        <v>#REF!</v>
      </c>
      <c r="AM19" s="133" t="str">
        <f t="shared" si="8"/>
        <v/>
      </c>
      <c r="AN19" s="274" t="str">
        <f>'1. Master scoring '!T19</f>
        <v xml:space="preserve"> </v>
      </c>
      <c r="AO19" s="274" t="str">
        <f>'1. Master scoring '!Z19</f>
        <v xml:space="preserve"> </v>
      </c>
      <c r="AP19" s="133" t="str">
        <f t="shared" si="7"/>
        <v/>
      </c>
      <c r="AQ19" s="128"/>
      <c r="AR19" s="127"/>
      <c r="AS19" s="192" t="s">
        <v>1</v>
      </c>
      <c r="AT19" s="127"/>
      <c r="AU19" s="127"/>
      <c r="AV19" s="127"/>
      <c r="AW19" s="192"/>
    </row>
    <row r="20" spans="1:49" ht="22.5" customHeight="1">
      <c r="A20" s="126"/>
      <c r="B20" s="126"/>
      <c r="C20" s="522">
        <f>'4. VAS list'!B14</f>
        <v>0</v>
      </c>
      <c r="D20" s="523">
        <f>'4. VAS list'!C14</f>
        <v>0</v>
      </c>
      <c r="E20" s="127"/>
      <c r="F20" s="127"/>
      <c r="G20" s="127"/>
      <c r="H20" s="128"/>
      <c r="I20" s="127"/>
      <c r="J20" s="129" t="str">
        <f>IF(G20="","",IF(AND(G20="Quick win",Z20&gt;='7. Scoring criteria'!$C$45,AP20&gt;='7. Scoring criteria'!$F$45),"Yes",IF(AND(G20="Big bet",Z20&gt;='7. Scoring criteria'!$C$46,AC20&gt;='7. Scoring criteria'!$D$46),"Yes",IF(AND(G20="Big bet",Z20&gt;='7. Scoring criteria'!$C$46,AF20&gt;='7. Scoring criteria'!$E$46),"Yes",IF(AND(G20="Long shot",AC20&gt;='7. Scoring criteria'!$D$47,AF20&gt;='7. Scoring criteria'!$E$47),"Yes","No")))))</f>
        <v/>
      </c>
      <c r="K20" s="129" t="s">
        <v>323</v>
      </c>
      <c r="L20" s="128"/>
      <c r="M20" s="130">
        <f t="shared" si="2"/>
        <v>0</v>
      </c>
      <c r="N20" s="131">
        <f>IFERROR(RANK(M20,$M$14:$M$128,0)+COUNTIF($M$14:M20,#REF!)," ")</f>
        <v>6</v>
      </c>
      <c r="O20" s="128"/>
      <c r="P20" s="381" t="str">
        <f>'1. Master scoring '!R20</f>
        <v xml:space="preserve"> </v>
      </c>
      <c r="Q20" s="253">
        <f>'1. Master scoring '!T20</f>
        <v>0</v>
      </c>
      <c r="R20" s="253">
        <f>'1. Master scoring '!U20</f>
        <v>0</v>
      </c>
      <c r="S20" s="382">
        <f>'1. Master scoring '!V20</f>
        <v>0</v>
      </c>
      <c r="T20" s="253" t="str">
        <f>'1. Master scoring '!X20</f>
        <v xml:space="preserve"> </v>
      </c>
      <c r="U20" s="253" t="str">
        <f>'1. Master scoring '!AA20</f>
        <v xml:space="preserve"> </v>
      </c>
      <c r="V20" s="253">
        <f>'1. Master scoring '!AC20</f>
        <v>0</v>
      </c>
      <c r="W20" s="253">
        <f>'1. Master scoring '!AD20</f>
        <v>0</v>
      </c>
      <c r="X20" s="253">
        <f>'1. Master scoring '!AE20</f>
        <v>0</v>
      </c>
      <c r="Y20" s="382" t="str">
        <f>'1. Master scoring '!AF20</f>
        <v xml:space="preserve"> </v>
      </c>
      <c r="Z20" s="133">
        <f t="shared" si="3"/>
        <v>0</v>
      </c>
      <c r="AA20" s="262">
        <f>'1. Master scoring '!U20</f>
        <v>0</v>
      </c>
      <c r="AB20" s="261">
        <f>'1. Master scoring '!AE20</f>
        <v>0</v>
      </c>
      <c r="AC20" s="133">
        <f t="shared" si="4"/>
        <v>0</v>
      </c>
      <c r="AD20" s="260">
        <f>'1. Master scoring '!U20</f>
        <v>0</v>
      </c>
      <c r="AE20" s="261" t="str">
        <f>'1. Master scoring '!Z20</f>
        <v xml:space="preserve"> </v>
      </c>
      <c r="AF20" s="133">
        <f t="shared" si="5"/>
        <v>0</v>
      </c>
      <c r="AG20" s="263" t="str">
        <f>'1. Master scoring '!AA20</f>
        <v xml:space="preserve"> </v>
      </c>
      <c r="AH20" s="274" t="str">
        <f>'1. Master scoring '!Z20</f>
        <v xml:space="preserve"> </v>
      </c>
      <c r="AI20" s="274">
        <f>'1. Master scoring '!U20</f>
        <v>0</v>
      </c>
      <c r="AJ20" s="133">
        <f t="shared" si="6"/>
        <v>0</v>
      </c>
      <c r="AK20" s="274" t="str">
        <f>'1. Master scoring '!Z20</f>
        <v xml:space="preserve"> </v>
      </c>
      <c r="AL20" s="274" t="e">
        <f>'1. Master scoring '!#REF!</f>
        <v>#REF!</v>
      </c>
      <c r="AM20" s="133">
        <f t="shared" si="8"/>
        <v>0</v>
      </c>
      <c r="AN20" s="274">
        <f>'1. Master scoring '!T20</f>
        <v>0</v>
      </c>
      <c r="AO20" s="274" t="str">
        <f>'1. Master scoring '!Z20</f>
        <v xml:space="preserve"> </v>
      </c>
      <c r="AP20" s="133">
        <f t="shared" si="7"/>
        <v>0</v>
      </c>
      <c r="AQ20" s="128"/>
      <c r="AR20" s="127"/>
      <c r="AS20" s="192" t="s">
        <v>1</v>
      </c>
      <c r="AT20" s="127"/>
      <c r="AU20" s="127"/>
      <c r="AV20" s="127"/>
      <c r="AW20" s="192"/>
    </row>
    <row r="21" spans="1:49" ht="22.5" customHeight="1">
      <c r="A21" s="126"/>
      <c r="B21" s="126"/>
      <c r="C21" s="522">
        <f>'4. VAS list'!B15</f>
        <v>0</v>
      </c>
      <c r="D21" s="523">
        <f>'4. VAS list'!C15</f>
        <v>0</v>
      </c>
      <c r="E21" s="127"/>
      <c r="F21" s="127"/>
      <c r="G21" s="127"/>
      <c r="H21" s="128"/>
      <c r="I21" s="127"/>
      <c r="J21" s="129" t="str">
        <f>IF(G21="","",IF(AND(G21="Quick win",Z21&gt;='7. Scoring criteria'!$C$45,AP21&gt;='7. Scoring criteria'!$F$45),"Yes",IF(AND(G21="Big bet",Z21&gt;='7. Scoring criteria'!$C$46,AC21&gt;='7. Scoring criteria'!$D$46),"Yes",IF(AND(G21="Big bet",Z21&gt;='7. Scoring criteria'!$C$46,AF21&gt;='7. Scoring criteria'!$E$46),"Yes",IF(AND(G21="Long shot",AC21&gt;='7. Scoring criteria'!$D$47,AF21&gt;='7. Scoring criteria'!$E$47),"Yes","No")))))</f>
        <v/>
      </c>
      <c r="K21" s="129" t="s">
        <v>316</v>
      </c>
      <c r="L21" s="128"/>
      <c r="M21" s="130">
        <f t="shared" si="2"/>
        <v>0</v>
      </c>
      <c r="N21" s="131">
        <f>IFERROR(RANK(M21,$M$14:$M$128,0)+COUNTIF($M$14:M21,#REF!)," ")</f>
        <v>6</v>
      </c>
      <c r="O21" s="128"/>
      <c r="P21" s="381" t="str">
        <f>'1. Master scoring '!R21</f>
        <v xml:space="preserve"> </v>
      </c>
      <c r="Q21" s="253">
        <f>'1. Master scoring '!T21</f>
        <v>0</v>
      </c>
      <c r="R21" s="253">
        <f>'1. Master scoring '!U21</f>
        <v>0</v>
      </c>
      <c r="S21" s="382">
        <f>'1. Master scoring '!V21</f>
        <v>0</v>
      </c>
      <c r="T21" s="253" t="str">
        <f>'1. Master scoring '!X21</f>
        <v xml:space="preserve"> </v>
      </c>
      <c r="U21" s="253" t="str">
        <f>'1. Master scoring '!AA21</f>
        <v xml:space="preserve"> </v>
      </c>
      <c r="V21" s="253">
        <f>'1. Master scoring '!AC21</f>
        <v>0</v>
      </c>
      <c r="W21" s="253">
        <f>'1. Master scoring '!AD21</f>
        <v>0</v>
      </c>
      <c r="X21" s="253">
        <f>'1. Master scoring '!AE21</f>
        <v>0</v>
      </c>
      <c r="Y21" s="382" t="str">
        <f>'1. Master scoring '!AF21</f>
        <v xml:space="preserve"> </v>
      </c>
      <c r="Z21" s="133">
        <f t="shared" si="3"/>
        <v>0</v>
      </c>
      <c r="AA21" s="262">
        <f>'1. Master scoring '!U21</f>
        <v>0</v>
      </c>
      <c r="AB21" s="261">
        <f>'1. Master scoring '!AE21</f>
        <v>0</v>
      </c>
      <c r="AC21" s="133">
        <f t="shared" si="4"/>
        <v>0</v>
      </c>
      <c r="AD21" s="260">
        <f>'1. Master scoring '!U21</f>
        <v>0</v>
      </c>
      <c r="AE21" s="261" t="str">
        <f>'1. Master scoring '!Z21</f>
        <v xml:space="preserve"> </v>
      </c>
      <c r="AF21" s="133">
        <f t="shared" si="5"/>
        <v>0</v>
      </c>
      <c r="AG21" s="263" t="str">
        <f>'1. Master scoring '!AA21</f>
        <v xml:space="preserve"> </v>
      </c>
      <c r="AH21" s="274" t="str">
        <f>'1. Master scoring '!Z21</f>
        <v xml:space="preserve"> </v>
      </c>
      <c r="AI21" s="274">
        <f>'1. Master scoring '!U21</f>
        <v>0</v>
      </c>
      <c r="AJ21" s="133">
        <f t="shared" si="6"/>
        <v>0</v>
      </c>
      <c r="AK21" s="274" t="str">
        <f>'1. Master scoring '!Z21</f>
        <v xml:space="preserve"> </v>
      </c>
      <c r="AL21" s="274" t="e">
        <f>'1. Master scoring '!#REF!</f>
        <v>#REF!</v>
      </c>
      <c r="AM21" s="133">
        <f t="shared" si="8"/>
        <v>0</v>
      </c>
      <c r="AN21" s="274">
        <f>'1. Master scoring '!T21</f>
        <v>0</v>
      </c>
      <c r="AO21" s="274" t="str">
        <f>'1. Master scoring '!Z21</f>
        <v xml:space="preserve"> </v>
      </c>
      <c r="AP21" s="133">
        <f t="shared" si="7"/>
        <v>0</v>
      </c>
      <c r="AQ21" s="128"/>
      <c r="AR21" s="127"/>
      <c r="AS21" s="192" t="s">
        <v>1</v>
      </c>
      <c r="AT21" s="127"/>
      <c r="AU21" s="127"/>
      <c r="AV21" s="127"/>
      <c r="AW21" s="192"/>
    </row>
    <row r="22" spans="1:49" ht="22.5" customHeight="1">
      <c r="A22" s="126"/>
      <c r="B22" s="126"/>
      <c r="C22" s="522">
        <f>'4. VAS list'!B16</f>
        <v>0</v>
      </c>
      <c r="D22" s="523">
        <f>'4. VAS list'!C16</f>
        <v>0</v>
      </c>
      <c r="E22" s="127"/>
      <c r="F22" s="127"/>
      <c r="G22" s="127"/>
      <c r="H22" s="128"/>
      <c r="I22" s="127"/>
      <c r="J22" s="129" t="str">
        <f>IF(G22="","",IF(AND(G22="Quick win",Z22&gt;='7. Scoring criteria'!$C$45,AP22&gt;='7. Scoring criteria'!$F$45),"Yes",IF(AND(G22="Big bet",Z22&gt;='7. Scoring criteria'!$C$46,AC22&gt;='7. Scoring criteria'!$D$46),"Yes",IF(AND(G22="Big bet",Z22&gt;='7. Scoring criteria'!$C$46,AF22&gt;='7. Scoring criteria'!$E$46),"Yes",IF(AND(G22="Long shot",AC22&gt;='7. Scoring criteria'!$D$47,AF22&gt;='7. Scoring criteria'!$E$47),"Yes","No")))))</f>
        <v/>
      </c>
      <c r="K22" s="129" t="s">
        <v>308</v>
      </c>
      <c r="L22" s="128"/>
      <c r="M22" s="130">
        <f t="shared" si="2"/>
        <v>0</v>
      </c>
      <c r="N22" s="131">
        <f>IFERROR(RANK(M22,$M$14:$M$128,0)+COUNTIF($M$14:M22,#REF!)," ")</f>
        <v>6</v>
      </c>
      <c r="O22" s="128"/>
      <c r="P22" s="381" t="str">
        <f>'1. Master scoring '!R22</f>
        <v xml:space="preserve"> </v>
      </c>
      <c r="Q22" s="253">
        <f>'1. Master scoring '!T22</f>
        <v>0</v>
      </c>
      <c r="R22" s="253">
        <f>'1. Master scoring '!U22</f>
        <v>0</v>
      </c>
      <c r="S22" s="382">
        <f>'1. Master scoring '!V22</f>
        <v>0</v>
      </c>
      <c r="T22" s="253" t="str">
        <f>'1. Master scoring '!X22</f>
        <v xml:space="preserve"> </v>
      </c>
      <c r="U22" s="253" t="str">
        <f>'1. Master scoring '!AA22</f>
        <v xml:space="preserve"> </v>
      </c>
      <c r="V22" s="253">
        <f>'1. Master scoring '!AC22</f>
        <v>0</v>
      </c>
      <c r="W22" s="253">
        <f>'1. Master scoring '!AD22</f>
        <v>0</v>
      </c>
      <c r="X22" s="253">
        <f>'1. Master scoring '!AE22</f>
        <v>0</v>
      </c>
      <c r="Y22" s="382" t="str">
        <f>'1. Master scoring '!AF22</f>
        <v xml:space="preserve"> </v>
      </c>
      <c r="Z22" s="133">
        <f t="shared" si="3"/>
        <v>0</v>
      </c>
      <c r="AA22" s="262">
        <f>'1. Master scoring '!U22</f>
        <v>0</v>
      </c>
      <c r="AB22" s="261">
        <f>'1. Master scoring '!AE22</f>
        <v>0</v>
      </c>
      <c r="AC22" s="133">
        <f t="shared" si="4"/>
        <v>0</v>
      </c>
      <c r="AD22" s="260">
        <f>'1. Master scoring '!U22</f>
        <v>0</v>
      </c>
      <c r="AE22" s="261" t="str">
        <f>'1. Master scoring '!Z22</f>
        <v xml:space="preserve"> </v>
      </c>
      <c r="AF22" s="133">
        <f t="shared" si="5"/>
        <v>0</v>
      </c>
      <c r="AG22" s="263" t="str">
        <f>'1. Master scoring '!AA22</f>
        <v xml:space="preserve"> </v>
      </c>
      <c r="AH22" s="274" t="str">
        <f>'1. Master scoring '!Z22</f>
        <v xml:space="preserve"> </v>
      </c>
      <c r="AI22" s="274">
        <f>'1. Master scoring '!U22</f>
        <v>0</v>
      </c>
      <c r="AJ22" s="133">
        <f t="shared" si="6"/>
        <v>0</v>
      </c>
      <c r="AK22" s="274" t="str">
        <f>'1. Master scoring '!Z22</f>
        <v xml:space="preserve"> </v>
      </c>
      <c r="AL22" s="274" t="e">
        <f>'1. Master scoring '!#REF!</f>
        <v>#REF!</v>
      </c>
      <c r="AM22" s="133">
        <f t="shared" si="8"/>
        <v>0</v>
      </c>
      <c r="AN22" s="274">
        <f>'1. Master scoring '!T22</f>
        <v>0</v>
      </c>
      <c r="AO22" s="274" t="str">
        <f>'1. Master scoring '!Z22</f>
        <v xml:space="preserve"> </v>
      </c>
      <c r="AP22" s="133">
        <f t="shared" si="7"/>
        <v>0</v>
      </c>
      <c r="AQ22" s="128"/>
      <c r="AR22" s="127"/>
      <c r="AS22" s="192" t="s">
        <v>1</v>
      </c>
      <c r="AT22" s="127"/>
      <c r="AU22" s="127"/>
      <c r="AV22" s="127"/>
      <c r="AW22" s="192"/>
    </row>
    <row r="23" spans="1:49" ht="22.5" customHeight="1">
      <c r="A23" s="126"/>
      <c r="B23" s="126"/>
      <c r="C23" s="522">
        <f>'4. VAS list'!B17</f>
        <v>0</v>
      </c>
      <c r="D23" s="523">
        <f>'4. VAS list'!C17</f>
        <v>0</v>
      </c>
      <c r="E23" s="127"/>
      <c r="F23" s="127"/>
      <c r="G23" s="127"/>
      <c r="H23" s="128"/>
      <c r="I23" s="127"/>
      <c r="J23" s="129" t="str">
        <f>IF(G23="","",IF(AND(G23="Quick win",Z23&gt;='7. Scoring criteria'!$C$45,AP23&gt;='7. Scoring criteria'!$F$45),"Yes",IF(AND(G23="Big bet",Z23&gt;='7. Scoring criteria'!$C$46,AC23&gt;='7. Scoring criteria'!$D$46),"Yes",IF(AND(G23="Big bet",Z23&gt;='7. Scoring criteria'!$C$46,AF23&gt;='7. Scoring criteria'!$E$46),"Yes",IF(AND(G23="Long shot",AC23&gt;='7. Scoring criteria'!$D$47,AF23&gt;='7. Scoring criteria'!$E$47),"Yes","No")))))</f>
        <v/>
      </c>
      <c r="K23" s="129" t="s">
        <v>308</v>
      </c>
      <c r="L23" s="128"/>
      <c r="M23" s="130">
        <f t="shared" si="2"/>
        <v>0</v>
      </c>
      <c r="N23" s="131">
        <f>IFERROR(RANK(M23,$M$14:$M$128,0)+COUNTIF($M$14:M23,#REF!)," ")</f>
        <v>6</v>
      </c>
      <c r="O23" s="128"/>
      <c r="P23" s="381" t="str">
        <f>'1. Master scoring '!R23</f>
        <v xml:space="preserve"> </v>
      </c>
      <c r="Q23" s="253">
        <f>'1. Master scoring '!T23</f>
        <v>0</v>
      </c>
      <c r="R23" s="253">
        <f>'1. Master scoring '!U23</f>
        <v>0</v>
      </c>
      <c r="S23" s="382">
        <f>'1. Master scoring '!V23</f>
        <v>0</v>
      </c>
      <c r="T23" s="253" t="str">
        <f>'1. Master scoring '!X23</f>
        <v xml:space="preserve"> </v>
      </c>
      <c r="U23" s="253" t="str">
        <f>'1. Master scoring '!AA23</f>
        <v xml:space="preserve"> </v>
      </c>
      <c r="V23" s="253">
        <f>'1. Master scoring '!AC23</f>
        <v>0</v>
      </c>
      <c r="W23" s="253">
        <f>'1. Master scoring '!AD23</f>
        <v>0</v>
      </c>
      <c r="X23" s="253">
        <f>'1. Master scoring '!AE23</f>
        <v>0</v>
      </c>
      <c r="Y23" s="382" t="str">
        <f>'1. Master scoring '!AF23</f>
        <v xml:space="preserve"> </v>
      </c>
      <c r="Z23" s="133">
        <f t="shared" si="3"/>
        <v>0</v>
      </c>
      <c r="AA23" s="262">
        <f>'1. Master scoring '!U23</f>
        <v>0</v>
      </c>
      <c r="AB23" s="261">
        <f>'1. Master scoring '!AE23</f>
        <v>0</v>
      </c>
      <c r="AC23" s="133">
        <f t="shared" si="4"/>
        <v>0</v>
      </c>
      <c r="AD23" s="260">
        <f>'1. Master scoring '!U23</f>
        <v>0</v>
      </c>
      <c r="AE23" s="261" t="str">
        <f>'1. Master scoring '!Z23</f>
        <v xml:space="preserve"> </v>
      </c>
      <c r="AF23" s="133">
        <f t="shared" si="5"/>
        <v>0</v>
      </c>
      <c r="AG23" s="263" t="str">
        <f>'1. Master scoring '!AA23</f>
        <v xml:space="preserve"> </v>
      </c>
      <c r="AH23" s="274" t="str">
        <f>'1. Master scoring '!Z23</f>
        <v xml:space="preserve"> </v>
      </c>
      <c r="AI23" s="274">
        <f>'1. Master scoring '!U23</f>
        <v>0</v>
      </c>
      <c r="AJ23" s="133">
        <f t="shared" si="6"/>
        <v>0</v>
      </c>
      <c r="AK23" s="274" t="str">
        <f>'1. Master scoring '!Z23</f>
        <v xml:space="preserve"> </v>
      </c>
      <c r="AL23" s="274" t="e">
        <f>'1. Master scoring '!#REF!</f>
        <v>#REF!</v>
      </c>
      <c r="AM23" s="133">
        <f t="shared" si="8"/>
        <v>0</v>
      </c>
      <c r="AN23" s="274">
        <f>'1. Master scoring '!T23</f>
        <v>0</v>
      </c>
      <c r="AO23" s="274" t="str">
        <f>'1. Master scoring '!Z23</f>
        <v xml:space="preserve"> </v>
      </c>
      <c r="AP23" s="133">
        <f t="shared" si="7"/>
        <v>0</v>
      </c>
      <c r="AQ23" s="128"/>
      <c r="AR23" s="127"/>
      <c r="AS23" s="192" t="s">
        <v>1</v>
      </c>
      <c r="AT23" s="127"/>
      <c r="AU23" s="127"/>
      <c r="AV23" s="127"/>
      <c r="AW23" s="192"/>
    </row>
    <row r="24" spans="1:49" ht="22.5" customHeight="1">
      <c r="A24" s="126"/>
      <c r="B24" s="126"/>
      <c r="C24" s="522">
        <f>'4. VAS list'!B18</f>
        <v>0</v>
      </c>
      <c r="D24" s="523">
        <f>'4. VAS list'!C18</f>
        <v>0</v>
      </c>
      <c r="E24" s="127"/>
      <c r="F24" s="127"/>
      <c r="G24" s="127"/>
      <c r="H24" s="128"/>
      <c r="I24" s="127"/>
      <c r="J24" s="129" t="str">
        <f>IF(G24="","",IF(AND(G24="Quick win",Z24&gt;='7. Scoring criteria'!$C$45,AP24&gt;='7. Scoring criteria'!$F$45),"Yes",IF(AND(G24="Big bet",Z24&gt;='7. Scoring criteria'!$C$46,AC24&gt;='7. Scoring criteria'!$D$46),"Yes",IF(AND(G24="Big bet",Z24&gt;='7. Scoring criteria'!$C$46,AF24&gt;='7. Scoring criteria'!$E$46),"Yes",IF(AND(G24="Long shot",AC24&gt;='7. Scoring criteria'!$D$47,AF24&gt;='7. Scoring criteria'!$E$47),"Yes","No")))))</f>
        <v/>
      </c>
      <c r="K24" s="129" t="s">
        <v>334</v>
      </c>
      <c r="L24" s="128"/>
      <c r="M24" s="130">
        <f t="shared" si="2"/>
        <v>0</v>
      </c>
      <c r="N24" s="131">
        <f>IFERROR(RANK(M24,$M$14:$M$128,0)+COUNTIF($M$14:M24,#REF!)," ")</f>
        <v>6</v>
      </c>
      <c r="O24" s="128"/>
      <c r="P24" s="381" t="str">
        <f>'1. Master scoring '!R24</f>
        <v xml:space="preserve"> </v>
      </c>
      <c r="Q24" s="253">
        <f>'1. Master scoring '!T24</f>
        <v>0</v>
      </c>
      <c r="R24" s="253">
        <f>'1. Master scoring '!U24</f>
        <v>0</v>
      </c>
      <c r="S24" s="382">
        <f>'1. Master scoring '!V24</f>
        <v>0</v>
      </c>
      <c r="T24" s="253" t="str">
        <f>'1. Master scoring '!X24</f>
        <v xml:space="preserve"> </v>
      </c>
      <c r="U24" s="253" t="str">
        <f>'1. Master scoring '!AA24</f>
        <v xml:space="preserve"> </v>
      </c>
      <c r="V24" s="253">
        <f>'1. Master scoring '!AC24</f>
        <v>0</v>
      </c>
      <c r="W24" s="253">
        <f>'1. Master scoring '!AD24</f>
        <v>0</v>
      </c>
      <c r="X24" s="253">
        <f>'1. Master scoring '!AE24</f>
        <v>0</v>
      </c>
      <c r="Y24" s="382" t="str">
        <f>'1. Master scoring '!AF24</f>
        <v xml:space="preserve"> </v>
      </c>
      <c r="Z24" s="133">
        <f t="shared" si="3"/>
        <v>0</v>
      </c>
      <c r="AA24" s="262">
        <f>'1. Master scoring '!U24</f>
        <v>0</v>
      </c>
      <c r="AB24" s="261">
        <f>'1. Master scoring '!AE24</f>
        <v>0</v>
      </c>
      <c r="AC24" s="133">
        <f t="shared" si="4"/>
        <v>0</v>
      </c>
      <c r="AD24" s="260">
        <f>'1. Master scoring '!U24</f>
        <v>0</v>
      </c>
      <c r="AE24" s="261" t="str">
        <f>'1. Master scoring '!Z24</f>
        <v xml:space="preserve"> </v>
      </c>
      <c r="AF24" s="133">
        <f t="shared" si="5"/>
        <v>0</v>
      </c>
      <c r="AG24" s="263" t="str">
        <f>'1. Master scoring '!AA24</f>
        <v xml:space="preserve"> </v>
      </c>
      <c r="AH24" s="274" t="str">
        <f>'1. Master scoring '!Z24</f>
        <v xml:space="preserve"> </v>
      </c>
      <c r="AI24" s="274">
        <f>'1. Master scoring '!U24</f>
        <v>0</v>
      </c>
      <c r="AJ24" s="133">
        <f t="shared" si="6"/>
        <v>0</v>
      </c>
      <c r="AK24" s="274" t="str">
        <f>'1. Master scoring '!Z24</f>
        <v xml:space="preserve"> </v>
      </c>
      <c r="AL24" s="274" t="e">
        <f>'1. Master scoring '!#REF!</f>
        <v>#REF!</v>
      </c>
      <c r="AM24" s="135">
        <f t="shared" si="8"/>
        <v>0</v>
      </c>
      <c r="AN24" s="274">
        <f>'1. Master scoring '!T24</f>
        <v>0</v>
      </c>
      <c r="AO24" s="274" t="str">
        <f>'1. Master scoring '!Z24</f>
        <v xml:space="preserve"> </v>
      </c>
      <c r="AP24" s="133">
        <f t="shared" si="7"/>
        <v>0</v>
      </c>
      <c r="AQ24" s="128"/>
      <c r="AR24" s="127"/>
      <c r="AS24" s="192" t="s">
        <v>1</v>
      </c>
      <c r="AT24" s="127"/>
      <c r="AU24" s="127"/>
      <c r="AV24" s="127"/>
      <c r="AW24" s="192"/>
    </row>
    <row r="25" spans="1:49" ht="22.5" customHeight="1">
      <c r="A25" s="126"/>
      <c r="B25" s="126"/>
      <c r="C25" s="522">
        <f>'4. VAS list'!B19</f>
        <v>0</v>
      </c>
      <c r="D25" s="523">
        <f>'4. VAS list'!C19</f>
        <v>0</v>
      </c>
      <c r="E25" s="127"/>
      <c r="F25" s="127"/>
      <c r="G25" s="127"/>
      <c r="H25" s="128"/>
      <c r="I25" s="127"/>
      <c r="J25" s="129" t="str">
        <f>IF(G25="","",IF(AND(G25="Quick win",Z25&gt;='7. Scoring criteria'!$C$45,AP25&gt;='7. Scoring criteria'!$F$45),"Yes",IF(AND(G25="Big bet",Z25&gt;='7. Scoring criteria'!$C$46,AC25&gt;='7. Scoring criteria'!$D$46),"Yes",IF(AND(G25="Big bet",Z25&gt;='7. Scoring criteria'!$C$46,AF25&gt;='7. Scoring criteria'!$E$46),"Yes",IF(AND(G25="Long shot",AC25&gt;='7. Scoring criteria'!$D$47,AF25&gt;='7. Scoring criteria'!$E$47),"Yes","No")))))</f>
        <v/>
      </c>
      <c r="K25" s="129" t="s">
        <v>337</v>
      </c>
      <c r="L25" s="128"/>
      <c r="M25" s="130">
        <f t="shared" si="2"/>
        <v>0</v>
      </c>
      <c r="N25" s="131">
        <f>IFERROR(RANK(M25,$M$14:$M$128,0)+COUNTIF($M$14:M25,#REF!)," ")</f>
        <v>6</v>
      </c>
      <c r="O25" s="128"/>
      <c r="P25" s="381" t="str">
        <f>'1. Master scoring '!R25</f>
        <v xml:space="preserve"> </v>
      </c>
      <c r="Q25" s="253">
        <f>'1. Master scoring '!T25</f>
        <v>0</v>
      </c>
      <c r="R25" s="253">
        <f>'1. Master scoring '!U25</f>
        <v>0</v>
      </c>
      <c r="S25" s="382">
        <f>'1. Master scoring '!V25</f>
        <v>0</v>
      </c>
      <c r="T25" s="253" t="str">
        <f>'1. Master scoring '!X25</f>
        <v xml:space="preserve"> </v>
      </c>
      <c r="U25" s="253" t="str">
        <f>'1. Master scoring '!AA25</f>
        <v xml:space="preserve"> </v>
      </c>
      <c r="V25" s="253">
        <f>'1. Master scoring '!AC25</f>
        <v>0</v>
      </c>
      <c r="W25" s="253">
        <f>'1. Master scoring '!AD25</f>
        <v>0</v>
      </c>
      <c r="X25" s="253">
        <f>'1. Master scoring '!AE25</f>
        <v>0</v>
      </c>
      <c r="Y25" s="382" t="str">
        <f>'1. Master scoring '!AF25</f>
        <v xml:space="preserve"> </v>
      </c>
      <c r="Z25" s="133">
        <f t="shared" si="3"/>
        <v>0</v>
      </c>
      <c r="AA25" s="262">
        <f>'1. Master scoring '!U25</f>
        <v>0</v>
      </c>
      <c r="AB25" s="261">
        <f>'1. Master scoring '!AE25</f>
        <v>0</v>
      </c>
      <c r="AC25" s="133">
        <f t="shared" si="4"/>
        <v>0</v>
      </c>
      <c r="AD25" s="260">
        <f>'1. Master scoring '!U25</f>
        <v>0</v>
      </c>
      <c r="AE25" s="261" t="str">
        <f>'1. Master scoring '!Z25</f>
        <v xml:space="preserve"> </v>
      </c>
      <c r="AF25" s="133">
        <f t="shared" si="5"/>
        <v>0</v>
      </c>
      <c r="AG25" s="263" t="str">
        <f>'1. Master scoring '!AA25</f>
        <v xml:space="preserve"> </v>
      </c>
      <c r="AH25" s="274" t="str">
        <f>'1. Master scoring '!Z25</f>
        <v xml:space="preserve"> </v>
      </c>
      <c r="AI25" s="274">
        <f>'1. Master scoring '!U25</f>
        <v>0</v>
      </c>
      <c r="AJ25" s="133">
        <f t="shared" si="6"/>
        <v>0</v>
      </c>
      <c r="AK25" s="274" t="str">
        <f>'1. Master scoring '!Z25</f>
        <v xml:space="preserve"> </v>
      </c>
      <c r="AL25" s="274" t="e">
        <f>'1. Master scoring '!#REF!</f>
        <v>#REF!</v>
      </c>
      <c r="AM25" s="133">
        <f t="shared" si="8"/>
        <v>0</v>
      </c>
      <c r="AN25" s="274">
        <f>'1. Master scoring '!T25</f>
        <v>0</v>
      </c>
      <c r="AO25" s="274" t="str">
        <f>'1. Master scoring '!Z25</f>
        <v xml:space="preserve"> </v>
      </c>
      <c r="AP25" s="133">
        <f t="shared" si="7"/>
        <v>0</v>
      </c>
      <c r="AQ25" s="128"/>
      <c r="AR25" s="127"/>
      <c r="AS25" s="192" t="s">
        <v>1</v>
      </c>
      <c r="AT25" s="127"/>
      <c r="AU25" s="127"/>
      <c r="AV25" s="127"/>
      <c r="AW25" s="192"/>
    </row>
    <row r="26" spans="1:49" ht="22.5" customHeight="1">
      <c r="A26" s="126"/>
      <c r="B26" s="126"/>
      <c r="C26" s="522">
        <f>'4. VAS list'!B20</f>
        <v>0</v>
      </c>
      <c r="D26" s="523">
        <f>'4. VAS list'!C20</f>
        <v>0</v>
      </c>
      <c r="E26" s="127"/>
      <c r="F26" s="127"/>
      <c r="G26" s="127"/>
      <c r="H26" s="128"/>
      <c r="I26" s="127"/>
      <c r="J26" s="129" t="str">
        <f>IF(G26="","",IF(AND(G26="Quick win",Z26&gt;='7. Scoring criteria'!$C$45,AP26&gt;='7. Scoring criteria'!$F$45),"Yes",IF(AND(G26="Big bet",Z26&gt;='7. Scoring criteria'!$C$46,AC26&gt;='7. Scoring criteria'!$D$46),"Yes",IF(AND(G26="Big bet",Z26&gt;='7. Scoring criteria'!$C$46,AF26&gt;='7. Scoring criteria'!$E$46),"Yes",IF(AND(G26="Long shot",AC26&gt;='7. Scoring criteria'!$D$47,AF26&gt;='7. Scoring criteria'!$E$47),"Yes","No")))))</f>
        <v/>
      </c>
      <c r="K26" s="129" t="s">
        <v>334</v>
      </c>
      <c r="L26" s="128"/>
      <c r="M26" s="130">
        <f t="shared" si="2"/>
        <v>0</v>
      </c>
      <c r="N26" s="131">
        <f>IFERROR(RANK(M26,$M$14:$M$128,0)+COUNTIF($M$14:M26,#REF!)," ")</f>
        <v>6</v>
      </c>
      <c r="O26" s="128"/>
      <c r="P26" s="381" t="str">
        <f>'1. Master scoring '!R26</f>
        <v xml:space="preserve"> </v>
      </c>
      <c r="Q26" s="253">
        <f>'1. Master scoring '!T26</f>
        <v>0</v>
      </c>
      <c r="R26" s="253">
        <f>'1. Master scoring '!U26</f>
        <v>0</v>
      </c>
      <c r="S26" s="382">
        <f>'1. Master scoring '!V26</f>
        <v>0</v>
      </c>
      <c r="T26" s="253" t="str">
        <f>'1. Master scoring '!X26</f>
        <v xml:space="preserve"> </v>
      </c>
      <c r="U26" s="253" t="str">
        <f>'1. Master scoring '!AA26</f>
        <v xml:space="preserve"> </v>
      </c>
      <c r="V26" s="253">
        <f>'1. Master scoring '!AC26</f>
        <v>0</v>
      </c>
      <c r="W26" s="253">
        <f>'1. Master scoring '!AD26</f>
        <v>0</v>
      </c>
      <c r="X26" s="253">
        <f>'1. Master scoring '!AE26</f>
        <v>0</v>
      </c>
      <c r="Y26" s="382" t="str">
        <f>'1. Master scoring '!AF26</f>
        <v xml:space="preserve"> </v>
      </c>
      <c r="Z26" s="133">
        <f t="shared" si="3"/>
        <v>0</v>
      </c>
      <c r="AA26" s="262">
        <f>'1. Master scoring '!U26</f>
        <v>0</v>
      </c>
      <c r="AB26" s="261">
        <f>'1. Master scoring '!AE26</f>
        <v>0</v>
      </c>
      <c r="AC26" s="133">
        <f t="shared" si="4"/>
        <v>0</v>
      </c>
      <c r="AD26" s="260">
        <f>'1. Master scoring '!U26</f>
        <v>0</v>
      </c>
      <c r="AE26" s="261" t="str">
        <f>'1. Master scoring '!Z26</f>
        <v xml:space="preserve"> </v>
      </c>
      <c r="AF26" s="133">
        <f t="shared" si="5"/>
        <v>0</v>
      </c>
      <c r="AG26" s="263" t="str">
        <f>'1. Master scoring '!AA26</f>
        <v xml:space="preserve"> </v>
      </c>
      <c r="AH26" s="274" t="str">
        <f>'1. Master scoring '!Z26</f>
        <v xml:space="preserve"> </v>
      </c>
      <c r="AI26" s="274">
        <f>'1. Master scoring '!U26</f>
        <v>0</v>
      </c>
      <c r="AJ26" s="133">
        <f t="shared" si="6"/>
        <v>0</v>
      </c>
      <c r="AK26" s="274" t="str">
        <f>'1. Master scoring '!Z26</f>
        <v xml:space="preserve"> </v>
      </c>
      <c r="AL26" s="274" t="e">
        <f>'1. Master scoring '!#REF!</f>
        <v>#REF!</v>
      </c>
      <c r="AM26" s="133">
        <f t="shared" si="8"/>
        <v>0</v>
      </c>
      <c r="AN26" s="274">
        <f>'1. Master scoring '!T26</f>
        <v>0</v>
      </c>
      <c r="AO26" s="274" t="str">
        <f>'1. Master scoring '!Z26</f>
        <v xml:space="preserve"> </v>
      </c>
      <c r="AP26" s="133">
        <f t="shared" si="7"/>
        <v>0</v>
      </c>
      <c r="AQ26" s="128"/>
      <c r="AR26" s="127"/>
      <c r="AS26" s="192" t="s">
        <v>1</v>
      </c>
      <c r="AT26" s="127"/>
      <c r="AU26" s="127"/>
      <c r="AV26" s="127"/>
      <c r="AW26" s="192"/>
    </row>
    <row r="27" spans="1:49" ht="22.5" customHeight="1">
      <c r="A27" s="126"/>
      <c r="B27" s="126"/>
      <c r="C27" s="522">
        <f>'4. VAS list'!B21</f>
        <v>0</v>
      </c>
      <c r="D27" s="523">
        <f>'4. VAS list'!C21</f>
        <v>0</v>
      </c>
      <c r="E27" s="127"/>
      <c r="F27" s="127"/>
      <c r="G27" s="127"/>
      <c r="H27" s="128"/>
      <c r="I27" s="127"/>
      <c r="J27" s="129" t="str">
        <f>IF(G27="","",IF(AND(G27="Quick win",Z27&gt;='7. Scoring criteria'!$C$45,AP27&gt;='7. Scoring criteria'!$F$45),"Yes",IF(AND(G27="Big bet",Z27&gt;='7. Scoring criteria'!$C$46,AC27&gt;='7. Scoring criteria'!$D$46),"Yes",IF(AND(G27="Big bet",Z27&gt;='7. Scoring criteria'!$C$46,AF27&gt;='7. Scoring criteria'!$E$46),"Yes",IF(AND(G27="Long shot",AC27&gt;='7. Scoring criteria'!$D$47,AF27&gt;='7. Scoring criteria'!$E$47),"Yes","No")))))</f>
        <v/>
      </c>
      <c r="K27" s="129" t="s">
        <v>337</v>
      </c>
      <c r="L27" s="128"/>
      <c r="M27" s="130">
        <f t="shared" si="2"/>
        <v>0</v>
      </c>
      <c r="N27" s="131">
        <f>IFERROR(RANK(M27,$M$14:$M$128,0)+COUNTIF($M$14:M27,#REF!)," ")</f>
        <v>6</v>
      </c>
      <c r="O27" s="128"/>
      <c r="P27" s="381" t="str">
        <f>'1. Master scoring '!R27</f>
        <v xml:space="preserve"> </v>
      </c>
      <c r="Q27" s="253">
        <f>'1. Master scoring '!T27</f>
        <v>0</v>
      </c>
      <c r="R27" s="253">
        <f>'1. Master scoring '!U27</f>
        <v>0</v>
      </c>
      <c r="S27" s="382">
        <f>'1. Master scoring '!V27</f>
        <v>0</v>
      </c>
      <c r="T27" s="253" t="str">
        <f>'1. Master scoring '!X27</f>
        <v xml:space="preserve"> </v>
      </c>
      <c r="U27" s="253" t="str">
        <f>'1. Master scoring '!AA27</f>
        <v xml:space="preserve"> </v>
      </c>
      <c r="V27" s="253">
        <f>'1. Master scoring '!AC27</f>
        <v>0</v>
      </c>
      <c r="W27" s="253">
        <f>'1. Master scoring '!AD27</f>
        <v>0</v>
      </c>
      <c r="X27" s="253">
        <f>'1. Master scoring '!AE27</f>
        <v>0</v>
      </c>
      <c r="Y27" s="382" t="str">
        <f>'1. Master scoring '!AF27</f>
        <v xml:space="preserve"> </v>
      </c>
      <c r="Z27" s="133">
        <f t="shared" si="3"/>
        <v>0</v>
      </c>
      <c r="AA27" s="262">
        <f>'1. Master scoring '!U27</f>
        <v>0</v>
      </c>
      <c r="AB27" s="261">
        <f>'1. Master scoring '!AE27</f>
        <v>0</v>
      </c>
      <c r="AC27" s="133">
        <f t="shared" si="4"/>
        <v>0</v>
      </c>
      <c r="AD27" s="260">
        <f>'1. Master scoring '!U27</f>
        <v>0</v>
      </c>
      <c r="AE27" s="261" t="str">
        <f>'1. Master scoring '!Z27</f>
        <v xml:space="preserve"> </v>
      </c>
      <c r="AF27" s="133">
        <f t="shared" si="5"/>
        <v>0</v>
      </c>
      <c r="AG27" s="263" t="str">
        <f>'1. Master scoring '!AA27</f>
        <v xml:space="preserve"> </v>
      </c>
      <c r="AH27" s="274" t="str">
        <f>'1. Master scoring '!Z27</f>
        <v xml:space="preserve"> </v>
      </c>
      <c r="AI27" s="274">
        <f>'1. Master scoring '!U27</f>
        <v>0</v>
      </c>
      <c r="AJ27" s="133">
        <f t="shared" si="6"/>
        <v>0</v>
      </c>
      <c r="AK27" s="274" t="str">
        <f>'1. Master scoring '!Z27</f>
        <v xml:space="preserve"> </v>
      </c>
      <c r="AL27" s="274" t="e">
        <f>'1. Master scoring '!#REF!</f>
        <v>#REF!</v>
      </c>
      <c r="AM27" s="133">
        <f t="shared" si="8"/>
        <v>0</v>
      </c>
      <c r="AN27" s="274">
        <f>'1. Master scoring '!T27</f>
        <v>0</v>
      </c>
      <c r="AO27" s="274" t="str">
        <f>'1. Master scoring '!Z27</f>
        <v xml:space="preserve"> </v>
      </c>
      <c r="AP27" s="133">
        <f t="shared" si="7"/>
        <v>0</v>
      </c>
      <c r="AQ27" s="128"/>
      <c r="AR27" s="127"/>
      <c r="AS27" s="192" t="s">
        <v>1</v>
      </c>
      <c r="AT27" s="127"/>
      <c r="AU27" s="127"/>
      <c r="AV27" s="127"/>
      <c r="AW27" s="192"/>
    </row>
    <row r="28" spans="1:49" ht="22.5" customHeight="1">
      <c r="A28" s="126"/>
      <c r="B28" s="126"/>
      <c r="C28" s="522">
        <f>'4. VAS list'!B22</f>
        <v>0</v>
      </c>
      <c r="D28" s="523">
        <f>'4. VAS list'!C22</f>
        <v>0</v>
      </c>
      <c r="E28" s="127"/>
      <c r="F28" s="127"/>
      <c r="G28" s="127"/>
      <c r="H28" s="128"/>
      <c r="I28" s="127"/>
      <c r="J28" s="129" t="str">
        <f>IF(G28="","",IF(AND(G28="Quick win",Z28&gt;='7. Scoring criteria'!$C$45,AP28&gt;='7. Scoring criteria'!$F$45),"Yes",IF(AND(G28="Big bet",Z28&gt;='7. Scoring criteria'!$C$46,AC28&gt;='7. Scoring criteria'!$D$46),"Yes",IF(AND(G28="Big bet",Z28&gt;='7. Scoring criteria'!$C$46,AF28&gt;='7. Scoring criteria'!$E$46),"Yes",IF(AND(G28="Long shot",AC28&gt;='7. Scoring criteria'!$D$47,AF28&gt;='7. Scoring criteria'!$E$47),"Yes","No")))))</f>
        <v/>
      </c>
      <c r="K28" s="129" t="s">
        <v>323</v>
      </c>
      <c r="L28" s="128"/>
      <c r="M28" s="130">
        <f t="shared" si="2"/>
        <v>0</v>
      </c>
      <c r="N28" s="131">
        <f>IFERROR(RANK(M28,$M$14:$M$128,0)+COUNTIF($M$14:M28,#REF!)," ")</f>
        <v>6</v>
      </c>
      <c r="O28" s="128"/>
      <c r="P28" s="381" t="str">
        <f>'1. Master scoring '!R28</f>
        <v xml:space="preserve"> </v>
      </c>
      <c r="Q28" s="253">
        <f>'1. Master scoring '!T28</f>
        <v>0</v>
      </c>
      <c r="R28" s="253">
        <f>'1. Master scoring '!U28</f>
        <v>0</v>
      </c>
      <c r="S28" s="382">
        <f>'1. Master scoring '!V28</f>
        <v>0</v>
      </c>
      <c r="T28" s="253" t="str">
        <f>'1. Master scoring '!X28</f>
        <v xml:space="preserve"> </v>
      </c>
      <c r="U28" s="253" t="str">
        <f>'1. Master scoring '!AA28</f>
        <v xml:space="preserve"> </v>
      </c>
      <c r="V28" s="253">
        <f>'1. Master scoring '!AC28</f>
        <v>0</v>
      </c>
      <c r="W28" s="253">
        <f>'1. Master scoring '!AD28</f>
        <v>0</v>
      </c>
      <c r="X28" s="253">
        <f>'1. Master scoring '!AE28</f>
        <v>0</v>
      </c>
      <c r="Y28" s="382" t="str">
        <f>'1. Master scoring '!AF28</f>
        <v xml:space="preserve"> </v>
      </c>
      <c r="Z28" s="133">
        <f t="shared" si="3"/>
        <v>0</v>
      </c>
      <c r="AA28" s="262">
        <f>'1. Master scoring '!U28</f>
        <v>0</v>
      </c>
      <c r="AB28" s="261">
        <f>'1. Master scoring '!AE28</f>
        <v>0</v>
      </c>
      <c r="AC28" s="133">
        <f t="shared" si="4"/>
        <v>0</v>
      </c>
      <c r="AD28" s="260">
        <f>'1. Master scoring '!U28</f>
        <v>0</v>
      </c>
      <c r="AE28" s="261" t="str">
        <f>'1. Master scoring '!Z28</f>
        <v xml:space="preserve"> </v>
      </c>
      <c r="AF28" s="133">
        <f t="shared" si="5"/>
        <v>0</v>
      </c>
      <c r="AG28" s="263" t="str">
        <f>'1. Master scoring '!AA28</f>
        <v xml:space="preserve"> </v>
      </c>
      <c r="AH28" s="274" t="str">
        <f>'1. Master scoring '!Z28</f>
        <v xml:space="preserve"> </v>
      </c>
      <c r="AI28" s="274">
        <f>'1. Master scoring '!U28</f>
        <v>0</v>
      </c>
      <c r="AJ28" s="133">
        <f t="shared" si="6"/>
        <v>0</v>
      </c>
      <c r="AK28" s="274" t="str">
        <f>'1. Master scoring '!Z28</f>
        <v xml:space="preserve"> </v>
      </c>
      <c r="AL28" s="274" t="e">
        <f>'1. Master scoring '!#REF!</f>
        <v>#REF!</v>
      </c>
      <c r="AM28" s="133">
        <f t="shared" si="8"/>
        <v>0</v>
      </c>
      <c r="AN28" s="274">
        <f>'1. Master scoring '!T28</f>
        <v>0</v>
      </c>
      <c r="AO28" s="274" t="str">
        <f>'1. Master scoring '!Z28</f>
        <v xml:space="preserve"> </v>
      </c>
      <c r="AP28" s="133">
        <f t="shared" si="7"/>
        <v>0</v>
      </c>
      <c r="AQ28" s="128"/>
      <c r="AR28" s="127"/>
      <c r="AS28" s="192" t="s">
        <v>1</v>
      </c>
      <c r="AT28" s="127"/>
      <c r="AU28" s="127"/>
      <c r="AV28" s="127"/>
      <c r="AW28" s="192"/>
    </row>
    <row r="29" spans="1:49" ht="22.5" customHeight="1">
      <c r="A29" s="126"/>
      <c r="B29" s="126"/>
      <c r="C29" s="522">
        <f>'4. VAS list'!B23</f>
        <v>0</v>
      </c>
      <c r="D29" s="523">
        <f>'4. VAS list'!C23</f>
        <v>0</v>
      </c>
      <c r="E29" s="127"/>
      <c r="F29" s="127"/>
      <c r="G29" s="127"/>
      <c r="H29" s="128"/>
      <c r="I29" s="127"/>
      <c r="J29" s="129" t="str">
        <f>IF(G29="","",IF(AND(G29="Quick win",Z29&gt;='7. Scoring criteria'!$C$45,AP29&gt;='7. Scoring criteria'!$F$45),"Yes",IF(AND(G29="Big bet",Z29&gt;='7. Scoring criteria'!$C$46,AC29&gt;='7. Scoring criteria'!$D$46),"Yes",IF(AND(G29="Big bet",Z29&gt;='7. Scoring criteria'!$C$46,AF29&gt;='7. Scoring criteria'!$E$46),"Yes",IF(AND(G29="Long shot",AC29&gt;='7. Scoring criteria'!$D$47,AF29&gt;='7. Scoring criteria'!$E$47),"Yes","No")))))</f>
        <v/>
      </c>
      <c r="K29" s="129" t="s">
        <v>337</v>
      </c>
      <c r="L29" s="128"/>
      <c r="M29" s="130">
        <f t="shared" si="2"/>
        <v>0</v>
      </c>
      <c r="N29" s="131">
        <f>IFERROR(RANK(M29,$M$14:$M$128,0)+COUNTIF($M$14:M29,#REF!)," ")</f>
        <v>6</v>
      </c>
      <c r="O29" s="128"/>
      <c r="P29" s="381" t="str">
        <f>'1. Master scoring '!R29</f>
        <v xml:space="preserve"> </v>
      </c>
      <c r="Q29" s="253">
        <f>'1. Master scoring '!T29</f>
        <v>0</v>
      </c>
      <c r="R29" s="253">
        <f>'1. Master scoring '!U29</f>
        <v>0</v>
      </c>
      <c r="S29" s="382">
        <f>'1. Master scoring '!V29</f>
        <v>0</v>
      </c>
      <c r="T29" s="253" t="str">
        <f>'1. Master scoring '!X29</f>
        <v xml:space="preserve"> </v>
      </c>
      <c r="U29" s="253" t="str">
        <f>'1. Master scoring '!AA29</f>
        <v xml:space="preserve"> </v>
      </c>
      <c r="V29" s="253">
        <f>'1. Master scoring '!AC29</f>
        <v>0</v>
      </c>
      <c r="W29" s="253">
        <f>'1. Master scoring '!AD29</f>
        <v>0</v>
      </c>
      <c r="X29" s="253">
        <f>'1. Master scoring '!AE29</f>
        <v>0</v>
      </c>
      <c r="Y29" s="382" t="str">
        <f>'1. Master scoring '!AF29</f>
        <v xml:space="preserve"> </v>
      </c>
      <c r="Z29" s="133">
        <f t="shared" si="3"/>
        <v>0</v>
      </c>
      <c r="AA29" s="262">
        <f>'1. Master scoring '!U29</f>
        <v>0</v>
      </c>
      <c r="AB29" s="261">
        <f>'1. Master scoring '!AE29</f>
        <v>0</v>
      </c>
      <c r="AC29" s="133">
        <f t="shared" si="4"/>
        <v>0</v>
      </c>
      <c r="AD29" s="260">
        <f>'1. Master scoring '!U29</f>
        <v>0</v>
      </c>
      <c r="AE29" s="261" t="str">
        <f>'1. Master scoring '!Z29</f>
        <v xml:space="preserve"> </v>
      </c>
      <c r="AF29" s="133">
        <f t="shared" si="5"/>
        <v>0</v>
      </c>
      <c r="AG29" s="263" t="str">
        <f>'1. Master scoring '!AA29</f>
        <v xml:space="preserve"> </v>
      </c>
      <c r="AH29" s="274" t="str">
        <f>'1. Master scoring '!Z29</f>
        <v xml:space="preserve"> </v>
      </c>
      <c r="AI29" s="274">
        <f>'1. Master scoring '!U29</f>
        <v>0</v>
      </c>
      <c r="AJ29" s="133">
        <f t="shared" si="6"/>
        <v>0</v>
      </c>
      <c r="AK29" s="274" t="str">
        <f>'1. Master scoring '!Z29</f>
        <v xml:space="preserve"> </v>
      </c>
      <c r="AL29" s="274" t="e">
        <f>'1. Master scoring '!#REF!</f>
        <v>#REF!</v>
      </c>
      <c r="AM29" s="133">
        <f t="shared" si="8"/>
        <v>0</v>
      </c>
      <c r="AN29" s="274">
        <f>'1. Master scoring '!T29</f>
        <v>0</v>
      </c>
      <c r="AO29" s="274" t="str">
        <f>'1. Master scoring '!Z29</f>
        <v xml:space="preserve"> </v>
      </c>
      <c r="AP29" s="133">
        <f t="shared" si="7"/>
        <v>0</v>
      </c>
      <c r="AQ29" s="128"/>
      <c r="AR29" s="127"/>
      <c r="AS29" s="192" t="s">
        <v>1</v>
      </c>
      <c r="AT29" s="127"/>
      <c r="AU29" s="127"/>
      <c r="AV29" s="127"/>
      <c r="AW29" s="192"/>
    </row>
    <row r="30" spans="1:49" ht="22.5" customHeight="1">
      <c r="A30" s="126"/>
      <c r="B30" s="126"/>
      <c r="C30" s="194"/>
      <c r="D30" s="19"/>
      <c r="E30" s="127"/>
      <c r="F30" s="127"/>
      <c r="G30" s="127"/>
      <c r="H30" s="128"/>
      <c r="I30" s="127"/>
      <c r="J30" s="129" t="str">
        <f>IF(G30="","",IF(AND(G30="Quick win",Z30&gt;='7. Scoring criteria'!$C$45,AP30&gt;='7. Scoring criteria'!$F$45),"Yes",IF(AND(G30="Big bet",Z30&gt;='7. Scoring criteria'!$C$46,AC30&gt;='7. Scoring criteria'!$D$46),"Yes",IF(AND(G30="Big bet",Z30&gt;='7. Scoring criteria'!$C$46,AF30&gt;='7. Scoring criteria'!$E$46),"Yes",IF(AND(G30="Long shot",AC30&gt;='7. Scoring criteria'!$D$47,AF30&gt;='7. Scoring criteria'!$E$47),"Yes","No")))))</f>
        <v/>
      </c>
      <c r="K30" s="129" t="s">
        <v>337</v>
      </c>
      <c r="L30" s="128"/>
      <c r="M30" s="130">
        <f t="shared" si="2"/>
        <v>0</v>
      </c>
      <c r="N30" s="131">
        <f>IFERROR(RANK(M30,$M$14:$M$128,0)+COUNTIF($M$14:M30,#REF!)," ")</f>
        <v>6</v>
      </c>
      <c r="O30" s="128"/>
      <c r="P30" s="381" t="str">
        <f>'1. Master scoring '!R30</f>
        <v xml:space="preserve"> </v>
      </c>
      <c r="Q30" s="253">
        <f>'1. Master scoring '!T30</f>
        <v>0</v>
      </c>
      <c r="R30" s="253">
        <f>'1. Master scoring '!U30</f>
        <v>0</v>
      </c>
      <c r="S30" s="382">
        <f>'1. Master scoring '!V30</f>
        <v>0</v>
      </c>
      <c r="T30" s="253" t="str">
        <f>'1. Master scoring '!X30</f>
        <v xml:space="preserve"> </v>
      </c>
      <c r="U30" s="253" t="str">
        <f>'1. Master scoring '!AA30</f>
        <v xml:space="preserve"> </v>
      </c>
      <c r="V30" s="253">
        <f>'1. Master scoring '!AC30</f>
        <v>0</v>
      </c>
      <c r="W30" s="253">
        <f>'1. Master scoring '!AD30</f>
        <v>0</v>
      </c>
      <c r="X30" s="253">
        <f>'1. Master scoring '!AE30</f>
        <v>0</v>
      </c>
      <c r="Y30" s="382" t="str">
        <f>'1. Master scoring '!AF30</f>
        <v xml:space="preserve"> </v>
      </c>
      <c r="Z30" s="133">
        <f t="shared" si="3"/>
        <v>0</v>
      </c>
      <c r="AA30" s="262">
        <f>'1. Master scoring '!U30</f>
        <v>0</v>
      </c>
      <c r="AB30" s="261">
        <f>'1. Master scoring '!AE30</f>
        <v>0</v>
      </c>
      <c r="AC30" s="133">
        <f t="shared" si="4"/>
        <v>0</v>
      </c>
      <c r="AD30" s="260">
        <f>'1. Master scoring '!U30</f>
        <v>0</v>
      </c>
      <c r="AE30" s="261" t="str">
        <f>'1. Master scoring '!Z30</f>
        <v xml:space="preserve"> </v>
      </c>
      <c r="AF30" s="133">
        <f t="shared" si="5"/>
        <v>0</v>
      </c>
      <c r="AG30" s="263" t="str">
        <f>'1. Master scoring '!AA30</f>
        <v xml:space="preserve"> </v>
      </c>
      <c r="AH30" s="274" t="str">
        <f>'1. Master scoring '!Z30</f>
        <v xml:space="preserve"> </v>
      </c>
      <c r="AI30" s="274">
        <f>'1. Master scoring '!U30</f>
        <v>0</v>
      </c>
      <c r="AJ30" s="133">
        <f t="shared" si="6"/>
        <v>0</v>
      </c>
      <c r="AK30" s="274" t="str">
        <f>'1. Master scoring '!Z30</f>
        <v xml:space="preserve"> </v>
      </c>
      <c r="AL30" s="274" t="e">
        <f>'1. Master scoring '!#REF!</f>
        <v>#REF!</v>
      </c>
      <c r="AM30" s="133">
        <f t="shared" si="8"/>
        <v>0</v>
      </c>
      <c r="AN30" s="274">
        <f>'1. Master scoring '!T30</f>
        <v>0</v>
      </c>
      <c r="AO30" s="274" t="str">
        <f>'1. Master scoring '!Z30</f>
        <v xml:space="preserve"> </v>
      </c>
      <c r="AP30" s="133">
        <f t="shared" si="7"/>
        <v>0</v>
      </c>
      <c r="AQ30" s="128"/>
      <c r="AR30" s="127"/>
      <c r="AS30" s="192" t="s">
        <v>1</v>
      </c>
      <c r="AT30" s="127"/>
      <c r="AU30" s="127"/>
      <c r="AV30" s="127"/>
      <c r="AW30" s="192"/>
    </row>
    <row r="31" spans="1:49" ht="22.5" customHeight="1">
      <c r="A31" s="126"/>
      <c r="B31" s="126"/>
      <c r="C31" s="194"/>
      <c r="D31" s="19"/>
      <c r="E31" s="127"/>
      <c r="F31" s="127"/>
      <c r="G31" s="127"/>
      <c r="H31" s="128"/>
      <c r="I31" s="127"/>
      <c r="J31" s="129" t="str">
        <f>IF(G31="","",IF(AND(G31="Quick win",Z31&gt;='7. Scoring criteria'!$C$45,AP31&gt;='7. Scoring criteria'!$F$45),"Yes",IF(AND(G31="Big bet",Z31&gt;='7. Scoring criteria'!$C$46,AC31&gt;='7. Scoring criteria'!$D$46),"Yes",IF(AND(G31="Big bet",Z31&gt;='7. Scoring criteria'!$C$46,AF31&gt;='7. Scoring criteria'!$E$46),"Yes",IF(AND(G31="Long shot",AC31&gt;='7. Scoring criteria'!$D$47,AF31&gt;='7. Scoring criteria'!$E$47),"Yes","No")))))</f>
        <v/>
      </c>
      <c r="K31" s="129" t="s">
        <v>337</v>
      </c>
      <c r="L31" s="128"/>
      <c r="M31" s="130">
        <f t="shared" si="2"/>
        <v>0</v>
      </c>
      <c r="N31" s="131">
        <f>IFERROR(RANK(M31,$M$14:$M$128,0)+COUNTIF($M$14:M31,#REF!)," ")</f>
        <v>6</v>
      </c>
      <c r="O31" s="128"/>
      <c r="P31" s="381" t="str">
        <f>'1. Master scoring '!R31</f>
        <v xml:space="preserve"> </v>
      </c>
      <c r="Q31" s="253">
        <f>'1. Master scoring '!T31</f>
        <v>0</v>
      </c>
      <c r="R31" s="253">
        <f>'1. Master scoring '!U31</f>
        <v>0</v>
      </c>
      <c r="S31" s="382">
        <f>'1. Master scoring '!V31</f>
        <v>0</v>
      </c>
      <c r="T31" s="253" t="str">
        <f>'1. Master scoring '!X31</f>
        <v xml:space="preserve"> </v>
      </c>
      <c r="U31" s="253" t="str">
        <f>'1. Master scoring '!AA31</f>
        <v xml:space="preserve"> </v>
      </c>
      <c r="V31" s="253">
        <f>'1. Master scoring '!AC31</f>
        <v>0</v>
      </c>
      <c r="W31" s="253">
        <f>'1. Master scoring '!AD31</f>
        <v>0</v>
      </c>
      <c r="X31" s="253">
        <f>'1. Master scoring '!AE31</f>
        <v>0</v>
      </c>
      <c r="Y31" s="382" t="str">
        <f>'1. Master scoring '!AF31</f>
        <v xml:space="preserve"> </v>
      </c>
      <c r="Z31" s="133">
        <f t="shared" si="3"/>
        <v>0</v>
      </c>
      <c r="AA31" s="262">
        <f>'1. Master scoring '!U31</f>
        <v>0</v>
      </c>
      <c r="AB31" s="261">
        <f>'1. Master scoring '!AE31</f>
        <v>0</v>
      </c>
      <c r="AC31" s="133">
        <f t="shared" si="4"/>
        <v>0</v>
      </c>
      <c r="AD31" s="260">
        <f>'1. Master scoring '!U31</f>
        <v>0</v>
      </c>
      <c r="AE31" s="261" t="str">
        <f>'1. Master scoring '!Z31</f>
        <v xml:space="preserve"> </v>
      </c>
      <c r="AF31" s="133">
        <f t="shared" si="5"/>
        <v>0</v>
      </c>
      <c r="AG31" s="263" t="str">
        <f>'1. Master scoring '!AA31</f>
        <v xml:space="preserve"> </v>
      </c>
      <c r="AH31" s="274" t="str">
        <f>'1. Master scoring '!Z31</f>
        <v xml:space="preserve"> </v>
      </c>
      <c r="AI31" s="274">
        <f>'1. Master scoring '!U31</f>
        <v>0</v>
      </c>
      <c r="AJ31" s="133">
        <f t="shared" si="6"/>
        <v>0</v>
      </c>
      <c r="AK31" s="274" t="str">
        <f>'1. Master scoring '!Z31</f>
        <v xml:space="preserve"> </v>
      </c>
      <c r="AL31" s="274" t="e">
        <f>'1. Master scoring '!#REF!</f>
        <v>#REF!</v>
      </c>
      <c r="AM31" s="133">
        <f t="shared" si="8"/>
        <v>0</v>
      </c>
      <c r="AN31" s="274">
        <f>'1. Master scoring '!T31</f>
        <v>0</v>
      </c>
      <c r="AO31" s="274" t="str">
        <f>'1. Master scoring '!Z31</f>
        <v xml:space="preserve"> </v>
      </c>
      <c r="AP31" s="133">
        <f t="shared" si="7"/>
        <v>0</v>
      </c>
      <c r="AQ31" s="128"/>
      <c r="AR31" s="127"/>
      <c r="AS31" s="192" t="s">
        <v>1</v>
      </c>
      <c r="AT31" s="127"/>
      <c r="AU31" s="127"/>
      <c r="AV31" s="127"/>
      <c r="AW31" s="192"/>
    </row>
    <row r="32" spans="1:49" ht="22.5" customHeight="1">
      <c r="A32" s="126"/>
      <c r="B32" s="126"/>
      <c r="C32" s="194"/>
      <c r="D32" s="19"/>
      <c r="E32" s="127"/>
      <c r="F32" s="127"/>
      <c r="G32" s="127"/>
      <c r="H32" s="128"/>
      <c r="I32" s="127"/>
      <c r="J32" s="129"/>
      <c r="K32" s="129"/>
      <c r="L32" s="128"/>
      <c r="M32" s="130"/>
      <c r="N32" s="131"/>
      <c r="O32" s="128"/>
      <c r="P32" s="381">
        <f>'1. Master scoring '!R32</f>
        <v>0</v>
      </c>
      <c r="Q32" s="253">
        <f>'1. Master scoring '!T32</f>
        <v>0</v>
      </c>
      <c r="R32" s="253">
        <f>'1. Master scoring '!U32</f>
        <v>0</v>
      </c>
      <c r="S32" s="382">
        <f>'1. Master scoring '!V32</f>
        <v>0</v>
      </c>
      <c r="T32" s="253">
        <f>'1. Master scoring '!X32</f>
        <v>0</v>
      </c>
      <c r="U32" s="253">
        <f>'1. Master scoring '!AA32</f>
        <v>0</v>
      </c>
      <c r="V32" s="253">
        <f>'1. Master scoring '!AC32</f>
        <v>0</v>
      </c>
      <c r="W32" s="253">
        <f>'1. Master scoring '!AD32</f>
        <v>0</v>
      </c>
      <c r="X32" s="253">
        <f>'1. Master scoring '!AE32</f>
        <v>0</v>
      </c>
      <c r="Y32" s="382">
        <f>'1. Master scoring '!AF32</f>
        <v>0</v>
      </c>
      <c r="Z32" s="133">
        <f t="shared" si="3"/>
        <v>0</v>
      </c>
      <c r="AA32" s="262">
        <f>'1. Master scoring '!U32</f>
        <v>0</v>
      </c>
      <c r="AB32" s="261">
        <f>'1. Master scoring '!AE32</f>
        <v>0</v>
      </c>
      <c r="AC32" s="133">
        <f t="shared" si="4"/>
        <v>0</v>
      </c>
      <c r="AD32" s="260">
        <f>'1. Master scoring '!U32</f>
        <v>0</v>
      </c>
      <c r="AE32" s="261">
        <f>'1. Master scoring '!Z32</f>
        <v>0</v>
      </c>
      <c r="AF32" s="133">
        <f t="shared" si="5"/>
        <v>0</v>
      </c>
      <c r="AG32" s="263">
        <f>'1. Master scoring '!AA32</f>
        <v>0</v>
      </c>
      <c r="AH32" s="274">
        <f>'1. Master scoring '!Z32</f>
        <v>0</v>
      </c>
      <c r="AI32" s="274">
        <f>'1. Master scoring '!U32</f>
        <v>0</v>
      </c>
      <c r="AJ32" s="133">
        <f t="shared" si="6"/>
        <v>0</v>
      </c>
      <c r="AK32" s="274">
        <f>'1. Master scoring '!Z32</f>
        <v>0</v>
      </c>
      <c r="AL32" s="274" t="e">
        <f>'1. Master scoring '!#REF!</f>
        <v>#REF!</v>
      </c>
      <c r="AM32" s="133">
        <f t="shared" si="8"/>
        <v>0</v>
      </c>
      <c r="AN32" s="274">
        <f>'1. Master scoring '!T32</f>
        <v>0</v>
      </c>
      <c r="AO32" s="274">
        <f>'1. Master scoring '!Z32</f>
        <v>0</v>
      </c>
      <c r="AP32" s="133">
        <f t="shared" si="7"/>
        <v>0</v>
      </c>
      <c r="AQ32" s="128"/>
      <c r="AR32" s="127"/>
      <c r="AS32" s="192"/>
      <c r="AT32" s="127"/>
      <c r="AU32" s="127"/>
      <c r="AV32" s="127"/>
      <c r="AW32" s="192"/>
    </row>
    <row r="33" spans="1:49" ht="22.5" customHeight="1">
      <c r="A33" s="126"/>
      <c r="B33" s="126"/>
      <c r="C33" s="194"/>
      <c r="D33" s="19"/>
      <c r="E33" s="127"/>
      <c r="F33" s="127"/>
      <c r="G33" s="127"/>
      <c r="H33" s="128"/>
      <c r="I33" s="127"/>
      <c r="J33" s="129"/>
      <c r="K33" s="129"/>
      <c r="L33" s="128"/>
      <c r="M33" s="130"/>
      <c r="N33" s="131"/>
      <c r="O33" s="128"/>
      <c r="P33" s="381">
        <f>'1. Master scoring '!R33</f>
        <v>0</v>
      </c>
      <c r="Q33" s="253">
        <f>'1. Master scoring '!T33</f>
        <v>0</v>
      </c>
      <c r="R33" s="253">
        <f>'1. Master scoring '!U33</f>
        <v>0</v>
      </c>
      <c r="S33" s="382">
        <f>'1. Master scoring '!V33</f>
        <v>0</v>
      </c>
      <c r="T33" s="253">
        <f>'1. Master scoring '!X33</f>
        <v>0</v>
      </c>
      <c r="U33" s="253">
        <f>'1. Master scoring '!AA33</f>
        <v>0</v>
      </c>
      <c r="V33" s="253">
        <f>'1. Master scoring '!AC33</f>
        <v>0</v>
      </c>
      <c r="W33" s="253">
        <f>'1. Master scoring '!AD33</f>
        <v>0</v>
      </c>
      <c r="X33" s="253">
        <f>'1. Master scoring '!AE33</f>
        <v>0</v>
      </c>
      <c r="Y33" s="382">
        <f>'1. Master scoring '!AF33</f>
        <v>0</v>
      </c>
      <c r="Z33" s="133">
        <f t="shared" si="3"/>
        <v>0</v>
      </c>
      <c r="AA33" s="262">
        <f>'1. Master scoring '!U33</f>
        <v>0</v>
      </c>
      <c r="AB33" s="261">
        <f>'1. Master scoring '!AE33</f>
        <v>0</v>
      </c>
      <c r="AC33" s="133">
        <f t="shared" si="4"/>
        <v>0</v>
      </c>
      <c r="AD33" s="260">
        <f>'1. Master scoring '!U33</f>
        <v>0</v>
      </c>
      <c r="AE33" s="261">
        <f>'1. Master scoring '!Z33</f>
        <v>0</v>
      </c>
      <c r="AF33" s="133">
        <f t="shared" si="5"/>
        <v>0</v>
      </c>
      <c r="AG33" s="263">
        <f>'1. Master scoring '!AA33</f>
        <v>0</v>
      </c>
      <c r="AH33" s="274">
        <f>'1. Master scoring '!Z33</f>
        <v>0</v>
      </c>
      <c r="AI33" s="274">
        <f>'1. Master scoring '!U33</f>
        <v>0</v>
      </c>
      <c r="AJ33" s="133">
        <f t="shared" si="6"/>
        <v>0</v>
      </c>
      <c r="AK33" s="274">
        <f>'1. Master scoring '!Z33</f>
        <v>0</v>
      </c>
      <c r="AL33" s="274" t="e">
        <f>'1. Master scoring '!#REF!</f>
        <v>#REF!</v>
      </c>
      <c r="AM33" s="133">
        <f t="shared" si="8"/>
        <v>0</v>
      </c>
      <c r="AN33" s="274">
        <f>'1. Master scoring '!T33</f>
        <v>0</v>
      </c>
      <c r="AO33" s="274">
        <f>'1. Master scoring '!Z33</f>
        <v>0</v>
      </c>
      <c r="AP33" s="133">
        <f t="shared" si="7"/>
        <v>0</v>
      </c>
      <c r="AQ33" s="128"/>
      <c r="AR33" s="127"/>
      <c r="AS33" s="192"/>
      <c r="AT33" s="127"/>
      <c r="AU33" s="127"/>
      <c r="AV33" s="127"/>
      <c r="AW33" s="192"/>
    </row>
    <row r="34" spans="1:49" ht="22.5" customHeight="1">
      <c r="A34" s="126"/>
      <c r="B34" s="126"/>
      <c r="C34" s="194"/>
      <c r="D34" s="19"/>
      <c r="E34" s="127"/>
      <c r="F34" s="127"/>
      <c r="G34" s="127"/>
      <c r="H34" s="128"/>
      <c r="I34" s="127"/>
      <c r="J34" s="129"/>
      <c r="K34" s="129"/>
      <c r="L34" s="128"/>
      <c r="M34" s="130"/>
      <c r="N34" s="131"/>
      <c r="O34" s="128"/>
      <c r="P34" s="381">
        <f>'1. Master scoring '!R34</f>
        <v>0</v>
      </c>
      <c r="Q34" s="253">
        <f>'1. Master scoring '!T34</f>
        <v>0</v>
      </c>
      <c r="R34" s="253">
        <f>'1. Master scoring '!U34</f>
        <v>0</v>
      </c>
      <c r="S34" s="382">
        <f>'1. Master scoring '!V34</f>
        <v>0</v>
      </c>
      <c r="T34" s="253">
        <f>'1. Master scoring '!X34</f>
        <v>0</v>
      </c>
      <c r="U34" s="253">
        <f>'1. Master scoring '!AA34</f>
        <v>0</v>
      </c>
      <c r="V34" s="253">
        <f>'1. Master scoring '!AC34</f>
        <v>0</v>
      </c>
      <c r="W34" s="253">
        <f>'1. Master scoring '!AD34</f>
        <v>0</v>
      </c>
      <c r="X34" s="253">
        <f>'1. Master scoring '!AE34</f>
        <v>0</v>
      </c>
      <c r="Y34" s="382">
        <f>'1. Master scoring '!AF34</f>
        <v>0</v>
      </c>
      <c r="Z34" s="133">
        <f t="shared" si="3"/>
        <v>0</v>
      </c>
      <c r="AA34" s="262">
        <f>'1. Master scoring '!U34</f>
        <v>0</v>
      </c>
      <c r="AB34" s="261">
        <f>'1. Master scoring '!AE34</f>
        <v>0</v>
      </c>
      <c r="AC34" s="133">
        <f t="shared" si="4"/>
        <v>0</v>
      </c>
      <c r="AD34" s="260">
        <f>'1. Master scoring '!U34</f>
        <v>0</v>
      </c>
      <c r="AE34" s="261">
        <f>'1. Master scoring '!Z34</f>
        <v>0</v>
      </c>
      <c r="AF34" s="133">
        <f t="shared" si="5"/>
        <v>0</v>
      </c>
      <c r="AG34" s="263">
        <f>'1. Master scoring '!AA34</f>
        <v>0</v>
      </c>
      <c r="AH34" s="274">
        <f>'1. Master scoring '!Z34</f>
        <v>0</v>
      </c>
      <c r="AI34" s="274">
        <f>'1. Master scoring '!U34</f>
        <v>0</v>
      </c>
      <c r="AJ34" s="133">
        <f t="shared" si="6"/>
        <v>0</v>
      </c>
      <c r="AK34" s="274">
        <f>'1. Master scoring '!Z34</f>
        <v>0</v>
      </c>
      <c r="AL34" s="274" t="e">
        <f>'1. Master scoring '!#REF!</f>
        <v>#REF!</v>
      </c>
      <c r="AM34" s="133">
        <f t="shared" si="8"/>
        <v>0</v>
      </c>
      <c r="AN34" s="274">
        <f>'1. Master scoring '!T34</f>
        <v>0</v>
      </c>
      <c r="AO34" s="274">
        <f>'1. Master scoring '!Z34</f>
        <v>0</v>
      </c>
      <c r="AP34" s="133">
        <f t="shared" si="7"/>
        <v>0</v>
      </c>
      <c r="AQ34" s="128"/>
      <c r="AR34" s="127"/>
      <c r="AS34" s="192"/>
      <c r="AT34" s="127"/>
      <c r="AU34" s="127"/>
      <c r="AV34" s="127"/>
      <c r="AW34" s="192"/>
    </row>
    <row r="35" spans="1:49" ht="22.5" customHeight="1">
      <c r="A35" s="126"/>
      <c r="B35" s="126"/>
      <c r="C35" s="194"/>
      <c r="D35" s="19"/>
      <c r="E35" s="127"/>
      <c r="F35" s="127"/>
      <c r="G35" s="127"/>
      <c r="H35" s="128"/>
      <c r="I35" s="127"/>
      <c r="J35" s="129"/>
      <c r="K35" s="129"/>
      <c r="L35" s="128"/>
      <c r="M35" s="130"/>
      <c r="N35" s="131"/>
      <c r="O35" s="128"/>
      <c r="P35" s="381">
        <f>'1. Master scoring '!R35</f>
        <v>0</v>
      </c>
      <c r="Q35" s="253">
        <f>'1. Master scoring '!T35</f>
        <v>0</v>
      </c>
      <c r="R35" s="253">
        <f>'1. Master scoring '!U35</f>
        <v>0</v>
      </c>
      <c r="S35" s="382">
        <f>'1. Master scoring '!V35</f>
        <v>0</v>
      </c>
      <c r="T35" s="253">
        <f>'1. Master scoring '!X35</f>
        <v>0</v>
      </c>
      <c r="U35" s="253">
        <f>'1. Master scoring '!AA35</f>
        <v>0</v>
      </c>
      <c r="V35" s="253">
        <f>'1. Master scoring '!AC35</f>
        <v>0</v>
      </c>
      <c r="W35" s="253">
        <f>'1. Master scoring '!AD35</f>
        <v>0</v>
      </c>
      <c r="X35" s="253">
        <f>'1. Master scoring '!AE35</f>
        <v>0</v>
      </c>
      <c r="Y35" s="382">
        <f>'1. Master scoring '!AF35</f>
        <v>0</v>
      </c>
      <c r="Z35" s="133">
        <f t="shared" si="3"/>
        <v>0</v>
      </c>
      <c r="AA35" s="262">
        <f>'1. Master scoring '!U35</f>
        <v>0</v>
      </c>
      <c r="AB35" s="261">
        <f>'1. Master scoring '!AE35</f>
        <v>0</v>
      </c>
      <c r="AC35" s="133">
        <f t="shared" si="4"/>
        <v>0</v>
      </c>
      <c r="AD35" s="260">
        <f>'1. Master scoring '!U35</f>
        <v>0</v>
      </c>
      <c r="AE35" s="261">
        <f>'1. Master scoring '!Z35</f>
        <v>0</v>
      </c>
      <c r="AF35" s="133">
        <f t="shared" si="5"/>
        <v>0</v>
      </c>
      <c r="AG35" s="263">
        <f>'1. Master scoring '!AA35</f>
        <v>0</v>
      </c>
      <c r="AH35" s="274">
        <f>'1. Master scoring '!Z35</f>
        <v>0</v>
      </c>
      <c r="AI35" s="274">
        <f>'1. Master scoring '!U35</f>
        <v>0</v>
      </c>
      <c r="AJ35" s="133">
        <f t="shared" si="6"/>
        <v>0</v>
      </c>
      <c r="AK35" s="274">
        <f>'1. Master scoring '!Z35</f>
        <v>0</v>
      </c>
      <c r="AL35" s="274" t="e">
        <f>'1. Master scoring '!#REF!</f>
        <v>#REF!</v>
      </c>
      <c r="AM35" s="133">
        <f t="shared" si="8"/>
        <v>0</v>
      </c>
      <c r="AN35" s="274">
        <f>'1. Master scoring '!T35</f>
        <v>0</v>
      </c>
      <c r="AO35" s="274">
        <f>'1. Master scoring '!Z35</f>
        <v>0</v>
      </c>
      <c r="AP35" s="133">
        <f t="shared" si="7"/>
        <v>0</v>
      </c>
      <c r="AQ35" s="128"/>
      <c r="AR35" s="127"/>
      <c r="AS35" s="192"/>
      <c r="AT35" s="127"/>
      <c r="AU35" s="127"/>
      <c r="AV35" s="127"/>
      <c r="AW35" s="192"/>
    </row>
    <row r="36" spans="1:49" ht="22.5" customHeight="1">
      <c r="A36" s="126"/>
      <c r="B36" s="126"/>
      <c r="C36" s="194"/>
      <c r="D36" s="19"/>
      <c r="E36" s="127"/>
      <c r="F36" s="127"/>
      <c r="G36" s="127"/>
      <c r="H36" s="128"/>
      <c r="I36" s="127"/>
      <c r="J36" s="129"/>
      <c r="K36" s="129"/>
      <c r="L36" s="128"/>
      <c r="M36" s="130"/>
      <c r="N36" s="131"/>
      <c r="O36" s="128"/>
      <c r="P36" s="381">
        <f>'1. Master scoring '!R36</f>
        <v>0</v>
      </c>
      <c r="Q36" s="253">
        <f>'1. Master scoring '!T36</f>
        <v>0</v>
      </c>
      <c r="R36" s="253">
        <f>'1. Master scoring '!U36</f>
        <v>0</v>
      </c>
      <c r="S36" s="382">
        <f>'1. Master scoring '!V36</f>
        <v>0</v>
      </c>
      <c r="T36" s="253">
        <f>'1. Master scoring '!X36</f>
        <v>0</v>
      </c>
      <c r="U36" s="253">
        <f>'1. Master scoring '!AA36</f>
        <v>0</v>
      </c>
      <c r="V36" s="253">
        <f>'1. Master scoring '!AC36</f>
        <v>0</v>
      </c>
      <c r="W36" s="253">
        <f>'1. Master scoring '!AD36</f>
        <v>0</v>
      </c>
      <c r="X36" s="253">
        <f>'1. Master scoring '!AE36</f>
        <v>0</v>
      </c>
      <c r="Y36" s="382">
        <f>'1. Master scoring '!AF36</f>
        <v>0</v>
      </c>
      <c r="Z36" s="133">
        <f t="shared" si="3"/>
        <v>0</v>
      </c>
      <c r="AA36" s="262">
        <f>'1. Master scoring '!U36</f>
        <v>0</v>
      </c>
      <c r="AB36" s="261">
        <f>'1. Master scoring '!AE36</f>
        <v>0</v>
      </c>
      <c r="AC36" s="133">
        <f t="shared" si="4"/>
        <v>0</v>
      </c>
      <c r="AD36" s="260">
        <f>'1. Master scoring '!U36</f>
        <v>0</v>
      </c>
      <c r="AE36" s="261">
        <f>'1. Master scoring '!Z36</f>
        <v>0</v>
      </c>
      <c r="AF36" s="133">
        <f t="shared" si="5"/>
        <v>0</v>
      </c>
      <c r="AG36" s="263">
        <f>'1. Master scoring '!AA36</f>
        <v>0</v>
      </c>
      <c r="AH36" s="274">
        <f>'1. Master scoring '!Z36</f>
        <v>0</v>
      </c>
      <c r="AI36" s="274">
        <f>'1. Master scoring '!U36</f>
        <v>0</v>
      </c>
      <c r="AJ36" s="133">
        <f t="shared" si="6"/>
        <v>0</v>
      </c>
      <c r="AK36" s="274">
        <f>'1. Master scoring '!Z36</f>
        <v>0</v>
      </c>
      <c r="AL36" s="274" t="e">
        <f>'1. Master scoring '!#REF!</f>
        <v>#REF!</v>
      </c>
      <c r="AM36" s="133">
        <f t="shared" si="8"/>
        <v>0</v>
      </c>
      <c r="AN36" s="274">
        <f>'1. Master scoring '!T36</f>
        <v>0</v>
      </c>
      <c r="AO36" s="274">
        <f>'1. Master scoring '!Z36</f>
        <v>0</v>
      </c>
      <c r="AP36" s="133">
        <f t="shared" si="7"/>
        <v>0</v>
      </c>
      <c r="AQ36" s="128"/>
      <c r="AR36" s="127"/>
      <c r="AS36" s="192"/>
      <c r="AT36" s="127"/>
      <c r="AU36" s="127"/>
      <c r="AV36" s="127"/>
      <c r="AW36" s="192"/>
    </row>
    <row r="37" spans="1:49" ht="22.5" customHeight="1">
      <c r="A37" s="126"/>
      <c r="B37" s="126"/>
      <c r="C37" s="194"/>
      <c r="D37" s="19"/>
      <c r="E37" s="127"/>
      <c r="F37" s="127"/>
      <c r="G37" s="127"/>
      <c r="H37" s="128"/>
      <c r="I37" s="127"/>
      <c r="J37" s="129"/>
      <c r="K37" s="129"/>
      <c r="L37" s="128"/>
      <c r="M37" s="130"/>
      <c r="N37" s="131"/>
      <c r="O37" s="128"/>
      <c r="P37" s="381">
        <f>'1. Master scoring '!R37</f>
        <v>0</v>
      </c>
      <c r="Q37" s="253">
        <f>'1. Master scoring '!T37</f>
        <v>0</v>
      </c>
      <c r="R37" s="253">
        <f>'1. Master scoring '!U37</f>
        <v>0</v>
      </c>
      <c r="S37" s="382">
        <f>'1. Master scoring '!V37</f>
        <v>0</v>
      </c>
      <c r="T37" s="253">
        <f>'1. Master scoring '!X37</f>
        <v>0</v>
      </c>
      <c r="U37" s="253">
        <f>'1. Master scoring '!AA37</f>
        <v>0</v>
      </c>
      <c r="V37" s="253">
        <f>'1. Master scoring '!AC37</f>
        <v>0</v>
      </c>
      <c r="W37" s="253">
        <f>'1. Master scoring '!AD37</f>
        <v>0</v>
      </c>
      <c r="X37" s="253">
        <f>'1. Master scoring '!AE37</f>
        <v>0</v>
      </c>
      <c r="Y37" s="382">
        <f>'1. Master scoring '!AF37</f>
        <v>0</v>
      </c>
      <c r="Z37" s="133">
        <f t="shared" si="3"/>
        <v>0</v>
      </c>
      <c r="AA37" s="262">
        <f>'1. Master scoring '!U37</f>
        <v>0</v>
      </c>
      <c r="AB37" s="261">
        <f>'1. Master scoring '!AE37</f>
        <v>0</v>
      </c>
      <c r="AC37" s="133">
        <f t="shared" si="4"/>
        <v>0</v>
      </c>
      <c r="AD37" s="260">
        <f>'1. Master scoring '!U37</f>
        <v>0</v>
      </c>
      <c r="AE37" s="261">
        <f>'1. Master scoring '!Z37</f>
        <v>0</v>
      </c>
      <c r="AF37" s="133">
        <f t="shared" si="5"/>
        <v>0</v>
      </c>
      <c r="AG37" s="263">
        <f>'1. Master scoring '!AA37</f>
        <v>0</v>
      </c>
      <c r="AH37" s="274">
        <f>'1. Master scoring '!Z37</f>
        <v>0</v>
      </c>
      <c r="AI37" s="274">
        <f>'1. Master scoring '!U37</f>
        <v>0</v>
      </c>
      <c r="AJ37" s="133">
        <f t="shared" si="6"/>
        <v>0</v>
      </c>
      <c r="AK37" s="274">
        <f>'1. Master scoring '!Z37</f>
        <v>0</v>
      </c>
      <c r="AL37" s="274" t="e">
        <f>'1. Master scoring '!#REF!</f>
        <v>#REF!</v>
      </c>
      <c r="AM37" s="133">
        <f t="shared" si="8"/>
        <v>0</v>
      </c>
      <c r="AN37" s="274">
        <f>'1. Master scoring '!T37</f>
        <v>0</v>
      </c>
      <c r="AO37" s="274">
        <f>'1. Master scoring '!Z37</f>
        <v>0</v>
      </c>
      <c r="AP37" s="133">
        <f t="shared" si="7"/>
        <v>0</v>
      </c>
      <c r="AQ37" s="128"/>
      <c r="AR37" s="127"/>
      <c r="AS37" s="192"/>
      <c r="AT37" s="127"/>
      <c r="AU37" s="127"/>
      <c r="AV37" s="127"/>
      <c r="AW37" s="192"/>
    </row>
    <row r="38" spans="1:49" ht="22.5" customHeight="1">
      <c r="A38" s="126"/>
      <c r="B38" s="126"/>
      <c r="C38" s="194"/>
      <c r="D38" s="19"/>
      <c r="E38" s="127"/>
      <c r="F38" s="127"/>
      <c r="G38" s="127"/>
      <c r="H38" s="128"/>
      <c r="I38" s="127"/>
      <c r="J38" s="129"/>
      <c r="K38" s="129"/>
      <c r="L38" s="128"/>
      <c r="M38" s="130"/>
      <c r="N38" s="131"/>
      <c r="O38" s="128"/>
      <c r="P38" s="381">
        <f>'1. Master scoring '!R38</f>
        <v>0</v>
      </c>
      <c r="Q38" s="253">
        <f>'1. Master scoring '!T38</f>
        <v>0</v>
      </c>
      <c r="R38" s="253">
        <f>'1. Master scoring '!U38</f>
        <v>0</v>
      </c>
      <c r="S38" s="382">
        <f>'1. Master scoring '!V38</f>
        <v>0</v>
      </c>
      <c r="T38" s="253">
        <f>'1. Master scoring '!X38</f>
        <v>0</v>
      </c>
      <c r="U38" s="253">
        <f>'1. Master scoring '!AA38</f>
        <v>0</v>
      </c>
      <c r="V38" s="253">
        <f>'1. Master scoring '!AC38</f>
        <v>0</v>
      </c>
      <c r="W38" s="253">
        <f>'1. Master scoring '!AD38</f>
        <v>0</v>
      </c>
      <c r="X38" s="253">
        <f>'1. Master scoring '!AE38</f>
        <v>0</v>
      </c>
      <c r="Y38" s="382">
        <f>'1. Master scoring '!AF38</f>
        <v>0</v>
      </c>
      <c r="Z38" s="133">
        <f t="shared" si="3"/>
        <v>0</v>
      </c>
      <c r="AA38" s="262">
        <f>'1. Master scoring '!U38</f>
        <v>0</v>
      </c>
      <c r="AB38" s="261">
        <f>'1. Master scoring '!AE38</f>
        <v>0</v>
      </c>
      <c r="AC38" s="133">
        <f t="shared" si="4"/>
        <v>0</v>
      </c>
      <c r="AD38" s="260">
        <f>'1. Master scoring '!U38</f>
        <v>0</v>
      </c>
      <c r="AE38" s="261">
        <f>'1. Master scoring '!Z38</f>
        <v>0</v>
      </c>
      <c r="AF38" s="133">
        <f t="shared" si="5"/>
        <v>0</v>
      </c>
      <c r="AG38" s="263">
        <f>'1. Master scoring '!AA38</f>
        <v>0</v>
      </c>
      <c r="AH38" s="274">
        <f>'1. Master scoring '!Z38</f>
        <v>0</v>
      </c>
      <c r="AI38" s="274">
        <f>'1. Master scoring '!U38</f>
        <v>0</v>
      </c>
      <c r="AJ38" s="133">
        <f t="shared" si="6"/>
        <v>0</v>
      </c>
      <c r="AK38" s="274">
        <f>'1. Master scoring '!Z38</f>
        <v>0</v>
      </c>
      <c r="AL38" s="274" t="e">
        <f>'1. Master scoring '!#REF!</f>
        <v>#REF!</v>
      </c>
      <c r="AM38" s="133">
        <f t="shared" si="8"/>
        <v>0</v>
      </c>
      <c r="AN38" s="274">
        <f>'1. Master scoring '!T38</f>
        <v>0</v>
      </c>
      <c r="AO38" s="274">
        <f>'1. Master scoring '!Z38</f>
        <v>0</v>
      </c>
      <c r="AP38" s="133">
        <f t="shared" si="7"/>
        <v>0</v>
      </c>
      <c r="AQ38" s="128"/>
      <c r="AR38" s="127"/>
      <c r="AS38" s="192"/>
      <c r="AT38" s="127"/>
      <c r="AU38" s="127"/>
      <c r="AV38" s="127"/>
      <c r="AW38" s="192"/>
    </row>
    <row r="39" spans="1:49" ht="22.5" customHeight="1">
      <c r="A39" s="126"/>
      <c r="B39" s="126"/>
      <c r="C39" s="194"/>
      <c r="D39" s="19"/>
      <c r="E39" s="127"/>
      <c r="F39" s="127"/>
      <c r="G39" s="127"/>
      <c r="H39" s="128"/>
      <c r="I39" s="127"/>
      <c r="J39" s="129"/>
      <c r="K39" s="129"/>
      <c r="L39" s="128"/>
      <c r="M39" s="130"/>
      <c r="N39" s="131"/>
      <c r="O39" s="128"/>
      <c r="P39" s="381">
        <f>'1. Master scoring '!R39</f>
        <v>0</v>
      </c>
      <c r="Q39" s="253">
        <f>'1. Master scoring '!T39</f>
        <v>0</v>
      </c>
      <c r="R39" s="253">
        <f>'1. Master scoring '!U39</f>
        <v>0</v>
      </c>
      <c r="S39" s="382">
        <f>'1. Master scoring '!V39</f>
        <v>0</v>
      </c>
      <c r="T39" s="253">
        <f>'1. Master scoring '!X39</f>
        <v>0</v>
      </c>
      <c r="U39" s="253">
        <f>'1. Master scoring '!AA39</f>
        <v>0</v>
      </c>
      <c r="V39" s="253">
        <f>'1. Master scoring '!AC39</f>
        <v>0</v>
      </c>
      <c r="W39" s="253">
        <f>'1. Master scoring '!AD39</f>
        <v>0</v>
      </c>
      <c r="X39" s="253">
        <f>'1. Master scoring '!AE39</f>
        <v>0</v>
      </c>
      <c r="Y39" s="382">
        <f>'1. Master scoring '!AF39</f>
        <v>0</v>
      </c>
      <c r="Z39" s="133">
        <f t="shared" si="3"/>
        <v>0</v>
      </c>
      <c r="AA39" s="262">
        <f>'1. Master scoring '!U39</f>
        <v>0</v>
      </c>
      <c r="AB39" s="261">
        <f>'1. Master scoring '!AE39</f>
        <v>0</v>
      </c>
      <c r="AC39" s="133">
        <f t="shared" si="4"/>
        <v>0</v>
      </c>
      <c r="AD39" s="260">
        <f>'1. Master scoring '!U39</f>
        <v>0</v>
      </c>
      <c r="AE39" s="261">
        <f>'1. Master scoring '!Z39</f>
        <v>0</v>
      </c>
      <c r="AF39" s="133">
        <f t="shared" si="5"/>
        <v>0</v>
      </c>
      <c r="AG39" s="263">
        <f>'1. Master scoring '!AA39</f>
        <v>0</v>
      </c>
      <c r="AH39" s="274">
        <f>'1. Master scoring '!Z39</f>
        <v>0</v>
      </c>
      <c r="AI39" s="274">
        <f>'1. Master scoring '!U39</f>
        <v>0</v>
      </c>
      <c r="AJ39" s="133">
        <f t="shared" si="6"/>
        <v>0</v>
      </c>
      <c r="AK39" s="274">
        <f>'1. Master scoring '!Z39</f>
        <v>0</v>
      </c>
      <c r="AL39" s="274" t="e">
        <f>'1. Master scoring '!#REF!</f>
        <v>#REF!</v>
      </c>
      <c r="AM39" s="133">
        <f t="shared" si="8"/>
        <v>0</v>
      </c>
      <c r="AN39" s="274">
        <f>'1. Master scoring '!T39</f>
        <v>0</v>
      </c>
      <c r="AO39" s="274">
        <f>'1. Master scoring '!Z39</f>
        <v>0</v>
      </c>
      <c r="AP39" s="133">
        <f t="shared" si="7"/>
        <v>0</v>
      </c>
      <c r="AQ39" s="128"/>
      <c r="AR39" s="127"/>
      <c r="AS39" s="192"/>
      <c r="AT39" s="127"/>
      <c r="AU39" s="127"/>
      <c r="AV39" s="127"/>
      <c r="AW39" s="192"/>
    </row>
    <row r="40" spans="1:49" ht="22.5" customHeight="1">
      <c r="A40" s="126"/>
      <c r="B40" s="126"/>
      <c r="C40" s="194"/>
      <c r="D40" s="19"/>
      <c r="E40" s="127"/>
      <c r="F40" s="127"/>
      <c r="G40" s="127"/>
      <c r="H40" s="128"/>
      <c r="I40" s="127"/>
      <c r="J40" s="129"/>
      <c r="K40" s="129"/>
      <c r="L40" s="128"/>
      <c r="M40" s="130"/>
      <c r="N40" s="131"/>
      <c r="O40" s="128"/>
      <c r="P40" s="381">
        <f>'1. Master scoring '!R40</f>
        <v>0</v>
      </c>
      <c r="Q40" s="253">
        <f>'1. Master scoring '!T40</f>
        <v>0</v>
      </c>
      <c r="R40" s="253">
        <f>'1. Master scoring '!U40</f>
        <v>0</v>
      </c>
      <c r="S40" s="382">
        <f>'1. Master scoring '!V40</f>
        <v>0</v>
      </c>
      <c r="T40" s="253">
        <f>'1. Master scoring '!X40</f>
        <v>0</v>
      </c>
      <c r="U40" s="253">
        <f>'1. Master scoring '!AA40</f>
        <v>0</v>
      </c>
      <c r="V40" s="253">
        <f>'1. Master scoring '!AC40</f>
        <v>0</v>
      </c>
      <c r="W40" s="253">
        <f>'1. Master scoring '!AD40</f>
        <v>0</v>
      </c>
      <c r="X40" s="253">
        <f>'1. Master scoring '!AE40</f>
        <v>0</v>
      </c>
      <c r="Y40" s="382">
        <f>'1. Master scoring '!AF40</f>
        <v>0</v>
      </c>
      <c r="Z40" s="133">
        <f t="shared" si="3"/>
        <v>0</v>
      </c>
      <c r="AA40" s="262">
        <f>'1. Master scoring '!U40</f>
        <v>0</v>
      </c>
      <c r="AB40" s="261">
        <f>'1. Master scoring '!AE40</f>
        <v>0</v>
      </c>
      <c r="AC40" s="133">
        <f t="shared" si="4"/>
        <v>0</v>
      </c>
      <c r="AD40" s="260">
        <f>'1. Master scoring '!U40</f>
        <v>0</v>
      </c>
      <c r="AE40" s="261">
        <f>'1. Master scoring '!Z40</f>
        <v>0</v>
      </c>
      <c r="AF40" s="133">
        <f t="shared" si="5"/>
        <v>0</v>
      </c>
      <c r="AG40" s="263">
        <f>'1. Master scoring '!AA40</f>
        <v>0</v>
      </c>
      <c r="AH40" s="274">
        <f>'1. Master scoring '!Z40</f>
        <v>0</v>
      </c>
      <c r="AI40" s="274">
        <f>'1. Master scoring '!U40</f>
        <v>0</v>
      </c>
      <c r="AJ40" s="133">
        <f t="shared" si="6"/>
        <v>0</v>
      </c>
      <c r="AK40" s="274">
        <f>'1. Master scoring '!Z40</f>
        <v>0</v>
      </c>
      <c r="AL40" s="274" t="e">
        <f>'1. Master scoring '!#REF!</f>
        <v>#REF!</v>
      </c>
      <c r="AM40" s="133">
        <f t="shared" si="8"/>
        <v>0</v>
      </c>
      <c r="AN40" s="274">
        <f>'1. Master scoring '!T40</f>
        <v>0</v>
      </c>
      <c r="AO40" s="274">
        <f>'1. Master scoring '!Z40</f>
        <v>0</v>
      </c>
      <c r="AP40" s="133">
        <f t="shared" si="7"/>
        <v>0</v>
      </c>
      <c r="AQ40" s="128"/>
      <c r="AR40" s="127"/>
      <c r="AS40" s="192"/>
      <c r="AT40" s="127"/>
      <c r="AU40" s="127"/>
      <c r="AV40" s="127"/>
      <c r="AW40" s="192"/>
    </row>
    <row r="41" spans="1:49" ht="22.5" customHeight="1">
      <c r="A41" s="126"/>
      <c r="B41" s="126"/>
      <c r="C41" s="194"/>
      <c r="D41" s="19"/>
      <c r="E41" s="127"/>
      <c r="F41" s="127"/>
      <c r="G41" s="127"/>
      <c r="H41" s="128"/>
      <c r="I41" s="127"/>
      <c r="J41" s="129"/>
      <c r="K41" s="129"/>
      <c r="L41" s="128"/>
      <c r="M41" s="130"/>
      <c r="N41" s="131"/>
      <c r="O41" s="128"/>
      <c r="P41" s="381">
        <f>'1. Master scoring '!R41</f>
        <v>0</v>
      </c>
      <c r="Q41" s="253">
        <f>'1. Master scoring '!T41</f>
        <v>0</v>
      </c>
      <c r="R41" s="253">
        <f>'1. Master scoring '!U41</f>
        <v>0</v>
      </c>
      <c r="S41" s="382">
        <f>'1. Master scoring '!V41</f>
        <v>0</v>
      </c>
      <c r="T41" s="253">
        <f>'1. Master scoring '!X41</f>
        <v>0</v>
      </c>
      <c r="U41" s="253">
        <f>'1. Master scoring '!AA41</f>
        <v>0</v>
      </c>
      <c r="V41" s="253">
        <f>'1. Master scoring '!AC41</f>
        <v>0</v>
      </c>
      <c r="W41" s="253">
        <f>'1. Master scoring '!AD41</f>
        <v>0</v>
      </c>
      <c r="X41" s="253">
        <f>'1. Master scoring '!AE41</f>
        <v>0</v>
      </c>
      <c r="Y41" s="382">
        <f>'1. Master scoring '!AF41</f>
        <v>0</v>
      </c>
      <c r="Z41" s="133">
        <f t="shared" si="3"/>
        <v>0</v>
      </c>
      <c r="AA41" s="262">
        <f>'1. Master scoring '!U41</f>
        <v>0</v>
      </c>
      <c r="AB41" s="261">
        <f>'1. Master scoring '!AE41</f>
        <v>0</v>
      </c>
      <c r="AC41" s="133">
        <f t="shared" si="4"/>
        <v>0</v>
      </c>
      <c r="AD41" s="260">
        <f>'1. Master scoring '!U41</f>
        <v>0</v>
      </c>
      <c r="AE41" s="261">
        <f>'1. Master scoring '!Z41</f>
        <v>0</v>
      </c>
      <c r="AF41" s="133">
        <f t="shared" si="5"/>
        <v>0</v>
      </c>
      <c r="AG41" s="263">
        <f>'1. Master scoring '!AA41</f>
        <v>0</v>
      </c>
      <c r="AH41" s="274">
        <f>'1. Master scoring '!Z41</f>
        <v>0</v>
      </c>
      <c r="AI41" s="274">
        <f>'1. Master scoring '!U41</f>
        <v>0</v>
      </c>
      <c r="AJ41" s="133">
        <f t="shared" si="6"/>
        <v>0</v>
      </c>
      <c r="AK41" s="274">
        <f>'1. Master scoring '!Z41</f>
        <v>0</v>
      </c>
      <c r="AL41" s="274" t="e">
        <f>'1. Master scoring '!#REF!</f>
        <v>#REF!</v>
      </c>
      <c r="AM41" s="133">
        <f t="shared" si="8"/>
        <v>0</v>
      </c>
      <c r="AN41" s="274">
        <f>'1. Master scoring '!T41</f>
        <v>0</v>
      </c>
      <c r="AO41" s="274">
        <f>'1. Master scoring '!Z41</f>
        <v>0</v>
      </c>
      <c r="AP41" s="133">
        <f t="shared" si="7"/>
        <v>0</v>
      </c>
      <c r="AQ41" s="128"/>
      <c r="AR41" s="127"/>
      <c r="AS41" s="192"/>
      <c r="AT41" s="127"/>
      <c r="AU41" s="127"/>
      <c r="AV41" s="127"/>
      <c r="AW41" s="192"/>
    </row>
    <row r="42" spans="1:49" ht="22.5" customHeight="1">
      <c r="A42" s="126"/>
      <c r="B42" s="126"/>
      <c r="C42" s="194"/>
      <c r="D42" s="19"/>
      <c r="E42" s="127"/>
      <c r="F42" s="127"/>
      <c r="G42" s="127"/>
      <c r="H42" s="128"/>
      <c r="I42" s="127"/>
      <c r="J42" s="129"/>
      <c r="K42" s="129"/>
      <c r="L42" s="128"/>
      <c r="M42" s="130"/>
      <c r="N42" s="131"/>
      <c r="O42" s="128"/>
      <c r="P42" s="381">
        <f>'1. Master scoring '!R42</f>
        <v>0</v>
      </c>
      <c r="Q42" s="253">
        <f>'1. Master scoring '!T42</f>
        <v>0</v>
      </c>
      <c r="R42" s="253">
        <f>'1. Master scoring '!U42</f>
        <v>0</v>
      </c>
      <c r="S42" s="382">
        <f>'1. Master scoring '!V42</f>
        <v>0</v>
      </c>
      <c r="T42" s="253">
        <f>'1. Master scoring '!X42</f>
        <v>0</v>
      </c>
      <c r="U42" s="253">
        <f>'1. Master scoring '!AA42</f>
        <v>0</v>
      </c>
      <c r="V42" s="253">
        <f>'1. Master scoring '!AC42</f>
        <v>0</v>
      </c>
      <c r="W42" s="253">
        <f>'1. Master scoring '!AD42</f>
        <v>0</v>
      </c>
      <c r="X42" s="253">
        <f>'1. Master scoring '!AE42</f>
        <v>0</v>
      </c>
      <c r="Y42" s="382">
        <f>'1. Master scoring '!AF42</f>
        <v>0</v>
      </c>
      <c r="Z42" s="133">
        <f t="shared" si="3"/>
        <v>0</v>
      </c>
      <c r="AA42" s="262">
        <f>'1. Master scoring '!U42</f>
        <v>0</v>
      </c>
      <c r="AB42" s="261">
        <f>'1. Master scoring '!AE42</f>
        <v>0</v>
      </c>
      <c r="AC42" s="133">
        <f t="shared" si="4"/>
        <v>0</v>
      </c>
      <c r="AD42" s="260">
        <f>'1. Master scoring '!U42</f>
        <v>0</v>
      </c>
      <c r="AE42" s="261">
        <f>'1. Master scoring '!Z42</f>
        <v>0</v>
      </c>
      <c r="AF42" s="133">
        <f t="shared" si="5"/>
        <v>0</v>
      </c>
      <c r="AG42" s="263">
        <f>'1. Master scoring '!AA42</f>
        <v>0</v>
      </c>
      <c r="AH42" s="274">
        <f>'1. Master scoring '!Z42</f>
        <v>0</v>
      </c>
      <c r="AI42" s="274">
        <f>'1. Master scoring '!U42</f>
        <v>0</v>
      </c>
      <c r="AJ42" s="133">
        <f t="shared" si="6"/>
        <v>0</v>
      </c>
      <c r="AK42" s="274">
        <f>'1. Master scoring '!Z42</f>
        <v>0</v>
      </c>
      <c r="AL42" s="274" t="e">
        <f>'1. Master scoring '!#REF!</f>
        <v>#REF!</v>
      </c>
      <c r="AM42" s="133">
        <f t="shared" si="8"/>
        <v>0</v>
      </c>
      <c r="AN42" s="274">
        <f>'1. Master scoring '!T42</f>
        <v>0</v>
      </c>
      <c r="AO42" s="274">
        <f>'1. Master scoring '!Z42</f>
        <v>0</v>
      </c>
      <c r="AP42" s="133">
        <f t="shared" si="7"/>
        <v>0</v>
      </c>
      <c r="AQ42" s="128"/>
      <c r="AR42" s="127"/>
      <c r="AS42" s="192"/>
      <c r="AT42" s="127"/>
      <c r="AU42" s="127"/>
      <c r="AV42" s="127"/>
      <c r="AW42" s="192"/>
    </row>
    <row r="43" spans="1:49" ht="22.5" customHeight="1">
      <c r="A43" s="126"/>
      <c r="B43" s="126"/>
      <c r="C43" s="194"/>
      <c r="D43" s="19"/>
      <c r="E43" s="127"/>
      <c r="F43" s="127"/>
      <c r="G43" s="127"/>
      <c r="H43" s="128"/>
      <c r="I43" s="127"/>
      <c r="J43" s="129"/>
      <c r="K43" s="129"/>
      <c r="L43" s="128"/>
      <c r="M43" s="130"/>
      <c r="N43" s="131"/>
      <c r="O43" s="128"/>
      <c r="P43" s="381">
        <f>'1. Master scoring '!R43</f>
        <v>0</v>
      </c>
      <c r="Q43" s="253">
        <f>'1. Master scoring '!T43</f>
        <v>0</v>
      </c>
      <c r="R43" s="253">
        <f>'1. Master scoring '!U43</f>
        <v>0</v>
      </c>
      <c r="S43" s="382">
        <f>'1. Master scoring '!V43</f>
        <v>0</v>
      </c>
      <c r="T43" s="253">
        <f>'1. Master scoring '!X43</f>
        <v>0</v>
      </c>
      <c r="U43" s="253">
        <f>'1. Master scoring '!AA43</f>
        <v>0</v>
      </c>
      <c r="V43" s="253">
        <f>'1. Master scoring '!AC43</f>
        <v>0</v>
      </c>
      <c r="W43" s="253">
        <f>'1. Master scoring '!AD43</f>
        <v>0</v>
      </c>
      <c r="X43" s="253">
        <f>'1. Master scoring '!AE43</f>
        <v>0</v>
      </c>
      <c r="Y43" s="382">
        <f>'1. Master scoring '!AF43</f>
        <v>0</v>
      </c>
      <c r="Z43" s="133">
        <f t="shared" si="3"/>
        <v>0</v>
      </c>
      <c r="AA43" s="262">
        <f>'1. Master scoring '!U43</f>
        <v>0</v>
      </c>
      <c r="AB43" s="261">
        <f>'1. Master scoring '!AE43</f>
        <v>0</v>
      </c>
      <c r="AC43" s="133">
        <f t="shared" si="4"/>
        <v>0</v>
      </c>
      <c r="AD43" s="260">
        <f>'1. Master scoring '!U43</f>
        <v>0</v>
      </c>
      <c r="AE43" s="261">
        <f>'1. Master scoring '!Z43</f>
        <v>0</v>
      </c>
      <c r="AF43" s="133">
        <f t="shared" si="5"/>
        <v>0</v>
      </c>
      <c r="AG43" s="263">
        <f>'1. Master scoring '!AA43</f>
        <v>0</v>
      </c>
      <c r="AH43" s="274">
        <f>'1. Master scoring '!Z43</f>
        <v>0</v>
      </c>
      <c r="AI43" s="274">
        <f>'1. Master scoring '!U43</f>
        <v>0</v>
      </c>
      <c r="AJ43" s="133">
        <f t="shared" si="6"/>
        <v>0</v>
      </c>
      <c r="AK43" s="274">
        <f>'1. Master scoring '!Z43</f>
        <v>0</v>
      </c>
      <c r="AL43" s="274" t="e">
        <f>'1. Master scoring '!#REF!</f>
        <v>#REF!</v>
      </c>
      <c r="AM43" s="133">
        <f t="shared" si="8"/>
        <v>0</v>
      </c>
      <c r="AN43" s="274">
        <f>'1. Master scoring '!T43</f>
        <v>0</v>
      </c>
      <c r="AO43" s="274">
        <f>'1. Master scoring '!Z43</f>
        <v>0</v>
      </c>
      <c r="AP43" s="133">
        <f t="shared" si="7"/>
        <v>0</v>
      </c>
      <c r="AQ43" s="128"/>
      <c r="AR43" s="127"/>
      <c r="AS43" s="192"/>
      <c r="AT43" s="127"/>
      <c r="AU43" s="127"/>
      <c r="AV43" s="127"/>
      <c r="AW43" s="192"/>
    </row>
    <row r="44" spans="1:49" ht="22.5" customHeight="1">
      <c r="A44" s="126"/>
      <c r="B44" s="126"/>
      <c r="C44" s="194"/>
      <c r="D44" s="19"/>
      <c r="E44" s="127"/>
      <c r="F44" s="127"/>
      <c r="G44" s="127"/>
      <c r="H44" s="128"/>
      <c r="I44" s="127"/>
      <c r="J44" s="129"/>
      <c r="K44" s="129"/>
      <c r="L44" s="128"/>
      <c r="M44" s="130"/>
      <c r="N44" s="131"/>
      <c r="O44" s="128"/>
      <c r="P44" s="381">
        <f>'1. Master scoring '!R44</f>
        <v>0</v>
      </c>
      <c r="Q44" s="253">
        <f>'1. Master scoring '!T44</f>
        <v>0</v>
      </c>
      <c r="R44" s="253">
        <f>'1. Master scoring '!U44</f>
        <v>0</v>
      </c>
      <c r="S44" s="382">
        <f>'1. Master scoring '!V44</f>
        <v>0</v>
      </c>
      <c r="T44" s="253">
        <f>'1. Master scoring '!X44</f>
        <v>0</v>
      </c>
      <c r="U44" s="253">
        <f>'1. Master scoring '!AA44</f>
        <v>0</v>
      </c>
      <c r="V44" s="253">
        <f>'1. Master scoring '!AC44</f>
        <v>0</v>
      </c>
      <c r="W44" s="253">
        <f>'1. Master scoring '!AD44</f>
        <v>0</v>
      </c>
      <c r="X44" s="253">
        <f>'1. Master scoring '!AE44</f>
        <v>0</v>
      </c>
      <c r="Y44" s="382">
        <f>'1. Master scoring '!AF44</f>
        <v>0</v>
      </c>
      <c r="Z44" s="133">
        <f t="shared" si="3"/>
        <v>0</v>
      </c>
      <c r="AA44" s="262">
        <f>'1. Master scoring '!U44</f>
        <v>0</v>
      </c>
      <c r="AB44" s="261">
        <f>'1. Master scoring '!AE44</f>
        <v>0</v>
      </c>
      <c r="AC44" s="133">
        <f t="shared" si="4"/>
        <v>0</v>
      </c>
      <c r="AD44" s="260">
        <f>'1. Master scoring '!U44</f>
        <v>0</v>
      </c>
      <c r="AE44" s="261">
        <f>'1. Master scoring '!Z44</f>
        <v>0</v>
      </c>
      <c r="AF44" s="133">
        <f t="shared" si="5"/>
        <v>0</v>
      </c>
      <c r="AG44" s="263">
        <f>'1. Master scoring '!AA44</f>
        <v>0</v>
      </c>
      <c r="AH44" s="274">
        <f>'1. Master scoring '!Z44</f>
        <v>0</v>
      </c>
      <c r="AI44" s="274">
        <f>'1. Master scoring '!U44</f>
        <v>0</v>
      </c>
      <c r="AJ44" s="133">
        <f t="shared" si="6"/>
        <v>0</v>
      </c>
      <c r="AK44" s="274">
        <f>'1. Master scoring '!Z44</f>
        <v>0</v>
      </c>
      <c r="AL44" s="274" t="e">
        <f>'1. Master scoring '!#REF!</f>
        <v>#REF!</v>
      </c>
      <c r="AM44" s="133">
        <f t="shared" si="8"/>
        <v>0</v>
      </c>
      <c r="AN44" s="274">
        <f>'1. Master scoring '!T44</f>
        <v>0</v>
      </c>
      <c r="AO44" s="274">
        <f>'1. Master scoring '!Z44</f>
        <v>0</v>
      </c>
      <c r="AP44" s="133">
        <f t="shared" si="7"/>
        <v>0</v>
      </c>
      <c r="AQ44" s="128"/>
      <c r="AR44" s="127"/>
      <c r="AS44" s="192"/>
      <c r="AT44" s="127"/>
      <c r="AU44" s="127"/>
      <c r="AV44" s="127"/>
      <c r="AW44" s="192"/>
    </row>
    <row r="45" spans="1:49" ht="22.5" customHeight="1">
      <c r="A45" s="126"/>
      <c r="B45" s="126"/>
      <c r="C45" s="194"/>
      <c r="D45" s="19"/>
      <c r="E45" s="127"/>
      <c r="F45" s="127"/>
      <c r="G45" s="127"/>
      <c r="H45" s="128"/>
      <c r="I45" s="127"/>
      <c r="J45" s="129"/>
      <c r="K45" s="129"/>
      <c r="L45" s="128"/>
      <c r="M45" s="130"/>
      <c r="N45" s="131"/>
      <c r="O45" s="128"/>
      <c r="P45" s="381">
        <f>'1. Master scoring '!R45</f>
        <v>0</v>
      </c>
      <c r="Q45" s="253">
        <f>'1. Master scoring '!T45</f>
        <v>0</v>
      </c>
      <c r="R45" s="253">
        <f>'1. Master scoring '!U45</f>
        <v>0</v>
      </c>
      <c r="S45" s="382">
        <f>'1. Master scoring '!V45</f>
        <v>0</v>
      </c>
      <c r="T45" s="253">
        <f>'1. Master scoring '!X45</f>
        <v>0</v>
      </c>
      <c r="U45" s="253">
        <f>'1. Master scoring '!AA45</f>
        <v>0</v>
      </c>
      <c r="V45" s="253">
        <f>'1. Master scoring '!AC45</f>
        <v>0</v>
      </c>
      <c r="W45" s="253">
        <f>'1. Master scoring '!AD45</f>
        <v>0</v>
      </c>
      <c r="X45" s="253">
        <f>'1. Master scoring '!AE45</f>
        <v>0</v>
      </c>
      <c r="Y45" s="382">
        <f>'1. Master scoring '!AF45</f>
        <v>0</v>
      </c>
      <c r="Z45" s="133">
        <f t="shared" si="3"/>
        <v>0</v>
      </c>
      <c r="AA45" s="262">
        <f>'1. Master scoring '!U45</f>
        <v>0</v>
      </c>
      <c r="AB45" s="261">
        <f>'1. Master scoring '!AE45</f>
        <v>0</v>
      </c>
      <c r="AC45" s="133">
        <f t="shared" si="4"/>
        <v>0</v>
      </c>
      <c r="AD45" s="260">
        <f>'1. Master scoring '!U45</f>
        <v>0</v>
      </c>
      <c r="AE45" s="261">
        <f>'1. Master scoring '!Z45</f>
        <v>0</v>
      </c>
      <c r="AF45" s="133">
        <f t="shared" si="5"/>
        <v>0</v>
      </c>
      <c r="AG45" s="263">
        <f>'1. Master scoring '!AA45</f>
        <v>0</v>
      </c>
      <c r="AH45" s="274">
        <f>'1. Master scoring '!Z45</f>
        <v>0</v>
      </c>
      <c r="AI45" s="274">
        <f>'1. Master scoring '!U45</f>
        <v>0</v>
      </c>
      <c r="AJ45" s="133">
        <f t="shared" si="6"/>
        <v>0</v>
      </c>
      <c r="AK45" s="274">
        <f>'1. Master scoring '!Z45</f>
        <v>0</v>
      </c>
      <c r="AL45" s="274" t="e">
        <f>'1. Master scoring '!#REF!</f>
        <v>#REF!</v>
      </c>
      <c r="AM45" s="133">
        <f t="shared" si="8"/>
        <v>0</v>
      </c>
      <c r="AN45" s="274">
        <f>'1. Master scoring '!T45</f>
        <v>0</v>
      </c>
      <c r="AO45" s="274">
        <f>'1. Master scoring '!Z45</f>
        <v>0</v>
      </c>
      <c r="AP45" s="133">
        <f t="shared" si="7"/>
        <v>0</v>
      </c>
      <c r="AQ45" s="128"/>
      <c r="AR45" s="127"/>
      <c r="AS45" s="192"/>
      <c r="AT45" s="127"/>
      <c r="AU45" s="127"/>
      <c r="AV45" s="127"/>
      <c r="AW45" s="192"/>
    </row>
    <row r="46" spans="1:49" ht="22.5" customHeight="1">
      <c r="A46" s="126"/>
      <c r="B46" s="126"/>
      <c r="C46" s="194"/>
      <c r="D46" s="19"/>
      <c r="E46" s="127"/>
      <c r="F46" s="127"/>
      <c r="G46" s="127"/>
      <c r="H46" s="128"/>
      <c r="I46" s="127"/>
      <c r="J46" s="129"/>
      <c r="K46" s="129"/>
      <c r="L46" s="128"/>
      <c r="M46" s="130"/>
      <c r="N46" s="131"/>
      <c r="O46" s="128"/>
      <c r="P46" s="381">
        <f>'1. Master scoring '!R46</f>
        <v>0</v>
      </c>
      <c r="Q46" s="253">
        <f>'1. Master scoring '!T46</f>
        <v>0</v>
      </c>
      <c r="R46" s="253">
        <f>'1. Master scoring '!U46</f>
        <v>0</v>
      </c>
      <c r="S46" s="382">
        <f>'1. Master scoring '!V46</f>
        <v>0</v>
      </c>
      <c r="T46" s="253">
        <f>'1. Master scoring '!X46</f>
        <v>0</v>
      </c>
      <c r="U46" s="253">
        <f>'1. Master scoring '!AA46</f>
        <v>0</v>
      </c>
      <c r="V46" s="253">
        <f>'1. Master scoring '!AC46</f>
        <v>0</v>
      </c>
      <c r="W46" s="253">
        <f>'1. Master scoring '!AD46</f>
        <v>0</v>
      </c>
      <c r="X46" s="253">
        <f>'1. Master scoring '!AE46</f>
        <v>0</v>
      </c>
      <c r="Y46" s="382">
        <f>'1. Master scoring '!AF46</f>
        <v>0</v>
      </c>
      <c r="Z46" s="133">
        <f t="shared" si="3"/>
        <v>0</v>
      </c>
      <c r="AA46" s="262">
        <f>'1. Master scoring '!U46</f>
        <v>0</v>
      </c>
      <c r="AB46" s="261">
        <f>'1. Master scoring '!AE46</f>
        <v>0</v>
      </c>
      <c r="AC46" s="133">
        <f t="shared" si="4"/>
        <v>0</v>
      </c>
      <c r="AD46" s="260">
        <f>'1. Master scoring '!U46</f>
        <v>0</v>
      </c>
      <c r="AE46" s="261">
        <f>'1. Master scoring '!Z46</f>
        <v>0</v>
      </c>
      <c r="AF46" s="133">
        <f t="shared" si="5"/>
        <v>0</v>
      </c>
      <c r="AG46" s="263">
        <f>'1. Master scoring '!AA46</f>
        <v>0</v>
      </c>
      <c r="AH46" s="274">
        <f>'1. Master scoring '!Z46</f>
        <v>0</v>
      </c>
      <c r="AI46" s="274">
        <f>'1. Master scoring '!U46</f>
        <v>0</v>
      </c>
      <c r="AJ46" s="133">
        <f t="shared" si="6"/>
        <v>0</v>
      </c>
      <c r="AK46" s="274">
        <f>'1. Master scoring '!Z46</f>
        <v>0</v>
      </c>
      <c r="AL46" s="274" t="e">
        <f>'1. Master scoring '!#REF!</f>
        <v>#REF!</v>
      </c>
      <c r="AM46" s="133">
        <f t="shared" si="8"/>
        <v>0</v>
      </c>
      <c r="AN46" s="274">
        <f>'1. Master scoring '!T46</f>
        <v>0</v>
      </c>
      <c r="AO46" s="274">
        <f>'1. Master scoring '!Z46</f>
        <v>0</v>
      </c>
      <c r="AP46" s="133">
        <f t="shared" si="7"/>
        <v>0</v>
      </c>
      <c r="AQ46" s="128"/>
      <c r="AR46" s="127"/>
      <c r="AS46" s="192"/>
      <c r="AT46" s="127"/>
      <c r="AU46" s="127"/>
      <c r="AV46" s="127"/>
      <c r="AW46" s="192"/>
    </row>
    <row r="47" spans="1:49" ht="22.5" customHeight="1">
      <c r="A47" s="126"/>
      <c r="B47" s="126"/>
      <c r="C47" s="194"/>
      <c r="D47" s="19"/>
      <c r="E47" s="127"/>
      <c r="F47" s="127"/>
      <c r="G47" s="127"/>
      <c r="H47" s="128"/>
      <c r="I47" s="127"/>
      <c r="J47" s="129"/>
      <c r="K47" s="129"/>
      <c r="L47" s="128"/>
      <c r="M47" s="130"/>
      <c r="N47" s="131"/>
      <c r="O47" s="128"/>
      <c r="P47" s="381">
        <f>'1. Master scoring '!R47</f>
        <v>0</v>
      </c>
      <c r="Q47" s="253">
        <f>'1. Master scoring '!T47</f>
        <v>0</v>
      </c>
      <c r="R47" s="253">
        <f>'1. Master scoring '!U47</f>
        <v>0</v>
      </c>
      <c r="S47" s="382">
        <f>'1. Master scoring '!V47</f>
        <v>0</v>
      </c>
      <c r="T47" s="253">
        <f>'1. Master scoring '!X47</f>
        <v>0</v>
      </c>
      <c r="U47" s="253">
        <f>'1. Master scoring '!AA47</f>
        <v>0</v>
      </c>
      <c r="V47" s="253">
        <f>'1. Master scoring '!AC47</f>
        <v>0</v>
      </c>
      <c r="W47" s="253">
        <f>'1. Master scoring '!AD47</f>
        <v>0</v>
      </c>
      <c r="X47" s="253">
        <f>'1. Master scoring '!AE47</f>
        <v>0</v>
      </c>
      <c r="Y47" s="382">
        <f>'1. Master scoring '!AF47</f>
        <v>0</v>
      </c>
      <c r="Z47" s="133">
        <f t="shared" si="3"/>
        <v>0</v>
      </c>
      <c r="AA47" s="262">
        <f>'1. Master scoring '!U47</f>
        <v>0</v>
      </c>
      <c r="AB47" s="261">
        <f>'1. Master scoring '!AE47</f>
        <v>0</v>
      </c>
      <c r="AC47" s="133">
        <f t="shared" si="4"/>
        <v>0</v>
      </c>
      <c r="AD47" s="260">
        <f>'1. Master scoring '!U47</f>
        <v>0</v>
      </c>
      <c r="AE47" s="261">
        <f>'1. Master scoring '!Z47</f>
        <v>0</v>
      </c>
      <c r="AF47" s="133">
        <f t="shared" si="5"/>
        <v>0</v>
      </c>
      <c r="AG47" s="263">
        <f>'1. Master scoring '!AA47</f>
        <v>0</v>
      </c>
      <c r="AH47" s="274">
        <f>'1. Master scoring '!Z47</f>
        <v>0</v>
      </c>
      <c r="AI47" s="274">
        <f>'1. Master scoring '!U47</f>
        <v>0</v>
      </c>
      <c r="AJ47" s="133">
        <f t="shared" si="6"/>
        <v>0</v>
      </c>
      <c r="AK47" s="274">
        <f>'1. Master scoring '!Z47</f>
        <v>0</v>
      </c>
      <c r="AL47" s="274" t="e">
        <f>'1. Master scoring '!#REF!</f>
        <v>#REF!</v>
      </c>
      <c r="AM47" s="133">
        <f t="shared" si="8"/>
        <v>0</v>
      </c>
      <c r="AN47" s="274">
        <f>'1. Master scoring '!T47</f>
        <v>0</v>
      </c>
      <c r="AO47" s="274">
        <f>'1. Master scoring '!Z47</f>
        <v>0</v>
      </c>
      <c r="AP47" s="133">
        <f t="shared" si="7"/>
        <v>0</v>
      </c>
      <c r="AQ47" s="128"/>
      <c r="AR47" s="127"/>
      <c r="AS47" s="192"/>
      <c r="AT47" s="127"/>
      <c r="AU47" s="127"/>
      <c r="AV47" s="127"/>
      <c r="AW47" s="192"/>
    </row>
    <row r="48" spans="1:49" ht="22.5" customHeight="1">
      <c r="A48" s="126"/>
      <c r="B48" s="126"/>
      <c r="C48" s="194"/>
      <c r="D48" s="19"/>
      <c r="E48" s="127"/>
      <c r="F48" s="127"/>
      <c r="G48" s="127"/>
      <c r="H48" s="128"/>
      <c r="I48" s="127"/>
      <c r="J48" s="129"/>
      <c r="K48" s="129"/>
      <c r="L48" s="128"/>
      <c r="M48" s="130"/>
      <c r="N48" s="131"/>
      <c r="O48" s="128"/>
      <c r="P48" s="381">
        <f>'1. Master scoring '!R48</f>
        <v>0</v>
      </c>
      <c r="Q48" s="253">
        <f>'1. Master scoring '!T48</f>
        <v>0</v>
      </c>
      <c r="R48" s="253">
        <f>'1. Master scoring '!U48</f>
        <v>0</v>
      </c>
      <c r="S48" s="382">
        <f>'1. Master scoring '!V48</f>
        <v>0</v>
      </c>
      <c r="T48" s="253">
        <f>'1. Master scoring '!X48</f>
        <v>0</v>
      </c>
      <c r="U48" s="253">
        <f>'1. Master scoring '!AA48</f>
        <v>0</v>
      </c>
      <c r="V48" s="253">
        <f>'1. Master scoring '!AC48</f>
        <v>0</v>
      </c>
      <c r="W48" s="253">
        <f>'1. Master scoring '!AD48</f>
        <v>0</v>
      </c>
      <c r="X48" s="253">
        <f>'1. Master scoring '!AE48</f>
        <v>0</v>
      </c>
      <c r="Y48" s="382">
        <f>'1. Master scoring '!AF48</f>
        <v>0</v>
      </c>
      <c r="Z48" s="133">
        <f t="shared" si="3"/>
        <v>0</v>
      </c>
      <c r="AA48" s="262">
        <f>'1. Master scoring '!U48</f>
        <v>0</v>
      </c>
      <c r="AB48" s="261">
        <f>'1. Master scoring '!AE48</f>
        <v>0</v>
      </c>
      <c r="AC48" s="133">
        <f t="shared" si="4"/>
        <v>0</v>
      </c>
      <c r="AD48" s="260">
        <f>'1. Master scoring '!U48</f>
        <v>0</v>
      </c>
      <c r="AE48" s="261">
        <f>'1. Master scoring '!Z48</f>
        <v>0</v>
      </c>
      <c r="AF48" s="133">
        <f t="shared" si="5"/>
        <v>0</v>
      </c>
      <c r="AG48" s="263">
        <f>'1. Master scoring '!AA48</f>
        <v>0</v>
      </c>
      <c r="AH48" s="274">
        <f>'1. Master scoring '!Z48</f>
        <v>0</v>
      </c>
      <c r="AI48" s="274">
        <f>'1. Master scoring '!U48</f>
        <v>0</v>
      </c>
      <c r="AJ48" s="133">
        <f t="shared" si="6"/>
        <v>0</v>
      </c>
      <c r="AK48" s="274">
        <f>'1. Master scoring '!Z48</f>
        <v>0</v>
      </c>
      <c r="AL48" s="274" t="e">
        <f>'1. Master scoring '!#REF!</f>
        <v>#REF!</v>
      </c>
      <c r="AM48" s="133">
        <f t="shared" si="8"/>
        <v>0</v>
      </c>
      <c r="AN48" s="274">
        <f>'1. Master scoring '!T48</f>
        <v>0</v>
      </c>
      <c r="AO48" s="274">
        <f>'1. Master scoring '!Z48</f>
        <v>0</v>
      </c>
      <c r="AP48" s="133">
        <f t="shared" si="7"/>
        <v>0</v>
      </c>
      <c r="AQ48" s="128"/>
      <c r="AR48" s="127"/>
      <c r="AS48" s="192"/>
      <c r="AT48" s="127"/>
      <c r="AU48" s="127"/>
      <c r="AV48" s="127"/>
      <c r="AW48" s="192"/>
    </row>
    <row r="49" spans="1:49" ht="22.5" customHeight="1">
      <c r="A49" s="126"/>
      <c r="B49" s="126"/>
      <c r="C49" s="194"/>
      <c r="D49" s="19"/>
      <c r="E49" s="127"/>
      <c r="F49" s="127"/>
      <c r="G49" s="127"/>
      <c r="H49" s="128"/>
      <c r="I49" s="127"/>
      <c r="J49" s="129"/>
      <c r="K49" s="129"/>
      <c r="L49" s="128"/>
      <c r="M49" s="130"/>
      <c r="N49" s="131"/>
      <c r="O49" s="128"/>
      <c r="P49" s="132"/>
      <c r="Q49" s="132"/>
      <c r="R49" s="132"/>
      <c r="S49" s="132"/>
      <c r="T49" s="132"/>
      <c r="U49" s="132"/>
      <c r="V49" s="132"/>
      <c r="W49" s="132"/>
      <c r="X49" s="132"/>
      <c r="Y49" s="132"/>
      <c r="Z49" s="133"/>
      <c r="AA49" s="132"/>
      <c r="AB49" s="132"/>
      <c r="AC49" s="133"/>
      <c r="AD49" s="132"/>
      <c r="AE49" s="132"/>
      <c r="AF49" s="133"/>
      <c r="AG49" s="132"/>
      <c r="AH49" s="132"/>
      <c r="AI49" s="132"/>
      <c r="AJ49" s="133"/>
      <c r="AK49" s="132"/>
      <c r="AL49" s="132"/>
      <c r="AM49" s="133"/>
      <c r="AN49" s="132"/>
      <c r="AO49" s="132"/>
      <c r="AP49" s="133"/>
      <c r="AQ49" s="128"/>
      <c r="AR49" s="127"/>
      <c r="AS49" s="192"/>
      <c r="AT49" s="127"/>
      <c r="AU49" s="127"/>
      <c r="AV49" s="127"/>
      <c r="AW49" s="192"/>
    </row>
    <row r="50" spans="1:49" ht="22.5" customHeight="1">
      <c r="A50" s="126"/>
      <c r="B50" s="126"/>
      <c r="C50" s="194"/>
      <c r="D50" s="19"/>
      <c r="E50" s="127"/>
      <c r="F50" s="127"/>
      <c r="G50" s="127"/>
      <c r="H50" s="128"/>
      <c r="I50" s="127"/>
      <c r="J50" s="129"/>
      <c r="K50" s="129"/>
      <c r="L50" s="128"/>
      <c r="M50" s="130"/>
      <c r="N50" s="131"/>
      <c r="O50" s="128"/>
      <c r="P50" s="132"/>
      <c r="Q50" s="132"/>
      <c r="R50" s="132"/>
      <c r="S50" s="132"/>
      <c r="T50" s="132"/>
      <c r="U50" s="132"/>
      <c r="V50" s="132"/>
      <c r="W50" s="132"/>
      <c r="X50" s="132"/>
      <c r="Y50" s="132"/>
      <c r="Z50" s="133"/>
      <c r="AA50" s="132"/>
      <c r="AB50" s="132"/>
      <c r="AC50" s="133"/>
      <c r="AD50" s="132"/>
      <c r="AE50" s="132"/>
      <c r="AF50" s="133"/>
      <c r="AG50" s="132"/>
      <c r="AH50" s="132"/>
      <c r="AI50" s="132"/>
      <c r="AJ50" s="133"/>
      <c r="AK50" s="132"/>
      <c r="AL50" s="132"/>
      <c r="AM50" s="133"/>
      <c r="AN50" s="132"/>
      <c r="AO50" s="132"/>
      <c r="AP50" s="133"/>
      <c r="AQ50" s="128"/>
      <c r="AR50" s="127"/>
      <c r="AS50" s="192"/>
      <c r="AT50" s="127"/>
      <c r="AU50" s="127"/>
      <c r="AV50" s="127"/>
      <c r="AW50" s="192"/>
    </row>
    <row r="51" spans="1:49" ht="22.5" customHeight="1">
      <c r="A51" s="126"/>
      <c r="B51" s="126"/>
      <c r="C51" s="194"/>
      <c r="D51" s="19"/>
      <c r="E51" s="127"/>
      <c r="F51" s="127"/>
      <c r="G51" s="127"/>
      <c r="H51" s="128"/>
      <c r="I51" s="127"/>
      <c r="J51" s="129"/>
      <c r="K51" s="129"/>
      <c r="L51" s="128"/>
      <c r="M51" s="130"/>
      <c r="N51" s="131"/>
      <c r="O51" s="128"/>
      <c r="P51" s="132"/>
      <c r="Q51" s="132"/>
      <c r="R51" s="132"/>
      <c r="S51" s="132"/>
      <c r="T51" s="132"/>
      <c r="U51" s="132"/>
      <c r="V51" s="132"/>
      <c r="W51" s="132"/>
      <c r="X51" s="132"/>
      <c r="Y51" s="132"/>
      <c r="Z51" s="133"/>
      <c r="AA51" s="132"/>
      <c r="AB51" s="132"/>
      <c r="AC51" s="133"/>
      <c r="AD51" s="132"/>
      <c r="AE51" s="132"/>
      <c r="AF51" s="133"/>
      <c r="AG51" s="132"/>
      <c r="AH51" s="132"/>
      <c r="AI51" s="132"/>
      <c r="AJ51" s="133"/>
      <c r="AK51" s="132"/>
      <c r="AL51" s="132"/>
      <c r="AM51" s="133"/>
      <c r="AN51" s="132"/>
      <c r="AO51" s="132"/>
      <c r="AP51" s="133"/>
      <c r="AQ51" s="128"/>
      <c r="AR51" s="127"/>
      <c r="AS51" s="192"/>
      <c r="AT51" s="127"/>
      <c r="AU51" s="127"/>
      <c r="AV51" s="127"/>
      <c r="AW51" s="192"/>
    </row>
    <row r="52" spans="1:49" ht="22.5" customHeight="1">
      <c r="A52" s="126"/>
      <c r="B52" s="126"/>
      <c r="C52" s="194"/>
      <c r="D52" s="19"/>
      <c r="E52" s="127"/>
      <c r="F52" s="127"/>
      <c r="G52" s="127"/>
      <c r="H52" s="128"/>
      <c r="I52" s="127"/>
      <c r="J52" s="129"/>
      <c r="K52" s="129"/>
      <c r="L52" s="128"/>
      <c r="M52" s="130"/>
      <c r="N52" s="131"/>
      <c r="O52" s="128"/>
      <c r="P52" s="132"/>
      <c r="Q52" s="132"/>
      <c r="R52" s="132"/>
      <c r="S52" s="132"/>
      <c r="T52" s="132"/>
      <c r="U52" s="132"/>
      <c r="V52" s="132"/>
      <c r="W52" s="132"/>
      <c r="X52" s="132"/>
      <c r="Y52" s="132"/>
      <c r="Z52" s="133"/>
      <c r="AA52" s="132"/>
      <c r="AB52" s="132"/>
      <c r="AC52" s="133"/>
      <c r="AD52" s="132"/>
      <c r="AE52" s="132"/>
      <c r="AF52" s="133"/>
      <c r="AG52" s="132"/>
      <c r="AH52" s="132"/>
      <c r="AI52" s="132"/>
      <c r="AJ52" s="133"/>
      <c r="AK52" s="132"/>
      <c r="AL52" s="132"/>
      <c r="AM52" s="133"/>
      <c r="AN52" s="132"/>
      <c r="AO52" s="132"/>
      <c r="AP52" s="133"/>
      <c r="AQ52" s="128"/>
      <c r="AR52" s="127"/>
      <c r="AS52" s="192"/>
      <c r="AT52" s="127"/>
      <c r="AU52" s="127"/>
      <c r="AV52" s="127"/>
      <c r="AW52" s="192"/>
    </row>
    <row r="53" spans="1:49" ht="22.5" customHeight="1">
      <c r="A53" s="126"/>
      <c r="B53" s="126"/>
      <c r="C53" s="194"/>
      <c r="D53" s="19"/>
      <c r="E53" s="127"/>
      <c r="F53" s="127"/>
      <c r="G53" s="127"/>
      <c r="H53" s="128"/>
      <c r="I53" s="127"/>
      <c r="J53" s="129"/>
      <c r="K53" s="129"/>
      <c r="L53" s="128"/>
      <c r="M53" s="130"/>
      <c r="N53" s="131"/>
      <c r="O53" s="128"/>
      <c r="P53" s="132"/>
      <c r="Q53" s="132"/>
      <c r="R53" s="132"/>
      <c r="S53" s="132"/>
      <c r="T53" s="132"/>
      <c r="U53" s="132"/>
      <c r="V53" s="132"/>
      <c r="W53" s="132"/>
      <c r="X53" s="132"/>
      <c r="Y53" s="132"/>
      <c r="Z53" s="133"/>
      <c r="AA53" s="132"/>
      <c r="AB53" s="132"/>
      <c r="AC53" s="133"/>
      <c r="AD53" s="132"/>
      <c r="AE53" s="132"/>
      <c r="AF53" s="133"/>
      <c r="AG53" s="132"/>
      <c r="AH53" s="132"/>
      <c r="AI53" s="132"/>
      <c r="AJ53" s="133"/>
      <c r="AK53" s="132"/>
      <c r="AL53" s="132"/>
      <c r="AM53" s="133"/>
      <c r="AN53" s="132"/>
      <c r="AO53" s="132"/>
      <c r="AP53" s="133"/>
      <c r="AQ53" s="128"/>
      <c r="AR53" s="127"/>
      <c r="AS53" s="192"/>
      <c r="AT53" s="127"/>
      <c r="AU53" s="127"/>
      <c r="AV53" s="127"/>
      <c r="AW53" s="192"/>
    </row>
    <row r="54" spans="1:49" ht="22.5" customHeight="1">
      <c r="A54" s="126"/>
      <c r="B54" s="126"/>
      <c r="C54" s="194"/>
      <c r="D54" s="19"/>
      <c r="E54" s="127"/>
      <c r="F54" s="127"/>
      <c r="G54" s="127"/>
      <c r="H54" s="128"/>
      <c r="I54" s="127"/>
      <c r="J54" s="129"/>
      <c r="K54" s="129"/>
      <c r="L54" s="128"/>
      <c r="M54" s="130"/>
      <c r="N54" s="131"/>
      <c r="O54" s="128"/>
      <c r="P54" s="132"/>
      <c r="Q54" s="132"/>
      <c r="R54" s="132"/>
      <c r="S54" s="132"/>
      <c r="T54" s="132"/>
      <c r="U54" s="132"/>
      <c r="V54" s="132"/>
      <c r="W54" s="132"/>
      <c r="X54" s="132"/>
      <c r="Y54" s="132"/>
      <c r="Z54" s="133"/>
      <c r="AA54" s="132"/>
      <c r="AB54" s="132"/>
      <c r="AC54" s="133"/>
      <c r="AD54" s="132"/>
      <c r="AE54" s="132"/>
      <c r="AF54" s="133"/>
      <c r="AG54" s="132"/>
      <c r="AH54" s="132"/>
      <c r="AI54" s="132"/>
      <c r="AJ54" s="133"/>
      <c r="AK54" s="132"/>
      <c r="AL54" s="132"/>
      <c r="AM54" s="133"/>
      <c r="AN54" s="132"/>
      <c r="AO54" s="132"/>
      <c r="AP54" s="133"/>
      <c r="AQ54" s="128"/>
      <c r="AR54" s="127"/>
      <c r="AS54" s="192"/>
      <c r="AT54" s="127"/>
      <c r="AU54" s="127"/>
      <c r="AV54" s="127"/>
      <c r="AW54" s="192"/>
    </row>
    <row r="55" spans="1:49" ht="22.5" customHeight="1">
      <c r="A55" s="126"/>
      <c r="B55" s="126"/>
      <c r="C55" s="194"/>
      <c r="D55" s="19"/>
      <c r="E55" s="127"/>
      <c r="F55" s="127"/>
      <c r="G55" s="127"/>
      <c r="H55" s="128"/>
      <c r="I55" s="127"/>
      <c r="J55" s="129"/>
      <c r="K55" s="129"/>
      <c r="L55" s="128"/>
      <c r="M55" s="130"/>
      <c r="N55" s="131"/>
      <c r="O55" s="128"/>
      <c r="P55" s="132"/>
      <c r="Q55" s="132"/>
      <c r="R55" s="132"/>
      <c r="S55" s="132"/>
      <c r="T55" s="132"/>
      <c r="U55" s="132"/>
      <c r="V55" s="132"/>
      <c r="W55" s="132"/>
      <c r="X55" s="132"/>
      <c r="Y55" s="132"/>
      <c r="Z55" s="133"/>
      <c r="AA55" s="132"/>
      <c r="AB55" s="132"/>
      <c r="AC55" s="133"/>
      <c r="AD55" s="132"/>
      <c r="AE55" s="132"/>
      <c r="AF55" s="133"/>
      <c r="AG55" s="132"/>
      <c r="AH55" s="132"/>
      <c r="AI55" s="132"/>
      <c r="AJ55" s="132"/>
      <c r="AK55" s="132"/>
      <c r="AL55" s="132"/>
      <c r="AM55" s="133"/>
      <c r="AN55" s="132"/>
      <c r="AO55" s="132"/>
      <c r="AP55" s="133"/>
      <c r="AQ55" s="128"/>
      <c r="AR55" s="127"/>
      <c r="AS55" s="192"/>
      <c r="AT55" s="127"/>
      <c r="AU55" s="127"/>
      <c r="AV55" s="127"/>
      <c r="AW55" s="192"/>
    </row>
    <row r="56" spans="1:49" ht="22.5" customHeight="1">
      <c r="A56" s="126"/>
      <c r="B56" s="126"/>
      <c r="C56" s="194"/>
      <c r="D56" s="19"/>
      <c r="E56" s="127"/>
      <c r="F56" s="127"/>
      <c r="G56" s="127"/>
      <c r="H56" s="128"/>
      <c r="I56" s="127"/>
      <c r="J56" s="129"/>
      <c r="K56" s="129"/>
      <c r="L56" s="128"/>
      <c r="M56" s="130"/>
      <c r="N56" s="131"/>
      <c r="O56" s="128"/>
      <c r="P56" s="132"/>
      <c r="Q56" s="132"/>
      <c r="R56" s="132"/>
      <c r="S56" s="132"/>
      <c r="T56" s="132"/>
      <c r="U56" s="132"/>
      <c r="V56" s="132"/>
      <c r="W56" s="132"/>
      <c r="X56" s="132"/>
      <c r="Y56" s="132"/>
      <c r="Z56" s="133"/>
      <c r="AA56" s="132"/>
      <c r="AB56" s="132"/>
      <c r="AC56" s="133"/>
      <c r="AD56" s="132"/>
      <c r="AE56" s="132"/>
      <c r="AF56" s="133"/>
      <c r="AG56" s="132"/>
      <c r="AH56" s="132"/>
      <c r="AI56" s="132"/>
      <c r="AJ56" s="132"/>
      <c r="AK56" s="132"/>
      <c r="AL56" s="132"/>
      <c r="AM56" s="133"/>
      <c r="AN56" s="132"/>
      <c r="AO56" s="132"/>
      <c r="AP56" s="133"/>
      <c r="AQ56" s="128"/>
      <c r="AR56" s="127"/>
      <c r="AS56" s="192"/>
      <c r="AT56" s="127"/>
      <c r="AU56" s="127"/>
      <c r="AV56" s="127"/>
      <c r="AW56" s="192"/>
    </row>
    <row r="57" spans="1:49" ht="22.5" customHeight="1">
      <c r="A57" s="126"/>
      <c r="B57" s="126"/>
      <c r="C57" s="194"/>
      <c r="D57" s="19"/>
      <c r="E57" s="127"/>
      <c r="F57" s="127"/>
      <c r="G57" s="127"/>
      <c r="H57" s="128"/>
      <c r="I57" s="127"/>
      <c r="J57" s="129"/>
      <c r="K57" s="129"/>
      <c r="L57" s="128"/>
      <c r="M57" s="130"/>
      <c r="N57" s="131"/>
      <c r="O57" s="128"/>
      <c r="P57" s="132"/>
      <c r="Q57" s="132"/>
      <c r="R57" s="132"/>
      <c r="S57" s="132"/>
      <c r="T57" s="132"/>
      <c r="U57" s="132"/>
      <c r="V57" s="132"/>
      <c r="W57" s="132"/>
      <c r="X57" s="132"/>
      <c r="Y57" s="132"/>
      <c r="Z57" s="133"/>
      <c r="AA57" s="132"/>
      <c r="AB57" s="132"/>
      <c r="AC57" s="133"/>
      <c r="AD57" s="132"/>
      <c r="AE57" s="132"/>
      <c r="AF57" s="133"/>
      <c r="AG57" s="132"/>
      <c r="AH57" s="132"/>
      <c r="AI57" s="132"/>
      <c r="AJ57" s="132"/>
      <c r="AK57" s="132"/>
      <c r="AL57" s="132"/>
      <c r="AM57" s="133"/>
      <c r="AN57" s="132"/>
      <c r="AO57" s="132"/>
      <c r="AP57" s="133"/>
      <c r="AQ57" s="128"/>
      <c r="AR57" s="127"/>
      <c r="AS57" s="192"/>
      <c r="AT57" s="127"/>
      <c r="AU57" s="127"/>
      <c r="AV57" s="127"/>
      <c r="AW57" s="192"/>
    </row>
    <row r="58" spans="1:49" ht="22.5" customHeight="1">
      <c r="A58" s="136"/>
      <c r="B58" s="136"/>
      <c r="C58" s="194"/>
      <c r="D58" s="19"/>
      <c r="E58" s="127"/>
      <c r="F58" s="127"/>
      <c r="G58" s="127"/>
      <c r="H58" s="128"/>
      <c r="I58" s="127"/>
      <c r="J58" s="129"/>
      <c r="K58" s="129"/>
      <c r="L58" s="128"/>
      <c r="M58" s="130"/>
      <c r="N58" s="131"/>
      <c r="O58" s="128"/>
      <c r="P58" s="132"/>
      <c r="Q58" s="132"/>
      <c r="R58" s="132"/>
      <c r="S58" s="132"/>
      <c r="T58" s="132"/>
      <c r="U58" s="132"/>
      <c r="V58" s="132"/>
      <c r="W58" s="132"/>
      <c r="X58" s="132"/>
      <c r="Y58" s="132"/>
      <c r="Z58" s="133"/>
      <c r="AA58" s="132"/>
      <c r="AB58" s="132"/>
      <c r="AC58" s="133"/>
      <c r="AD58" s="132"/>
      <c r="AE58" s="132"/>
      <c r="AF58" s="133"/>
      <c r="AG58" s="132"/>
      <c r="AH58" s="132"/>
      <c r="AI58" s="132"/>
      <c r="AJ58" s="132"/>
      <c r="AK58" s="132"/>
      <c r="AL58" s="132"/>
      <c r="AM58" s="133"/>
      <c r="AN58" s="132"/>
      <c r="AO58" s="132"/>
      <c r="AP58" s="133"/>
      <c r="AQ58" s="128"/>
      <c r="AR58" s="127"/>
      <c r="AS58" s="192"/>
      <c r="AT58" s="127"/>
      <c r="AU58" s="127"/>
      <c r="AV58" s="127"/>
      <c r="AW58" s="192"/>
    </row>
    <row r="59" spans="1:49" ht="22.5" customHeight="1">
      <c r="A59" s="136"/>
      <c r="B59" s="136"/>
      <c r="C59" s="194"/>
      <c r="D59" s="19"/>
      <c r="E59" s="127"/>
      <c r="F59" s="127"/>
      <c r="G59" s="127"/>
      <c r="H59" s="128"/>
      <c r="I59" s="127"/>
      <c r="J59" s="129"/>
      <c r="K59" s="129"/>
      <c r="L59" s="128"/>
      <c r="M59" s="130"/>
      <c r="N59" s="131"/>
      <c r="O59" s="128"/>
      <c r="P59" s="132"/>
      <c r="Q59" s="132"/>
      <c r="R59" s="132"/>
      <c r="S59" s="132"/>
      <c r="T59" s="132"/>
      <c r="U59" s="132"/>
      <c r="V59" s="132"/>
      <c r="W59" s="132"/>
      <c r="X59" s="132"/>
      <c r="Y59" s="132"/>
      <c r="Z59" s="133"/>
      <c r="AA59" s="132"/>
      <c r="AB59" s="132"/>
      <c r="AC59" s="133"/>
      <c r="AD59" s="132"/>
      <c r="AE59" s="132"/>
      <c r="AF59" s="133"/>
      <c r="AG59" s="132"/>
      <c r="AH59" s="132"/>
      <c r="AI59" s="132"/>
      <c r="AJ59" s="132"/>
      <c r="AK59" s="132"/>
      <c r="AL59" s="132"/>
      <c r="AM59" s="133"/>
      <c r="AN59" s="132"/>
      <c r="AO59" s="132"/>
      <c r="AP59" s="133"/>
      <c r="AQ59" s="128"/>
      <c r="AR59" s="127"/>
      <c r="AS59" s="192"/>
      <c r="AT59" s="127"/>
      <c r="AU59" s="127"/>
      <c r="AV59" s="127"/>
      <c r="AW59" s="192"/>
    </row>
    <row r="60" spans="1:49" ht="22.5" customHeight="1">
      <c r="A60" s="136"/>
      <c r="B60" s="136"/>
      <c r="C60" s="194"/>
      <c r="D60" s="19"/>
      <c r="E60" s="127"/>
      <c r="F60" s="127"/>
      <c r="G60" s="127"/>
      <c r="H60" s="128"/>
      <c r="I60" s="127"/>
      <c r="J60" s="129"/>
      <c r="K60" s="129"/>
      <c r="L60" s="128"/>
      <c r="M60" s="130"/>
      <c r="N60" s="131"/>
      <c r="O60" s="128"/>
      <c r="P60" s="132"/>
      <c r="Q60" s="132"/>
      <c r="R60" s="132"/>
      <c r="S60" s="132"/>
      <c r="T60" s="132"/>
      <c r="U60" s="132"/>
      <c r="V60" s="132"/>
      <c r="W60" s="132"/>
      <c r="X60" s="132"/>
      <c r="Y60" s="132"/>
      <c r="Z60" s="133"/>
      <c r="AA60" s="132"/>
      <c r="AB60" s="132"/>
      <c r="AC60" s="133"/>
      <c r="AD60" s="132"/>
      <c r="AE60" s="132"/>
      <c r="AF60" s="133"/>
      <c r="AG60" s="132"/>
      <c r="AH60" s="132"/>
      <c r="AI60" s="132"/>
      <c r="AJ60" s="132"/>
      <c r="AK60" s="132"/>
      <c r="AL60" s="132"/>
      <c r="AM60" s="133"/>
      <c r="AN60" s="132"/>
      <c r="AO60" s="132"/>
      <c r="AP60" s="133"/>
      <c r="AQ60" s="128"/>
      <c r="AR60" s="127"/>
      <c r="AS60" s="192"/>
      <c r="AT60" s="127"/>
      <c r="AU60" s="127"/>
      <c r="AV60" s="127"/>
      <c r="AW60" s="192"/>
    </row>
    <row r="61" spans="1:49" ht="22.5" customHeight="1">
      <c r="A61" s="136"/>
      <c r="B61" s="136"/>
      <c r="C61" s="194"/>
      <c r="D61" s="19"/>
      <c r="E61" s="127"/>
      <c r="F61" s="127"/>
      <c r="G61" s="127"/>
      <c r="H61" s="128"/>
      <c r="I61" s="127"/>
      <c r="J61" s="129"/>
      <c r="K61" s="129"/>
      <c r="L61" s="128"/>
      <c r="M61" s="130"/>
      <c r="N61" s="131"/>
      <c r="O61" s="128"/>
      <c r="P61" s="132"/>
      <c r="Q61" s="132"/>
      <c r="R61" s="132"/>
      <c r="S61" s="132"/>
      <c r="T61" s="132"/>
      <c r="U61" s="132"/>
      <c r="V61" s="132"/>
      <c r="W61" s="132"/>
      <c r="X61" s="132"/>
      <c r="Y61" s="132"/>
      <c r="Z61" s="133"/>
      <c r="AA61" s="132"/>
      <c r="AB61" s="132"/>
      <c r="AC61" s="133"/>
      <c r="AD61" s="132"/>
      <c r="AE61" s="132"/>
      <c r="AF61" s="133"/>
      <c r="AG61" s="132"/>
      <c r="AH61" s="132"/>
      <c r="AI61" s="132"/>
      <c r="AJ61" s="132"/>
      <c r="AK61" s="132"/>
      <c r="AL61" s="132"/>
      <c r="AM61" s="133"/>
      <c r="AN61" s="132"/>
      <c r="AO61" s="132"/>
      <c r="AP61" s="133"/>
      <c r="AQ61" s="128"/>
      <c r="AR61" s="127"/>
      <c r="AS61" s="192"/>
      <c r="AT61" s="127"/>
      <c r="AU61" s="127"/>
      <c r="AV61" s="127"/>
      <c r="AW61" s="192"/>
    </row>
    <row r="62" spans="1:49" ht="22.5" customHeight="1">
      <c r="A62" s="136"/>
      <c r="B62" s="136"/>
      <c r="C62" s="194"/>
      <c r="D62" s="19"/>
      <c r="E62" s="127"/>
      <c r="F62" s="127"/>
      <c r="G62" s="127"/>
      <c r="H62" s="128"/>
      <c r="I62" s="127"/>
      <c r="J62" s="129"/>
      <c r="K62" s="129"/>
      <c r="L62" s="128"/>
      <c r="M62" s="130"/>
      <c r="N62" s="131"/>
      <c r="O62" s="128"/>
      <c r="P62" s="132"/>
      <c r="Q62" s="132"/>
      <c r="R62" s="132"/>
      <c r="S62" s="132"/>
      <c r="T62" s="132"/>
      <c r="U62" s="132"/>
      <c r="V62" s="132"/>
      <c r="W62" s="132"/>
      <c r="X62" s="132"/>
      <c r="Y62" s="132"/>
      <c r="Z62" s="133"/>
      <c r="AA62" s="132"/>
      <c r="AB62" s="132"/>
      <c r="AC62" s="133"/>
      <c r="AD62" s="132"/>
      <c r="AE62" s="132"/>
      <c r="AF62" s="133"/>
      <c r="AG62" s="132"/>
      <c r="AH62" s="132"/>
      <c r="AI62" s="132"/>
      <c r="AJ62" s="132"/>
      <c r="AK62" s="132"/>
      <c r="AL62" s="132"/>
      <c r="AM62" s="133"/>
      <c r="AN62" s="132"/>
      <c r="AO62" s="132"/>
      <c r="AP62" s="133"/>
      <c r="AQ62" s="128"/>
      <c r="AR62" s="127"/>
      <c r="AS62" s="192"/>
      <c r="AT62" s="127"/>
      <c r="AU62" s="127"/>
      <c r="AV62" s="127"/>
      <c r="AW62" s="192"/>
    </row>
    <row r="63" spans="1:49" ht="22.5" customHeight="1">
      <c r="A63" s="136"/>
      <c r="B63" s="136"/>
      <c r="C63" s="194"/>
      <c r="D63" s="19"/>
      <c r="E63" s="127"/>
      <c r="F63" s="127"/>
      <c r="G63" s="127"/>
      <c r="H63" s="128"/>
      <c r="I63" s="127"/>
      <c r="J63" s="129"/>
      <c r="K63" s="129"/>
      <c r="L63" s="128"/>
      <c r="M63" s="130"/>
      <c r="N63" s="131"/>
      <c r="O63" s="128"/>
      <c r="P63" s="132"/>
      <c r="Q63" s="132"/>
      <c r="R63" s="132"/>
      <c r="S63" s="132"/>
      <c r="T63" s="132"/>
      <c r="U63" s="132"/>
      <c r="V63" s="132"/>
      <c r="W63" s="132"/>
      <c r="X63" s="132"/>
      <c r="Y63" s="132"/>
      <c r="Z63" s="133"/>
      <c r="AA63" s="132"/>
      <c r="AB63" s="132"/>
      <c r="AC63" s="133"/>
      <c r="AD63" s="132"/>
      <c r="AE63" s="132"/>
      <c r="AF63" s="133"/>
      <c r="AG63" s="132"/>
      <c r="AH63" s="132"/>
      <c r="AI63" s="132"/>
      <c r="AJ63" s="132"/>
      <c r="AK63" s="132"/>
      <c r="AL63" s="132"/>
      <c r="AM63" s="133"/>
      <c r="AN63" s="132"/>
      <c r="AO63" s="132"/>
      <c r="AP63" s="133"/>
      <c r="AQ63" s="128"/>
      <c r="AR63" s="127"/>
      <c r="AS63" s="192"/>
      <c r="AT63" s="127"/>
      <c r="AU63" s="127"/>
      <c r="AV63" s="127"/>
      <c r="AW63" s="192"/>
    </row>
    <row r="64" spans="1:49" ht="22.5" customHeight="1">
      <c r="A64" s="136"/>
      <c r="B64" s="136"/>
      <c r="C64" s="194"/>
      <c r="D64" s="19"/>
      <c r="E64" s="127"/>
      <c r="F64" s="127"/>
      <c r="G64" s="127"/>
      <c r="H64" s="128"/>
      <c r="I64" s="127"/>
      <c r="J64" s="129"/>
      <c r="K64" s="129"/>
      <c r="L64" s="128"/>
      <c r="M64" s="130"/>
      <c r="N64" s="131"/>
      <c r="O64" s="128"/>
      <c r="P64" s="132"/>
      <c r="Q64" s="132"/>
      <c r="R64" s="132"/>
      <c r="S64" s="132"/>
      <c r="T64" s="132"/>
      <c r="U64" s="132"/>
      <c r="V64" s="132"/>
      <c r="W64" s="132"/>
      <c r="X64" s="132"/>
      <c r="Y64" s="132"/>
      <c r="Z64" s="133"/>
      <c r="AA64" s="132"/>
      <c r="AB64" s="132"/>
      <c r="AC64" s="133"/>
      <c r="AD64" s="132"/>
      <c r="AE64" s="132"/>
      <c r="AF64" s="133"/>
      <c r="AG64" s="132"/>
      <c r="AH64" s="132"/>
      <c r="AI64" s="132"/>
      <c r="AJ64" s="132"/>
      <c r="AK64" s="132"/>
      <c r="AL64" s="132"/>
      <c r="AM64" s="133"/>
      <c r="AN64" s="132"/>
      <c r="AO64" s="132"/>
      <c r="AP64" s="133"/>
      <c r="AQ64" s="128"/>
      <c r="AR64" s="127"/>
      <c r="AS64" s="192"/>
      <c r="AT64" s="127"/>
      <c r="AU64" s="127"/>
      <c r="AV64" s="127"/>
      <c r="AW64" s="192"/>
    </row>
    <row r="65" spans="1:49" ht="22.5" customHeight="1">
      <c r="A65" s="136"/>
      <c r="B65" s="136"/>
      <c r="C65" s="194"/>
      <c r="D65" s="19"/>
      <c r="E65" s="127"/>
      <c r="F65" s="127"/>
      <c r="G65" s="127"/>
      <c r="H65" s="128"/>
      <c r="I65" s="127"/>
      <c r="J65" s="129"/>
      <c r="K65" s="129"/>
      <c r="L65" s="128"/>
      <c r="M65" s="130"/>
      <c r="N65" s="131"/>
      <c r="O65" s="128"/>
      <c r="P65" s="132"/>
      <c r="Q65" s="132"/>
      <c r="R65" s="132"/>
      <c r="S65" s="132"/>
      <c r="T65" s="132"/>
      <c r="U65" s="132"/>
      <c r="V65" s="132"/>
      <c r="W65" s="132"/>
      <c r="X65" s="132"/>
      <c r="Y65" s="132"/>
      <c r="Z65" s="133"/>
      <c r="AA65" s="132"/>
      <c r="AB65" s="132"/>
      <c r="AC65" s="133"/>
      <c r="AD65" s="132"/>
      <c r="AE65" s="132"/>
      <c r="AF65" s="133"/>
      <c r="AG65" s="132"/>
      <c r="AH65" s="132"/>
      <c r="AI65" s="132"/>
      <c r="AJ65" s="132"/>
      <c r="AK65" s="132"/>
      <c r="AL65" s="132"/>
      <c r="AM65" s="133"/>
      <c r="AN65" s="132"/>
      <c r="AO65" s="132"/>
      <c r="AP65" s="133"/>
      <c r="AQ65" s="128"/>
      <c r="AR65" s="127"/>
      <c r="AS65" s="192"/>
      <c r="AT65" s="127"/>
      <c r="AU65" s="127"/>
      <c r="AV65" s="127"/>
      <c r="AW65" s="192"/>
    </row>
    <row r="66" spans="1:49" ht="22.5" customHeight="1">
      <c r="A66" s="136"/>
      <c r="B66" s="136"/>
      <c r="C66" s="194"/>
      <c r="D66" s="19"/>
      <c r="E66" s="127"/>
      <c r="F66" s="127"/>
      <c r="G66" s="127"/>
      <c r="H66" s="128"/>
      <c r="I66" s="127"/>
      <c r="J66" s="129"/>
      <c r="K66" s="129"/>
      <c r="L66" s="128"/>
      <c r="M66" s="130"/>
      <c r="N66" s="131"/>
      <c r="O66" s="128"/>
      <c r="P66" s="132"/>
      <c r="Q66" s="132"/>
      <c r="R66" s="132"/>
      <c r="S66" s="132"/>
      <c r="T66" s="132"/>
      <c r="U66" s="132"/>
      <c r="V66" s="132"/>
      <c r="W66" s="132"/>
      <c r="X66" s="132"/>
      <c r="Y66" s="132"/>
      <c r="Z66" s="133"/>
      <c r="AA66" s="132"/>
      <c r="AB66" s="132"/>
      <c r="AC66" s="133"/>
      <c r="AD66" s="132"/>
      <c r="AE66" s="132"/>
      <c r="AF66" s="133"/>
      <c r="AG66" s="132"/>
      <c r="AH66" s="132"/>
      <c r="AI66" s="132"/>
      <c r="AJ66" s="132"/>
      <c r="AK66" s="132"/>
      <c r="AL66" s="132"/>
      <c r="AM66" s="133"/>
      <c r="AN66" s="132"/>
      <c r="AO66" s="132"/>
      <c r="AP66" s="133"/>
      <c r="AQ66" s="128"/>
      <c r="AR66" s="127"/>
      <c r="AS66" s="192"/>
      <c r="AT66" s="127"/>
      <c r="AU66" s="127"/>
      <c r="AV66" s="127"/>
      <c r="AW66" s="192"/>
    </row>
    <row r="67" spans="1:49" ht="22.5" customHeight="1">
      <c r="A67" s="136"/>
      <c r="B67" s="136"/>
      <c r="C67" s="194"/>
      <c r="D67" s="19"/>
      <c r="E67" s="127"/>
      <c r="F67" s="127"/>
      <c r="G67" s="127"/>
      <c r="H67" s="128"/>
      <c r="I67" s="127"/>
      <c r="J67" s="129"/>
      <c r="K67" s="129"/>
      <c r="L67" s="128"/>
      <c r="M67" s="130"/>
      <c r="N67" s="131"/>
      <c r="O67" s="128"/>
      <c r="P67" s="132"/>
      <c r="Q67" s="132"/>
      <c r="R67" s="132"/>
      <c r="S67" s="132"/>
      <c r="T67" s="132"/>
      <c r="U67" s="132"/>
      <c r="V67" s="132"/>
      <c r="W67" s="132"/>
      <c r="X67" s="132"/>
      <c r="Y67" s="132"/>
      <c r="Z67" s="133"/>
      <c r="AA67" s="132"/>
      <c r="AB67" s="132"/>
      <c r="AC67" s="133"/>
      <c r="AD67" s="132"/>
      <c r="AE67" s="132"/>
      <c r="AF67" s="133"/>
      <c r="AG67" s="132"/>
      <c r="AH67" s="132"/>
      <c r="AI67" s="132"/>
      <c r="AJ67" s="132"/>
      <c r="AK67" s="132"/>
      <c r="AL67" s="132"/>
      <c r="AM67" s="133"/>
      <c r="AN67" s="132"/>
      <c r="AO67" s="132"/>
      <c r="AP67" s="133"/>
      <c r="AQ67" s="128"/>
      <c r="AR67" s="127"/>
      <c r="AS67" s="192"/>
      <c r="AT67" s="127"/>
      <c r="AU67" s="127"/>
      <c r="AV67" s="127"/>
      <c r="AW67" s="192"/>
    </row>
    <row r="68" spans="1:49" ht="22.5" customHeight="1">
      <c r="A68" s="136"/>
      <c r="B68" s="136"/>
      <c r="C68" s="194"/>
      <c r="D68" s="19"/>
      <c r="E68" s="127"/>
      <c r="F68" s="127"/>
      <c r="G68" s="127"/>
      <c r="H68" s="128"/>
      <c r="I68" s="127"/>
      <c r="J68" s="129"/>
      <c r="K68" s="129"/>
      <c r="L68" s="128"/>
      <c r="M68" s="130"/>
      <c r="N68" s="131"/>
      <c r="O68" s="128"/>
      <c r="P68" s="132"/>
      <c r="Q68" s="132"/>
      <c r="R68" s="132"/>
      <c r="S68" s="132"/>
      <c r="T68" s="132"/>
      <c r="U68" s="132"/>
      <c r="V68" s="132"/>
      <c r="W68" s="132"/>
      <c r="X68" s="132"/>
      <c r="Y68" s="132"/>
      <c r="Z68" s="133"/>
      <c r="AA68" s="132"/>
      <c r="AB68" s="132"/>
      <c r="AC68" s="133"/>
      <c r="AD68" s="132"/>
      <c r="AE68" s="132"/>
      <c r="AF68" s="133"/>
      <c r="AG68" s="132"/>
      <c r="AH68" s="132"/>
      <c r="AI68" s="132"/>
      <c r="AJ68" s="132"/>
      <c r="AK68" s="132"/>
      <c r="AL68" s="132"/>
      <c r="AM68" s="133"/>
      <c r="AN68" s="132"/>
      <c r="AO68" s="132"/>
      <c r="AP68" s="133"/>
      <c r="AQ68" s="128"/>
      <c r="AR68" s="127"/>
      <c r="AS68" s="192"/>
      <c r="AT68" s="127"/>
      <c r="AU68" s="127"/>
      <c r="AV68" s="127"/>
      <c r="AW68" s="192"/>
    </row>
    <row r="69" spans="1:49" ht="22.5" customHeight="1">
      <c r="A69" s="136"/>
      <c r="B69" s="136"/>
      <c r="C69" s="194"/>
      <c r="D69" s="19"/>
      <c r="E69" s="127"/>
      <c r="F69" s="127"/>
      <c r="G69" s="127"/>
      <c r="H69" s="128"/>
      <c r="I69" s="127"/>
      <c r="J69" s="129"/>
      <c r="K69" s="129"/>
      <c r="L69" s="128"/>
      <c r="M69" s="130"/>
      <c r="N69" s="131"/>
      <c r="O69" s="128"/>
      <c r="P69" s="132"/>
      <c r="Q69" s="132"/>
      <c r="R69" s="132"/>
      <c r="S69" s="132"/>
      <c r="T69" s="132"/>
      <c r="U69" s="132"/>
      <c r="V69" s="132"/>
      <c r="W69" s="132"/>
      <c r="X69" s="132"/>
      <c r="Y69" s="132"/>
      <c r="Z69" s="133"/>
      <c r="AA69" s="132"/>
      <c r="AB69" s="132"/>
      <c r="AC69" s="133"/>
      <c r="AD69" s="132"/>
      <c r="AE69" s="132"/>
      <c r="AF69" s="133"/>
      <c r="AG69" s="132"/>
      <c r="AH69" s="132"/>
      <c r="AI69" s="132"/>
      <c r="AJ69" s="132"/>
      <c r="AK69" s="132"/>
      <c r="AL69" s="132"/>
      <c r="AM69" s="133"/>
      <c r="AN69" s="132"/>
      <c r="AO69" s="132"/>
      <c r="AP69" s="133"/>
      <c r="AQ69" s="128"/>
      <c r="AR69" s="127"/>
      <c r="AS69" s="192"/>
      <c r="AT69" s="127"/>
      <c r="AU69" s="127"/>
      <c r="AV69" s="127"/>
      <c r="AW69" s="192"/>
    </row>
    <row r="70" spans="1:49" ht="22.5" customHeight="1">
      <c r="A70" s="136"/>
      <c r="B70" s="136"/>
      <c r="C70" s="42"/>
      <c r="D70" s="19"/>
      <c r="E70" s="127"/>
      <c r="F70" s="127"/>
      <c r="G70" s="127"/>
      <c r="H70" s="128"/>
      <c r="I70" s="127"/>
      <c r="J70" s="129"/>
      <c r="K70" s="129"/>
      <c r="L70" s="128"/>
      <c r="M70" s="130"/>
      <c r="N70" s="131"/>
      <c r="O70" s="128"/>
      <c r="P70" s="132"/>
      <c r="Q70" s="132"/>
      <c r="R70" s="132"/>
      <c r="S70" s="132"/>
      <c r="T70" s="132"/>
      <c r="U70" s="132"/>
      <c r="V70" s="132"/>
      <c r="W70" s="132"/>
      <c r="X70" s="132"/>
      <c r="Y70" s="132"/>
      <c r="Z70" s="133"/>
      <c r="AA70" s="132"/>
      <c r="AB70" s="132"/>
      <c r="AC70" s="133"/>
      <c r="AD70" s="132"/>
      <c r="AE70" s="132"/>
      <c r="AF70" s="133"/>
      <c r="AG70" s="132"/>
      <c r="AH70" s="132"/>
      <c r="AI70" s="132"/>
      <c r="AJ70" s="132"/>
      <c r="AK70" s="132"/>
      <c r="AL70" s="132"/>
      <c r="AM70" s="133"/>
      <c r="AN70" s="132"/>
      <c r="AO70" s="132"/>
      <c r="AP70" s="133"/>
      <c r="AQ70" s="128"/>
      <c r="AR70" s="127"/>
      <c r="AS70" s="192"/>
      <c r="AT70" s="127"/>
      <c r="AU70" s="127"/>
      <c r="AV70" s="127"/>
      <c r="AW70" s="192"/>
    </row>
    <row r="71" spans="1:49" ht="22.5" customHeight="1">
      <c r="A71" s="136"/>
      <c r="B71" s="136"/>
      <c r="C71" s="42"/>
      <c r="D71" s="19"/>
      <c r="E71" s="127"/>
      <c r="F71" s="127"/>
      <c r="G71" s="127"/>
      <c r="H71" s="128"/>
      <c r="I71" s="127"/>
      <c r="J71" s="129"/>
      <c r="K71" s="129"/>
      <c r="L71" s="128"/>
      <c r="M71" s="130"/>
      <c r="N71" s="131"/>
      <c r="O71" s="128"/>
      <c r="P71" s="132"/>
      <c r="Q71" s="132"/>
      <c r="R71" s="132"/>
      <c r="S71" s="132"/>
      <c r="T71" s="132"/>
      <c r="U71" s="132"/>
      <c r="V71" s="132"/>
      <c r="W71" s="132"/>
      <c r="X71" s="132"/>
      <c r="Y71" s="132"/>
      <c r="Z71" s="133"/>
      <c r="AA71" s="132"/>
      <c r="AB71" s="132"/>
      <c r="AC71" s="133"/>
      <c r="AD71" s="132"/>
      <c r="AE71" s="132"/>
      <c r="AF71" s="133"/>
      <c r="AG71" s="132"/>
      <c r="AH71" s="132"/>
      <c r="AI71" s="132"/>
      <c r="AJ71" s="132"/>
      <c r="AK71" s="132"/>
      <c r="AL71" s="132"/>
      <c r="AM71" s="133"/>
      <c r="AN71" s="132"/>
      <c r="AO71" s="132"/>
      <c r="AP71" s="133"/>
      <c r="AQ71" s="128"/>
      <c r="AR71" s="127"/>
      <c r="AS71" s="192"/>
      <c r="AT71" s="127"/>
      <c r="AU71" s="127"/>
      <c r="AV71" s="127"/>
      <c r="AW71" s="192"/>
    </row>
    <row r="72" spans="1:49" ht="22.5" customHeight="1">
      <c r="A72" s="136"/>
      <c r="B72" s="136"/>
      <c r="C72" s="42"/>
      <c r="D72" s="19"/>
      <c r="E72" s="127"/>
      <c r="F72" s="127"/>
      <c r="G72" s="127"/>
      <c r="H72" s="128"/>
      <c r="I72" s="127"/>
      <c r="J72" s="129"/>
      <c r="K72" s="129"/>
      <c r="L72" s="128"/>
      <c r="M72" s="130"/>
      <c r="N72" s="131"/>
      <c r="O72" s="128"/>
      <c r="P72" s="132"/>
      <c r="Q72" s="132"/>
      <c r="R72" s="132"/>
      <c r="S72" s="132"/>
      <c r="T72" s="132"/>
      <c r="U72" s="132"/>
      <c r="V72" s="132"/>
      <c r="W72" s="132"/>
      <c r="X72" s="132"/>
      <c r="Y72" s="132"/>
      <c r="Z72" s="133"/>
      <c r="AA72" s="132"/>
      <c r="AB72" s="132"/>
      <c r="AC72" s="133"/>
      <c r="AD72" s="132"/>
      <c r="AE72" s="132"/>
      <c r="AF72" s="133"/>
      <c r="AG72" s="132"/>
      <c r="AH72" s="132"/>
      <c r="AI72" s="132"/>
      <c r="AJ72" s="132"/>
      <c r="AK72" s="132"/>
      <c r="AL72" s="132"/>
      <c r="AM72" s="133"/>
      <c r="AN72" s="132"/>
      <c r="AO72" s="132"/>
      <c r="AP72" s="133"/>
      <c r="AQ72" s="128"/>
      <c r="AR72" s="127"/>
      <c r="AS72" s="192"/>
      <c r="AT72" s="127"/>
      <c r="AU72" s="127"/>
      <c r="AV72" s="127"/>
      <c r="AW72" s="192"/>
    </row>
    <row r="73" spans="1:49" ht="22.5" customHeight="1">
      <c r="A73" s="136"/>
      <c r="B73" s="136"/>
      <c r="D73" s="19"/>
      <c r="E73" s="127"/>
      <c r="F73" s="127"/>
      <c r="G73" s="127"/>
      <c r="H73" s="128"/>
      <c r="I73" s="127"/>
      <c r="J73" s="129" t="str">
        <f>IF(G73="","",IF(AND(G73="Quick win",Z74&gt;'7. Scoring criteria'!$C$45,AP73&gt;'7. Scoring criteria'!$F$45),"Yes",IF(AND(G73="Big bet",Z73&gt;'7. Scoring criteria'!$C$46,AC73&gt;'7. Scoring criteria'!$D$46),"Yes",IF(AND(G73="Big bet",Z73&gt;'7. Scoring criteria'!$C$46,AF73&gt;'7. Scoring criteria'!$E$46),"Yes",IF(AND(G73="Long shot",AC73&gt;'7. Scoring criteria'!$D$47,AF73&gt;'7. Scoring criteria'!$E$47),"Yes","No")))))</f>
        <v/>
      </c>
      <c r="K73" s="129"/>
      <c r="L73" s="128"/>
      <c r="M73" s="130" t="str">
        <f t="shared" ref="M73:M104" si="9">IFERROR(AVERAGE(P73:AB73,AA73:AB73,AD73:AD73,AG73:AI73),"")</f>
        <v/>
      </c>
      <c r="N73" s="131" t="str">
        <f>IFERROR(RANK(M73,$M$14:$M$128,0)+COUNTIF($M$14:M73,#REF!)," ")</f>
        <v xml:space="preserve"> </v>
      </c>
      <c r="O73" s="128"/>
      <c r="P73" s="132" t="str">
        <f>IFERROR(AVERAGE('4a. Scorer 1'!F72,'4b. Scorer 2'!F72,'4c. Scorer 3'!F72)," ")</f>
        <v xml:space="preserve"> </v>
      </c>
      <c r="Q73" s="132"/>
      <c r="R73" s="132"/>
      <c r="S73" s="132"/>
      <c r="T73" s="132"/>
      <c r="U73" s="132"/>
      <c r="V73" s="132"/>
      <c r="W73" s="132"/>
      <c r="X73" s="132"/>
      <c r="Y73" s="132"/>
      <c r="Z73" s="133" t="str">
        <f t="shared" ref="Z73:Z104" si="10">IFERROR(AVERAGE(Q73:T73),"")</f>
        <v/>
      </c>
      <c r="AA73" s="132" t="str">
        <f>IFERROR(AVERAGE('4a. Scorer 1'!H72,'4b. Scorer 2'!H72,'4c. Scorer 3'!H72)," ")</f>
        <v xml:space="preserve"> </v>
      </c>
      <c r="AB73" s="132" t="str">
        <f>IFERROR(AVERAGE('4a. Scorer 1'!J72,'4b. Scorer 2'!J72,'4c. Scorer 3'!J72)," ")</f>
        <v xml:space="preserve"> </v>
      </c>
      <c r="AC73" s="133" t="str">
        <f t="shared" ref="AC73:AC104" si="11">IFERROR(AVERAGE(AA73:AB73),"")</f>
        <v/>
      </c>
      <c r="AD73" s="132" t="str">
        <f>IFERROR(AVERAGE('4a. Scorer 1'!#REF!,'4b. Scorer 2'!N72,'4c. Scorer 3'!#REF!)," ")</f>
        <v xml:space="preserve"> </v>
      </c>
      <c r="AE73" s="132"/>
      <c r="AF73" s="133" t="str">
        <f t="shared" ref="AF73:AF104" si="12">IFERROR(AVERAGE(AD73:AD73),"")</f>
        <v/>
      </c>
      <c r="AG73" s="132"/>
      <c r="AH73" s="132"/>
      <c r="AI73" s="132"/>
      <c r="AJ73" s="132"/>
      <c r="AK73" s="132"/>
      <c r="AL73" s="132"/>
      <c r="AM73" s="133" t="str">
        <f t="shared" ref="AM73:AM104" si="13">IFERROR(AVERAGE(AD73:AF73),"")</f>
        <v/>
      </c>
      <c r="AN73" s="132"/>
      <c r="AO73" s="132"/>
      <c r="AP73" s="133" t="str">
        <f t="shared" ref="AP73:AP104" si="14">IFERROR(AVERAGE(AG73:AI73),"")</f>
        <v/>
      </c>
      <c r="AQ73" s="128"/>
      <c r="AR73" s="127"/>
      <c r="AS73" s="192" t="s">
        <v>1</v>
      </c>
      <c r="AT73" s="127"/>
      <c r="AU73" s="127"/>
      <c r="AV73" s="127"/>
      <c r="AW73" s="192"/>
    </row>
    <row r="74" spans="1:49" ht="22.5" customHeight="1">
      <c r="A74" s="136"/>
      <c r="B74" s="136"/>
      <c r="D74" s="19"/>
      <c r="E74" s="127"/>
      <c r="F74" s="127"/>
      <c r="G74" s="127"/>
      <c r="H74" s="128"/>
      <c r="I74" s="127"/>
      <c r="J74" s="129" t="str">
        <f>IF(G74="","",IF(AND(G74="Quick win",Z75&gt;'7. Scoring criteria'!$C$45,AP74&gt;'7. Scoring criteria'!$F$45),"Yes",IF(AND(G74="Big bet",Z74&gt;'7. Scoring criteria'!$C$46,AC74&gt;'7. Scoring criteria'!$D$46),"Yes",IF(AND(G74="Big bet",Z74&gt;'7. Scoring criteria'!$C$46,AF74&gt;'7. Scoring criteria'!$E$46),"Yes",IF(AND(G74="Long shot",AC74&gt;'7. Scoring criteria'!$D$47,AF74&gt;'7. Scoring criteria'!$E$47),"Yes","No")))))</f>
        <v/>
      </c>
      <c r="K74" s="129"/>
      <c r="L74" s="128"/>
      <c r="M74" s="130" t="str">
        <f t="shared" si="9"/>
        <v/>
      </c>
      <c r="N74" s="131" t="str">
        <f>IFERROR(RANK(M74,$M$14:$M$128,0)+COUNTIF($M$14:M74,#REF!)," ")</f>
        <v xml:space="preserve"> </v>
      </c>
      <c r="O74" s="128"/>
      <c r="P74" s="132" t="str">
        <f>IFERROR(AVERAGE('4a. Scorer 1'!F73,'4b. Scorer 2'!F73,'4c. Scorer 3'!F73)," ")</f>
        <v xml:space="preserve"> </v>
      </c>
      <c r="Q74" s="132"/>
      <c r="R74" s="132"/>
      <c r="S74" s="132"/>
      <c r="T74" s="132"/>
      <c r="U74" s="132"/>
      <c r="V74" s="132"/>
      <c r="W74" s="132"/>
      <c r="X74" s="132"/>
      <c r="Y74" s="132"/>
      <c r="Z74" s="133" t="str">
        <f t="shared" si="10"/>
        <v/>
      </c>
      <c r="AA74" s="132" t="str">
        <f>IFERROR(AVERAGE('4a. Scorer 1'!H73,'4b. Scorer 2'!H73,'4c. Scorer 3'!H73)," ")</f>
        <v xml:space="preserve"> </v>
      </c>
      <c r="AB74" s="132" t="str">
        <f>IFERROR(AVERAGE('4a. Scorer 1'!J73,'4b. Scorer 2'!J73,'4c. Scorer 3'!J73)," ")</f>
        <v xml:space="preserve"> </v>
      </c>
      <c r="AC74" s="133" t="str">
        <f t="shared" si="11"/>
        <v/>
      </c>
      <c r="AD74" s="132" t="str">
        <f>IFERROR(AVERAGE('4a. Scorer 1'!#REF!,'4b. Scorer 2'!N73,'4c. Scorer 3'!#REF!)," ")</f>
        <v xml:space="preserve"> </v>
      </c>
      <c r="AE74" s="132"/>
      <c r="AF74" s="133" t="str">
        <f t="shared" si="12"/>
        <v/>
      </c>
      <c r="AG74" s="132"/>
      <c r="AH74" s="132"/>
      <c r="AI74" s="132"/>
      <c r="AJ74" s="132"/>
      <c r="AK74" s="132"/>
      <c r="AL74" s="132"/>
      <c r="AM74" s="133" t="str">
        <f t="shared" si="13"/>
        <v/>
      </c>
      <c r="AN74" s="132"/>
      <c r="AO74" s="132"/>
      <c r="AP74" s="133" t="str">
        <f t="shared" si="14"/>
        <v/>
      </c>
      <c r="AQ74" s="128"/>
      <c r="AR74" s="127"/>
      <c r="AS74" s="192" t="s">
        <v>1</v>
      </c>
      <c r="AT74" s="127"/>
      <c r="AU74" s="127"/>
      <c r="AV74" s="127"/>
      <c r="AW74" s="192"/>
    </row>
    <row r="75" spans="1:49" ht="22.5" customHeight="1">
      <c r="A75" s="136"/>
      <c r="B75" s="136"/>
      <c r="D75" s="19"/>
      <c r="E75" s="127"/>
      <c r="F75" s="127"/>
      <c r="G75" s="127"/>
      <c r="H75" s="128"/>
      <c r="I75" s="127"/>
      <c r="J75" s="129" t="str">
        <f>IF(G75="","",IF(AND(G75="Quick win",Z76&gt;'7. Scoring criteria'!$C$45,AP75&gt;'7. Scoring criteria'!$F$45),"Yes",IF(AND(G75="Big bet",Z75&gt;'7. Scoring criteria'!$C$46,AC75&gt;'7. Scoring criteria'!$D$46),"Yes",IF(AND(G75="Big bet",Z75&gt;'7. Scoring criteria'!$C$46,AF75&gt;'7. Scoring criteria'!$E$46),"Yes",IF(AND(G75="Long shot",AC75&gt;'7. Scoring criteria'!$D$47,AF75&gt;'7. Scoring criteria'!$E$47),"Yes","No")))))</f>
        <v/>
      </c>
      <c r="K75" s="129"/>
      <c r="L75" s="128"/>
      <c r="M75" s="130" t="str">
        <f t="shared" si="9"/>
        <v/>
      </c>
      <c r="N75" s="131" t="str">
        <f>IFERROR(RANK(M75,$M$14:$M$128,0)+COUNTIF($M$14:M75,#REF!)," ")</f>
        <v xml:space="preserve"> </v>
      </c>
      <c r="O75" s="128"/>
      <c r="P75" s="132" t="str">
        <f>IFERROR(AVERAGE('4a. Scorer 1'!F74,'4b. Scorer 2'!F74,'4c. Scorer 3'!F74)," ")</f>
        <v xml:space="preserve"> </v>
      </c>
      <c r="Q75" s="132"/>
      <c r="R75" s="132"/>
      <c r="S75" s="132"/>
      <c r="T75" s="132"/>
      <c r="U75" s="132"/>
      <c r="V75" s="132"/>
      <c r="W75" s="132"/>
      <c r="X75" s="132"/>
      <c r="Y75" s="132"/>
      <c r="Z75" s="133" t="str">
        <f t="shared" si="10"/>
        <v/>
      </c>
      <c r="AA75" s="132" t="str">
        <f>IFERROR(AVERAGE('4a. Scorer 1'!H74,'4b. Scorer 2'!H74,'4c. Scorer 3'!H74)," ")</f>
        <v xml:space="preserve"> </v>
      </c>
      <c r="AB75" s="132" t="str">
        <f>IFERROR(AVERAGE('4a. Scorer 1'!J74,'4b. Scorer 2'!J74,'4c. Scorer 3'!J74)," ")</f>
        <v xml:space="preserve"> </v>
      </c>
      <c r="AC75" s="133" t="str">
        <f t="shared" si="11"/>
        <v/>
      </c>
      <c r="AD75" s="132" t="str">
        <f>IFERROR(AVERAGE('4a. Scorer 1'!#REF!,'4b. Scorer 2'!N74,'4c. Scorer 3'!#REF!)," ")</f>
        <v xml:space="preserve"> </v>
      </c>
      <c r="AE75" s="132"/>
      <c r="AF75" s="133" t="str">
        <f t="shared" si="12"/>
        <v/>
      </c>
      <c r="AG75" s="132"/>
      <c r="AH75" s="132"/>
      <c r="AI75" s="132"/>
      <c r="AJ75" s="132"/>
      <c r="AK75" s="132"/>
      <c r="AL75" s="132"/>
      <c r="AM75" s="133" t="str">
        <f t="shared" si="13"/>
        <v/>
      </c>
      <c r="AN75" s="132"/>
      <c r="AO75" s="132"/>
      <c r="AP75" s="133" t="str">
        <f t="shared" si="14"/>
        <v/>
      </c>
      <c r="AQ75" s="128"/>
      <c r="AR75" s="127"/>
      <c r="AS75" s="192" t="s">
        <v>1</v>
      </c>
      <c r="AT75" s="127"/>
      <c r="AU75" s="127"/>
      <c r="AV75" s="127"/>
      <c r="AW75" s="192"/>
    </row>
    <row r="76" spans="1:49" ht="22.5" customHeight="1">
      <c r="A76" s="136"/>
      <c r="B76" s="136"/>
      <c r="D76" s="19"/>
      <c r="E76" s="127"/>
      <c r="F76" s="127"/>
      <c r="G76" s="127"/>
      <c r="H76" s="128"/>
      <c r="I76" s="127"/>
      <c r="J76" s="129" t="str">
        <f>IF(G76="","",IF(AND(G76="Quick win",Z77&gt;'7. Scoring criteria'!$C$45,AP76&gt;'7. Scoring criteria'!$F$45),"Yes",IF(AND(G76="Big bet",Z76&gt;'7. Scoring criteria'!$C$46,AC76&gt;'7. Scoring criteria'!$D$46),"Yes",IF(AND(G76="Big bet",Z76&gt;'7. Scoring criteria'!$C$46,AF76&gt;'7. Scoring criteria'!$E$46),"Yes",IF(AND(G76="Long shot",AC76&gt;'7. Scoring criteria'!$D$47,AF76&gt;'7. Scoring criteria'!$E$47),"Yes","No")))))</f>
        <v/>
      </c>
      <c r="K76" s="129"/>
      <c r="L76" s="128"/>
      <c r="M76" s="130" t="str">
        <f t="shared" si="9"/>
        <v/>
      </c>
      <c r="N76" s="131" t="str">
        <f>IFERROR(RANK(M76,$M$14:$M$128,0)+COUNTIF($M$14:M76,#REF!)," ")</f>
        <v xml:space="preserve"> </v>
      </c>
      <c r="O76" s="128"/>
      <c r="P76" s="132" t="str">
        <f>IFERROR(AVERAGE('4a. Scorer 1'!F75,'4b. Scorer 2'!F75,'4c. Scorer 3'!F75)," ")</f>
        <v xml:space="preserve"> </v>
      </c>
      <c r="Q76" s="132"/>
      <c r="R76" s="132"/>
      <c r="S76" s="132"/>
      <c r="T76" s="132"/>
      <c r="U76" s="132"/>
      <c r="V76" s="132"/>
      <c r="W76" s="132"/>
      <c r="X76" s="132"/>
      <c r="Y76" s="132"/>
      <c r="Z76" s="133" t="str">
        <f t="shared" si="10"/>
        <v/>
      </c>
      <c r="AA76" s="132" t="str">
        <f>IFERROR(AVERAGE('4a. Scorer 1'!H75,'4b. Scorer 2'!H75,'4c. Scorer 3'!H75)," ")</f>
        <v xml:space="preserve"> </v>
      </c>
      <c r="AB76" s="132" t="str">
        <f>IFERROR(AVERAGE('4a. Scorer 1'!J75,'4b. Scorer 2'!J75,'4c. Scorer 3'!J75)," ")</f>
        <v xml:space="preserve"> </v>
      </c>
      <c r="AC76" s="133" t="str">
        <f t="shared" si="11"/>
        <v/>
      </c>
      <c r="AD76" s="132" t="str">
        <f>IFERROR(AVERAGE('4a. Scorer 1'!#REF!,'4b. Scorer 2'!N75,'4c. Scorer 3'!#REF!)," ")</f>
        <v xml:space="preserve"> </v>
      </c>
      <c r="AE76" s="132"/>
      <c r="AF76" s="133" t="str">
        <f t="shared" si="12"/>
        <v/>
      </c>
      <c r="AG76" s="132"/>
      <c r="AH76" s="132"/>
      <c r="AI76" s="132"/>
      <c r="AJ76" s="132"/>
      <c r="AK76" s="132"/>
      <c r="AL76" s="132"/>
      <c r="AM76" s="133" t="str">
        <f t="shared" si="13"/>
        <v/>
      </c>
      <c r="AN76" s="132"/>
      <c r="AO76" s="132"/>
      <c r="AP76" s="133" t="str">
        <f t="shared" si="14"/>
        <v/>
      </c>
      <c r="AQ76" s="128"/>
      <c r="AR76" s="127"/>
      <c r="AS76" s="192" t="s">
        <v>1</v>
      </c>
      <c r="AT76" s="127"/>
      <c r="AU76" s="127"/>
      <c r="AV76" s="127"/>
      <c r="AW76" s="192"/>
    </row>
    <row r="77" spans="1:49" ht="22.5" customHeight="1">
      <c r="A77" s="136"/>
      <c r="B77" s="136"/>
      <c r="D77" s="19"/>
      <c r="E77" s="127"/>
      <c r="F77" s="127"/>
      <c r="G77" s="127"/>
      <c r="H77" s="128"/>
      <c r="I77" s="127"/>
      <c r="J77" s="129" t="str">
        <f>IF(G77="","",IF(AND(G77="Quick win",Z78&gt;'7. Scoring criteria'!$C$45,AP77&gt;'7. Scoring criteria'!$F$45),"Yes",IF(AND(G77="Big bet",Z77&gt;'7. Scoring criteria'!$C$46,AC77&gt;'7. Scoring criteria'!$D$46),"Yes",IF(AND(G77="Big bet",Z77&gt;'7. Scoring criteria'!$C$46,AF77&gt;'7. Scoring criteria'!$E$46),"Yes",IF(AND(G77="Long shot",AC77&gt;'7. Scoring criteria'!$D$47,AF77&gt;'7. Scoring criteria'!$E$47),"Yes","No")))))</f>
        <v/>
      </c>
      <c r="K77" s="129"/>
      <c r="L77" s="128"/>
      <c r="M77" s="130" t="str">
        <f t="shared" si="9"/>
        <v/>
      </c>
      <c r="N77" s="131" t="str">
        <f>IFERROR(RANK(M77,$M$14:$M$128,0)+COUNTIF($M$14:M77,#REF!)," ")</f>
        <v xml:space="preserve"> </v>
      </c>
      <c r="O77" s="128"/>
      <c r="P77" s="132" t="str">
        <f>IFERROR(AVERAGE('4a. Scorer 1'!F76,'4b. Scorer 2'!F76,'4c. Scorer 3'!F76)," ")</f>
        <v xml:space="preserve"> </v>
      </c>
      <c r="Q77" s="132"/>
      <c r="R77" s="132"/>
      <c r="S77" s="132"/>
      <c r="T77" s="132"/>
      <c r="U77" s="132"/>
      <c r="V77" s="132"/>
      <c r="W77" s="132"/>
      <c r="X77" s="132"/>
      <c r="Y77" s="132"/>
      <c r="Z77" s="133" t="str">
        <f t="shared" si="10"/>
        <v/>
      </c>
      <c r="AA77" s="132" t="str">
        <f>IFERROR(AVERAGE('4a. Scorer 1'!H76,'4b. Scorer 2'!H76,'4c. Scorer 3'!H76)," ")</f>
        <v xml:space="preserve"> </v>
      </c>
      <c r="AB77" s="132" t="str">
        <f>IFERROR(AVERAGE('4a. Scorer 1'!J76,'4b. Scorer 2'!J76,'4c. Scorer 3'!J76)," ")</f>
        <v xml:space="preserve"> </v>
      </c>
      <c r="AC77" s="133" t="str">
        <f t="shared" si="11"/>
        <v/>
      </c>
      <c r="AD77" s="132" t="str">
        <f>IFERROR(AVERAGE('4a. Scorer 1'!#REF!,'4b. Scorer 2'!N76,'4c. Scorer 3'!#REF!)," ")</f>
        <v xml:space="preserve"> </v>
      </c>
      <c r="AE77" s="132"/>
      <c r="AF77" s="133" t="str">
        <f t="shared" si="12"/>
        <v/>
      </c>
      <c r="AG77" s="132"/>
      <c r="AH77" s="132"/>
      <c r="AI77" s="132"/>
      <c r="AJ77" s="132"/>
      <c r="AK77" s="132"/>
      <c r="AL77" s="132"/>
      <c r="AM77" s="133" t="str">
        <f t="shared" si="13"/>
        <v/>
      </c>
      <c r="AN77" s="132"/>
      <c r="AO77" s="132"/>
      <c r="AP77" s="133" t="str">
        <f t="shared" si="14"/>
        <v/>
      </c>
      <c r="AQ77" s="128"/>
      <c r="AR77" s="127"/>
      <c r="AS77" s="192" t="s">
        <v>1</v>
      </c>
      <c r="AT77" s="127"/>
      <c r="AU77" s="127"/>
      <c r="AV77" s="127"/>
      <c r="AW77" s="192"/>
    </row>
    <row r="78" spans="1:49" ht="22.5" customHeight="1">
      <c r="A78" s="136"/>
      <c r="B78" s="136"/>
      <c r="D78" s="19"/>
      <c r="E78" s="127"/>
      <c r="F78" s="127"/>
      <c r="G78" s="127"/>
      <c r="H78" s="128"/>
      <c r="I78" s="127"/>
      <c r="J78" s="129" t="str">
        <f>IF(G78="","",IF(AND(G78="Quick win",Z79&gt;'7. Scoring criteria'!$C$45,AP78&gt;'7. Scoring criteria'!$F$45),"Yes",IF(AND(G78="Big bet",Z78&gt;'7. Scoring criteria'!$C$46,AC78&gt;'7. Scoring criteria'!$D$46),"Yes",IF(AND(G78="Big bet",Z78&gt;'7. Scoring criteria'!$C$46,AF78&gt;'7. Scoring criteria'!$E$46),"Yes",IF(AND(G78="Long shot",AC78&gt;'7. Scoring criteria'!$D$47,AF78&gt;'7. Scoring criteria'!$E$47),"Yes","No")))))</f>
        <v/>
      </c>
      <c r="K78" s="129"/>
      <c r="L78" s="128"/>
      <c r="M78" s="130" t="str">
        <f t="shared" si="9"/>
        <v/>
      </c>
      <c r="N78" s="131" t="str">
        <f>IFERROR(RANK(M78,$M$14:$M$128,0)+COUNTIF($M$14:M78,#REF!)," ")</f>
        <v xml:space="preserve"> </v>
      </c>
      <c r="O78" s="128"/>
      <c r="P78" s="132" t="str">
        <f>IFERROR(AVERAGE('4a. Scorer 1'!F77,'4b. Scorer 2'!F77,'4c. Scorer 3'!F77)," ")</f>
        <v xml:space="preserve"> </v>
      </c>
      <c r="Q78" s="132"/>
      <c r="R78" s="132"/>
      <c r="S78" s="132"/>
      <c r="T78" s="132"/>
      <c r="U78" s="132"/>
      <c r="V78" s="132"/>
      <c r="W78" s="132"/>
      <c r="X78" s="132"/>
      <c r="Y78" s="132"/>
      <c r="Z78" s="133" t="str">
        <f t="shared" si="10"/>
        <v/>
      </c>
      <c r="AA78" s="132" t="str">
        <f>IFERROR(AVERAGE('4a. Scorer 1'!H77,'4b. Scorer 2'!H77,'4c. Scorer 3'!H77)," ")</f>
        <v xml:space="preserve"> </v>
      </c>
      <c r="AB78" s="132" t="str">
        <f>IFERROR(AVERAGE('4a. Scorer 1'!J77,'4b. Scorer 2'!J77,'4c. Scorer 3'!J77)," ")</f>
        <v xml:space="preserve"> </v>
      </c>
      <c r="AC78" s="133" t="str">
        <f t="shared" si="11"/>
        <v/>
      </c>
      <c r="AD78" s="132" t="str">
        <f>IFERROR(AVERAGE('4a. Scorer 1'!#REF!,'4b. Scorer 2'!N77,'4c. Scorer 3'!#REF!)," ")</f>
        <v xml:space="preserve"> </v>
      </c>
      <c r="AE78" s="132"/>
      <c r="AF78" s="133" t="str">
        <f t="shared" si="12"/>
        <v/>
      </c>
      <c r="AG78" s="132"/>
      <c r="AH78" s="132"/>
      <c r="AI78" s="132"/>
      <c r="AJ78" s="132"/>
      <c r="AK78" s="132"/>
      <c r="AL78" s="132"/>
      <c r="AM78" s="133" t="str">
        <f t="shared" si="13"/>
        <v/>
      </c>
      <c r="AN78" s="132"/>
      <c r="AO78" s="132"/>
      <c r="AP78" s="133" t="str">
        <f t="shared" si="14"/>
        <v/>
      </c>
      <c r="AQ78" s="128"/>
      <c r="AR78" s="127"/>
      <c r="AS78" s="192" t="s">
        <v>1</v>
      </c>
      <c r="AT78" s="127"/>
      <c r="AU78" s="127"/>
      <c r="AV78" s="127"/>
      <c r="AW78" s="192"/>
    </row>
    <row r="79" spans="1:49" ht="22.5" customHeight="1">
      <c r="A79" s="136"/>
      <c r="B79" s="136"/>
      <c r="D79" s="19"/>
      <c r="E79" s="127"/>
      <c r="F79" s="127"/>
      <c r="G79" s="127"/>
      <c r="H79" s="128"/>
      <c r="I79" s="127"/>
      <c r="J79" s="129" t="str">
        <f>IF(G79="","",IF(AND(G79="Quick win",Z80&gt;'7. Scoring criteria'!$C$45,AP79&gt;'7. Scoring criteria'!$F$45),"Yes",IF(AND(G79="Big bet",Z79&gt;'7. Scoring criteria'!$C$46,AC79&gt;'7. Scoring criteria'!$D$46),"Yes",IF(AND(G79="Big bet",Z79&gt;'7. Scoring criteria'!$C$46,AF79&gt;'7. Scoring criteria'!$E$46),"Yes",IF(AND(G79="Long shot",AC79&gt;'7. Scoring criteria'!$D$47,AF79&gt;'7. Scoring criteria'!$E$47),"Yes","No")))))</f>
        <v/>
      </c>
      <c r="K79" s="129"/>
      <c r="L79" s="128"/>
      <c r="M79" s="130" t="str">
        <f t="shared" si="9"/>
        <v/>
      </c>
      <c r="N79" s="131" t="str">
        <f>IFERROR(RANK(M79,$M$14:$M$128,0)+COUNTIF($M$14:M79,#REF!)," ")</f>
        <v xml:space="preserve"> </v>
      </c>
      <c r="O79" s="128"/>
      <c r="P79" s="132" t="str">
        <f>IFERROR(AVERAGE('4a. Scorer 1'!F78,'4b. Scorer 2'!F78,'4c. Scorer 3'!F78)," ")</f>
        <v xml:space="preserve"> </v>
      </c>
      <c r="Q79" s="132"/>
      <c r="R79" s="132"/>
      <c r="S79" s="132"/>
      <c r="T79" s="132"/>
      <c r="U79" s="132"/>
      <c r="V79" s="132"/>
      <c r="W79" s="132"/>
      <c r="X79" s="132"/>
      <c r="Y79" s="132"/>
      <c r="Z79" s="133" t="str">
        <f t="shared" si="10"/>
        <v/>
      </c>
      <c r="AA79" s="132" t="str">
        <f>IFERROR(AVERAGE('4a. Scorer 1'!H78,'4b. Scorer 2'!H78,'4c. Scorer 3'!H78)," ")</f>
        <v xml:space="preserve"> </v>
      </c>
      <c r="AB79" s="132" t="str">
        <f>IFERROR(AVERAGE('4a. Scorer 1'!J78,'4b. Scorer 2'!J78,'4c. Scorer 3'!J78)," ")</f>
        <v xml:space="preserve"> </v>
      </c>
      <c r="AC79" s="133" t="str">
        <f t="shared" si="11"/>
        <v/>
      </c>
      <c r="AD79" s="132" t="str">
        <f>IFERROR(AVERAGE('4a. Scorer 1'!#REF!,'4b. Scorer 2'!N78,'4c. Scorer 3'!#REF!)," ")</f>
        <v xml:space="preserve"> </v>
      </c>
      <c r="AE79" s="132"/>
      <c r="AF79" s="133" t="str">
        <f t="shared" si="12"/>
        <v/>
      </c>
      <c r="AG79" s="132"/>
      <c r="AH79" s="132"/>
      <c r="AI79" s="132"/>
      <c r="AJ79" s="132"/>
      <c r="AK79" s="132"/>
      <c r="AL79" s="132"/>
      <c r="AM79" s="133" t="str">
        <f t="shared" si="13"/>
        <v/>
      </c>
      <c r="AN79" s="132"/>
      <c r="AO79" s="132"/>
      <c r="AP79" s="133" t="str">
        <f t="shared" si="14"/>
        <v/>
      </c>
      <c r="AQ79" s="128"/>
      <c r="AR79" s="127"/>
      <c r="AS79" s="192" t="s">
        <v>1</v>
      </c>
      <c r="AT79" s="127"/>
      <c r="AU79" s="127"/>
      <c r="AV79" s="127"/>
      <c r="AW79" s="192"/>
    </row>
    <row r="80" spans="1:49" ht="22.5" customHeight="1">
      <c r="A80" s="136"/>
      <c r="B80" s="136"/>
      <c r="D80" s="19"/>
      <c r="E80" s="127"/>
      <c r="F80" s="127"/>
      <c r="G80" s="127"/>
      <c r="H80" s="128"/>
      <c r="I80" s="127"/>
      <c r="J80" s="129" t="str">
        <f>IF(G80="","",IF(AND(G80="Quick win",Z81&gt;'7. Scoring criteria'!$C$45,AP80&gt;'7. Scoring criteria'!$F$45),"Yes",IF(AND(G80="Big bet",Z80&gt;'7. Scoring criteria'!$C$46,AC80&gt;'7. Scoring criteria'!$D$46),"Yes",IF(AND(G80="Big bet",Z80&gt;'7. Scoring criteria'!$C$46,AF80&gt;'7. Scoring criteria'!$E$46),"Yes",IF(AND(G80="Long shot",AC80&gt;'7. Scoring criteria'!$D$47,AF80&gt;'7. Scoring criteria'!$E$47),"Yes","No")))))</f>
        <v/>
      </c>
      <c r="K80" s="129"/>
      <c r="L80" s="128"/>
      <c r="M80" s="130" t="str">
        <f t="shared" si="9"/>
        <v/>
      </c>
      <c r="N80" s="131" t="str">
        <f>IFERROR(RANK(M80,$M$14:$M$128,0)+COUNTIF($M$14:M80,#REF!)," ")</f>
        <v xml:space="preserve"> </v>
      </c>
      <c r="O80" s="128"/>
      <c r="P80" s="132" t="str">
        <f>IFERROR(AVERAGE('4a. Scorer 1'!F79,'4b. Scorer 2'!F79,'4c. Scorer 3'!F79)," ")</f>
        <v xml:space="preserve"> </v>
      </c>
      <c r="Q80" s="132"/>
      <c r="R80" s="132"/>
      <c r="S80" s="132"/>
      <c r="T80" s="132"/>
      <c r="U80" s="132"/>
      <c r="V80" s="132"/>
      <c r="W80" s="132"/>
      <c r="X80" s="132"/>
      <c r="Y80" s="132"/>
      <c r="Z80" s="133" t="str">
        <f t="shared" si="10"/>
        <v/>
      </c>
      <c r="AA80" s="132" t="str">
        <f>IFERROR(AVERAGE('4a. Scorer 1'!H79,'4b. Scorer 2'!H79,'4c. Scorer 3'!H79)," ")</f>
        <v xml:space="preserve"> </v>
      </c>
      <c r="AB80" s="132" t="str">
        <f>IFERROR(AVERAGE('4a. Scorer 1'!J79,'4b. Scorer 2'!J79,'4c. Scorer 3'!J79)," ")</f>
        <v xml:space="preserve"> </v>
      </c>
      <c r="AC80" s="133" t="str">
        <f t="shared" si="11"/>
        <v/>
      </c>
      <c r="AD80" s="132" t="str">
        <f>IFERROR(AVERAGE('4a. Scorer 1'!#REF!,'4b. Scorer 2'!N79,'4c. Scorer 3'!#REF!)," ")</f>
        <v xml:space="preserve"> </v>
      </c>
      <c r="AE80" s="132"/>
      <c r="AF80" s="133" t="str">
        <f t="shared" si="12"/>
        <v/>
      </c>
      <c r="AG80" s="132"/>
      <c r="AH80" s="132"/>
      <c r="AI80" s="132"/>
      <c r="AJ80" s="132"/>
      <c r="AK80" s="132"/>
      <c r="AL80" s="132"/>
      <c r="AM80" s="133" t="str">
        <f t="shared" si="13"/>
        <v/>
      </c>
      <c r="AN80" s="132"/>
      <c r="AO80" s="132"/>
      <c r="AP80" s="133" t="str">
        <f t="shared" si="14"/>
        <v/>
      </c>
      <c r="AQ80" s="128"/>
      <c r="AR80" s="127"/>
      <c r="AS80" s="192" t="s">
        <v>1</v>
      </c>
      <c r="AT80" s="127"/>
      <c r="AU80" s="127"/>
      <c r="AV80" s="127"/>
      <c r="AW80" s="192"/>
    </row>
    <row r="81" spans="1:49" ht="22.5" customHeight="1">
      <c r="A81" s="136"/>
      <c r="B81" s="136"/>
      <c r="D81" s="19"/>
      <c r="E81" s="127"/>
      <c r="F81" s="127"/>
      <c r="G81" s="127"/>
      <c r="H81" s="128"/>
      <c r="I81" s="127"/>
      <c r="J81" s="129" t="str">
        <f>IF(G81="","",IF(AND(G81="Quick win",Z82&gt;'7. Scoring criteria'!$C$45,AP81&gt;'7. Scoring criteria'!$F$45),"Yes",IF(AND(G81="Big bet",Z81&gt;'7. Scoring criteria'!$C$46,AC81&gt;'7. Scoring criteria'!$D$46),"Yes",IF(AND(G81="Big bet",Z81&gt;'7. Scoring criteria'!$C$46,AF81&gt;'7. Scoring criteria'!$E$46),"Yes",IF(AND(G81="Long shot",AC81&gt;'7. Scoring criteria'!$D$47,AF81&gt;'7. Scoring criteria'!$E$47),"Yes","No")))))</f>
        <v/>
      </c>
      <c r="K81" s="129"/>
      <c r="L81" s="128"/>
      <c r="M81" s="130" t="str">
        <f t="shared" si="9"/>
        <v/>
      </c>
      <c r="N81" s="131" t="str">
        <f>IFERROR(RANK(M81,$M$14:$M$128,0)+COUNTIF($M$14:M81,#REF!)," ")</f>
        <v xml:space="preserve"> </v>
      </c>
      <c r="O81" s="128"/>
      <c r="P81" s="132" t="str">
        <f>IFERROR(AVERAGE('4a. Scorer 1'!F80,'4b. Scorer 2'!F80,'4c. Scorer 3'!F80)," ")</f>
        <v xml:space="preserve"> </v>
      </c>
      <c r="Q81" s="132"/>
      <c r="R81" s="132"/>
      <c r="S81" s="132"/>
      <c r="T81" s="132"/>
      <c r="U81" s="132"/>
      <c r="V81" s="132"/>
      <c r="W81" s="132"/>
      <c r="X81" s="132"/>
      <c r="Y81" s="132"/>
      <c r="Z81" s="133" t="str">
        <f t="shared" si="10"/>
        <v/>
      </c>
      <c r="AA81" s="132" t="str">
        <f>IFERROR(AVERAGE('4a. Scorer 1'!H80,'4b. Scorer 2'!H80,'4c. Scorer 3'!H80)," ")</f>
        <v xml:space="preserve"> </v>
      </c>
      <c r="AB81" s="132" t="str">
        <f>IFERROR(AVERAGE('4a. Scorer 1'!J80,'4b. Scorer 2'!J80,'4c. Scorer 3'!J80)," ")</f>
        <v xml:space="preserve"> </v>
      </c>
      <c r="AC81" s="133" t="str">
        <f t="shared" si="11"/>
        <v/>
      </c>
      <c r="AD81" s="132" t="str">
        <f>IFERROR(AVERAGE('4a. Scorer 1'!#REF!,'4b. Scorer 2'!N80,'4c. Scorer 3'!#REF!)," ")</f>
        <v xml:space="preserve"> </v>
      </c>
      <c r="AE81" s="132"/>
      <c r="AF81" s="133" t="str">
        <f t="shared" si="12"/>
        <v/>
      </c>
      <c r="AG81" s="132"/>
      <c r="AH81" s="132"/>
      <c r="AI81" s="132"/>
      <c r="AJ81" s="132"/>
      <c r="AK81" s="132"/>
      <c r="AL81" s="132"/>
      <c r="AM81" s="133" t="str">
        <f t="shared" si="13"/>
        <v/>
      </c>
      <c r="AN81" s="132"/>
      <c r="AO81" s="132"/>
      <c r="AP81" s="133" t="str">
        <f t="shared" si="14"/>
        <v/>
      </c>
      <c r="AQ81" s="128"/>
      <c r="AR81" s="127"/>
      <c r="AS81" s="192" t="s">
        <v>1</v>
      </c>
      <c r="AT81" s="127"/>
      <c r="AU81" s="127"/>
      <c r="AV81" s="127"/>
      <c r="AW81" s="192"/>
    </row>
    <row r="82" spans="1:49" ht="22.5" customHeight="1">
      <c r="A82" s="136"/>
      <c r="B82" s="136"/>
      <c r="D82" s="19"/>
      <c r="E82" s="127"/>
      <c r="F82" s="127"/>
      <c r="G82" s="127"/>
      <c r="H82" s="128"/>
      <c r="I82" s="127"/>
      <c r="J82" s="129" t="str">
        <f>IF(G82="","",IF(AND(G82="Quick win",Z83&gt;'7. Scoring criteria'!$C$45,AP82&gt;'7. Scoring criteria'!$F$45),"Yes",IF(AND(G82="Big bet",Z82&gt;'7. Scoring criteria'!$C$46,AC82&gt;'7. Scoring criteria'!$D$46),"Yes",IF(AND(G82="Big bet",Z82&gt;'7. Scoring criteria'!$C$46,AF82&gt;'7. Scoring criteria'!$E$46),"Yes",IF(AND(G82="Long shot",AC82&gt;'7. Scoring criteria'!$D$47,AF82&gt;'7. Scoring criteria'!$E$47),"Yes","No")))))</f>
        <v/>
      </c>
      <c r="K82" s="129"/>
      <c r="L82" s="128"/>
      <c r="M82" s="130" t="str">
        <f t="shared" si="9"/>
        <v/>
      </c>
      <c r="N82" s="131" t="str">
        <f>IFERROR(RANK(M82,$M$14:$M$128,0)+COUNTIF($M$14:M82,#REF!)," ")</f>
        <v xml:space="preserve"> </v>
      </c>
      <c r="O82" s="128"/>
      <c r="P82" s="132" t="str">
        <f>IFERROR(AVERAGE('4a. Scorer 1'!F81,'4b. Scorer 2'!F81,'4c. Scorer 3'!F81)," ")</f>
        <v xml:space="preserve"> </v>
      </c>
      <c r="Q82" s="132"/>
      <c r="R82" s="132"/>
      <c r="S82" s="132"/>
      <c r="T82" s="132"/>
      <c r="U82" s="132"/>
      <c r="V82" s="132"/>
      <c r="W82" s="132"/>
      <c r="X82" s="132"/>
      <c r="Y82" s="132"/>
      <c r="Z82" s="133" t="str">
        <f t="shared" si="10"/>
        <v/>
      </c>
      <c r="AA82" s="132" t="str">
        <f>IFERROR(AVERAGE('4a. Scorer 1'!H81,'4b. Scorer 2'!H81,'4c. Scorer 3'!H81)," ")</f>
        <v xml:space="preserve"> </v>
      </c>
      <c r="AB82" s="132" t="str">
        <f>IFERROR(AVERAGE('4a. Scorer 1'!J81,'4b. Scorer 2'!J81,'4c. Scorer 3'!J81)," ")</f>
        <v xml:space="preserve"> </v>
      </c>
      <c r="AC82" s="133" t="str">
        <f t="shared" si="11"/>
        <v/>
      </c>
      <c r="AD82" s="132" t="str">
        <f>IFERROR(AVERAGE('4a. Scorer 1'!#REF!,'4b. Scorer 2'!N81,'4c. Scorer 3'!#REF!)," ")</f>
        <v xml:space="preserve"> </v>
      </c>
      <c r="AE82" s="132"/>
      <c r="AF82" s="133" t="str">
        <f t="shared" si="12"/>
        <v/>
      </c>
      <c r="AG82" s="132"/>
      <c r="AH82" s="132"/>
      <c r="AI82" s="132"/>
      <c r="AJ82" s="132"/>
      <c r="AK82" s="132"/>
      <c r="AL82" s="132"/>
      <c r="AM82" s="133" t="str">
        <f t="shared" si="13"/>
        <v/>
      </c>
      <c r="AN82" s="132"/>
      <c r="AO82" s="132"/>
      <c r="AP82" s="133" t="str">
        <f t="shared" si="14"/>
        <v/>
      </c>
      <c r="AQ82" s="128"/>
      <c r="AR82" s="127"/>
      <c r="AS82" s="192" t="s">
        <v>1</v>
      </c>
      <c r="AT82" s="127"/>
      <c r="AU82" s="127"/>
      <c r="AV82" s="127"/>
      <c r="AW82" s="192"/>
    </row>
    <row r="83" spans="1:49" ht="22.5" customHeight="1">
      <c r="A83" s="136"/>
      <c r="B83" s="136"/>
      <c r="D83" s="13"/>
      <c r="E83" s="127"/>
      <c r="F83" s="127"/>
      <c r="G83" s="127"/>
      <c r="H83" s="128"/>
      <c r="I83" s="127"/>
      <c r="J83" s="129" t="str">
        <f>IF(G83="","",IF(AND(G83="Quick win",Z84&gt;'7. Scoring criteria'!$C$45,AP83&gt;'7. Scoring criteria'!$F$45),"Yes",IF(AND(G83="Big bet",Z83&gt;'7. Scoring criteria'!$C$46,AC83&gt;'7. Scoring criteria'!$D$46),"Yes",IF(AND(G83="Big bet",Z83&gt;'7. Scoring criteria'!$C$46,AF83&gt;'7. Scoring criteria'!$E$46),"Yes",IF(AND(G83="Long shot",AC83&gt;'7. Scoring criteria'!$D$47,AF83&gt;'7. Scoring criteria'!$E$47),"Yes","No")))))</f>
        <v/>
      </c>
      <c r="K83" s="129"/>
      <c r="L83" s="128"/>
      <c r="M83" s="130" t="str">
        <f t="shared" si="9"/>
        <v/>
      </c>
      <c r="N83" s="131" t="str">
        <f>IFERROR(RANK(M83,$M$14:$M$128,0)+COUNTIF($M$14:M83,#REF!)," ")</f>
        <v xml:space="preserve"> </v>
      </c>
      <c r="O83" s="128"/>
      <c r="P83" s="132" t="str">
        <f>IFERROR(AVERAGE('4a. Scorer 1'!F82,'4b. Scorer 2'!F82,'4c. Scorer 3'!F82)," ")</f>
        <v xml:space="preserve"> </v>
      </c>
      <c r="Q83" s="132"/>
      <c r="R83" s="132"/>
      <c r="S83" s="132"/>
      <c r="T83" s="132"/>
      <c r="U83" s="132"/>
      <c r="V83" s="132"/>
      <c r="W83" s="132"/>
      <c r="X83" s="132"/>
      <c r="Y83" s="132"/>
      <c r="Z83" s="133" t="str">
        <f t="shared" si="10"/>
        <v/>
      </c>
      <c r="AA83" s="132" t="str">
        <f>IFERROR(AVERAGE('4a. Scorer 1'!H82,'4b. Scorer 2'!H82,'4c. Scorer 3'!H82)," ")</f>
        <v xml:space="preserve"> </v>
      </c>
      <c r="AB83" s="132" t="str">
        <f>IFERROR(AVERAGE('4a. Scorer 1'!J82,'4b. Scorer 2'!J82,'4c. Scorer 3'!J82)," ")</f>
        <v xml:space="preserve"> </v>
      </c>
      <c r="AC83" s="133" t="str">
        <f t="shared" si="11"/>
        <v/>
      </c>
      <c r="AD83" s="132" t="str">
        <f>IFERROR(AVERAGE('4a. Scorer 1'!#REF!,'4b. Scorer 2'!N82,'4c. Scorer 3'!#REF!)," ")</f>
        <v xml:space="preserve"> </v>
      </c>
      <c r="AE83" s="132"/>
      <c r="AF83" s="133" t="str">
        <f t="shared" si="12"/>
        <v/>
      </c>
      <c r="AG83" s="132"/>
      <c r="AH83" s="132"/>
      <c r="AI83" s="132"/>
      <c r="AJ83" s="132"/>
      <c r="AK83" s="132"/>
      <c r="AL83" s="132"/>
      <c r="AM83" s="133" t="str">
        <f t="shared" si="13"/>
        <v/>
      </c>
      <c r="AN83" s="132"/>
      <c r="AO83" s="132"/>
      <c r="AP83" s="133" t="str">
        <f t="shared" si="14"/>
        <v/>
      </c>
      <c r="AQ83" s="128"/>
      <c r="AR83" s="127"/>
      <c r="AS83" s="192" t="s">
        <v>1</v>
      </c>
      <c r="AT83" s="127"/>
      <c r="AU83" s="127"/>
      <c r="AV83" s="127"/>
      <c r="AW83" s="192"/>
    </row>
    <row r="84" spans="1:49" ht="22.5" customHeight="1">
      <c r="A84" s="136"/>
      <c r="B84" s="136"/>
      <c r="D84" s="19"/>
      <c r="E84" s="127"/>
      <c r="F84" s="127"/>
      <c r="G84" s="127"/>
      <c r="H84" s="128"/>
      <c r="I84" s="127"/>
      <c r="J84" s="129" t="str">
        <f>IF(G84="","",IF(AND(G84="Quick win",Z85&gt;'7. Scoring criteria'!$C$45,AP84&gt;'7. Scoring criteria'!$F$45),"Yes",IF(AND(G84="Big bet",Z84&gt;'7. Scoring criteria'!$C$46,AC84&gt;'7. Scoring criteria'!$D$46),"Yes",IF(AND(G84="Big bet",Z84&gt;'7. Scoring criteria'!$C$46,AF84&gt;'7. Scoring criteria'!$E$46),"Yes",IF(AND(G84="Long shot",AC84&gt;'7. Scoring criteria'!$D$47,AF84&gt;'7. Scoring criteria'!$E$47),"Yes","No")))))</f>
        <v/>
      </c>
      <c r="K84" s="129"/>
      <c r="L84" s="128"/>
      <c r="M84" s="130" t="str">
        <f t="shared" si="9"/>
        <v/>
      </c>
      <c r="N84" s="131" t="str">
        <f>IFERROR(RANK(M84,$M$14:$M$128,0)+COUNTIF($M$14:M84,#REF!)," ")</f>
        <v xml:space="preserve"> </v>
      </c>
      <c r="O84" s="128"/>
      <c r="P84" s="132" t="str">
        <f>IFERROR(AVERAGE('4a. Scorer 1'!F83,'4b. Scorer 2'!F83,'4c. Scorer 3'!F83)," ")</f>
        <v xml:space="preserve"> </v>
      </c>
      <c r="Q84" s="132"/>
      <c r="R84" s="132"/>
      <c r="S84" s="132"/>
      <c r="T84" s="132"/>
      <c r="U84" s="132"/>
      <c r="V84" s="132"/>
      <c r="W84" s="132"/>
      <c r="X84" s="132"/>
      <c r="Y84" s="132"/>
      <c r="Z84" s="133" t="str">
        <f t="shared" si="10"/>
        <v/>
      </c>
      <c r="AA84" s="132" t="str">
        <f>IFERROR(AVERAGE('4a. Scorer 1'!H83,'4b. Scorer 2'!H83,'4c. Scorer 3'!H83)," ")</f>
        <v xml:space="preserve"> </v>
      </c>
      <c r="AB84" s="132" t="str">
        <f>IFERROR(AVERAGE('4a. Scorer 1'!J83,'4b. Scorer 2'!J83,'4c. Scorer 3'!J83)," ")</f>
        <v xml:space="preserve"> </v>
      </c>
      <c r="AC84" s="133" t="str">
        <f t="shared" si="11"/>
        <v/>
      </c>
      <c r="AD84" s="132" t="str">
        <f>IFERROR(AVERAGE('4a. Scorer 1'!#REF!,'4b. Scorer 2'!N83,'4c. Scorer 3'!#REF!)," ")</f>
        <v xml:space="preserve"> </v>
      </c>
      <c r="AE84" s="132"/>
      <c r="AF84" s="133" t="str">
        <f t="shared" si="12"/>
        <v/>
      </c>
      <c r="AG84" s="132"/>
      <c r="AH84" s="132"/>
      <c r="AI84" s="132"/>
      <c r="AJ84" s="132"/>
      <c r="AK84" s="132"/>
      <c r="AL84" s="132"/>
      <c r="AM84" s="133" t="str">
        <f t="shared" si="13"/>
        <v/>
      </c>
      <c r="AN84" s="132"/>
      <c r="AO84" s="132"/>
      <c r="AP84" s="133" t="str">
        <f t="shared" si="14"/>
        <v/>
      </c>
      <c r="AQ84" s="128"/>
      <c r="AR84" s="127"/>
      <c r="AS84" s="192" t="s">
        <v>1</v>
      </c>
      <c r="AT84" s="127"/>
      <c r="AU84" s="127"/>
      <c r="AV84" s="127"/>
      <c r="AW84" s="192"/>
    </row>
    <row r="85" spans="1:49" ht="22.5" customHeight="1">
      <c r="A85" s="136"/>
      <c r="B85" s="136"/>
      <c r="D85" s="19"/>
      <c r="E85" s="127"/>
      <c r="F85" s="127"/>
      <c r="G85" s="127"/>
      <c r="H85" s="128"/>
      <c r="I85" s="127"/>
      <c r="J85" s="129" t="str">
        <f>IF(G85="","",IF(AND(G85="Quick win",Z86&gt;'7. Scoring criteria'!$C$45,AP85&gt;'7. Scoring criteria'!$F$45),"Yes",IF(AND(G85="Big bet",Z85&gt;'7. Scoring criteria'!$C$46,AC85&gt;'7. Scoring criteria'!$D$46),"Yes",IF(AND(G85="Big bet",Z85&gt;'7. Scoring criteria'!$C$46,AF85&gt;'7. Scoring criteria'!$E$46),"Yes",IF(AND(G85="Long shot",AC85&gt;'7. Scoring criteria'!$D$47,AF85&gt;'7. Scoring criteria'!$E$47),"Yes","No")))))</f>
        <v/>
      </c>
      <c r="K85" s="129"/>
      <c r="L85" s="128"/>
      <c r="M85" s="130" t="str">
        <f t="shared" si="9"/>
        <v/>
      </c>
      <c r="N85" s="131" t="str">
        <f>IFERROR(RANK(M85,$M$14:$M$128,0)+COUNTIF($M$14:M85,#REF!)," ")</f>
        <v xml:space="preserve"> </v>
      </c>
      <c r="O85" s="128"/>
      <c r="P85" s="132" t="str">
        <f>IFERROR(AVERAGE('4a. Scorer 1'!F84,'4b. Scorer 2'!F84,'4c. Scorer 3'!F84)," ")</f>
        <v xml:space="preserve"> </v>
      </c>
      <c r="Q85" s="132"/>
      <c r="R85" s="132"/>
      <c r="S85" s="132"/>
      <c r="T85" s="132"/>
      <c r="U85" s="132"/>
      <c r="V85" s="132"/>
      <c r="W85" s="132"/>
      <c r="X85" s="132"/>
      <c r="Y85" s="132"/>
      <c r="Z85" s="133" t="str">
        <f t="shared" si="10"/>
        <v/>
      </c>
      <c r="AA85" s="132" t="str">
        <f>IFERROR(AVERAGE('4a. Scorer 1'!H84,'4b. Scorer 2'!H84,'4c. Scorer 3'!H84)," ")</f>
        <v xml:space="preserve"> </v>
      </c>
      <c r="AB85" s="132" t="str">
        <f>IFERROR(AVERAGE('4a. Scorer 1'!J84,'4b. Scorer 2'!J84,'4c. Scorer 3'!J84)," ")</f>
        <v xml:space="preserve"> </v>
      </c>
      <c r="AC85" s="133" t="str">
        <f t="shared" si="11"/>
        <v/>
      </c>
      <c r="AD85" s="132" t="str">
        <f>IFERROR(AVERAGE('4a. Scorer 1'!#REF!,'4b. Scorer 2'!N84,'4c. Scorer 3'!#REF!)," ")</f>
        <v xml:space="preserve"> </v>
      </c>
      <c r="AE85" s="132"/>
      <c r="AF85" s="133" t="str">
        <f t="shared" si="12"/>
        <v/>
      </c>
      <c r="AG85" s="132"/>
      <c r="AH85" s="132"/>
      <c r="AI85" s="132"/>
      <c r="AJ85" s="132"/>
      <c r="AK85" s="132"/>
      <c r="AL85" s="132"/>
      <c r="AM85" s="133" t="str">
        <f t="shared" si="13"/>
        <v/>
      </c>
      <c r="AN85" s="132"/>
      <c r="AO85" s="132"/>
      <c r="AP85" s="133" t="str">
        <f t="shared" si="14"/>
        <v/>
      </c>
      <c r="AQ85" s="128"/>
      <c r="AR85" s="127"/>
      <c r="AS85" s="192" t="s">
        <v>1</v>
      </c>
      <c r="AT85" s="127"/>
      <c r="AU85" s="127"/>
      <c r="AV85" s="127"/>
      <c r="AW85" s="192"/>
    </row>
    <row r="86" spans="1:49" ht="22.5" customHeight="1">
      <c r="A86" s="136"/>
      <c r="B86" s="136"/>
      <c r="D86" s="19"/>
      <c r="E86" s="127"/>
      <c r="F86" s="127"/>
      <c r="G86" s="127"/>
      <c r="H86" s="128"/>
      <c r="I86" s="127"/>
      <c r="J86" s="129" t="str">
        <f>IF(G86="","",IF(AND(G86="Quick win",Z87&gt;'7. Scoring criteria'!$C$45,AP86&gt;'7. Scoring criteria'!$F$45),"Yes",IF(AND(G86="Big bet",Z86&gt;'7. Scoring criteria'!$C$46,AC86&gt;'7. Scoring criteria'!$D$46),"Yes",IF(AND(G86="Big bet",Z86&gt;'7. Scoring criteria'!$C$46,AF86&gt;'7. Scoring criteria'!$E$46),"Yes",IF(AND(G86="Long shot",AC86&gt;'7. Scoring criteria'!$D$47,AF86&gt;'7. Scoring criteria'!$E$47),"Yes","No")))))</f>
        <v/>
      </c>
      <c r="K86" s="129"/>
      <c r="L86" s="128"/>
      <c r="M86" s="130" t="str">
        <f t="shared" si="9"/>
        <v/>
      </c>
      <c r="N86" s="131" t="str">
        <f>IFERROR(RANK(M86,$M$14:$M$128,0)+COUNTIF($M$14:M86,#REF!)," ")</f>
        <v xml:space="preserve"> </v>
      </c>
      <c r="O86" s="128"/>
      <c r="P86" s="132" t="str">
        <f>IFERROR(AVERAGE('4a. Scorer 1'!F85,'4b. Scorer 2'!F85,'4c. Scorer 3'!F85)," ")</f>
        <v xml:space="preserve"> </v>
      </c>
      <c r="Q86" s="132"/>
      <c r="R86" s="132"/>
      <c r="S86" s="132"/>
      <c r="T86" s="132"/>
      <c r="U86" s="132"/>
      <c r="V86" s="132"/>
      <c r="W86" s="132"/>
      <c r="X86" s="132"/>
      <c r="Y86" s="132"/>
      <c r="Z86" s="133" t="str">
        <f t="shared" si="10"/>
        <v/>
      </c>
      <c r="AA86" s="132" t="str">
        <f>IFERROR(AVERAGE('4a. Scorer 1'!H85,'4b. Scorer 2'!H85,'4c. Scorer 3'!H85)," ")</f>
        <v xml:space="preserve"> </v>
      </c>
      <c r="AB86" s="132" t="str">
        <f>IFERROR(AVERAGE('4a. Scorer 1'!J85,'4b. Scorer 2'!J85,'4c. Scorer 3'!J85)," ")</f>
        <v xml:space="preserve"> </v>
      </c>
      <c r="AC86" s="133" t="str">
        <f t="shared" si="11"/>
        <v/>
      </c>
      <c r="AD86" s="132" t="str">
        <f>IFERROR(AVERAGE('4a. Scorer 1'!#REF!,'4b. Scorer 2'!N85,'4c. Scorer 3'!#REF!)," ")</f>
        <v xml:space="preserve"> </v>
      </c>
      <c r="AE86" s="132"/>
      <c r="AF86" s="133" t="str">
        <f t="shared" si="12"/>
        <v/>
      </c>
      <c r="AG86" s="132"/>
      <c r="AH86" s="132"/>
      <c r="AI86" s="132"/>
      <c r="AJ86" s="132"/>
      <c r="AK86" s="132"/>
      <c r="AL86" s="132"/>
      <c r="AM86" s="133" t="str">
        <f t="shared" si="13"/>
        <v/>
      </c>
      <c r="AN86" s="132"/>
      <c r="AO86" s="132"/>
      <c r="AP86" s="133" t="str">
        <f t="shared" si="14"/>
        <v/>
      </c>
      <c r="AQ86" s="128"/>
      <c r="AR86" s="127"/>
      <c r="AS86" s="192" t="s">
        <v>1</v>
      </c>
      <c r="AT86" s="127"/>
      <c r="AU86" s="127"/>
      <c r="AV86" s="127"/>
      <c r="AW86" s="192"/>
    </row>
    <row r="87" spans="1:49" ht="22.5" customHeight="1">
      <c r="A87" s="136"/>
      <c r="B87" s="136"/>
      <c r="C87" s="194"/>
      <c r="D87" s="19"/>
      <c r="E87" s="127"/>
      <c r="F87" s="127"/>
      <c r="G87" s="127"/>
      <c r="H87" s="128"/>
      <c r="I87" s="127"/>
      <c r="J87" s="129" t="str">
        <f>IF(G87="","",IF(AND(G87="Quick win",Z87&gt;'7. Scoring criteria'!$C$45,AP87&gt;'7. Scoring criteria'!F121),"Yes",IF(AND(G87="Big bet",Z87&gt;'7. Scoring criteria'!$C$46,AC87&gt;'7. Scoring criteria'!$D$46,AF87&gt;'7. Scoring criteria'!$E$46),"Yes",IF(AND(G87="Long shot",AC87&gt;'7. Scoring criteria'!$D$47,AF87&gt;'7. Scoring criteria'!$E$47),"Yes","No"))))</f>
        <v/>
      </c>
      <c r="K87" s="129"/>
      <c r="L87" s="128"/>
      <c r="M87" s="130" t="str">
        <f t="shared" si="9"/>
        <v/>
      </c>
      <c r="N87" s="131" t="str">
        <f>IFERROR(RANK(M87,$M$14:$M$128,0)+COUNTIF($M$14:M87,#REF!)," ")</f>
        <v xml:space="preserve"> </v>
      </c>
      <c r="O87" s="128"/>
      <c r="P87" s="132" t="str">
        <f>IFERROR(AVERAGE('4a. Scorer 1'!F86,'4b. Scorer 2'!F86,'4c. Scorer 3'!F86)," ")</f>
        <v xml:space="preserve"> </v>
      </c>
      <c r="Q87" s="132"/>
      <c r="R87" s="132"/>
      <c r="S87" s="132"/>
      <c r="T87" s="132"/>
      <c r="U87" s="132"/>
      <c r="V87" s="132"/>
      <c r="W87" s="132"/>
      <c r="X87" s="132"/>
      <c r="Y87" s="132"/>
      <c r="Z87" s="133" t="str">
        <f t="shared" si="10"/>
        <v/>
      </c>
      <c r="AA87" s="132" t="str">
        <f>IFERROR(AVERAGE('4a. Scorer 1'!H86,'4b. Scorer 2'!H86,'4c. Scorer 3'!H86)," ")</f>
        <v xml:space="preserve"> </v>
      </c>
      <c r="AB87" s="132" t="str">
        <f>IFERROR(AVERAGE('4a. Scorer 1'!J86,'4b. Scorer 2'!J86,'4c. Scorer 3'!J86)," ")</f>
        <v xml:space="preserve"> </v>
      </c>
      <c r="AC87" s="133" t="str">
        <f t="shared" si="11"/>
        <v/>
      </c>
      <c r="AD87" s="132" t="str">
        <f>IFERROR(AVERAGE('4a. Scorer 1'!#REF!,'4b. Scorer 2'!N86,'4c. Scorer 3'!#REF!)," ")</f>
        <v xml:space="preserve"> </v>
      </c>
      <c r="AE87" s="132"/>
      <c r="AF87" s="133" t="str">
        <f t="shared" si="12"/>
        <v/>
      </c>
      <c r="AG87" s="132"/>
      <c r="AH87" s="132"/>
      <c r="AI87" s="132"/>
      <c r="AJ87" s="132"/>
      <c r="AK87" s="132"/>
      <c r="AL87" s="132"/>
      <c r="AM87" s="133" t="str">
        <f t="shared" si="13"/>
        <v/>
      </c>
      <c r="AN87" s="132"/>
      <c r="AO87" s="132"/>
      <c r="AP87" s="133" t="str">
        <f t="shared" si="14"/>
        <v/>
      </c>
      <c r="AQ87" s="128"/>
      <c r="AR87" s="127"/>
      <c r="AS87" s="192" t="s">
        <v>1</v>
      </c>
      <c r="AT87" s="127"/>
      <c r="AU87" s="127"/>
      <c r="AV87" s="127"/>
      <c r="AW87" s="192"/>
    </row>
    <row r="88" spans="1:49" ht="22.5" customHeight="1">
      <c r="A88" s="136"/>
      <c r="B88" s="136"/>
      <c r="C88" s="194"/>
      <c r="D88" s="19"/>
      <c r="E88" s="127"/>
      <c r="F88" s="127"/>
      <c r="G88" s="127"/>
      <c r="H88" s="128"/>
      <c r="I88" s="127"/>
      <c r="J88" s="129" t="str">
        <f>IF(G88="","",IF(AND(G88="Quick win",Z88&gt;'7. Scoring criteria'!$C$45,AP88&gt;'7. Scoring criteria'!F122),"Yes",IF(AND(G88="Big bet",Z88&gt;'7. Scoring criteria'!$C$46,AC88&gt;'7. Scoring criteria'!$D$46,AF88&gt;'7. Scoring criteria'!$E$46),"Yes",IF(AND(G88="Long shot",AC88&gt;'7. Scoring criteria'!$D$47,AF88&gt;'7. Scoring criteria'!$E$47),"Yes","No"))))</f>
        <v/>
      </c>
      <c r="K88" s="129"/>
      <c r="L88" s="128"/>
      <c r="M88" s="130" t="str">
        <f t="shared" si="9"/>
        <v/>
      </c>
      <c r="N88" s="131" t="str">
        <f>IFERROR(RANK(M88,$M$14:$M$128,0)+COUNTIF($M$14:M88,#REF!)," ")</f>
        <v xml:space="preserve"> </v>
      </c>
      <c r="O88" s="128"/>
      <c r="P88" s="132" t="str">
        <f>IFERROR(AVERAGE('4a. Scorer 1'!F87,'4b. Scorer 2'!F87,'4c. Scorer 3'!F87)," ")</f>
        <v xml:space="preserve"> </v>
      </c>
      <c r="Q88" s="132"/>
      <c r="R88" s="132"/>
      <c r="S88" s="132"/>
      <c r="T88" s="132"/>
      <c r="U88" s="132"/>
      <c r="V88" s="132"/>
      <c r="W88" s="132"/>
      <c r="X88" s="132"/>
      <c r="Y88" s="132"/>
      <c r="Z88" s="133" t="str">
        <f t="shared" si="10"/>
        <v/>
      </c>
      <c r="AA88" s="132" t="str">
        <f>IFERROR(AVERAGE('4a. Scorer 1'!H87,'4b. Scorer 2'!H87,'4c. Scorer 3'!H87)," ")</f>
        <v xml:space="preserve"> </v>
      </c>
      <c r="AB88" s="132" t="str">
        <f>IFERROR(AVERAGE('4a. Scorer 1'!J87,'4b. Scorer 2'!J87,'4c. Scorer 3'!J87)," ")</f>
        <v xml:space="preserve"> </v>
      </c>
      <c r="AC88" s="133" t="str">
        <f t="shared" si="11"/>
        <v/>
      </c>
      <c r="AD88" s="132" t="str">
        <f>IFERROR(AVERAGE('4a. Scorer 1'!#REF!,'4b. Scorer 2'!N87,'4c. Scorer 3'!#REF!)," ")</f>
        <v xml:space="preserve"> </v>
      </c>
      <c r="AE88" s="132"/>
      <c r="AF88" s="133" t="str">
        <f t="shared" si="12"/>
        <v/>
      </c>
      <c r="AG88" s="132"/>
      <c r="AH88" s="132"/>
      <c r="AI88" s="132"/>
      <c r="AJ88" s="132"/>
      <c r="AK88" s="132"/>
      <c r="AL88" s="132"/>
      <c r="AM88" s="133" t="str">
        <f t="shared" si="13"/>
        <v/>
      </c>
      <c r="AN88" s="132"/>
      <c r="AO88" s="132"/>
      <c r="AP88" s="133" t="str">
        <f t="shared" si="14"/>
        <v/>
      </c>
      <c r="AQ88" s="128"/>
      <c r="AR88" s="127"/>
      <c r="AS88" s="192" t="s">
        <v>1</v>
      </c>
      <c r="AT88" s="127"/>
      <c r="AU88" s="127"/>
      <c r="AV88" s="127"/>
      <c r="AW88" s="192"/>
    </row>
    <row r="89" spans="1:49" ht="22.5" customHeight="1">
      <c r="A89" s="136"/>
      <c r="B89" s="136"/>
      <c r="C89" s="194"/>
      <c r="D89" s="19"/>
      <c r="E89" s="127"/>
      <c r="F89" s="127"/>
      <c r="G89" s="127"/>
      <c r="H89" s="128"/>
      <c r="I89" s="127"/>
      <c r="J89" s="129" t="str">
        <f>IF(G89="","",IF(AND(G89="Quick win",Z89&gt;'7. Scoring criteria'!$C$45,AP89&gt;'7. Scoring criteria'!F123),"Yes",IF(AND(G89="Big bet",Z89&gt;'7. Scoring criteria'!$C$46,AC89&gt;'7. Scoring criteria'!$D$46,AF89&gt;'7. Scoring criteria'!$E$46),"Yes",IF(AND(G89="Long shot",AC89&gt;'7. Scoring criteria'!$D$47,AF89&gt;'7. Scoring criteria'!$E$47),"Yes","No"))))</f>
        <v/>
      </c>
      <c r="K89" s="129"/>
      <c r="L89" s="128"/>
      <c r="M89" s="130" t="str">
        <f t="shared" si="9"/>
        <v/>
      </c>
      <c r="N89" s="131" t="str">
        <f>IFERROR(RANK(M89,$M$14:$M$128,0)+COUNTIF($M$14:M89,#REF!)," ")</f>
        <v xml:space="preserve"> </v>
      </c>
      <c r="O89" s="128"/>
      <c r="P89" s="132" t="str">
        <f>IFERROR(AVERAGE('4a. Scorer 1'!F88,'4b. Scorer 2'!F88,'4c. Scorer 3'!F88)," ")</f>
        <v xml:space="preserve"> </v>
      </c>
      <c r="Q89" s="132"/>
      <c r="R89" s="132"/>
      <c r="S89" s="132"/>
      <c r="T89" s="132"/>
      <c r="U89" s="132"/>
      <c r="V89" s="132"/>
      <c r="W89" s="132"/>
      <c r="X89" s="132"/>
      <c r="Y89" s="132"/>
      <c r="Z89" s="133" t="str">
        <f t="shared" si="10"/>
        <v/>
      </c>
      <c r="AA89" s="132" t="str">
        <f>IFERROR(AVERAGE('4a. Scorer 1'!H88,'4b. Scorer 2'!H88,'4c. Scorer 3'!H88)," ")</f>
        <v xml:space="preserve"> </v>
      </c>
      <c r="AB89" s="132" t="str">
        <f>IFERROR(AVERAGE('4a. Scorer 1'!J88,'4b. Scorer 2'!J88,'4c. Scorer 3'!J88)," ")</f>
        <v xml:space="preserve"> </v>
      </c>
      <c r="AC89" s="133" t="str">
        <f t="shared" si="11"/>
        <v/>
      </c>
      <c r="AD89" s="132" t="str">
        <f>IFERROR(AVERAGE('4a. Scorer 1'!#REF!,'4b. Scorer 2'!N88,'4c. Scorer 3'!#REF!)," ")</f>
        <v xml:space="preserve"> </v>
      </c>
      <c r="AE89" s="132"/>
      <c r="AF89" s="133" t="str">
        <f t="shared" si="12"/>
        <v/>
      </c>
      <c r="AG89" s="132"/>
      <c r="AH89" s="132"/>
      <c r="AI89" s="132"/>
      <c r="AJ89" s="132"/>
      <c r="AK89" s="132"/>
      <c r="AL89" s="132"/>
      <c r="AM89" s="133" t="str">
        <f t="shared" si="13"/>
        <v/>
      </c>
      <c r="AN89" s="132"/>
      <c r="AO89" s="132"/>
      <c r="AP89" s="133" t="str">
        <f t="shared" si="14"/>
        <v/>
      </c>
      <c r="AQ89" s="128"/>
      <c r="AR89" s="127"/>
      <c r="AS89" s="192" t="s">
        <v>1</v>
      </c>
      <c r="AT89" s="127"/>
      <c r="AU89" s="127"/>
      <c r="AV89" s="127"/>
      <c r="AW89" s="192"/>
    </row>
    <row r="90" spans="1:49" ht="22.5" customHeight="1">
      <c r="A90" s="136"/>
      <c r="B90" s="136"/>
      <c r="C90" s="194"/>
      <c r="D90" s="19"/>
      <c r="E90" s="127"/>
      <c r="F90" s="127"/>
      <c r="G90" s="127"/>
      <c r="H90" s="128"/>
      <c r="I90" s="127"/>
      <c r="J90" s="129" t="str">
        <f>IF(G90="","",IF(AND(G90="Quick win",Z90&gt;'7. Scoring criteria'!$C$45,AP90&gt;'7. Scoring criteria'!F124),"Yes",IF(AND(G90="Big bet",Z90&gt;'7. Scoring criteria'!$C$46,AC90&gt;'7. Scoring criteria'!$D$46,AF90&gt;'7. Scoring criteria'!$E$46),"Yes",IF(AND(G90="Long shot",AC90&gt;'7. Scoring criteria'!$D$47,AF90&gt;'7. Scoring criteria'!$E$47),"Yes","No"))))</f>
        <v/>
      </c>
      <c r="K90" s="129"/>
      <c r="L90" s="128"/>
      <c r="M90" s="130" t="str">
        <f t="shared" si="9"/>
        <v/>
      </c>
      <c r="N90" s="131" t="str">
        <f>IFERROR(RANK(M90,$M$14:$M$128,0)+COUNTIF($M$14:M90,#REF!)," ")</f>
        <v xml:space="preserve"> </v>
      </c>
      <c r="O90" s="128"/>
      <c r="P90" s="132" t="str">
        <f>IFERROR(AVERAGE('4a. Scorer 1'!F89,'4b. Scorer 2'!F89,'4c. Scorer 3'!F89)," ")</f>
        <v xml:space="preserve"> </v>
      </c>
      <c r="Q90" s="132"/>
      <c r="R90" s="132"/>
      <c r="S90" s="132"/>
      <c r="T90" s="132"/>
      <c r="U90" s="132"/>
      <c r="V90" s="132"/>
      <c r="W90" s="132"/>
      <c r="X90" s="132"/>
      <c r="Y90" s="132"/>
      <c r="Z90" s="133" t="str">
        <f t="shared" si="10"/>
        <v/>
      </c>
      <c r="AA90" s="132" t="str">
        <f>IFERROR(AVERAGE('4a. Scorer 1'!H89,'4b. Scorer 2'!H89,'4c. Scorer 3'!H89)," ")</f>
        <v xml:space="preserve"> </v>
      </c>
      <c r="AB90" s="132" t="str">
        <f>IFERROR(AVERAGE('4a. Scorer 1'!J89,'4b. Scorer 2'!J89,'4c. Scorer 3'!J89)," ")</f>
        <v xml:space="preserve"> </v>
      </c>
      <c r="AC90" s="133" t="str">
        <f t="shared" si="11"/>
        <v/>
      </c>
      <c r="AD90" s="132" t="str">
        <f>IFERROR(AVERAGE('4a. Scorer 1'!#REF!,'4b. Scorer 2'!N89,'4c. Scorer 3'!#REF!)," ")</f>
        <v xml:space="preserve"> </v>
      </c>
      <c r="AE90" s="132"/>
      <c r="AF90" s="133" t="str">
        <f t="shared" si="12"/>
        <v/>
      </c>
      <c r="AG90" s="132"/>
      <c r="AH90" s="132"/>
      <c r="AI90" s="132"/>
      <c r="AJ90" s="132"/>
      <c r="AK90" s="132"/>
      <c r="AL90" s="132"/>
      <c r="AM90" s="133" t="str">
        <f t="shared" si="13"/>
        <v/>
      </c>
      <c r="AN90" s="132"/>
      <c r="AO90" s="132"/>
      <c r="AP90" s="133" t="str">
        <f t="shared" si="14"/>
        <v/>
      </c>
      <c r="AQ90" s="128"/>
      <c r="AR90" s="127"/>
      <c r="AS90" s="192" t="s">
        <v>1</v>
      </c>
      <c r="AT90" s="127"/>
      <c r="AU90" s="127"/>
      <c r="AV90" s="127"/>
      <c r="AW90" s="192"/>
    </row>
    <row r="91" spans="1:49" ht="22.5" customHeight="1">
      <c r="A91" s="136"/>
      <c r="B91" s="136"/>
      <c r="C91" s="194"/>
      <c r="D91" s="19"/>
      <c r="E91" s="127"/>
      <c r="F91" s="127"/>
      <c r="G91" s="127"/>
      <c r="H91" s="128"/>
      <c r="I91" s="127"/>
      <c r="J91" s="129" t="str">
        <f>IF(G91="","",IF(AND(G91="Quick win",Z91&gt;'7. Scoring criteria'!$C$45,AP91&gt;'7. Scoring criteria'!F125),"Yes",IF(AND(G91="Big bet",Z91&gt;'7. Scoring criteria'!$C$46,AC91&gt;'7. Scoring criteria'!$D$46,AF91&gt;'7. Scoring criteria'!$E$46),"Yes",IF(AND(G91="Long shot",AC91&gt;'7. Scoring criteria'!$D$47,AF91&gt;'7. Scoring criteria'!$E$47),"Yes","No"))))</f>
        <v/>
      </c>
      <c r="K91" s="129"/>
      <c r="L91" s="128"/>
      <c r="M91" s="130" t="str">
        <f t="shared" si="9"/>
        <v/>
      </c>
      <c r="N91" s="131" t="str">
        <f>IFERROR(RANK(M91,$M$14:$M$128,0)+COUNTIF($M$14:M91,#REF!)," ")</f>
        <v xml:space="preserve"> </v>
      </c>
      <c r="O91" s="128"/>
      <c r="P91" s="132" t="str">
        <f>IFERROR(AVERAGE('4a. Scorer 1'!F90,'4b. Scorer 2'!F90,'4c. Scorer 3'!F90)," ")</f>
        <v xml:space="preserve"> </v>
      </c>
      <c r="Q91" s="132"/>
      <c r="R91" s="132"/>
      <c r="S91" s="132"/>
      <c r="T91" s="132"/>
      <c r="U91" s="132"/>
      <c r="V91" s="132"/>
      <c r="W91" s="132"/>
      <c r="X91" s="132"/>
      <c r="Y91" s="132"/>
      <c r="Z91" s="133" t="str">
        <f t="shared" si="10"/>
        <v/>
      </c>
      <c r="AA91" s="132" t="str">
        <f>IFERROR(AVERAGE('4a. Scorer 1'!H90,'4b. Scorer 2'!H90,'4c. Scorer 3'!H90)," ")</f>
        <v xml:space="preserve"> </v>
      </c>
      <c r="AB91" s="132" t="str">
        <f>IFERROR(AVERAGE('4a. Scorer 1'!J90,'4b. Scorer 2'!J90,'4c. Scorer 3'!J90)," ")</f>
        <v xml:space="preserve"> </v>
      </c>
      <c r="AC91" s="133" t="str">
        <f t="shared" si="11"/>
        <v/>
      </c>
      <c r="AD91" s="132" t="str">
        <f>IFERROR(AVERAGE('4a. Scorer 1'!#REF!,'4b. Scorer 2'!N90,'4c. Scorer 3'!#REF!)," ")</f>
        <v xml:space="preserve"> </v>
      </c>
      <c r="AE91" s="132"/>
      <c r="AF91" s="133" t="str">
        <f t="shared" si="12"/>
        <v/>
      </c>
      <c r="AG91" s="132"/>
      <c r="AH91" s="132"/>
      <c r="AI91" s="132"/>
      <c r="AJ91" s="132"/>
      <c r="AK91" s="132"/>
      <c r="AL91" s="132"/>
      <c r="AM91" s="133" t="str">
        <f t="shared" si="13"/>
        <v/>
      </c>
      <c r="AN91" s="132"/>
      <c r="AO91" s="132"/>
      <c r="AP91" s="133" t="str">
        <f t="shared" si="14"/>
        <v/>
      </c>
      <c r="AQ91" s="128"/>
      <c r="AR91" s="127"/>
      <c r="AS91" s="192" t="s">
        <v>1</v>
      </c>
      <c r="AT91" s="127"/>
      <c r="AU91" s="127"/>
      <c r="AV91" s="127"/>
      <c r="AW91" s="192"/>
    </row>
    <row r="92" spans="1:49" ht="22.5" customHeight="1">
      <c r="A92" s="136"/>
      <c r="B92" s="136"/>
      <c r="C92" s="194"/>
      <c r="D92" s="19"/>
      <c r="E92" s="127"/>
      <c r="F92" s="127"/>
      <c r="G92" s="127"/>
      <c r="H92" s="128"/>
      <c r="I92" s="127"/>
      <c r="J92" s="129" t="str">
        <f>IF(G92="","",IF(AND(G92="Quick win",Z92&gt;'7. Scoring criteria'!$C$45,AP92&gt;'7. Scoring criteria'!F126),"Yes",IF(AND(G92="Big bet",Z92&gt;'7. Scoring criteria'!$C$46,AC92&gt;'7. Scoring criteria'!$D$46,AF92&gt;'7. Scoring criteria'!$E$46),"Yes",IF(AND(G92="Long shot",AC92&gt;'7. Scoring criteria'!$D$47,AF92&gt;'7. Scoring criteria'!$E$47),"Yes","No"))))</f>
        <v/>
      </c>
      <c r="K92" s="129"/>
      <c r="L92" s="128"/>
      <c r="M92" s="130" t="str">
        <f t="shared" si="9"/>
        <v/>
      </c>
      <c r="N92" s="131" t="str">
        <f>IFERROR(RANK(M92,$M$14:$M$128,0)+COUNTIF($M$14:M92,#REF!)," ")</f>
        <v xml:space="preserve"> </v>
      </c>
      <c r="O92" s="128"/>
      <c r="P92" s="132" t="str">
        <f>IFERROR(AVERAGE('4a. Scorer 1'!F91,'4b. Scorer 2'!F91,'4c. Scorer 3'!F91)," ")</f>
        <v xml:space="preserve"> </v>
      </c>
      <c r="Q92" s="132"/>
      <c r="R92" s="132"/>
      <c r="S92" s="132"/>
      <c r="T92" s="132"/>
      <c r="U92" s="132"/>
      <c r="V92" s="132"/>
      <c r="W92" s="132"/>
      <c r="X92" s="132"/>
      <c r="Y92" s="132"/>
      <c r="Z92" s="133" t="str">
        <f t="shared" si="10"/>
        <v/>
      </c>
      <c r="AA92" s="132" t="str">
        <f>IFERROR(AVERAGE('4a. Scorer 1'!H91,'4b. Scorer 2'!H91,'4c. Scorer 3'!H91)," ")</f>
        <v xml:space="preserve"> </v>
      </c>
      <c r="AB92" s="132" t="str">
        <f>IFERROR(AVERAGE('4a. Scorer 1'!J91,'4b. Scorer 2'!J91,'4c. Scorer 3'!J91)," ")</f>
        <v xml:space="preserve"> </v>
      </c>
      <c r="AC92" s="133" t="str">
        <f t="shared" si="11"/>
        <v/>
      </c>
      <c r="AD92" s="132" t="str">
        <f>IFERROR(AVERAGE('4a. Scorer 1'!#REF!,'4b. Scorer 2'!N91,'4c. Scorer 3'!#REF!)," ")</f>
        <v xml:space="preserve"> </v>
      </c>
      <c r="AE92" s="132"/>
      <c r="AF92" s="133" t="str">
        <f t="shared" si="12"/>
        <v/>
      </c>
      <c r="AG92" s="132"/>
      <c r="AH92" s="132"/>
      <c r="AI92" s="132"/>
      <c r="AJ92" s="132"/>
      <c r="AK92" s="132"/>
      <c r="AL92" s="132"/>
      <c r="AM92" s="133" t="str">
        <f t="shared" si="13"/>
        <v/>
      </c>
      <c r="AN92" s="132"/>
      <c r="AO92" s="132"/>
      <c r="AP92" s="133" t="str">
        <f t="shared" si="14"/>
        <v/>
      </c>
      <c r="AQ92" s="128"/>
      <c r="AR92" s="127"/>
      <c r="AS92" s="192" t="s">
        <v>1</v>
      </c>
      <c r="AT92" s="127"/>
      <c r="AU92" s="127"/>
      <c r="AV92" s="127"/>
      <c r="AW92" s="192"/>
    </row>
    <row r="93" spans="1:49" ht="22.5" customHeight="1">
      <c r="A93" s="136"/>
      <c r="B93" s="136"/>
      <c r="C93" s="194"/>
      <c r="D93" s="19"/>
      <c r="E93" s="127"/>
      <c r="F93" s="127"/>
      <c r="G93" s="127"/>
      <c r="H93" s="128"/>
      <c r="I93" s="127"/>
      <c r="J93" s="129" t="str">
        <f>IF(G93="","",IF(AND(G93="Quick win",Z93&gt;'7. Scoring criteria'!$C$45,AP93&gt;'7. Scoring criteria'!F127),"Yes",IF(AND(G93="Big bet",Z93&gt;'7. Scoring criteria'!$C$46,AC93&gt;'7. Scoring criteria'!$D$46,AF93&gt;'7. Scoring criteria'!$E$46),"Yes",IF(AND(G93="Long shot",AC93&gt;'7. Scoring criteria'!$D$47,AF93&gt;'7. Scoring criteria'!$E$47),"Yes","No"))))</f>
        <v/>
      </c>
      <c r="K93" s="129"/>
      <c r="L93" s="128"/>
      <c r="M93" s="130" t="str">
        <f t="shared" si="9"/>
        <v/>
      </c>
      <c r="N93" s="131" t="str">
        <f>IFERROR(RANK(M93,$M$14:$M$128,0)+COUNTIF($M$14:M93,#REF!)," ")</f>
        <v xml:space="preserve"> </v>
      </c>
      <c r="O93" s="128"/>
      <c r="P93" s="132" t="str">
        <f>IFERROR(AVERAGE('4a. Scorer 1'!F92,'4b. Scorer 2'!F92,'4c. Scorer 3'!F92)," ")</f>
        <v xml:space="preserve"> </v>
      </c>
      <c r="Q93" s="132"/>
      <c r="R93" s="132"/>
      <c r="S93" s="132"/>
      <c r="T93" s="132"/>
      <c r="U93" s="132"/>
      <c r="V93" s="132"/>
      <c r="W93" s="132"/>
      <c r="X93" s="132"/>
      <c r="Y93" s="132"/>
      <c r="Z93" s="133" t="str">
        <f t="shared" si="10"/>
        <v/>
      </c>
      <c r="AA93" s="132" t="str">
        <f>IFERROR(AVERAGE('4a. Scorer 1'!H92,'4b. Scorer 2'!H92,'4c. Scorer 3'!H92)," ")</f>
        <v xml:space="preserve"> </v>
      </c>
      <c r="AB93" s="132" t="str">
        <f>IFERROR(AVERAGE('4a. Scorer 1'!J92,'4b. Scorer 2'!J92,'4c. Scorer 3'!J92)," ")</f>
        <v xml:space="preserve"> </v>
      </c>
      <c r="AC93" s="133" t="str">
        <f t="shared" si="11"/>
        <v/>
      </c>
      <c r="AD93" s="132" t="str">
        <f>IFERROR(AVERAGE('4a. Scorer 1'!#REF!,'4b. Scorer 2'!N92,'4c. Scorer 3'!#REF!)," ")</f>
        <v xml:space="preserve"> </v>
      </c>
      <c r="AE93" s="132"/>
      <c r="AF93" s="133" t="str">
        <f t="shared" si="12"/>
        <v/>
      </c>
      <c r="AG93" s="132"/>
      <c r="AH93" s="132"/>
      <c r="AI93" s="132"/>
      <c r="AJ93" s="132"/>
      <c r="AK93" s="132"/>
      <c r="AL93" s="132"/>
      <c r="AM93" s="133" t="str">
        <f t="shared" si="13"/>
        <v/>
      </c>
      <c r="AN93" s="132"/>
      <c r="AO93" s="132"/>
      <c r="AP93" s="133" t="str">
        <f t="shared" si="14"/>
        <v/>
      </c>
      <c r="AQ93" s="128"/>
      <c r="AR93" s="127"/>
      <c r="AS93" s="192" t="s">
        <v>1</v>
      </c>
      <c r="AT93" s="127"/>
      <c r="AU93" s="127"/>
      <c r="AV93" s="127"/>
      <c r="AW93" s="192"/>
    </row>
    <row r="94" spans="1:49" ht="22.5" customHeight="1">
      <c r="A94" s="136"/>
      <c r="B94" s="136"/>
      <c r="C94" s="194"/>
      <c r="D94" s="19"/>
      <c r="E94" s="127"/>
      <c r="F94" s="127"/>
      <c r="G94" s="127"/>
      <c r="H94" s="128"/>
      <c r="I94" s="127"/>
      <c r="J94" s="129" t="str">
        <f>IF(G94="","",IF(AND(G94="Quick win",Z94&gt;'7. Scoring criteria'!$C$45,AP94&gt;'7. Scoring criteria'!F128),"Yes",IF(AND(G94="Big bet",Z94&gt;'7. Scoring criteria'!$C$46,AC94&gt;'7. Scoring criteria'!$D$46,AF94&gt;'7. Scoring criteria'!$E$46),"Yes",IF(AND(G94="Long shot",AC94&gt;'7. Scoring criteria'!$D$47,AF94&gt;'7. Scoring criteria'!$E$47),"Yes","No"))))</f>
        <v/>
      </c>
      <c r="K94" s="129"/>
      <c r="L94" s="128"/>
      <c r="M94" s="130" t="str">
        <f t="shared" si="9"/>
        <v/>
      </c>
      <c r="N94" s="131" t="str">
        <f>IFERROR(RANK(M94,$M$14:$M$128,0)+COUNTIF($M$14:M94,#REF!)," ")</f>
        <v xml:space="preserve"> </v>
      </c>
      <c r="O94" s="128"/>
      <c r="P94" s="132" t="str">
        <f>IFERROR(AVERAGE('4a. Scorer 1'!F93,'4b. Scorer 2'!F93,'4c. Scorer 3'!F93)," ")</f>
        <v xml:space="preserve"> </v>
      </c>
      <c r="Q94" s="132"/>
      <c r="R94" s="132"/>
      <c r="S94" s="132"/>
      <c r="T94" s="132"/>
      <c r="U94" s="132"/>
      <c r="V94" s="132"/>
      <c r="W94" s="132"/>
      <c r="X94" s="132"/>
      <c r="Y94" s="132"/>
      <c r="Z94" s="133" t="str">
        <f t="shared" si="10"/>
        <v/>
      </c>
      <c r="AA94" s="132" t="str">
        <f>IFERROR(AVERAGE('4a. Scorer 1'!H93,'4b. Scorer 2'!H93,'4c. Scorer 3'!H93)," ")</f>
        <v xml:space="preserve"> </v>
      </c>
      <c r="AB94" s="132" t="str">
        <f>IFERROR(AVERAGE('4a. Scorer 1'!J93,'4b. Scorer 2'!J93,'4c. Scorer 3'!J93)," ")</f>
        <v xml:space="preserve"> </v>
      </c>
      <c r="AC94" s="133" t="str">
        <f t="shared" si="11"/>
        <v/>
      </c>
      <c r="AD94" s="132" t="str">
        <f>IFERROR(AVERAGE('4a. Scorer 1'!#REF!,'4b. Scorer 2'!N93,'4c. Scorer 3'!#REF!)," ")</f>
        <v xml:space="preserve"> </v>
      </c>
      <c r="AE94" s="132"/>
      <c r="AF94" s="133" t="str">
        <f t="shared" si="12"/>
        <v/>
      </c>
      <c r="AG94" s="132"/>
      <c r="AH94" s="132"/>
      <c r="AI94" s="132"/>
      <c r="AJ94" s="132"/>
      <c r="AK94" s="132"/>
      <c r="AL94" s="132"/>
      <c r="AM94" s="133" t="str">
        <f t="shared" si="13"/>
        <v/>
      </c>
      <c r="AN94" s="132"/>
      <c r="AO94" s="132"/>
      <c r="AP94" s="133" t="str">
        <f t="shared" si="14"/>
        <v/>
      </c>
      <c r="AQ94" s="128"/>
      <c r="AR94" s="127"/>
      <c r="AS94" s="192" t="s">
        <v>1</v>
      </c>
      <c r="AT94" s="127"/>
      <c r="AU94" s="127"/>
      <c r="AV94" s="127"/>
      <c r="AW94" s="192"/>
    </row>
    <row r="95" spans="1:49" ht="22.5" customHeight="1">
      <c r="A95" s="136"/>
      <c r="B95" s="136"/>
      <c r="C95" s="194"/>
      <c r="D95" s="19"/>
      <c r="E95" s="127"/>
      <c r="F95" s="127"/>
      <c r="G95" s="127"/>
      <c r="H95" s="128"/>
      <c r="I95" s="127"/>
      <c r="J95" s="129" t="str">
        <f>IF(G95="","",IF(AND(G95="Quick win",Z95&gt;'7. Scoring criteria'!$C$45,AP95&gt;'7. Scoring criteria'!F129),"Yes",IF(AND(G95="Big bet",Z95&gt;'7. Scoring criteria'!$C$46,AC95&gt;'7. Scoring criteria'!$D$46,AF95&gt;'7. Scoring criteria'!$E$46),"Yes",IF(AND(G95="Long shot",AC95&gt;'7. Scoring criteria'!$D$47,AF95&gt;'7. Scoring criteria'!$E$47),"Yes","No"))))</f>
        <v/>
      </c>
      <c r="K95" s="129"/>
      <c r="L95" s="128"/>
      <c r="M95" s="130" t="str">
        <f t="shared" si="9"/>
        <v/>
      </c>
      <c r="N95" s="131" t="str">
        <f>IFERROR(RANK(M95,$M$14:$M$128,0)+COUNTIF($M$14:M95,#REF!)," ")</f>
        <v xml:space="preserve"> </v>
      </c>
      <c r="O95" s="128"/>
      <c r="P95" s="132" t="str">
        <f>IFERROR(AVERAGE('4a. Scorer 1'!F94,'4b. Scorer 2'!F94,'4c. Scorer 3'!F94)," ")</f>
        <v xml:space="preserve"> </v>
      </c>
      <c r="Q95" s="132"/>
      <c r="R95" s="132"/>
      <c r="S95" s="132"/>
      <c r="T95" s="132"/>
      <c r="U95" s="132"/>
      <c r="V95" s="132"/>
      <c r="W95" s="132"/>
      <c r="X95" s="132"/>
      <c r="Y95" s="132"/>
      <c r="Z95" s="133" t="str">
        <f t="shared" si="10"/>
        <v/>
      </c>
      <c r="AA95" s="132" t="str">
        <f>IFERROR(AVERAGE('4a. Scorer 1'!H94,'4b. Scorer 2'!H94,'4c. Scorer 3'!H94)," ")</f>
        <v xml:space="preserve"> </v>
      </c>
      <c r="AB95" s="132" t="str">
        <f>IFERROR(AVERAGE('4a. Scorer 1'!J94,'4b. Scorer 2'!J94,'4c. Scorer 3'!J94)," ")</f>
        <v xml:space="preserve"> </v>
      </c>
      <c r="AC95" s="133" t="str">
        <f t="shared" si="11"/>
        <v/>
      </c>
      <c r="AD95" s="132" t="str">
        <f>IFERROR(AVERAGE('4a. Scorer 1'!#REF!,'4b. Scorer 2'!N94,'4c. Scorer 3'!#REF!)," ")</f>
        <v xml:space="preserve"> </v>
      </c>
      <c r="AE95" s="132"/>
      <c r="AF95" s="133" t="str">
        <f t="shared" si="12"/>
        <v/>
      </c>
      <c r="AG95" s="132"/>
      <c r="AH95" s="132"/>
      <c r="AI95" s="132"/>
      <c r="AJ95" s="132"/>
      <c r="AK95" s="132"/>
      <c r="AL95" s="132"/>
      <c r="AM95" s="133" t="str">
        <f t="shared" si="13"/>
        <v/>
      </c>
      <c r="AN95" s="132"/>
      <c r="AO95" s="132"/>
      <c r="AP95" s="133" t="str">
        <f t="shared" si="14"/>
        <v/>
      </c>
      <c r="AQ95" s="128"/>
      <c r="AR95" s="127"/>
      <c r="AS95" s="192" t="s">
        <v>1</v>
      </c>
      <c r="AT95" s="127"/>
      <c r="AU95" s="127"/>
      <c r="AV95" s="127"/>
      <c r="AW95" s="192"/>
    </row>
    <row r="96" spans="1:49" ht="22.5" customHeight="1">
      <c r="A96" s="136"/>
      <c r="B96" s="136"/>
      <c r="C96" s="194"/>
      <c r="D96" s="19"/>
      <c r="E96" s="127"/>
      <c r="F96" s="127"/>
      <c r="G96" s="127"/>
      <c r="H96" s="128"/>
      <c r="I96" s="127"/>
      <c r="J96" s="129" t="str">
        <f>IF(G96="","",IF(AND(G96="Quick win",Z96&gt;'7. Scoring criteria'!$C$45,AP96&gt;'7. Scoring criteria'!F130),"Yes",IF(AND(G96="Big bet",Z96&gt;'7. Scoring criteria'!$C$46,AC96&gt;'7. Scoring criteria'!$D$46,AF96&gt;'7. Scoring criteria'!$E$46),"Yes",IF(AND(G96="Long shot",AC96&gt;'7. Scoring criteria'!$D$47,AF96&gt;'7. Scoring criteria'!$E$47),"Yes","No"))))</f>
        <v/>
      </c>
      <c r="K96" s="129"/>
      <c r="L96" s="128"/>
      <c r="M96" s="130" t="str">
        <f t="shared" si="9"/>
        <v/>
      </c>
      <c r="N96" s="131" t="str">
        <f>IFERROR(RANK(M96,$M$14:$M$128,0)+COUNTIF($M$14:M96,#REF!)," ")</f>
        <v xml:space="preserve"> </v>
      </c>
      <c r="O96" s="128"/>
      <c r="P96" s="132" t="str">
        <f>IFERROR(AVERAGE('4a. Scorer 1'!F95,'4b. Scorer 2'!F95,'4c. Scorer 3'!F95)," ")</f>
        <v xml:space="preserve"> </v>
      </c>
      <c r="Q96" s="132"/>
      <c r="R96" s="132"/>
      <c r="S96" s="132"/>
      <c r="T96" s="132"/>
      <c r="U96" s="132"/>
      <c r="V96" s="132"/>
      <c r="W96" s="132"/>
      <c r="X96" s="132"/>
      <c r="Y96" s="132"/>
      <c r="Z96" s="133" t="str">
        <f t="shared" si="10"/>
        <v/>
      </c>
      <c r="AA96" s="132" t="str">
        <f>IFERROR(AVERAGE('4a. Scorer 1'!H95,'4b. Scorer 2'!H95,'4c. Scorer 3'!H95)," ")</f>
        <v xml:space="preserve"> </v>
      </c>
      <c r="AB96" s="132" t="str">
        <f>IFERROR(AVERAGE('4a. Scorer 1'!J95,'4b. Scorer 2'!J95,'4c. Scorer 3'!J95)," ")</f>
        <v xml:space="preserve"> </v>
      </c>
      <c r="AC96" s="133" t="str">
        <f t="shared" si="11"/>
        <v/>
      </c>
      <c r="AD96" s="132" t="str">
        <f>IFERROR(AVERAGE('4a. Scorer 1'!#REF!,'4b. Scorer 2'!N95,'4c. Scorer 3'!#REF!)," ")</f>
        <v xml:space="preserve"> </v>
      </c>
      <c r="AE96" s="132"/>
      <c r="AF96" s="133" t="str">
        <f t="shared" si="12"/>
        <v/>
      </c>
      <c r="AG96" s="132"/>
      <c r="AH96" s="132"/>
      <c r="AI96" s="132"/>
      <c r="AJ96" s="132"/>
      <c r="AK96" s="132"/>
      <c r="AL96" s="132"/>
      <c r="AM96" s="133" t="str">
        <f t="shared" si="13"/>
        <v/>
      </c>
      <c r="AN96" s="132"/>
      <c r="AO96" s="132"/>
      <c r="AP96" s="133" t="str">
        <f t="shared" si="14"/>
        <v/>
      </c>
      <c r="AQ96" s="128"/>
      <c r="AR96" s="127"/>
      <c r="AS96" s="192" t="s">
        <v>1</v>
      </c>
      <c r="AT96" s="127"/>
      <c r="AU96" s="127"/>
      <c r="AV96" s="127"/>
      <c r="AW96" s="192"/>
    </row>
    <row r="97" spans="1:49" ht="22.5" customHeight="1">
      <c r="A97" s="136"/>
      <c r="B97" s="136"/>
      <c r="C97" s="194"/>
      <c r="D97" s="19"/>
      <c r="E97" s="127"/>
      <c r="F97" s="127"/>
      <c r="G97" s="127"/>
      <c r="H97" s="128"/>
      <c r="I97" s="127"/>
      <c r="J97" s="129" t="str">
        <f>IF(G97="","",IF(AND(G97="Quick win",Z97&gt;'7. Scoring criteria'!$C$45,AP97&gt;'7. Scoring criteria'!F131),"Yes",IF(AND(G97="Big bet",Z97&gt;'7. Scoring criteria'!$C$46,AC97&gt;'7. Scoring criteria'!$D$46,AF97&gt;'7. Scoring criteria'!$E$46),"Yes",IF(AND(G97="Long shot",AC97&gt;'7. Scoring criteria'!$D$47,AF97&gt;'7. Scoring criteria'!$E$47),"Yes","No"))))</f>
        <v/>
      </c>
      <c r="K97" s="129"/>
      <c r="L97" s="128"/>
      <c r="M97" s="130" t="str">
        <f t="shared" si="9"/>
        <v/>
      </c>
      <c r="N97" s="131" t="str">
        <f>IFERROR(RANK(M97,$M$14:$M$128,0)+COUNTIF($M$14:M97,#REF!)," ")</f>
        <v xml:space="preserve"> </v>
      </c>
      <c r="O97" s="128"/>
      <c r="P97" s="132" t="str">
        <f>IFERROR(AVERAGE('4a. Scorer 1'!F96,'4b. Scorer 2'!F96,'4c. Scorer 3'!F96)," ")</f>
        <v xml:space="preserve"> </v>
      </c>
      <c r="Q97" s="132"/>
      <c r="R97" s="132"/>
      <c r="S97" s="132"/>
      <c r="T97" s="132"/>
      <c r="U97" s="132"/>
      <c r="V97" s="132"/>
      <c r="W97" s="132"/>
      <c r="X97" s="132"/>
      <c r="Y97" s="132"/>
      <c r="Z97" s="133" t="str">
        <f t="shared" si="10"/>
        <v/>
      </c>
      <c r="AA97" s="132" t="str">
        <f>IFERROR(AVERAGE('4a. Scorer 1'!H96,'4b. Scorer 2'!H96,'4c. Scorer 3'!H96)," ")</f>
        <v xml:space="preserve"> </v>
      </c>
      <c r="AB97" s="132" t="str">
        <f>IFERROR(AVERAGE('4a. Scorer 1'!J96,'4b. Scorer 2'!J96,'4c. Scorer 3'!J96)," ")</f>
        <v xml:space="preserve"> </v>
      </c>
      <c r="AC97" s="133" t="str">
        <f t="shared" si="11"/>
        <v/>
      </c>
      <c r="AD97" s="132" t="str">
        <f>IFERROR(AVERAGE('4a. Scorer 1'!#REF!,'4b. Scorer 2'!N96,'4c. Scorer 3'!#REF!)," ")</f>
        <v xml:space="preserve"> </v>
      </c>
      <c r="AE97" s="132"/>
      <c r="AF97" s="133" t="str">
        <f t="shared" si="12"/>
        <v/>
      </c>
      <c r="AG97" s="132"/>
      <c r="AH97" s="132"/>
      <c r="AI97" s="132"/>
      <c r="AJ97" s="132"/>
      <c r="AK97" s="132"/>
      <c r="AL97" s="132"/>
      <c r="AM97" s="133" t="str">
        <f t="shared" si="13"/>
        <v/>
      </c>
      <c r="AN97" s="132"/>
      <c r="AO97" s="132"/>
      <c r="AP97" s="133" t="str">
        <f t="shared" si="14"/>
        <v/>
      </c>
      <c r="AQ97" s="128"/>
      <c r="AR97" s="127"/>
      <c r="AS97" s="192" t="s">
        <v>1</v>
      </c>
      <c r="AT97" s="127"/>
      <c r="AU97" s="127"/>
      <c r="AV97" s="127"/>
      <c r="AW97" s="192"/>
    </row>
    <row r="98" spans="1:49" ht="22.5" customHeight="1">
      <c r="A98" s="136"/>
      <c r="B98" s="136"/>
      <c r="C98" s="194"/>
      <c r="D98" s="19"/>
      <c r="E98" s="127"/>
      <c r="F98" s="127"/>
      <c r="G98" s="127"/>
      <c r="H98" s="128"/>
      <c r="I98" s="127"/>
      <c r="J98" s="129" t="str">
        <f>IF(G98="","",IF(AND(G98="Quick win",Z98&gt;'7. Scoring criteria'!$C$45,AP98&gt;'7. Scoring criteria'!F132),"Yes",IF(AND(G98="Big bet",Z98&gt;'7. Scoring criteria'!$C$46,AC98&gt;'7. Scoring criteria'!$D$46,AF98&gt;'7. Scoring criteria'!$E$46),"Yes",IF(AND(G98="Long shot",AC98&gt;'7. Scoring criteria'!$D$47,AF98&gt;'7. Scoring criteria'!$E$47),"Yes","No"))))</f>
        <v/>
      </c>
      <c r="K98" s="129"/>
      <c r="L98" s="128"/>
      <c r="M98" s="130" t="str">
        <f t="shared" si="9"/>
        <v/>
      </c>
      <c r="N98" s="131" t="str">
        <f>IFERROR(RANK(M98,$M$14:$M$128,0)+COUNTIF($M$14:M98,#REF!)," ")</f>
        <v xml:space="preserve"> </v>
      </c>
      <c r="O98" s="128"/>
      <c r="P98" s="132" t="str">
        <f>IFERROR(AVERAGE('4a. Scorer 1'!F97,'4b. Scorer 2'!F97,'4c. Scorer 3'!F97)," ")</f>
        <v xml:space="preserve"> </v>
      </c>
      <c r="Q98" s="132"/>
      <c r="R98" s="132"/>
      <c r="S98" s="132"/>
      <c r="T98" s="132"/>
      <c r="U98" s="132"/>
      <c r="V98" s="132"/>
      <c r="W98" s="132"/>
      <c r="X98" s="132"/>
      <c r="Y98" s="132"/>
      <c r="Z98" s="133" t="str">
        <f t="shared" si="10"/>
        <v/>
      </c>
      <c r="AA98" s="132" t="str">
        <f>IFERROR(AVERAGE('4a. Scorer 1'!H97,'4b. Scorer 2'!H97,'4c. Scorer 3'!H97)," ")</f>
        <v xml:space="preserve"> </v>
      </c>
      <c r="AB98" s="132" t="str">
        <f>IFERROR(AVERAGE('4a. Scorer 1'!J97,'4b. Scorer 2'!J97,'4c. Scorer 3'!J97)," ")</f>
        <v xml:space="preserve"> </v>
      </c>
      <c r="AC98" s="133" t="str">
        <f t="shared" si="11"/>
        <v/>
      </c>
      <c r="AD98" s="132" t="str">
        <f>IFERROR(AVERAGE('4a. Scorer 1'!#REF!,'4b. Scorer 2'!N97,'4c. Scorer 3'!#REF!)," ")</f>
        <v xml:space="preserve"> </v>
      </c>
      <c r="AE98" s="132"/>
      <c r="AF98" s="133" t="str">
        <f t="shared" si="12"/>
        <v/>
      </c>
      <c r="AG98" s="132"/>
      <c r="AH98" s="132"/>
      <c r="AI98" s="132"/>
      <c r="AJ98" s="132"/>
      <c r="AK98" s="132"/>
      <c r="AL98" s="132"/>
      <c r="AM98" s="133" t="str">
        <f t="shared" si="13"/>
        <v/>
      </c>
      <c r="AN98" s="132"/>
      <c r="AO98" s="132"/>
      <c r="AP98" s="133" t="str">
        <f t="shared" si="14"/>
        <v/>
      </c>
      <c r="AQ98" s="128"/>
      <c r="AR98" s="127"/>
      <c r="AS98" s="192" t="s">
        <v>1</v>
      </c>
      <c r="AT98" s="127"/>
      <c r="AU98" s="127"/>
      <c r="AV98" s="127"/>
      <c r="AW98" s="192"/>
    </row>
    <row r="99" spans="1:49" ht="22.5" customHeight="1">
      <c r="A99" s="136"/>
      <c r="B99" s="136"/>
      <c r="C99" s="194"/>
      <c r="D99" s="19"/>
      <c r="E99" s="127"/>
      <c r="F99" s="127"/>
      <c r="G99" s="127"/>
      <c r="H99" s="128"/>
      <c r="I99" s="127"/>
      <c r="J99" s="129" t="str">
        <f>IF(G99="","",IF(AND(G99="Quick win",Z99&gt;'7. Scoring criteria'!$C$45,AP99&gt;'7. Scoring criteria'!F133),"Yes",IF(AND(G99="Big bet",Z99&gt;'7. Scoring criteria'!$C$46,AC99&gt;'7. Scoring criteria'!$D$46,AF99&gt;'7. Scoring criteria'!$E$46),"Yes",IF(AND(G99="Long shot",AC99&gt;'7. Scoring criteria'!$D$47,AF99&gt;'7. Scoring criteria'!$E$47),"Yes","No"))))</f>
        <v/>
      </c>
      <c r="K99" s="129"/>
      <c r="L99" s="128"/>
      <c r="M99" s="130" t="str">
        <f t="shared" si="9"/>
        <v/>
      </c>
      <c r="N99" s="131" t="str">
        <f>IFERROR(RANK(M99,$M$14:$M$128,0)+COUNTIF($M$14:M99,#REF!)," ")</f>
        <v xml:space="preserve"> </v>
      </c>
      <c r="O99" s="128"/>
      <c r="P99" s="132" t="str">
        <f>IFERROR(AVERAGE('4a. Scorer 1'!F98,'4b. Scorer 2'!F98,'4c. Scorer 3'!F98)," ")</f>
        <v xml:space="preserve"> </v>
      </c>
      <c r="Q99" s="132"/>
      <c r="R99" s="132"/>
      <c r="S99" s="132"/>
      <c r="T99" s="132"/>
      <c r="U99" s="132"/>
      <c r="V99" s="132"/>
      <c r="W99" s="132"/>
      <c r="X99" s="132"/>
      <c r="Y99" s="132"/>
      <c r="Z99" s="133" t="str">
        <f t="shared" si="10"/>
        <v/>
      </c>
      <c r="AA99" s="132" t="str">
        <f>IFERROR(AVERAGE('4a. Scorer 1'!H98,'4b. Scorer 2'!H98,'4c. Scorer 3'!H98)," ")</f>
        <v xml:space="preserve"> </v>
      </c>
      <c r="AB99" s="132" t="str">
        <f>IFERROR(AVERAGE('4a. Scorer 1'!J98,'4b. Scorer 2'!J98,'4c. Scorer 3'!J98)," ")</f>
        <v xml:space="preserve"> </v>
      </c>
      <c r="AC99" s="133" t="str">
        <f t="shared" si="11"/>
        <v/>
      </c>
      <c r="AD99" s="132" t="str">
        <f>IFERROR(AVERAGE('4a. Scorer 1'!#REF!,'4b. Scorer 2'!N98,'4c. Scorer 3'!#REF!)," ")</f>
        <v xml:space="preserve"> </v>
      </c>
      <c r="AE99" s="132"/>
      <c r="AF99" s="133" t="str">
        <f t="shared" si="12"/>
        <v/>
      </c>
      <c r="AG99" s="132"/>
      <c r="AH99" s="132"/>
      <c r="AI99" s="132"/>
      <c r="AJ99" s="132"/>
      <c r="AK99" s="132"/>
      <c r="AL99" s="132"/>
      <c r="AM99" s="133" t="str">
        <f t="shared" si="13"/>
        <v/>
      </c>
      <c r="AN99" s="132"/>
      <c r="AO99" s="132"/>
      <c r="AP99" s="133" t="str">
        <f t="shared" si="14"/>
        <v/>
      </c>
      <c r="AQ99" s="128"/>
      <c r="AR99" s="127"/>
      <c r="AS99" s="192" t="s">
        <v>1</v>
      </c>
      <c r="AT99" s="127"/>
      <c r="AU99" s="127"/>
      <c r="AV99" s="127"/>
      <c r="AW99" s="192"/>
    </row>
    <row r="100" spans="1:49" ht="22.5" customHeight="1">
      <c r="A100" s="136"/>
      <c r="B100" s="136"/>
      <c r="C100" s="194"/>
      <c r="D100" s="19"/>
      <c r="E100" s="127"/>
      <c r="F100" s="127"/>
      <c r="G100" s="127"/>
      <c r="H100" s="128"/>
      <c r="I100" s="127"/>
      <c r="J100" s="129" t="str">
        <f>IF(G100="","",IF(AND(G100="Quick win",Z100&gt;'7. Scoring criteria'!$C$45,AP100&gt;'7. Scoring criteria'!F134),"Yes",IF(AND(G100="Big bet",Z100&gt;'7. Scoring criteria'!$C$46,AC100&gt;'7. Scoring criteria'!$D$46,AF100&gt;'7. Scoring criteria'!$E$46),"Yes",IF(AND(G100="Long shot",AC100&gt;'7. Scoring criteria'!$D$47,AF100&gt;'7. Scoring criteria'!$E$47),"Yes","No"))))</f>
        <v/>
      </c>
      <c r="K100" s="129"/>
      <c r="L100" s="128"/>
      <c r="M100" s="130" t="str">
        <f t="shared" si="9"/>
        <v/>
      </c>
      <c r="N100" s="131" t="str">
        <f>IFERROR(RANK(M100,$M$14:$M$128,0)+COUNTIF($M$14:M100,#REF!)," ")</f>
        <v xml:space="preserve"> </v>
      </c>
      <c r="O100" s="128"/>
      <c r="P100" s="132" t="str">
        <f>IFERROR(AVERAGE('4a. Scorer 1'!F99,'4b. Scorer 2'!F99,'4c. Scorer 3'!F99)," ")</f>
        <v xml:space="preserve"> </v>
      </c>
      <c r="Q100" s="132"/>
      <c r="R100" s="132"/>
      <c r="S100" s="132"/>
      <c r="T100" s="132"/>
      <c r="U100" s="132"/>
      <c r="V100" s="132"/>
      <c r="W100" s="132"/>
      <c r="X100" s="132"/>
      <c r="Y100" s="132"/>
      <c r="Z100" s="133" t="str">
        <f t="shared" si="10"/>
        <v/>
      </c>
      <c r="AA100" s="132" t="str">
        <f>IFERROR(AVERAGE('4a. Scorer 1'!H99,'4b. Scorer 2'!H99,'4c. Scorer 3'!H99)," ")</f>
        <v xml:space="preserve"> </v>
      </c>
      <c r="AB100" s="132" t="str">
        <f>IFERROR(AVERAGE('4a. Scorer 1'!J99,'4b. Scorer 2'!J99,'4c. Scorer 3'!J99)," ")</f>
        <v xml:space="preserve"> </v>
      </c>
      <c r="AC100" s="133" t="str">
        <f t="shared" si="11"/>
        <v/>
      </c>
      <c r="AD100" s="132" t="str">
        <f>IFERROR(AVERAGE('4a. Scorer 1'!#REF!,'4b. Scorer 2'!N99,'4c. Scorer 3'!#REF!)," ")</f>
        <v xml:space="preserve"> </v>
      </c>
      <c r="AE100" s="132"/>
      <c r="AF100" s="133" t="str">
        <f t="shared" si="12"/>
        <v/>
      </c>
      <c r="AG100" s="132"/>
      <c r="AH100" s="132"/>
      <c r="AI100" s="132"/>
      <c r="AJ100" s="132"/>
      <c r="AK100" s="132"/>
      <c r="AL100" s="132"/>
      <c r="AM100" s="133" t="str">
        <f t="shared" si="13"/>
        <v/>
      </c>
      <c r="AN100" s="132"/>
      <c r="AO100" s="132"/>
      <c r="AP100" s="133" t="str">
        <f t="shared" si="14"/>
        <v/>
      </c>
      <c r="AQ100" s="128"/>
      <c r="AR100" s="127"/>
      <c r="AS100" s="192" t="s">
        <v>1</v>
      </c>
      <c r="AT100" s="127"/>
      <c r="AU100" s="127"/>
      <c r="AV100" s="127"/>
      <c r="AW100" s="192"/>
    </row>
    <row r="101" spans="1:49" ht="22.5" customHeight="1">
      <c r="A101" s="136"/>
      <c r="B101" s="136"/>
      <c r="C101" s="194"/>
      <c r="D101" s="19"/>
      <c r="E101" s="127"/>
      <c r="F101" s="127"/>
      <c r="G101" s="127"/>
      <c r="H101" s="128"/>
      <c r="I101" s="127"/>
      <c r="J101" s="129" t="str">
        <f>IF(G101="","",IF(AND(G101="Quick win",Z101&gt;'7. Scoring criteria'!$C$45,AP101&gt;'7. Scoring criteria'!F135),"Yes",IF(AND(G101="Big bet",Z101&gt;'7. Scoring criteria'!$C$46,AC101&gt;'7. Scoring criteria'!$D$46,AF101&gt;'7. Scoring criteria'!$E$46),"Yes",IF(AND(G101="Long shot",AC101&gt;'7. Scoring criteria'!$D$47,AF101&gt;'7. Scoring criteria'!$E$47),"Yes","No"))))</f>
        <v/>
      </c>
      <c r="K101" s="129"/>
      <c r="L101" s="128"/>
      <c r="M101" s="130" t="str">
        <f t="shared" si="9"/>
        <v/>
      </c>
      <c r="N101" s="131" t="str">
        <f>IFERROR(RANK(M101,$M$14:$M$128,0)+COUNTIF($M$14:M101,#REF!)," ")</f>
        <v xml:space="preserve"> </v>
      </c>
      <c r="O101" s="128"/>
      <c r="P101" s="132" t="str">
        <f>IFERROR(AVERAGE('4a. Scorer 1'!F100,'4b. Scorer 2'!F100,'4c. Scorer 3'!F100)," ")</f>
        <v xml:space="preserve"> </v>
      </c>
      <c r="Q101" s="132"/>
      <c r="R101" s="132"/>
      <c r="S101" s="132"/>
      <c r="T101" s="132"/>
      <c r="U101" s="132"/>
      <c r="V101" s="132"/>
      <c r="W101" s="132"/>
      <c r="X101" s="132"/>
      <c r="Y101" s="132"/>
      <c r="Z101" s="133" t="str">
        <f t="shared" si="10"/>
        <v/>
      </c>
      <c r="AA101" s="132" t="str">
        <f>IFERROR(AVERAGE('4a. Scorer 1'!H100,'4b. Scorer 2'!H100,'4c. Scorer 3'!H100)," ")</f>
        <v xml:space="preserve"> </v>
      </c>
      <c r="AB101" s="132" t="str">
        <f>IFERROR(AVERAGE('4a. Scorer 1'!J100,'4b. Scorer 2'!J100,'4c. Scorer 3'!J100)," ")</f>
        <v xml:space="preserve"> </v>
      </c>
      <c r="AC101" s="133" t="str">
        <f t="shared" si="11"/>
        <v/>
      </c>
      <c r="AD101" s="132" t="str">
        <f>IFERROR(AVERAGE('4a. Scorer 1'!#REF!,'4b. Scorer 2'!N100,'4c. Scorer 3'!#REF!)," ")</f>
        <v xml:space="preserve"> </v>
      </c>
      <c r="AE101" s="132"/>
      <c r="AF101" s="133" t="str">
        <f t="shared" si="12"/>
        <v/>
      </c>
      <c r="AG101" s="132"/>
      <c r="AH101" s="132"/>
      <c r="AI101" s="132"/>
      <c r="AJ101" s="132"/>
      <c r="AK101" s="132"/>
      <c r="AL101" s="132"/>
      <c r="AM101" s="133" t="str">
        <f t="shared" si="13"/>
        <v/>
      </c>
      <c r="AN101" s="132"/>
      <c r="AO101" s="132"/>
      <c r="AP101" s="133" t="str">
        <f t="shared" si="14"/>
        <v/>
      </c>
      <c r="AQ101" s="128"/>
      <c r="AR101" s="127"/>
      <c r="AS101" s="192" t="s">
        <v>1</v>
      </c>
      <c r="AT101" s="127"/>
      <c r="AU101" s="127"/>
      <c r="AV101" s="127"/>
      <c r="AW101" s="192"/>
    </row>
    <row r="102" spans="1:49" ht="22.5" customHeight="1">
      <c r="A102" s="136"/>
      <c r="B102" s="136"/>
      <c r="C102" s="194"/>
      <c r="D102" s="19"/>
      <c r="E102" s="127"/>
      <c r="F102" s="127"/>
      <c r="G102" s="127"/>
      <c r="H102" s="128"/>
      <c r="I102" s="127"/>
      <c r="J102" s="129" t="str">
        <f>IF(G102="","",IF(AND(G102="Quick win",Z102&gt;'7. Scoring criteria'!$C$45,AP102&gt;'7. Scoring criteria'!F136),"Yes",IF(AND(G102="Big bet",Z102&gt;'7. Scoring criteria'!$C$46,AC102&gt;'7. Scoring criteria'!$D$46,AF102&gt;'7. Scoring criteria'!$E$46),"Yes",IF(AND(G102="Long shot",AC102&gt;'7. Scoring criteria'!$D$47,AF102&gt;'7. Scoring criteria'!$E$47),"Yes","No"))))</f>
        <v/>
      </c>
      <c r="K102" s="129"/>
      <c r="L102" s="128"/>
      <c r="M102" s="130" t="str">
        <f t="shared" si="9"/>
        <v/>
      </c>
      <c r="N102" s="131" t="str">
        <f>IFERROR(RANK(M102,$M$14:$M$128,0)+COUNTIF($M$14:M102,#REF!)," ")</f>
        <v xml:space="preserve"> </v>
      </c>
      <c r="O102" s="128"/>
      <c r="P102" s="132" t="str">
        <f>IFERROR(AVERAGE('4a. Scorer 1'!F101,'4b. Scorer 2'!F101,'4c. Scorer 3'!F101)," ")</f>
        <v xml:space="preserve"> </v>
      </c>
      <c r="Q102" s="132"/>
      <c r="R102" s="132"/>
      <c r="S102" s="132"/>
      <c r="T102" s="132"/>
      <c r="U102" s="132"/>
      <c r="V102" s="132"/>
      <c r="W102" s="132"/>
      <c r="X102" s="132"/>
      <c r="Y102" s="132"/>
      <c r="Z102" s="133" t="str">
        <f t="shared" si="10"/>
        <v/>
      </c>
      <c r="AA102" s="132" t="str">
        <f>IFERROR(AVERAGE('4a. Scorer 1'!H101,'4b. Scorer 2'!H101,'4c. Scorer 3'!H101)," ")</f>
        <v xml:space="preserve"> </v>
      </c>
      <c r="AB102" s="132" t="str">
        <f>IFERROR(AVERAGE('4a. Scorer 1'!J101,'4b. Scorer 2'!J101,'4c. Scorer 3'!J101)," ")</f>
        <v xml:space="preserve"> </v>
      </c>
      <c r="AC102" s="133" t="str">
        <f t="shared" si="11"/>
        <v/>
      </c>
      <c r="AD102" s="132" t="str">
        <f>IFERROR(AVERAGE('4a. Scorer 1'!#REF!,'4b. Scorer 2'!N101,'4c. Scorer 3'!#REF!)," ")</f>
        <v xml:space="preserve"> </v>
      </c>
      <c r="AE102" s="132"/>
      <c r="AF102" s="133" t="str">
        <f t="shared" si="12"/>
        <v/>
      </c>
      <c r="AG102" s="132"/>
      <c r="AH102" s="132"/>
      <c r="AI102" s="132"/>
      <c r="AJ102" s="132"/>
      <c r="AK102" s="132"/>
      <c r="AL102" s="132"/>
      <c r="AM102" s="133" t="str">
        <f t="shared" si="13"/>
        <v/>
      </c>
      <c r="AN102" s="132"/>
      <c r="AO102" s="132"/>
      <c r="AP102" s="133" t="str">
        <f t="shared" si="14"/>
        <v/>
      </c>
      <c r="AQ102" s="128"/>
      <c r="AR102" s="127"/>
      <c r="AS102" s="192" t="s">
        <v>1</v>
      </c>
      <c r="AT102" s="127"/>
      <c r="AU102" s="127"/>
      <c r="AV102" s="127"/>
      <c r="AW102" s="192"/>
    </row>
    <row r="103" spans="1:49" ht="22.5" customHeight="1">
      <c r="A103" s="136"/>
      <c r="B103" s="136"/>
      <c r="C103" s="194"/>
      <c r="D103" s="19"/>
      <c r="E103" s="127"/>
      <c r="F103" s="127"/>
      <c r="G103" s="127"/>
      <c r="H103" s="128"/>
      <c r="I103" s="127"/>
      <c r="J103" s="129" t="str">
        <f>IF(G103="","",IF(AND(G103="Quick win",Z103&gt;'7. Scoring criteria'!$C$45,AP103&gt;'7. Scoring criteria'!F137),"Yes",IF(AND(G103="Big bet",Z103&gt;'7. Scoring criteria'!$C$46,AC103&gt;'7. Scoring criteria'!$D$46,AF103&gt;'7. Scoring criteria'!$E$46),"Yes",IF(AND(G103="Long shot",AC103&gt;'7. Scoring criteria'!$D$47,AF103&gt;'7. Scoring criteria'!$E$47),"Yes","No"))))</f>
        <v/>
      </c>
      <c r="K103" s="129"/>
      <c r="L103" s="128"/>
      <c r="M103" s="130" t="str">
        <f t="shared" si="9"/>
        <v/>
      </c>
      <c r="N103" s="131" t="str">
        <f>IFERROR(RANK(M103,$M$14:$M$128,0)+COUNTIF($M$14:M103,#REF!)," ")</f>
        <v xml:space="preserve"> </v>
      </c>
      <c r="O103" s="128"/>
      <c r="P103" s="132" t="str">
        <f>IFERROR(AVERAGE('4a. Scorer 1'!F102,'4b. Scorer 2'!F102,'4c. Scorer 3'!F102)," ")</f>
        <v xml:space="preserve"> </v>
      </c>
      <c r="Q103" s="132"/>
      <c r="R103" s="132"/>
      <c r="S103" s="132"/>
      <c r="T103" s="132"/>
      <c r="U103" s="132"/>
      <c r="V103" s="132"/>
      <c r="W103" s="132"/>
      <c r="X103" s="132"/>
      <c r="Y103" s="132"/>
      <c r="Z103" s="133" t="str">
        <f t="shared" si="10"/>
        <v/>
      </c>
      <c r="AA103" s="132" t="str">
        <f>IFERROR(AVERAGE('4a. Scorer 1'!H102,'4b. Scorer 2'!H102,'4c. Scorer 3'!H102)," ")</f>
        <v xml:space="preserve"> </v>
      </c>
      <c r="AB103" s="132" t="str">
        <f>IFERROR(AVERAGE('4a. Scorer 1'!J102,'4b. Scorer 2'!J102,'4c. Scorer 3'!J102)," ")</f>
        <v xml:space="preserve"> </v>
      </c>
      <c r="AC103" s="133" t="str">
        <f t="shared" si="11"/>
        <v/>
      </c>
      <c r="AD103" s="132" t="str">
        <f>IFERROR(AVERAGE('4a. Scorer 1'!#REF!,'4b. Scorer 2'!N102,'4c. Scorer 3'!#REF!)," ")</f>
        <v xml:space="preserve"> </v>
      </c>
      <c r="AE103" s="132"/>
      <c r="AF103" s="133" t="str">
        <f t="shared" si="12"/>
        <v/>
      </c>
      <c r="AG103" s="132"/>
      <c r="AH103" s="132"/>
      <c r="AI103" s="132"/>
      <c r="AJ103" s="132"/>
      <c r="AK103" s="132"/>
      <c r="AL103" s="132"/>
      <c r="AM103" s="133" t="str">
        <f t="shared" si="13"/>
        <v/>
      </c>
      <c r="AN103" s="132"/>
      <c r="AO103" s="132"/>
      <c r="AP103" s="133" t="str">
        <f t="shared" si="14"/>
        <v/>
      </c>
      <c r="AQ103" s="128"/>
      <c r="AR103" s="127"/>
      <c r="AS103" s="192" t="s">
        <v>1</v>
      </c>
      <c r="AT103" s="127"/>
      <c r="AU103" s="127"/>
      <c r="AV103" s="127"/>
      <c r="AW103" s="192"/>
    </row>
    <row r="104" spans="1:49" ht="22.5" customHeight="1">
      <c r="A104" s="136"/>
      <c r="B104" s="136"/>
      <c r="C104" s="194"/>
      <c r="D104" s="19"/>
      <c r="E104" s="127"/>
      <c r="F104" s="127"/>
      <c r="G104" s="127"/>
      <c r="H104" s="128"/>
      <c r="I104" s="127"/>
      <c r="J104" s="129" t="str">
        <f>IF(G104="","",IF(AND(G104="Quick win",Z104&gt;'7. Scoring criteria'!$C$45,AP104&gt;'7. Scoring criteria'!F138),"Yes",IF(AND(G104="Big bet",Z104&gt;'7. Scoring criteria'!$C$46,AC104&gt;'7. Scoring criteria'!$D$46,AF104&gt;'7. Scoring criteria'!$E$46),"Yes",IF(AND(G104="Long shot",AC104&gt;'7. Scoring criteria'!$D$47,AF104&gt;'7. Scoring criteria'!$E$47),"Yes","No"))))</f>
        <v/>
      </c>
      <c r="K104" s="129"/>
      <c r="L104" s="128"/>
      <c r="M104" s="130" t="str">
        <f t="shared" si="9"/>
        <v/>
      </c>
      <c r="N104" s="131" t="str">
        <f>IFERROR(RANK(M104,$M$14:$M$128,0)+COUNTIF($M$14:M104,#REF!)," ")</f>
        <v xml:space="preserve"> </v>
      </c>
      <c r="O104" s="128"/>
      <c r="P104" s="132" t="str">
        <f>IFERROR(AVERAGE('4a. Scorer 1'!F103,'4b. Scorer 2'!F103,'4c. Scorer 3'!F103)," ")</f>
        <v xml:space="preserve"> </v>
      </c>
      <c r="Q104" s="132"/>
      <c r="R104" s="132"/>
      <c r="S104" s="132"/>
      <c r="T104" s="132"/>
      <c r="U104" s="132"/>
      <c r="V104" s="132"/>
      <c r="W104" s="132"/>
      <c r="X104" s="132"/>
      <c r="Y104" s="132"/>
      <c r="Z104" s="133" t="str">
        <f t="shared" si="10"/>
        <v/>
      </c>
      <c r="AA104" s="132" t="str">
        <f>IFERROR(AVERAGE('4a. Scorer 1'!H103,'4b. Scorer 2'!H103,'4c. Scorer 3'!H103)," ")</f>
        <v xml:space="preserve"> </v>
      </c>
      <c r="AB104" s="132" t="str">
        <f>IFERROR(AVERAGE('4a. Scorer 1'!J103,'4b. Scorer 2'!J103,'4c. Scorer 3'!J103)," ")</f>
        <v xml:space="preserve"> </v>
      </c>
      <c r="AC104" s="133" t="str">
        <f t="shared" si="11"/>
        <v/>
      </c>
      <c r="AD104" s="132" t="str">
        <f>IFERROR(AVERAGE('4a. Scorer 1'!#REF!,'4b. Scorer 2'!N103,'4c. Scorer 3'!#REF!)," ")</f>
        <v xml:space="preserve"> </v>
      </c>
      <c r="AE104" s="132"/>
      <c r="AF104" s="133" t="str">
        <f t="shared" si="12"/>
        <v/>
      </c>
      <c r="AG104" s="132"/>
      <c r="AH104" s="132"/>
      <c r="AI104" s="132"/>
      <c r="AJ104" s="132"/>
      <c r="AK104" s="132"/>
      <c r="AL104" s="132"/>
      <c r="AM104" s="133" t="str">
        <f t="shared" si="13"/>
        <v/>
      </c>
      <c r="AN104" s="132"/>
      <c r="AO104" s="132"/>
      <c r="AP104" s="133" t="str">
        <f t="shared" si="14"/>
        <v/>
      </c>
      <c r="AQ104" s="128"/>
      <c r="AR104" s="127"/>
      <c r="AS104" s="192" t="s">
        <v>1</v>
      </c>
      <c r="AT104" s="127"/>
      <c r="AU104" s="127"/>
      <c r="AV104" s="127"/>
      <c r="AW104" s="192"/>
    </row>
    <row r="105" spans="1:49" ht="22.5" customHeight="1">
      <c r="A105" s="136"/>
      <c r="B105" s="136"/>
      <c r="C105" s="194"/>
      <c r="D105" s="19"/>
      <c r="E105" s="127"/>
      <c r="F105" s="127"/>
      <c r="G105" s="127"/>
      <c r="H105" s="128"/>
      <c r="I105" s="127"/>
      <c r="J105" s="129" t="str">
        <f>IF(G105="","",IF(AND(G105="Quick win",Z105&gt;'7. Scoring criteria'!$C$45,AP105&gt;'7. Scoring criteria'!F139),"Yes",IF(AND(G105="Big bet",Z105&gt;'7. Scoring criteria'!$C$46,AC105&gt;'7. Scoring criteria'!$D$46,AF105&gt;'7. Scoring criteria'!$E$46),"Yes",IF(AND(G105="Long shot",AC105&gt;'7. Scoring criteria'!$D$47,AF105&gt;'7. Scoring criteria'!$E$47),"Yes","No"))))</f>
        <v/>
      </c>
      <c r="K105" s="129"/>
      <c r="L105" s="128"/>
      <c r="M105" s="130" t="str">
        <f t="shared" ref="M105:M130" si="15">IFERROR(AVERAGE(P105:AB105,AA105:AB105,AD105:AD105,AG105:AI105),"")</f>
        <v/>
      </c>
      <c r="N105" s="131" t="str">
        <f>IFERROR(RANK(M105,$M$14:$M$128,0)+COUNTIF($M$14:M105,#REF!)," ")</f>
        <v xml:space="preserve"> </v>
      </c>
      <c r="O105" s="128"/>
      <c r="P105" s="132" t="str">
        <f>IFERROR(AVERAGE('4a. Scorer 1'!F104,'4b. Scorer 2'!F104,'4c. Scorer 3'!F104)," ")</f>
        <v xml:space="preserve"> </v>
      </c>
      <c r="Q105" s="132"/>
      <c r="R105" s="132"/>
      <c r="S105" s="132"/>
      <c r="T105" s="132"/>
      <c r="U105" s="132"/>
      <c r="V105" s="132"/>
      <c r="W105" s="132"/>
      <c r="X105" s="132"/>
      <c r="Y105" s="132"/>
      <c r="Z105" s="133" t="str">
        <f t="shared" ref="Z105:Z130" si="16">IFERROR(AVERAGE(Q105:T105),"")</f>
        <v/>
      </c>
      <c r="AA105" s="132" t="str">
        <f>IFERROR(AVERAGE('4a. Scorer 1'!H104,'4b. Scorer 2'!H104,'4c. Scorer 3'!H104)," ")</f>
        <v xml:space="preserve"> </v>
      </c>
      <c r="AB105" s="132" t="str">
        <f>IFERROR(AVERAGE('4a. Scorer 1'!J104,'4b. Scorer 2'!J104,'4c. Scorer 3'!J104)," ")</f>
        <v xml:space="preserve"> </v>
      </c>
      <c r="AC105" s="133" t="str">
        <f t="shared" ref="AC105:AC130" si="17">IFERROR(AVERAGE(AA105:AB105),"")</f>
        <v/>
      </c>
      <c r="AD105" s="132" t="str">
        <f>IFERROR(AVERAGE('4a. Scorer 1'!#REF!,'4b. Scorer 2'!N104,'4c. Scorer 3'!#REF!)," ")</f>
        <v xml:space="preserve"> </v>
      </c>
      <c r="AE105" s="132"/>
      <c r="AF105" s="133" t="str">
        <f t="shared" ref="AF105:AF130" si="18">IFERROR(AVERAGE(AD105:AD105),"")</f>
        <v/>
      </c>
      <c r="AG105" s="132"/>
      <c r="AH105" s="132"/>
      <c r="AI105" s="132"/>
      <c r="AJ105" s="132"/>
      <c r="AK105" s="132"/>
      <c r="AL105" s="132"/>
      <c r="AM105" s="133" t="str">
        <f t="shared" ref="AM105:AM130" si="19">IFERROR(AVERAGE(AD105:AF105),"")</f>
        <v/>
      </c>
      <c r="AN105" s="132"/>
      <c r="AO105" s="132"/>
      <c r="AP105" s="133" t="str">
        <f t="shared" ref="AP105:AP130" si="20">IFERROR(AVERAGE(AG105:AI105),"")</f>
        <v/>
      </c>
      <c r="AQ105" s="128"/>
      <c r="AR105" s="127"/>
      <c r="AS105" s="192" t="s">
        <v>1</v>
      </c>
      <c r="AT105" s="127"/>
      <c r="AU105" s="127"/>
      <c r="AV105" s="127"/>
      <c r="AW105" s="192"/>
    </row>
    <row r="106" spans="1:49" ht="22.5" customHeight="1">
      <c r="A106" s="136"/>
      <c r="B106" s="136"/>
      <c r="C106" s="194"/>
      <c r="D106" s="19"/>
      <c r="E106" s="127"/>
      <c r="F106" s="127"/>
      <c r="G106" s="127"/>
      <c r="H106" s="128"/>
      <c r="I106" s="127"/>
      <c r="J106" s="129" t="str">
        <f>IF(G106="","",IF(AND(G106="Quick win",Z106&gt;'7. Scoring criteria'!$C$45,AP106&gt;'7. Scoring criteria'!F140),"Yes",IF(AND(G106="Big bet",Z106&gt;'7. Scoring criteria'!$C$46,AC106&gt;'7. Scoring criteria'!$D$46,AF106&gt;'7. Scoring criteria'!$E$46),"Yes",IF(AND(G106="Long shot",AC106&gt;'7. Scoring criteria'!$D$47,AF106&gt;'7. Scoring criteria'!$E$47),"Yes","No"))))</f>
        <v/>
      </c>
      <c r="K106" s="129"/>
      <c r="L106" s="128"/>
      <c r="M106" s="130" t="str">
        <f t="shared" si="15"/>
        <v/>
      </c>
      <c r="N106" s="131" t="str">
        <f>IFERROR(RANK(M106,$M$14:$M$128,0)+COUNTIF($M$14:M106,#REF!)," ")</f>
        <v xml:space="preserve"> </v>
      </c>
      <c r="O106" s="128"/>
      <c r="P106" s="132" t="str">
        <f>IFERROR(AVERAGE('4a. Scorer 1'!F105,'4b. Scorer 2'!F105,'4c. Scorer 3'!F105)," ")</f>
        <v xml:space="preserve"> </v>
      </c>
      <c r="Q106" s="132"/>
      <c r="R106" s="132"/>
      <c r="S106" s="132"/>
      <c r="T106" s="132"/>
      <c r="U106" s="132"/>
      <c r="V106" s="132"/>
      <c r="W106" s="132"/>
      <c r="X106" s="132"/>
      <c r="Y106" s="132"/>
      <c r="Z106" s="133" t="str">
        <f t="shared" si="16"/>
        <v/>
      </c>
      <c r="AA106" s="132" t="str">
        <f>IFERROR(AVERAGE('4a. Scorer 1'!H105,'4b. Scorer 2'!H105,'4c. Scorer 3'!H105)," ")</f>
        <v xml:space="preserve"> </v>
      </c>
      <c r="AB106" s="132" t="str">
        <f>IFERROR(AVERAGE('4a. Scorer 1'!J105,'4b. Scorer 2'!J105,'4c. Scorer 3'!J105)," ")</f>
        <v xml:space="preserve"> </v>
      </c>
      <c r="AC106" s="133" t="str">
        <f t="shared" si="17"/>
        <v/>
      </c>
      <c r="AD106" s="132" t="str">
        <f>IFERROR(AVERAGE('4a. Scorer 1'!#REF!,'4b. Scorer 2'!N105,'4c. Scorer 3'!#REF!)," ")</f>
        <v xml:space="preserve"> </v>
      </c>
      <c r="AE106" s="132"/>
      <c r="AF106" s="133" t="str">
        <f t="shared" si="18"/>
        <v/>
      </c>
      <c r="AG106" s="132"/>
      <c r="AH106" s="132"/>
      <c r="AI106" s="132"/>
      <c r="AJ106" s="132"/>
      <c r="AK106" s="132"/>
      <c r="AL106" s="132"/>
      <c r="AM106" s="133" t="str">
        <f t="shared" si="19"/>
        <v/>
      </c>
      <c r="AN106" s="132"/>
      <c r="AO106" s="132"/>
      <c r="AP106" s="133" t="str">
        <f t="shared" si="20"/>
        <v/>
      </c>
      <c r="AQ106" s="128"/>
      <c r="AR106" s="127"/>
      <c r="AS106" s="192" t="s">
        <v>1</v>
      </c>
      <c r="AT106" s="127"/>
      <c r="AU106" s="127"/>
      <c r="AV106" s="127"/>
      <c r="AW106" s="192"/>
    </row>
    <row r="107" spans="1:49" ht="22.5" customHeight="1">
      <c r="A107" s="136"/>
      <c r="B107" s="136"/>
      <c r="C107" s="194"/>
      <c r="D107" s="19"/>
      <c r="E107" s="127"/>
      <c r="F107" s="127"/>
      <c r="G107" s="127"/>
      <c r="H107" s="128"/>
      <c r="I107" s="127"/>
      <c r="J107" s="129" t="str">
        <f>IF(G107="","",IF(AND(G107="Quick win",Z107&gt;'7. Scoring criteria'!$C$45,AP107&gt;'7. Scoring criteria'!F141),"Yes",IF(AND(G107="Big bet",Z107&gt;'7. Scoring criteria'!$C$46,AC107&gt;'7. Scoring criteria'!$D$46,AF107&gt;'7. Scoring criteria'!$E$46),"Yes",IF(AND(G107="Long shot",AC107&gt;'7. Scoring criteria'!$D$47,AF107&gt;'7. Scoring criteria'!$E$47),"Yes","No"))))</f>
        <v/>
      </c>
      <c r="K107" s="129"/>
      <c r="L107" s="128"/>
      <c r="M107" s="130" t="str">
        <f t="shared" si="15"/>
        <v/>
      </c>
      <c r="N107" s="131" t="str">
        <f>IFERROR(RANK(M107,$M$14:$M$128,0)+COUNTIF($M$14:M107,#REF!)," ")</f>
        <v xml:space="preserve"> </v>
      </c>
      <c r="O107" s="128"/>
      <c r="P107" s="132" t="str">
        <f>IFERROR(AVERAGE('4a. Scorer 1'!F106,'4b. Scorer 2'!F106,'4c. Scorer 3'!F106)," ")</f>
        <v xml:space="preserve"> </v>
      </c>
      <c r="Q107" s="132"/>
      <c r="R107" s="132"/>
      <c r="S107" s="132"/>
      <c r="T107" s="132"/>
      <c r="U107" s="132"/>
      <c r="V107" s="132"/>
      <c r="W107" s="132"/>
      <c r="X107" s="132"/>
      <c r="Y107" s="132"/>
      <c r="Z107" s="133" t="str">
        <f t="shared" si="16"/>
        <v/>
      </c>
      <c r="AA107" s="132" t="str">
        <f>IFERROR(AVERAGE('4a. Scorer 1'!H106,'4b. Scorer 2'!H106,'4c. Scorer 3'!H106)," ")</f>
        <v xml:space="preserve"> </v>
      </c>
      <c r="AB107" s="132" t="str">
        <f>IFERROR(AVERAGE('4a. Scorer 1'!J106,'4b. Scorer 2'!J106,'4c. Scorer 3'!J106)," ")</f>
        <v xml:space="preserve"> </v>
      </c>
      <c r="AC107" s="133" t="str">
        <f t="shared" si="17"/>
        <v/>
      </c>
      <c r="AD107" s="132" t="str">
        <f>IFERROR(AVERAGE('4a. Scorer 1'!#REF!,'4b. Scorer 2'!N106,'4c. Scorer 3'!#REF!)," ")</f>
        <v xml:space="preserve"> </v>
      </c>
      <c r="AE107" s="132"/>
      <c r="AF107" s="133" t="str">
        <f t="shared" si="18"/>
        <v/>
      </c>
      <c r="AG107" s="132"/>
      <c r="AH107" s="132"/>
      <c r="AI107" s="132"/>
      <c r="AJ107" s="132"/>
      <c r="AK107" s="132"/>
      <c r="AL107" s="132"/>
      <c r="AM107" s="133" t="str">
        <f t="shared" si="19"/>
        <v/>
      </c>
      <c r="AN107" s="132"/>
      <c r="AO107" s="132"/>
      <c r="AP107" s="133" t="str">
        <f t="shared" si="20"/>
        <v/>
      </c>
      <c r="AQ107" s="128"/>
      <c r="AR107" s="127"/>
      <c r="AS107" s="192" t="s">
        <v>1</v>
      </c>
      <c r="AT107" s="127"/>
      <c r="AU107" s="127"/>
      <c r="AV107" s="127"/>
      <c r="AW107" s="192"/>
    </row>
    <row r="108" spans="1:49" ht="22.5" customHeight="1">
      <c r="A108" s="136"/>
      <c r="B108" s="136"/>
      <c r="C108" s="194"/>
      <c r="D108" s="19"/>
      <c r="E108" s="127"/>
      <c r="F108" s="127"/>
      <c r="G108" s="127"/>
      <c r="H108" s="128"/>
      <c r="I108" s="127"/>
      <c r="J108" s="129" t="str">
        <f>IF(G108="","",IF(AND(G108="Quick win",Z108&gt;'7. Scoring criteria'!$C$45,AP108&gt;'7. Scoring criteria'!F142),"Yes",IF(AND(G108="Big bet",Z108&gt;'7. Scoring criteria'!$C$46,AC108&gt;'7. Scoring criteria'!$D$46,AF108&gt;'7. Scoring criteria'!$E$46),"Yes",IF(AND(G108="Long shot",AC108&gt;'7. Scoring criteria'!$D$47,AF108&gt;'7. Scoring criteria'!$E$47),"Yes","No"))))</f>
        <v/>
      </c>
      <c r="K108" s="129"/>
      <c r="L108" s="128"/>
      <c r="M108" s="130" t="str">
        <f t="shared" si="15"/>
        <v/>
      </c>
      <c r="N108" s="131" t="str">
        <f>IFERROR(RANK(M108,$M$14:$M$128,0)+COUNTIF($M$14:M108,#REF!)," ")</f>
        <v xml:space="preserve"> </v>
      </c>
      <c r="O108" s="128"/>
      <c r="P108" s="132" t="str">
        <f>IFERROR(AVERAGE('4a. Scorer 1'!F107,'4b. Scorer 2'!F107,'4c. Scorer 3'!F107)," ")</f>
        <v xml:space="preserve"> </v>
      </c>
      <c r="Q108" s="132"/>
      <c r="R108" s="132"/>
      <c r="S108" s="132"/>
      <c r="T108" s="132"/>
      <c r="U108" s="132"/>
      <c r="V108" s="132"/>
      <c r="W108" s="132"/>
      <c r="X108" s="132"/>
      <c r="Y108" s="132"/>
      <c r="Z108" s="133" t="str">
        <f t="shared" si="16"/>
        <v/>
      </c>
      <c r="AA108" s="132" t="str">
        <f>IFERROR(AVERAGE('4a. Scorer 1'!H107,'4b. Scorer 2'!H107,'4c. Scorer 3'!H107)," ")</f>
        <v xml:space="preserve"> </v>
      </c>
      <c r="AB108" s="132" t="str">
        <f>IFERROR(AVERAGE('4a. Scorer 1'!J107,'4b. Scorer 2'!J107,'4c. Scorer 3'!J107)," ")</f>
        <v xml:space="preserve"> </v>
      </c>
      <c r="AC108" s="133" t="str">
        <f t="shared" si="17"/>
        <v/>
      </c>
      <c r="AD108" s="132" t="str">
        <f>IFERROR(AVERAGE('4a. Scorer 1'!#REF!,'4b. Scorer 2'!N107,'4c. Scorer 3'!#REF!)," ")</f>
        <v xml:space="preserve"> </v>
      </c>
      <c r="AE108" s="132"/>
      <c r="AF108" s="133" t="str">
        <f t="shared" si="18"/>
        <v/>
      </c>
      <c r="AG108" s="132"/>
      <c r="AH108" s="132"/>
      <c r="AI108" s="132"/>
      <c r="AJ108" s="132"/>
      <c r="AK108" s="132"/>
      <c r="AL108" s="132"/>
      <c r="AM108" s="133" t="str">
        <f t="shared" si="19"/>
        <v/>
      </c>
      <c r="AN108" s="132"/>
      <c r="AO108" s="132"/>
      <c r="AP108" s="133" t="str">
        <f t="shared" si="20"/>
        <v/>
      </c>
      <c r="AQ108" s="128"/>
      <c r="AR108" s="127"/>
      <c r="AS108" s="192" t="s">
        <v>1</v>
      </c>
      <c r="AT108" s="127"/>
      <c r="AU108" s="127"/>
      <c r="AV108" s="127"/>
      <c r="AW108" s="192"/>
    </row>
    <row r="109" spans="1:49" ht="22.5" customHeight="1">
      <c r="A109" s="136"/>
      <c r="B109" s="136"/>
      <c r="C109" s="194"/>
      <c r="D109" s="19"/>
      <c r="E109" s="127"/>
      <c r="F109" s="127"/>
      <c r="G109" s="127"/>
      <c r="H109" s="128"/>
      <c r="I109" s="127"/>
      <c r="J109" s="129" t="str">
        <f>IF(G109="","",IF(AND(G109="Quick win",Z109&gt;'7. Scoring criteria'!$C$45,AP109&gt;'7. Scoring criteria'!F143),"Yes",IF(AND(G109="Big bet",Z109&gt;'7. Scoring criteria'!$C$46,AC109&gt;'7. Scoring criteria'!$D$46,AF109&gt;'7. Scoring criteria'!$E$46),"Yes",IF(AND(G109="Long shot",AC109&gt;'7. Scoring criteria'!$D$47,AF109&gt;'7. Scoring criteria'!$E$47),"Yes","No"))))</f>
        <v/>
      </c>
      <c r="K109" s="129"/>
      <c r="L109" s="128"/>
      <c r="M109" s="130" t="str">
        <f t="shared" si="15"/>
        <v/>
      </c>
      <c r="N109" s="131" t="str">
        <f>IFERROR(RANK(M109,$M$14:$M$128,0)+COUNTIF($M$14:M109,#REF!)," ")</f>
        <v xml:space="preserve"> </v>
      </c>
      <c r="O109" s="128"/>
      <c r="P109" s="132" t="str">
        <f>IFERROR(AVERAGE('4a. Scorer 1'!F108,'4b. Scorer 2'!F108,'4c. Scorer 3'!F108)," ")</f>
        <v xml:space="preserve"> </v>
      </c>
      <c r="Q109" s="132"/>
      <c r="R109" s="132"/>
      <c r="S109" s="132"/>
      <c r="T109" s="132"/>
      <c r="U109" s="132"/>
      <c r="V109" s="132"/>
      <c r="W109" s="132"/>
      <c r="X109" s="132"/>
      <c r="Y109" s="132"/>
      <c r="Z109" s="133" t="str">
        <f t="shared" si="16"/>
        <v/>
      </c>
      <c r="AA109" s="132" t="str">
        <f>IFERROR(AVERAGE('4a. Scorer 1'!H108,'4b. Scorer 2'!H108,'4c. Scorer 3'!H108)," ")</f>
        <v xml:space="preserve"> </v>
      </c>
      <c r="AB109" s="132" t="str">
        <f>IFERROR(AVERAGE('4a. Scorer 1'!J108,'4b. Scorer 2'!J108,'4c. Scorer 3'!J108)," ")</f>
        <v xml:space="preserve"> </v>
      </c>
      <c r="AC109" s="133" t="str">
        <f t="shared" si="17"/>
        <v/>
      </c>
      <c r="AD109" s="132" t="str">
        <f>IFERROR(AVERAGE('4a. Scorer 1'!#REF!,'4b. Scorer 2'!N108,'4c. Scorer 3'!#REF!)," ")</f>
        <v xml:space="preserve"> </v>
      </c>
      <c r="AE109" s="132"/>
      <c r="AF109" s="133" t="str">
        <f t="shared" si="18"/>
        <v/>
      </c>
      <c r="AG109" s="132"/>
      <c r="AH109" s="132"/>
      <c r="AI109" s="132"/>
      <c r="AJ109" s="132"/>
      <c r="AK109" s="132"/>
      <c r="AL109" s="132"/>
      <c r="AM109" s="133" t="str">
        <f t="shared" si="19"/>
        <v/>
      </c>
      <c r="AN109" s="132"/>
      <c r="AO109" s="132"/>
      <c r="AP109" s="133" t="str">
        <f t="shared" si="20"/>
        <v/>
      </c>
      <c r="AQ109" s="128"/>
      <c r="AR109" s="127"/>
      <c r="AS109" s="192" t="s">
        <v>1</v>
      </c>
      <c r="AT109" s="127"/>
      <c r="AU109" s="127"/>
      <c r="AV109" s="127"/>
      <c r="AW109" s="192"/>
    </row>
    <row r="110" spans="1:49" ht="22.5" customHeight="1">
      <c r="A110" s="136"/>
      <c r="B110" s="136"/>
      <c r="C110" s="194"/>
      <c r="D110" s="19"/>
      <c r="E110" s="127"/>
      <c r="F110" s="127"/>
      <c r="G110" s="127"/>
      <c r="H110" s="128"/>
      <c r="I110" s="127"/>
      <c r="J110" s="129" t="str">
        <f>IF(G110="","",IF(AND(G110="Quick win",Z110&gt;'7. Scoring criteria'!$C$45,AP110&gt;'7. Scoring criteria'!F144),"Yes",IF(AND(G110="Big bet",Z110&gt;'7. Scoring criteria'!$C$46,AC110&gt;'7. Scoring criteria'!$D$46,AF110&gt;'7. Scoring criteria'!$E$46),"Yes",IF(AND(G110="Long shot",AC110&gt;'7. Scoring criteria'!$D$47,AF110&gt;'7. Scoring criteria'!$E$47),"Yes","No"))))</f>
        <v/>
      </c>
      <c r="K110" s="129"/>
      <c r="L110" s="128"/>
      <c r="M110" s="130" t="str">
        <f t="shared" si="15"/>
        <v/>
      </c>
      <c r="N110" s="131" t="str">
        <f>IFERROR(RANK(M110,$M$14:$M$128,0)+COUNTIF($M$14:M110,#REF!)," ")</f>
        <v xml:space="preserve"> </v>
      </c>
      <c r="O110" s="128"/>
      <c r="P110" s="132" t="str">
        <f>IFERROR(AVERAGE('4a. Scorer 1'!F109,'4b. Scorer 2'!F109,'4c. Scorer 3'!F109)," ")</f>
        <v xml:space="preserve"> </v>
      </c>
      <c r="Q110" s="132"/>
      <c r="R110" s="132"/>
      <c r="S110" s="132"/>
      <c r="T110" s="132"/>
      <c r="U110" s="132"/>
      <c r="V110" s="132"/>
      <c r="W110" s="132"/>
      <c r="X110" s="132"/>
      <c r="Y110" s="132"/>
      <c r="Z110" s="133" t="str">
        <f t="shared" si="16"/>
        <v/>
      </c>
      <c r="AA110" s="132" t="str">
        <f>IFERROR(AVERAGE('4a. Scorer 1'!H109,'4b. Scorer 2'!H109,'4c. Scorer 3'!H109)," ")</f>
        <v xml:space="preserve"> </v>
      </c>
      <c r="AB110" s="132" t="str">
        <f>IFERROR(AVERAGE('4a. Scorer 1'!J109,'4b. Scorer 2'!J109,'4c. Scorer 3'!J109)," ")</f>
        <v xml:space="preserve"> </v>
      </c>
      <c r="AC110" s="133" t="str">
        <f t="shared" si="17"/>
        <v/>
      </c>
      <c r="AD110" s="132" t="str">
        <f>IFERROR(AVERAGE('4a. Scorer 1'!#REF!,'4b. Scorer 2'!N109,'4c. Scorer 3'!#REF!)," ")</f>
        <v xml:space="preserve"> </v>
      </c>
      <c r="AE110" s="132"/>
      <c r="AF110" s="133" t="str">
        <f t="shared" si="18"/>
        <v/>
      </c>
      <c r="AG110" s="132"/>
      <c r="AH110" s="132"/>
      <c r="AI110" s="132"/>
      <c r="AJ110" s="132"/>
      <c r="AK110" s="132"/>
      <c r="AL110" s="132"/>
      <c r="AM110" s="133" t="str">
        <f t="shared" si="19"/>
        <v/>
      </c>
      <c r="AN110" s="132"/>
      <c r="AO110" s="132"/>
      <c r="AP110" s="133" t="str">
        <f t="shared" si="20"/>
        <v/>
      </c>
      <c r="AQ110" s="128"/>
      <c r="AR110" s="127"/>
      <c r="AS110" s="192" t="s">
        <v>1</v>
      </c>
      <c r="AT110" s="127"/>
      <c r="AU110" s="127"/>
      <c r="AV110" s="127"/>
      <c r="AW110" s="192"/>
    </row>
    <row r="111" spans="1:49" ht="22.5" customHeight="1">
      <c r="A111" s="136"/>
      <c r="B111" s="136"/>
      <c r="C111" s="194"/>
      <c r="D111" s="19"/>
      <c r="E111" s="127"/>
      <c r="F111" s="127"/>
      <c r="G111" s="127"/>
      <c r="H111" s="128"/>
      <c r="I111" s="127"/>
      <c r="J111" s="129" t="str">
        <f>IF(G111="","",IF(AND(G111="Quick win",Z111&gt;'7. Scoring criteria'!$C$45,AP111&gt;'7. Scoring criteria'!F145),"Yes",IF(AND(G111="Big bet",Z111&gt;'7. Scoring criteria'!$C$46,AC111&gt;'7. Scoring criteria'!$D$46,AF111&gt;'7. Scoring criteria'!$E$46),"Yes",IF(AND(G111="Long shot",AC111&gt;'7. Scoring criteria'!$D$47,AF111&gt;'7. Scoring criteria'!$E$47),"Yes","No"))))</f>
        <v/>
      </c>
      <c r="K111" s="129"/>
      <c r="L111" s="128"/>
      <c r="M111" s="130" t="str">
        <f t="shared" si="15"/>
        <v/>
      </c>
      <c r="N111" s="131" t="str">
        <f>IFERROR(RANK(M111,$M$14:$M$128,0)+COUNTIF($M$14:M111,#REF!)," ")</f>
        <v xml:space="preserve"> </v>
      </c>
      <c r="O111" s="128"/>
      <c r="P111" s="132" t="str">
        <f>IFERROR(AVERAGE('4a. Scorer 1'!F110,'4b. Scorer 2'!F110,'4c. Scorer 3'!F110)," ")</f>
        <v xml:space="preserve"> </v>
      </c>
      <c r="Q111" s="132"/>
      <c r="R111" s="132"/>
      <c r="S111" s="132"/>
      <c r="T111" s="132"/>
      <c r="U111" s="132"/>
      <c r="V111" s="132"/>
      <c r="W111" s="132"/>
      <c r="X111" s="132"/>
      <c r="Y111" s="132"/>
      <c r="Z111" s="133" t="str">
        <f t="shared" si="16"/>
        <v/>
      </c>
      <c r="AA111" s="132" t="str">
        <f>IFERROR(AVERAGE('4a. Scorer 1'!H110,'4b. Scorer 2'!H110,'4c. Scorer 3'!H110)," ")</f>
        <v xml:space="preserve"> </v>
      </c>
      <c r="AB111" s="132" t="str">
        <f>IFERROR(AVERAGE('4a. Scorer 1'!J110,'4b. Scorer 2'!J110,'4c. Scorer 3'!J110)," ")</f>
        <v xml:space="preserve"> </v>
      </c>
      <c r="AC111" s="133" t="str">
        <f t="shared" si="17"/>
        <v/>
      </c>
      <c r="AD111" s="132" t="str">
        <f>IFERROR(AVERAGE('4a. Scorer 1'!#REF!,'4b. Scorer 2'!N110,'4c. Scorer 3'!#REF!)," ")</f>
        <v xml:space="preserve"> </v>
      </c>
      <c r="AE111" s="132"/>
      <c r="AF111" s="133" t="str">
        <f t="shared" si="18"/>
        <v/>
      </c>
      <c r="AG111" s="132"/>
      <c r="AH111" s="132"/>
      <c r="AI111" s="132"/>
      <c r="AJ111" s="132"/>
      <c r="AK111" s="132"/>
      <c r="AL111" s="132"/>
      <c r="AM111" s="133" t="str">
        <f t="shared" si="19"/>
        <v/>
      </c>
      <c r="AN111" s="132"/>
      <c r="AO111" s="132"/>
      <c r="AP111" s="133" t="str">
        <f t="shared" si="20"/>
        <v/>
      </c>
      <c r="AQ111" s="128"/>
      <c r="AR111" s="127"/>
      <c r="AS111" s="192" t="s">
        <v>1</v>
      </c>
      <c r="AT111" s="127"/>
      <c r="AU111" s="127"/>
      <c r="AV111" s="127"/>
      <c r="AW111" s="192"/>
    </row>
    <row r="112" spans="1:49" ht="22.5" customHeight="1">
      <c r="A112" s="136"/>
      <c r="B112" s="136"/>
      <c r="C112" s="194"/>
      <c r="D112" s="19"/>
      <c r="E112" s="127"/>
      <c r="F112" s="127"/>
      <c r="G112" s="127"/>
      <c r="H112" s="128"/>
      <c r="I112" s="127"/>
      <c r="J112" s="129" t="str">
        <f>IF(G112="","",IF(AND(G112="Quick win",Z112&gt;'7. Scoring criteria'!$C$45,AP112&gt;'7. Scoring criteria'!F146),"Yes",IF(AND(G112="Big bet",Z112&gt;'7. Scoring criteria'!$C$46,AC112&gt;'7. Scoring criteria'!$D$46,AF112&gt;'7. Scoring criteria'!$E$46),"Yes",IF(AND(G112="Long shot",AC112&gt;'7. Scoring criteria'!$D$47,AF112&gt;'7. Scoring criteria'!$E$47),"Yes","No"))))</f>
        <v/>
      </c>
      <c r="K112" s="129"/>
      <c r="L112" s="128"/>
      <c r="M112" s="130" t="str">
        <f t="shared" si="15"/>
        <v/>
      </c>
      <c r="N112" s="131" t="str">
        <f>IFERROR(RANK(M112,$M$14:$M$128,0)+COUNTIF($M$14:M112,#REF!)," ")</f>
        <v xml:space="preserve"> </v>
      </c>
      <c r="O112" s="128"/>
      <c r="P112" s="132" t="str">
        <f>IFERROR(AVERAGE('4a. Scorer 1'!F111,'4b. Scorer 2'!F111,'4c. Scorer 3'!F111)," ")</f>
        <v xml:space="preserve"> </v>
      </c>
      <c r="Q112" s="132"/>
      <c r="R112" s="132"/>
      <c r="S112" s="132"/>
      <c r="T112" s="132"/>
      <c r="U112" s="132"/>
      <c r="V112" s="132"/>
      <c r="W112" s="132"/>
      <c r="X112" s="132"/>
      <c r="Y112" s="132"/>
      <c r="Z112" s="133" t="str">
        <f t="shared" si="16"/>
        <v/>
      </c>
      <c r="AA112" s="132" t="str">
        <f>IFERROR(AVERAGE('4a. Scorer 1'!H111,'4b. Scorer 2'!H111,'4c. Scorer 3'!H111)," ")</f>
        <v xml:space="preserve"> </v>
      </c>
      <c r="AB112" s="132" t="str">
        <f>IFERROR(AVERAGE('4a. Scorer 1'!J111,'4b. Scorer 2'!J111,'4c. Scorer 3'!J111)," ")</f>
        <v xml:space="preserve"> </v>
      </c>
      <c r="AC112" s="133" t="str">
        <f t="shared" si="17"/>
        <v/>
      </c>
      <c r="AD112" s="132" t="str">
        <f>IFERROR(AVERAGE('4a. Scorer 1'!#REF!,'4b. Scorer 2'!N111,'4c. Scorer 3'!#REF!)," ")</f>
        <v xml:space="preserve"> </v>
      </c>
      <c r="AE112" s="132"/>
      <c r="AF112" s="133" t="str">
        <f t="shared" si="18"/>
        <v/>
      </c>
      <c r="AG112" s="132"/>
      <c r="AH112" s="132"/>
      <c r="AI112" s="132"/>
      <c r="AJ112" s="132"/>
      <c r="AK112" s="132"/>
      <c r="AL112" s="132"/>
      <c r="AM112" s="133" t="str">
        <f t="shared" si="19"/>
        <v/>
      </c>
      <c r="AN112" s="132"/>
      <c r="AO112" s="132"/>
      <c r="AP112" s="133" t="str">
        <f t="shared" si="20"/>
        <v/>
      </c>
      <c r="AQ112" s="128"/>
      <c r="AR112" s="127"/>
      <c r="AS112" s="192" t="s">
        <v>1</v>
      </c>
      <c r="AT112" s="127"/>
      <c r="AU112" s="127"/>
      <c r="AV112" s="127"/>
      <c r="AW112" s="192"/>
    </row>
    <row r="113" spans="1:49" ht="22.5" customHeight="1">
      <c r="A113" s="136"/>
      <c r="B113" s="136"/>
      <c r="C113" s="194"/>
      <c r="D113" s="19"/>
      <c r="E113" s="127"/>
      <c r="F113" s="127"/>
      <c r="G113" s="127"/>
      <c r="H113" s="128"/>
      <c r="I113" s="127"/>
      <c r="J113" s="129" t="str">
        <f>IF(G113="","",IF(AND(G113="Quick win",Z113&gt;'7. Scoring criteria'!$C$45,AP113&gt;'7. Scoring criteria'!F147),"Yes",IF(AND(G113="Big bet",Z113&gt;'7. Scoring criteria'!$C$46,AC113&gt;'7. Scoring criteria'!$D$46,AF113&gt;'7. Scoring criteria'!$E$46),"Yes",IF(AND(G113="Long shot",AC113&gt;'7. Scoring criteria'!$D$47,AF113&gt;'7. Scoring criteria'!$E$47),"Yes","No"))))</f>
        <v/>
      </c>
      <c r="K113" s="129"/>
      <c r="L113" s="128"/>
      <c r="M113" s="130" t="str">
        <f t="shared" si="15"/>
        <v/>
      </c>
      <c r="N113" s="131" t="str">
        <f>IFERROR(RANK(M113,$M$14:$M$128,0)+COUNTIF($M$14:M113,#REF!)," ")</f>
        <v xml:space="preserve"> </v>
      </c>
      <c r="O113" s="128"/>
      <c r="P113" s="132" t="str">
        <f>IFERROR(AVERAGE('4a. Scorer 1'!F112,'4b. Scorer 2'!F112,'4c. Scorer 3'!F112)," ")</f>
        <v xml:space="preserve"> </v>
      </c>
      <c r="Q113" s="132"/>
      <c r="R113" s="132"/>
      <c r="S113" s="132"/>
      <c r="T113" s="132"/>
      <c r="U113" s="132"/>
      <c r="V113" s="132"/>
      <c r="W113" s="132"/>
      <c r="X113" s="132"/>
      <c r="Y113" s="132"/>
      <c r="Z113" s="133" t="str">
        <f t="shared" si="16"/>
        <v/>
      </c>
      <c r="AA113" s="132" t="str">
        <f>IFERROR(AVERAGE('4a. Scorer 1'!H112,'4b. Scorer 2'!H112,'4c. Scorer 3'!H112)," ")</f>
        <v xml:space="preserve"> </v>
      </c>
      <c r="AB113" s="132" t="str">
        <f>IFERROR(AVERAGE('4a. Scorer 1'!J112,'4b. Scorer 2'!J112,'4c. Scorer 3'!J112)," ")</f>
        <v xml:space="preserve"> </v>
      </c>
      <c r="AC113" s="133" t="str">
        <f t="shared" si="17"/>
        <v/>
      </c>
      <c r="AD113" s="132" t="str">
        <f>IFERROR(AVERAGE('4a. Scorer 1'!#REF!,'4b. Scorer 2'!N112,'4c. Scorer 3'!#REF!)," ")</f>
        <v xml:space="preserve"> </v>
      </c>
      <c r="AE113" s="132"/>
      <c r="AF113" s="133" t="str">
        <f t="shared" si="18"/>
        <v/>
      </c>
      <c r="AG113" s="132"/>
      <c r="AH113" s="132"/>
      <c r="AI113" s="132"/>
      <c r="AJ113" s="132"/>
      <c r="AK113" s="132"/>
      <c r="AL113" s="132"/>
      <c r="AM113" s="133" t="str">
        <f t="shared" si="19"/>
        <v/>
      </c>
      <c r="AN113" s="132"/>
      <c r="AO113" s="132"/>
      <c r="AP113" s="133" t="str">
        <f t="shared" si="20"/>
        <v/>
      </c>
      <c r="AQ113" s="128"/>
      <c r="AR113" s="127"/>
      <c r="AS113" s="192" t="s">
        <v>1</v>
      </c>
      <c r="AT113" s="127"/>
      <c r="AU113" s="127"/>
      <c r="AV113" s="127"/>
      <c r="AW113" s="192"/>
    </row>
    <row r="114" spans="1:49" ht="22.5" customHeight="1">
      <c r="A114" s="136"/>
      <c r="B114" s="136"/>
      <c r="C114" s="194"/>
      <c r="D114" s="19"/>
      <c r="E114" s="127"/>
      <c r="F114" s="127"/>
      <c r="G114" s="127"/>
      <c r="H114" s="128"/>
      <c r="I114" s="127"/>
      <c r="J114" s="129" t="str">
        <f>IF(G114="","",IF(AND(G114="Quick win",Z114&gt;'7. Scoring criteria'!$C$45,AP114&gt;'7. Scoring criteria'!F148),"Yes",IF(AND(G114="Big bet",Z114&gt;'7. Scoring criteria'!$C$46,AC114&gt;'7. Scoring criteria'!$D$46,AF114&gt;'7. Scoring criteria'!$E$46),"Yes",IF(AND(G114="Long shot",AC114&gt;'7. Scoring criteria'!$D$47,AF114&gt;'7. Scoring criteria'!$E$47),"Yes","No"))))</f>
        <v/>
      </c>
      <c r="K114" s="129"/>
      <c r="L114" s="128"/>
      <c r="M114" s="130" t="str">
        <f t="shared" si="15"/>
        <v/>
      </c>
      <c r="N114" s="131" t="str">
        <f>IFERROR(RANK(M114,$M$14:$M$128,0)+COUNTIF($M$14:M114,#REF!)," ")</f>
        <v xml:space="preserve"> </v>
      </c>
      <c r="O114" s="128"/>
      <c r="P114" s="132" t="str">
        <f>IFERROR(AVERAGE('4a. Scorer 1'!F113,'4b. Scorer 2'!F113,'4c. Scorer 3'!F113)," ")</f>
        <v xml:space="preserve"> </v>
      </c>
      <c r="Q114" s="132"/>
      <c r="R114" s="132"/>
      <c r="S114" s="132"/>
      <c r="T114" s="132"/>
      <c r="U114" s="132"/>
      <c r="V114" s="132"/>
      <c r="W114" s="132"/>
      <c r="X114" s="132"/>
      <c r="Y114" s="132"/>
      <c r="Z114" s="133" t="str">
        <f t="shared" si="16"/>
        <v/>
      </c>
      <c r="AA114" s="132" t="str">
        <f>IFERROR(AVERAGE('4a. Scorer 1'!H113,'4b. Scorer 2'!H113,'4c. Scorer 3'!H113)," ")</f>
        <v xml:space="preserve"> </v>
      </c>
      <c r="AB114" s="132" t="str">
        <f>IFERROR(AVERAGE('4a. Scorer 1'!J113,'4b. Scorer 2'!J113,'4c. Scorer 3'!J113)," ")</f>
        <v xml:space="preserve"> </v>
      </c>
      <c r="AC114" s="133" t="str">
        <f t="shared" si="17"/>
        <v/>
      </c>
      <c r="AD114" s="132" t="str">
        <f>IFERROR(AVERAGE('4a. Scorer 1'!#REF!,'4b. Scorer 2'!N113,'4c. Scorer 3'!#REF!)," ")</f>
        <v xml:space="preserve"> </v>
      </c>
      <c r="AE114" s="132"/>
      <c r="AF114" s="133" t="str">
        <f t="shared" si="18"/>
        <v/>
      </c>
      <c r="AG114" s="132"/>
      <c r="AH114" s="132"/>
      <c r="AI114" s="132"/>
      <c r="AJ114" s="132"/>
      <c r="AK114" s="132"/>
      <c r="AL114" s="132"/>
      <c r="AM114" s="133" t="str">
        <f t="shared" si="19"/>
        <v/>
      </c>
      <c r="AN114" s="132"/>
      <c r="AO114" s="132"/>
      <c r="AP114" s="133" t="str">
        <f t="shared" si="20"/>
        <v/>
      </c>
      <c r="AQ114" s="128"/>
      <c r="AR114" s="127"/>
      <c r="AS114" s="192" t="s">
        <v>1</v>
      </c>
      <c r="AT114" s="127"/>
      <c r="AU114" s="127"/>
      <c r="AV114" s="127"/>
      <c r="AW114" s="192"/>
    </row>
    <row r="115" spans="1:49" ht="22.5" customHeight="1">
      <c r="A115" s="136"/>
      <c r="B115" s="136"/>
      <c r="C115" s="194"/>
      <c r="D115" s="19"/>
      <c r="E115" s="127"/>
      <c r="F115" s="127"/>
      <c r="G115" s="127"/>
      <c r="H115" s="128"/>
      <c r="I115" s="127"/>
      <c r="J115" s="129" t="str">
        <f>IF(G115="","",IF(AND(G115="Quick win",Z115&gt;'7. Scoring criteria'!$C$45,AP115&gt;'7. Scoring criteria'!F149),"Yes",IF(AND(G115="Big bet",Z115&gt;'7. Scoring criteria'!$C$46,AC115&gt;'7. Scoring criteria'!$D$46,AF115&gt;'7. Scoring criteria'!$E$46),"Yes",IF(AND(G115="Long shot",AC115&gt;'7. Scoring criteria'!$D$47,AF115&gt;'7. Scoring criteria'!$E$47),"Yes","No"))))</f>
        <v/>
      </c>
      <c r="K115" s="129"/>
      <c r="L115" s="128"/>
      <c r="M115" s="130" t="str">
        <f t="shared" si="15"/>
        <v/>
      </c>
      <c r="N115" s="131" t="str">
        <f>IFERROR(RANK(M115,$M$14:$M$128,0)+COUNTIF($M$14:M115,#REF!)," ")</f>
        <v xml:space="preserve"> </v>
      </c>
      <c r="O115" s="128"/>
      <c r="P115" s="132" t="str">
        <f>IFERROR(AVERAGE('4a. Scorer 1'!F114,'4b. Scorer 2'!F114,'4c. Scorer 3'!F114)," ")</f>
        <v xml:space="preserve"> </v>
      </c>
      <c r="Q115" s="132"/>
      <c r="R115" s="132"/>
      <c r="S115" s="132"/>
      <c r="T115" s="132"/>
      <c r="U115" s="132"/>
      <c r="V115" s="132"/>
      <c r="W115" s="132"/>
      <c r="X115" s="132"/>
      <c r="Y115" s="132"/>
      <c r="Z115" s="133" t="str">
        <f t="shared" si="16"/>
        <v/>
      </c>
      <c r="AA115" s="132" t="str">
        <f>IFERROR(AVERAGE('4a. Scorer 1'!H114,'4b. Scorer 2'!H114,'4c. Scorer 3'!H114)," ")</f>
        <v xml:space="preserve"> </v>
      </c>
      <c r="AB115" s="132" t="str">
        <f>IFERROR(AVERAGE('4a. Scorer 1'!J114,'4b. Scorer 2'!J114,'4c. Scorer 3'!J114)," ")</f>
        <v xml:space="preserve"> </v>
      </c>
      <c r="AC115" s="133" t="str">
        <f t="shared" si="17"/>
        <v/>
      </c>
      <c r="AD115" s="132" t="str">
        <f>IFERROR(AVERAGE('4a. Scorer 1'!#REF!,'4b. Scorer 2'!N114,'4c. Scorer 3'!#REF!)," ")</f>
        <v xml:space="preserve"> </v>
      </c>
      <c r="AE115" s="132"/>
      <c r="AF115" s="133" t="str">
        <f t="shared" si="18"/>
        <v/>
      </c>
      <c r="AG115" s="132"/>
      <c r="AH115" s="132"/>
      <c r="AI115" s="132"/>
      <c r="AJ115" s="132"/>
      <c r="AK115" s="132"/>
      <c r="AL115" s="132"/>
      <c r="AM115" s="133" t="str">
        <f t="shared" si="19"/>
        <v/>
      </c>
      <c r="AN115" s="132"/>
      <c r="AO115" s="132"/>
      <c r="AP115" s="133" t="str">
        <f t="shared" si="20"/>
        <v/>
      </c>
      <c r="AQ115" s="128"/>
      <c r="AR115" s="127"/>
      <c r="AS115" s="192" t="s">
        <v>1</v>
      </c>
      <c r="AT115" s="127"/>
      <c r="AU115" s="127"/>
      <c r="AV115" s="127"/>
      <c r="AW115" s="192"/>
    </row>
    <row r="116" spans="1:49" ht="22.5" customHeight="1">
      <c r="A116" s="136"/>
      <c r="B116" s="136"/>
      <c r="C116" s="194"/>
      <c r="D116" s="19"/>
      <c r="E116" s="127"/>
      <c r="F116" s="127"/>
      <c r="G116" s="127"/>
      <c r="H116" s="128"/>
      <c r="I116" s="127"/>
      <c r="J116" s="129" t="str">
        <f>IF(G116="","",IF(AND(G116="Quick win",Z116&gt;'7. Scoring criteria'!$C$45,AP116&gt;'7. Scoring criteria'!F150),"Yes",IF(AND(G116="Big bet",Z116&gt;'7. Scoring criteria'!$C$46,AC116&gt;'7. Scoring criteria'!$D$46,AF116&gt;'7. Scoring criteria'!$E$46),"Yes",IF(AND(G116="Long shot",AC116&gt;'7. Scoring criteria'!$D$47,AF116&gt;'7. Scoring criteria'!$E$47),"Yes","No"))))</f>
        <v/>
      </c>
      <c r="K116" s="129"/>
      <c r="L116" s="128"/>
      <c r="M116" s="130" t="str">
        <f t="shared" si="15"/>
        <v/>
      </c>
      <c r="N116" s="131" t="str">
        <f>IFERROR(RANK(M116,$M$14:$M$128,0)+COUNTIF($M$14:M116,#REF!)," ")</f>
        <v xml:space="preserve"> </v>
      </c>
      <c r="O116" s="128"/>
      <c r="P116" s="132" t="str">
        <f>IFERROR(AVERAGE('4a. Scorer 1'!F115,'4b. Scorer 2'!F115,'4c. Scorer 3'!F115)," ")</f>
        <v xml:space="preserve"> </v>
      </c>
      <c r="Q116" s="132"/>
      <c r="R116" s="132"/>
      <c r="S116" s="132"/>
      <c r="T116" s="132"/>
      <c r="U116" s="132"/>
      <c r="V116" s="132"/>
      <c r="W116" s="132"/>
      <c r="X116" s="132"/>
      <c r="Y116" s="132"/>
      <c r="Z116" s="133" t="str">
        <f t="shared" si="16"/>
        <v/>
      </c>
      <c r="AA116" s="132" t="str">
        <f>IFERROR(AVERAGE('4a. Scorer 1'!H115,'4b. Scorer 2'!H115,'4c. Scorer 3'!H115)," ")</f>
        <v xml:space="preserve"> </v>
      </c>
      <c r="AB116" s="132" t="str">
        <f>IFERROR(AVERAGE('4a. Scorer 1'!J115,'4b. Scorer 2'!J115,'4c. Scorer 3'!J115)," ")</f>
        <v xml:space="preserve"> </v>
      </c>
      <c r="AC116" s="133" t="str">
        <f t="shared" si="17"/>
        <v/>
      </c>
      <c r="AD116" s="132" t="str">
        <f>IFERROR(AVERAGE('4a. Scorer 1'!#REF!,'4b. Scorer 2'!N115,'4c. Scorer 3'!#REF!)," ")</f>
        <v xml:space="preserve"> </v>
      </c>
      <c r="AE116" s="132"/>
      <c r="AF116" s="133" t="str">
        <f t="shared" si="18"/>
        <v/>
      </c>
      <c r="AG116" s="132"/>
      <c r="AH116" s="132"/>
      <c r="AI116" s="132"/>
      <c r="AJ116" s="132"/>
      <c r="AK116" s="132"/>
      <c r="AL116" s="132"/>
      <c r="AM116" s="133" t="str">
        <f t="shared" si="19"/>
        <v/>
      </c>
      <c r="AN116" s="132"/>
      <c r="AO116" s="132"/>
      <c r="AP116" s="133" t="str">
        <f t="shared" si="20"/>
        <v/>
      </c>
      <c r="AQ116" s="128"/>
      <c r="AR116" s="127"/>
      <c r="AS116" s="192" t="s">
        <v>1</v>
      </c>
      <c r="AT116" s="127"/>
      <c r="AU116" s="127"/>
      <c r="AV116" s="127"/>
      <c r="AW116" s="192"/>
    </row>
    <row r="117" spans="1:49" ht="22.5" customHeight="1">
      <c r="A117" s="136"/>
      <c r="B117" s="136"/>
      <c r="C117" s="194"/>
      <c r="D117" s="19"/>
      <c r="E117" s="127"/>
      <c r="F117" s="127"/>
      <c r="G117" s="127"/>
      <c r="H117" s="128"/>
      <c r="I117" s="127"/>
      <c r="J117" s="129" t="str">
        <f>IF(G117="","",IF(AND(G117="Quick win",Z117&gt;'7. Scoring criteria'!$C$45,AP117&gt;'7. Scoring criteria'!F151),"Yes",IF(AND(G117="Big bet",Z117&gt;'7. Scoring criteria'!$C$46,AC117&gt;'7. Scoring criteria'!$D$46,AF117&gt;'7. Scoring criteria'!$E$46),"Yes",IF(AND(G117="Long shot",AC117&gt;'7. Scoring criteria'!$D$47,AF117&gt;'7. Scoring criteria'!$E$47),"Yes","No"))))</f>
        <v/>
      </c>
      <c r="K117" s="129"/>
      <c r="L117" s="128"/>
      <c r="M117" s="130" t="str">
        <f t="shared" si="15"/>
        <v/>
      </c>
      <c r="N117" s="131" t="str">
        <f>IFERROR(RANK(M117,$M$14:$M$128,0)+COUNTIF($M$14:M117,#REF!)," ")</f>
        <v xml:space="preserve"> </v>
      </c>
      <c r="O117" s="128"/>
      <c r="P117" s="132" t="str">
        <f>IFERROR(AVERAGE('4a. Scorer 1'!F116,'4b. Scorer 2'!F116,'4c. Scorer 3'!F116)," ")</f>
        <v xml:space="preserve"> </v>
      </c>
      <c r="Q117" s="132"/>
      <c r="R117" s="132"/>
      <c r="S117" s="132"/>
      <c r="T117" s="132"/>
      <c r="U117" s="132"/>
      <c r="V117" s="132"/>
      <c r="W117" s="132"/>
      <c r="X117" s="132"/>
      <c r="Y117" s="132"/>
      <c r="Z117" s="133" t="str">
        <f t="shared" si="16"/>
        <v/>
      </c>
      <c r="AA117" s="132" t="str">
        <f>IFERROR(AVERAGE('4a. Scorer 1'!H116,'4b. Scorer 2'!H116,'4c. Scorer 3'!H116)," ")</f>
        <v xml:space="preserve"> </v>
      </c>
      <c r="AB117" s="132" t="str">
        <f>IFERROR(AVERAGE('4a. Scorer 1'!J116,'4b. Scorer 2'!J116,'4c. Scorer 3'!J116)," ")</f>
        <v xml:space="preserve"> </v>
      </c>
      <c r="AC117" s="133" t="str">
        <f t="shared" si="17"/>
        <v/>
      </c>
      <c r="AD117" s="132" t="str">
        <f>IFERROR(AVERAGE('4a. Scorer 1'!#REF!,'4b. Scorer 2'!N116,'4c. Scorer 3'!#REF!)," ")</f>
        <v xml:space="preserve"> </v>
      </c>
      <c r="AE117" s="132"/>
      <c r="AF117" s="133" t="str">
        <f t="shared" si="18"/>
        <v/>
      </c>
      <c r="AG117" s="132"/>
      <c r="AH117" s="132"/>
      <c r="AI117" s="132"/>
      <c r="AJ117" s="132"/>
      <c r="AK117" s="132"/>
      <c r="AL117" s="132"/>
      <c r="AM117" s="133" t="str">
        <f t="shared" si="19"/>
        <v/>
      </c>
      <c r="AN117" s="132"/>
      <c r="AO117" s="132"/>
      <c r="AP117" s="133" t="str">
        <f t="shared" si="20"/>
        <v/>
      </c>
      <c r="AQ117" s="128"/>
      <c r="AR117" s="127"/>
      <c r="AS117" s="192" t="s">
        <v>1</v>
      </c>
      <c r="AT117" s="127"/>
      <c r="AU117" s="127"/>
      <c r="AV117" s="127"/>
      <c r="AW117" s="192"/>
    </row>
    <row r="118" spans="1:49" ht="22.5" customHeight="1">
      <c r="A118" s="136"/>
      <c r="B118" s="136"/>
      <c r="C118" s="194"/>
      <c r="D118" s="19"/>
      <c r="E118" s="127"/>
      <c r="F118" s="127"/>
      <c r="G118" s="127"/>
      <c r="H118" s="128"/>
      <c r="I118" s="127"/>
      <c r="J118" s="129" t="str">
        <f>IF(G118="","",IF(AND(G118="Quick win",Z118&gt;'7. Scoring criteria'!$C$45,AP118&gt;'7. Scoring criteria'!F152),"Yes",IF(AND(G118="Big bet",Z118&gt;'7. Scoring criteria'!$C$46,AC118&gt;'7. Scoring criteria'!$D$46,AF118&gt;'7. Scoring criteria'!$E$46),"Yes",IF(AND(G118="Long shot",AC118&gt;'7. Scoring criteria'!$D$47,AF118&gt;'7. Scoring criteria'!$E$47),"Yes","No"))))</f>
        <v/>
      </c>
      <c r="K118" s="129"/>
      <c r="L118" s="128"/>
      <c r="M118" s="130" t="str">
        <f t="shared" si="15"/>
        <v/>
      </c>
      <c r="N118" s="131" t="str">
        <f>IFERROR(RANK(M118,$M$14:$M$128,0)+COUNTIF($M$14:M118,#REF!)," ")</f>
        <v xml:space="preserve"> </v>
      </c>
      <c r="O118" s="128"/>
      <c r="P118" s="132" t="str">
        <f>IFERROR(AVERAGE('4a. Scorer 1'!F117,'4b. Scorer 2'!F117,'4c. Scorer 3'!F117)," ")</f>
        <v xml:space="preserve"> </v>
      </c>
      <c r="Q118" s="132"/>
      <c r="R118" s="132"/>
      <c r="S118" s="132"/>
      <c r="T118" s="132"/>
      <c r="U118" s="132"/>
      <c r="V118" s="132"/>
      <c r="W118" s="132"/>
      <c r="X118" s="132"/>
      <c r="Y118" s="132"/>
      <c r="Z118" s="133" t="str">
        <f t="shared" si="16"/>
        <v/>
      </c>
      <c r="AA118" s="132" t="str">
        <f>IFERROR(AVERAGE('4a. Scorer 1'!H117,'4b. Scorer 2'!H117,'4c. Scorer 3'!H117)," ")</f>
        <v xml:space="preserve"> </v>
      </c>
      <c r="AB118" s="132" t="str">
        <f>IFERROR(AVERAGE('4a. Scorer 1'!J117,'4b. Scorer 2'!J117,'4c. Scorer 3'!J117)," ")</f>
        <v xml:space="preserve"> </v>
      </c>
      <c r="AC118" s="133" t="str">
        <f t="shared" si="17"/>
        <v/>
      </c>
      <c r="AD118" s="132" t="str">
        <f>IFERROR(AVERAGE('4a. Scorer 1'!#REF!,'4b. Scorer 2'!N117,'4c. Scorer 3'!#REF!)," ")</f>
        <v xml:space="preserve"> </v>
      </c>
      <c r="AE118" s="132"/>
      <c r="AF118" s="133" t="str">
        <f t="shared" si="18"/>
        <v/>
      </c>
      <c r="AG118" s="132"/>
      <c r="AH118" s="132"/>
      <c r="AI118" s="132"/>
      <c r="AJ118" s="132"/>
      <c r="AK118" s="132"/>
      <c r="AL118" s="132"/>
      <c r="AM118" s="133" t="str">
        <f t="shared" si="19"/>
        <v/>
      </c>
      <c r="AN118" s="132"/>
      <c r="AO118" s="132"/>
      <c r="AP118" s="133" t="str">
        <f t="shared" si="20"/>
        <v/>
      </c>
      <c r="AQ118" s="128"/>
      <c r="AR118" s="127"/>
      <c r="AS118" s="192" t="s">
        <v>1</v>
      </c>
      <c r="AT118" s="127"/>
      <c r="AU118" s="127"/>
      <c r="AV118" s="127"/>
      <c r="AW118" s="192"/>
    </row>
    <row r="119" spans="1:49" ht="22.5" customHeight="1">
      <c r="A119" s="136"/>
      <c r="B119" s="136"/>
      <c r="C119" s="194"/>
      <c r="D119" s="19"/>
      <c r="E119" s="127"/>
      <c r="F119" s="127"/>
      <c r="G119" s="127"/>
      <c r="H119" s="128"/>
      <c r="I119" s="127"/>
      <c r="J119" s="129" t="str">
        <f>IF(G119="","",IF(AND(G119="Quick win",Z119&gt;'7. Scoring criteria'!$C$45,AP119&gt;'7. Scoring criteria'!F153),"Yes",IF(AND(G119="Big bet",Z119&gt;'7. Scoring criteria'!$C$46,AC119&gt;'7. Scoring criteria'!$D$46,AF119&gt;'7. Scoring criteria'!$E$46),"Yes",IF(AND(G119="Long shot",AC119&gt;'7. Scoring criteria'!$D$47,AF119&gt;'7. Scoring criteria'!$E$47),"Yes","No"))))</f>
        <v/>
      </c>
      <c r="K119" s="129"/>
      <c r="L119" s="128"/>
      <c r="M119" s="130" t="str">
        <f t="shared" si="15"/>
        <v/>
      </c>
      <c r="N119" s="131" t="str">
        <f>IFERROR(RANK(M119,$M$14:$M$128,0)+COUNTIF($M$14:M119,#REF!)," ")</f>
        <v xml:space="preserve"> </v>
      </c>
      <c r="O119" s="128"/>
      <c r="P119" s="132" t="str">
        <f>IFERROR(AVERAGE('4a. Scorer 1'!F118,'4b. Scorer 2'!F118,'4c. Scorer 3'!F118)," ")</f>
        <v xml:space="preserve"> </v>
      </c>
      <c r="Q119" s="132"/>
      <c r="R119" s="132"/>
      <c r="S119" s="132"/>
      <c r="T119" s="132"/>
      <c r="U119" s="132"/>
      <c r="V119" s="132"/>
      <c r="W119" s="132"/>
      <c r="X119" s="132"/>
      <c r="Y119" s="132"/>
      <c r="Z119" s="133" t="str">
        <f t="shared" si="16"/>
        <v/>
      </c>
      <c r="AA119" s="132" t="str">
        <f>IFERROR(AVERAGE('4a. Scorer 1'!H118,'4b. Scorer 2'!H118,'4c. Scorer 3'!H118)," ")</f>
        <v xml:space="preserve"> </v>
      </c>
      <c r="AB119" s="132" t="str">
        <f>IFERROR(AVERAGE('4a. Scorer 1'!J118,'4b. Scorer 2'!J118,'4c. Scorer 3'!J118)," ")</f>
        <v xml:space="preserve"> </v>
      </c>
      <c r="AC119" s="133" t="str">
        <f t="shared" si="17"/>
        <v/>
      </c>
      <c r="AD119" s="132" t="str">
        <f>IFERROR(AVERAGE('4a. Scorer 1'!#REF!,'4b. Scorer 2'!N118,'4c. Scorer 3'!#REF!)," ")</f>
        <v xml:space="preserve"> </v>
      </c>
      <c r="AE119" s="132"/>
      <c r="AF119" s="133" t="str">
        <f t="shared" si="18"/>
        <v/>
      </c>
      <c r="AG119" s="132"/>
      <c r="AH119" s="132"/>
      <c r="AI119" s="132"/>
      <c r="AJ119" s="132"/>
      <c r="AK119" s="132"/>
      <c r="AL119" s="132"/>
      <c r="AM119" s="133" t="str">
        <f t="shared" si="19"/>
        <v/>
      </c>
      <c r="AN119" s="132"/>
      <c r="AO119" s="132"/>
      <c r="AP119" s="133" t="str">
        <f t="shared" si="20"/>
        <v/>
      </c>
      <c r="AQ119" s="128"/>
      <c r="AR119" s="127"/>
      <c r="AS119" s="192" t="s">
        <v>1</v>
      </c>
      <c r="AT119" s="127"/>
      <c r="AU119" s="127"/>
      <c r="AV119" s="127"/>
      <c r="AW119" s="192"/>
    </row>
    <row r="120" spans="1:49" ht="22.5" customHeight="1">
      <c r="A120" s="136"/>
      <c r="B120" s="136"/>
      <c r="C120" s="194"/>
      <c r="D120" s="19"/>
      <c r="E120" s="127"/>
      <c r="F120" s="127"/>
      <c r="G120" s="127"/>
      <c r="H120" s="128"/>
      <c r="I120" s="127"/>
      <c r="J120" s="129" t="str">
        <f>IF(G120="","",IF(AND(G120="Quick win",Z120&gt;'7. Scoring criteria'!$C$45,AP120&gt;'7. Scoring criteria'!F154),"Yes",IF(AND(G120="Big bet",Z120&gt;'7. Scoring criteria'!$C$46,AC120&gt;'7. Scoring criteria'!$D$46,AF120&gt;'7. Scoring criteria'!$E$46),"Yes",IF(AND(G120="Long shot",AC120&gt;'7. Scoring criteria'!$D$47,AF120&gt;'7. Scoring criteria'!$E$47),"Yes","No"))))</f>
        <v/>
      </c>
      <c r="K120" s="129"/>
      <c r="L120" s="128"/>
      <c r="M120" s="130" t="str">
        <f t="shared" si="15"/>
        <v/>
      </c>
      <c r="N120" s="131" t="str">
        <f>IFERROR(RANK(M120,$M$14:$M$128,0)+COUNTIF($M$14:M120,#REF!)," ")</f>
        <v xml:space="preserve"> </v>
      </c>
      <c r="O120" s="128"/>
      <c r="P120" s="132" t="str">
        <f>IFERROR(AVERAGE('4a. Scorer 1'!F119,'4b. Scorer 2'!F119,'4c. Scorer 3'!F119)," ")</f>
        <v xml:space="preserve"> </v>
      </c>
      <c r="Q120" s="132"/>
      <c r="R120" s="132"/>
      <c r="S120" s="132"/>
      <c r="T120" s="132"/>
      <c r="U120" s="132"/>
      <c r="V120" s="132"/>
      <c r="W120" s="132"/>
      <c r="X120" s="132"/>
      <c r="Y120" s="132"/>
      <c r="Z120" s="133" t="str">
        <f t="shared" si="16"/>
        <v/>
      </c>
      <c r="AA120" s="132" t="str">
        <f>IFERROR(AVERAGE('4a. Scorer 1'!H119,'4b. Scorer 2'!H119,'4c. Scorer 3'!H119)," ")</f>
        <v xml:space="preserve"> </v>
      </c>
      <c r="AB120" s="132" t="str">
        <f>IFERROR(AVERAGE('4a. Scorer 1'!J119,'4b. Scorer 2'!J119,'4c. Scorer 3'!J119)," ")</f>
        <v xml:space="preserve"> </v>
      </c>
      <c r="AC120" s="133" t="str">
        <f t="shared" si="17"/>
        <v/>
      </c>
      <c r="AD120" s="132" t="str">
        <f>IFERROR(AVERAGE('4a. Scorer 1'!#REF!,'4b. Scorer 2'!N119,'4c. Scorer 3'!#REF!)," ")</f>
        <v xml:space="preserve"> </v>
      </c>
      <c r="AE120" s="132"/>
      <c r="AF120" s="133" t="str">
        <f t="shared" si="18"/>
        <v/>
      </c>
      <c r="AG120" s="132"/>
      <c r="AH120" s="132"/>
      <c r="AI120" s="132"/>
      <c r="AJ120" s="132"/>
      <c r="AK120" s="132"/>
      <c r="AL120" s="132"/>
      <c r="AM120" s="133" t="str">
        <f t="shared" si="19"/>
        <v/>
      </c>
      <c r="AN120" s="132"/>
      <c r="AO120" s="132"/>
      <c r="AP120" s="133" t="str">
        <f t="shared" si="20"/>
        <v/>
      </c>
      <c r="AQ120" s="128"/>
      <c r="AR120" s="127"/>
      <c r="AS120" s="192" t="s">
        <v>1</v>
      </c>
      <c r="AT120" s="127"/>
      <c r="AU120" s="127"/>
      <c r="AV120" s="127"/>
      <c r="AW120" s="192"/>
    </row>
    <row r="121" spans="1:49" ht="22.5" customHeight="1">
      <c r="A121" s="136"/>
      <c r="B121" s="136"/>
      <c r="C121" s="194"/>
      <c r="D121" s="19"/>
      <c r="E121" s="127"/>
      <c r="F121" s="127"/>
      <c r="G121" s="127"/>
      <c r="H121" s="128"/>
      <c r="I121" s="127"/>
      <c r="J121" s="129" t="str">
        <f>IF(G121="","",IF(AND(G121="Quick win",Z121&gt;'7. Scoring criteria'!$C$45,AP121&gt;'7. Scoring criteria'!F155),"Yes",IF(AND(G121="Big bet",Z121&gt;'7. Scoring criteria'!$C$46,AC121&gt;'7. Scoring criteria'!$D$46,AF121&gt;'7. Scoring criteria'!$E$46),"Yes",IF(AND(G121="Long shot",AC121&gt;'7. Scoring criteria'!$D$47,AF121&gt;'7. Scoring criteria'!$E$47),"Yes","No"))))</f>
        <v/>
      </c>
      <c r="K121" s="129"/>
      <c r="L121" s="128"/>
      <c r="M121" s="130" t="str">
        <f t="shared" si="15"/>
        <v/>
      </c>
      <c r="N121" s="131" t="str">
        <f>IFERROR(RANK(M121,$M$14:$M$128,0)+COUNTIF($M$14:M121,#REF!)," ")</f>
        <v xml:space="preserve"> </v>
      </c>
      <c r="O121" s="128"/>
      <c r="P121" s="132" t="str">
        <f>IFERROR(AVERAGE('4a. Scorer 1'!F120,'4b. Scorer 2'!F120,'4c. Scorer 3'!F120)," ")</f>
        <v xml:space="preserve"> </v>
      </c>
      <c r="Q121" s="132"/>
      <c r="R121" s="132"/>
      <c r="S121" s="132"/>
      <c r="T121" s="132"/>
      <c r="U121" s="132"/>
      <c r="V121" s="132"/>
      <c r="W121" s="132"/>
      <c r="X121" s="132"/>
      <c r="Y121" s="132"/>
      <c r="Z121" s="133" t="str">
        <f t="shared" si="16"/>
        <v/>
      </c>
      <c r="AA121" s="132" t="str">
        <f>IFERROR(AVERAGE('4a. Scorer 1'!H120,'4b. Scorer 2'!H120,'4c. Scorer 3'!H120)," ")</f>
        <v xml:space="preserve"> </v>
      </c>
      <c r="AB121" s="132" t="str">
        <f>IFERROR(AVERAGE('4a. Scorer 1'!J120,'4b. Scorer 2'!J120,'4c. Scorer 3'!J120)," ")</f>
        <v xml:space="preserve"> </v>
      </c>
      <c r="AC121" s="133" t="str">
        <f t="shared" si="17"/>
        <v/>
      </c>
      <c r="AD121" s="132" t="str">
        <f>IFERROR(AVERAGE('4a. Scorer 1'!#REF!,'4b. Scorer 2'!N120,'4c. Scorer 3'!#REF!)," ")</f>
        <v xml:space="preserve"> </v>
      </c>
      <c r="AE121" s="132"/>
      <c r="AF121" s="133" t="str">
        <f t="shared" si="18"/>
        <v/>
      </c>
      <c r="AG121" s="132"/>
      <c r="AH121" s="132"/>
      <c r="AI121" s="132"/>
      <c r="AJ121" s="132"/>
      <c r="AK121" s="132"/>
      <c r="AL121" s="132"/>
      <c r="AM121" s="133" t="str">
        <f t="shared" si="19"/>
        <v/>
      </c>
      <c r="AN121" s="132"/>
      <c r="AO121" s="132"/>
      <c r="AP121" s="133" t="str">
        <f t="shared" si="20"/>
        <v/>
      </c>
      <c r="AQ121" s="128"/>
      <c r="AR121" s="127"/>
      <c r="AS121" s="192" t="s">
        <v>1</v>
      </c>
      <c r="AT121" s="127"/>
      <c r="AU121" s="127"/>
      <c r="AV121" s="127"/>
      <c r="AW121" s="192"/>
    </row>
    <row r="122" spans="1:49" ht="22.5" customHeight="1">
      <c r="A122" s="136"/>
      <c r="B122" s="136"/>
      <c r="C122" s="194"/>
      <c r="D122" s="19"/>
      <c r="E122" s="127"/>
      <c r="F122" s="127"/>
      <c r="G122" s="127"/>
      <c r="H122" s="128"/>
      <c r="I122" s="127"/>
      <c r="J122" s="129" t="str">
        <f>IF(G122="","",IF(AND(G122="Quick win",Z122&gt;'7. Scoring criteria'!$C$45,AP122&gt;'7. Scoring criteria'!F156),"Yes",IF(AND(G122="Big bet",Z122&gt;'7. Scoring criteria'!$C$46,AC122&gt;'7. Scoring criteria'!$D$46,AF122&gt;'7. Scoring criteria'!$E$46),"Yes",IF(AND(G122="Long shot",AC122&gt;'7. Scoring criteria'!$D$47,AF122&gt;'7. Scoring criteria'!$E$47),"Yes","No"))))</f>
        <v/>
      </c>
      <c r="K122" s="129"/>
      <c r="L122" s="128"/>
      <c r="M122" s="130" t="str">
        <f t="shared" si="15"/>
        <v/>
      </c>
      <c r="N122" s="131" t="str">
        <f>IFERROR(RANK(M122,$M$14:$M$128,0)+COUNTIF($M$14:M122,#REF!)," ")</f>
        <v xml:space="preserve"> </v>
      </c>
      <c r="O122" s="128"/>
      <c r="P122" s="132" t="str">
        <f>IFERROR(AVERAGE('4a. Scorer 1'!F121,'4b. Scorer 2'!F121,'4c. Scorer 3'!F121)," ")</f>
        <v xml:space="preserve"> </v>
      </c>
      <c r="Q122" s="132"/>
      <c r="R122" s="132"/>
      <c r="S122" s="132"/>
      <c r="T122" s="132"/>
      <c r="U122" s="132"/>
      <c r="V122" s="132"/>
      <c r="W122" s="132"/>
      <c r="X122" s="132"/>
      <c r="Y122" s="132"/>
      <c r="Z122" s="133" t="str">
        <f t="shared" si="16"/>
        <v/>
      </c>
      <c r="AA122" s="132" t="str">
        <f>IFERROR(AVERAGE('4a. Scorer 1'!H121,'4b. Scorer 2'!H121,'4c. Scorer 3'!H121)," ")</f>
        <v xml:space="preserve"> </v>
      </c>
      <c r="AB122" s="132" t="str">
        <f>IFERROR(AVERAGE('4a. Scorer 1'!J121,'4b. Scorer 2'!J121,'4c. Scorer 3'!J121)," ")</f>
        <v xml:space="preserve"> </v>
      </c>
      <c r="AC122" s="133" t="str">
        <f t="shared" si="17"/>
        <v/>
      </c>
      <c r="AD122" s="132" t="str">
        <f>IFERROR(AVERAGE('4a. Scorer 1'!#REF!,'4b. Scorer 2'!N121,'4c. Scorer 3'!#REF!)," ")</f>
        <v xml:space="preserve"> </v>
      </c>
      <c r="AE122" s="132"/>
      <c r="AF122" s="133" t="str">
        <f t="shared" si="18"/>
        <v/>
      </c>
      <c r="AG122" s="132"/>
      <c r="AH122" s="132"/>
      <c r="AI122" s="132"/>
      <c r="AJ122" s="132"/>
      <c r="AK122" s="132"/>
      <c r="AL122" s="132"/>
      <c r="AM122" s="133" t="str">
        <f t="shared" si="19"/>
        <v/>
      </c>
      <c r="AN122" s="132"/>
      <c r="AO122" s="132"/>
      <c r="AP122" s="133" t="str">
        <f t="shared" si="20"/>
        <v/>
      </c>
      <c r="AQ122" s="128"/>
      <c r="AR122" s="127"/>
      <c r="AS122" s="192" t="s">
        <v>1</v>
      </c>
      <c r="AT122" s="127"/>
      <c r="AU122" s="127"/>
      <c r="AV122" s="127"/>
      <c r="AW122" s="192"/>
    </row>
    <row r="123" spans="1:49" ht="22.5" customHeight="1">
      <c r="A123" s="136"/>
      <c r="B123" s="136"/>
      <c r="C123" s="194"/>
      <c r="D123" s="19"/>
      <c r="E123" s="127"/>
      <c r="F123" s="127"/>
      <c r="G123" s="127"/>
      <c r="H123" s="128"/>
      <c r="I123" s="127"/>
      <c r="J123" s="129" t="str">
        <f>IF(G123="","",IF(AND(G123="Quick win",Z123&gt;'7. Scoring criteria'!$C$45,AP123&gt;'7. Scoring criteria'!F157),"Yes",IF(AND(G123="Big bet",Z123&gt;'7. Scoring criteria'!$C$46,AC123&gt;'7. Scoring criteria'!$D$46,AF123&gt;'7. Scoring criteria'!$E$46),"Yes",IF(AND(G123="Long shot",AC123&gt;'7. Scoring criteria'!$D$47,AF123&gt;'7. Scoring criteria'!$E$47),"Yes","No"))))</f>
        <v/>
      </c>
      <c r="K123" s="129"/>
      <c r="L123" s="128"/>
      <c r="M123" s="130" t="str">
        <f t="shared" si="15"/>
        <v/>
      </c>
      <c r="N123" s="131" t="str">
        <f>IFERROR(RANK(M123,$M$14:$M$128,0)+COUNTIF($M$14:M123,#REF!)," ")</f>
        <v xml:space="preserve"> </v>
      </c>
      <c r="O123" s="128"/>
      <c r="P123" s="132" t="str">
        <f>IFERROR(AVERAGE('4a. Scorer 1'!F122,'4b. Scorer 2'!F122,'4c. Scorer 3'!F122)," ")</f>
        <v xml:space="preserve"> </v>
      </c>
      <c r="Q123" s="132"/>
      <c r="R123" s="132"/>
      <c r="S123" s="132"/>
      <c r="T123" s="132"/>
      <c r="U123" s="132"/>
      <c r="V123" s="132"/>
      <c r="W123" s="132"/>
      <c r="X123" s="132"/>
      <c r="Y123" s="132"/>
      <c r="Z123" s="133" t="str">
        <f t="shared" si="16"/>
        <v/>
      </c>
      <c r="AA123" s="132" t="str">
        <f>IFERROR(AVERAGE('4a. Scorer 1'!H122,'4b. Scorer 2'!H122,'4c. Scorer 3'!H122)," ")</f>
        <v xml:space="preserve"> </v>
      </c>
      <c r="AB123" s="132" t="str">
        <f>IFERROR(AVERAGE('4a. Scorer 1'!J122,'4b. Scorer 2'!J122,'4c. Scorer 3'!J122)," ")</f>
        <v xml:space="preserve"> </v>
      </c>
      <c r="AC123" s="133" t="str">
        <f t="shared" si="17"/>
        <v/>
      </c>
      <c r="AD123" s="132" t="str">
        <f>IFERROR(AVERAGE('4a. Scorer 1'!#REF!,'4b. Scorer 2'!N122,'4c. Scorer 3'!#REF!)," ")</f>
        <v xml:space="preserve"> </v>
      </c>
      <c r="AE123" s="132"/>
      <c r="AF123" s="133" t="str">
        <f t="shared" si="18"/>
        <v/>
      </c>
      <c r="AG123" s="132"/>
      <c r="AH123" s="132"/>
      <c r="AI123" s="132"/>
      <c r="AJ123" s="132"/>
      <c r="AK123" s="132"/>
      <c r="AL123" s="132"/>
      <c r="AM123" s="133" t="str">
        <f t="shared" si="19"/>
        <v/>
      </c>
      <c r="AN123" s="132"/>
      <c r="AO123" s="132"/>
      <c r="AP123" s="133" t="str">
        <f t="shared" si="20"/>
        <v/>
      </c>
      <c r="AQ123" s="128"/>
      <c r="AR123" s="127"/>
      <c r="AS123" s="192" t="s">
        <v>1</v>
      </c>
      <c r="AT123" s="127"/>
      <c r="AU123" s="127"/>
      <c r="AV123" s="127"/>
      <c r="AW123" s="192"/>
    </row>
    <row r="124" spans="1:49" ht="22.5" customHeight="1">
      <c r="A124" s="136"/>
      <c r="B124" s="136"/>
      <c r="C124" s="194"/>
      <c r="D124" s="19"/>
      <c r="E124" s="127"/>
      <c r="F124" s="127"/>
      <c r="G124" s="127"/>
      <c r="H124" s="128"/>
      <c r="I124" s="127"/>
      <c r="J124" s="129" t="str">
        <f>IF(G124="","",IF(AND(G124="Quick win",Z124&gt;'7. Scoring criteria'!$C$45,AP124&gt;'7. Scoring criteria'!F158),"Yes",IF(AND(G124="Big bet",Z124&gt;'7. Scoring criteria'!$C$46,AC124&gt;'7. Scoring criteria'!$D$46,AF124&gt;'7. Scoring criteria'!$E$46),"Yes",IF(AND(G124="Long shot",AC124&gt;'7. Scoring criteria'!$D$47,AF124&gt;'7. Scoring criteria'!$E$47),"Yes","No"))))</f>
        <v/>
      </c>
      <c r="K124" s="129"/>
      <c r="L124" s="128"/>
      <c r="M124" s="130" t="str">
        <f t="shared" si="15"/>
        <v/>
      </c>
      <c r="N124" s="131" t="str">
        <f>IFERROR(RANK(M124,$M$14:$M$128,0)+COUNTIF($M$14:M124,#REF!)," ")</f>
        <v xml:space="preserve"> </v>
      </c>
      <c r="O124" s="128"/>
      <c r="P124" s="132" t="str">
        <f>IFERROR(AVERAGE('4a. Scorer 1'!F123,'4b. Scorer 2'!F123,'4c. Scorer 3'!F123)," ")</f>
        <v xml:space="preserve"> </v>
      </c>
      <c r="Q124" s="132"/>
      <c r="R124" s="132"/>
      <c r="S124" s="132"/>
      <c r="T124" s="132"/>
      <c r="U124" s="132"/>
      <c r="V124" s="132"/>
      <c r="W124" s="132"/>
      <c r="X124" s="132"/>
      <c r="Y124" s="132"/>
      <c r="Z124" s="133" t="str">
        <f t="shared" si="16"/>
        <v/>
      </c>
      <c r="AA124" s="132" t="str">
        <f>IFERROR(AVERAGE('4a. Scorer 1'!H123,'4b. Scorer 2'!H123,'4c. Scorer 3'!H123)," ")</f>
        <v xml:space="preserve"> </v>
      </c>
      <c r="AB124" s="132" t="str">
        <f>IFERROR(AVERAGE('4a. Scorer 1'!J123,'4b. Scorer 2'!J123,'4c. Scorer 3'!J123)," ")</f>
        <v xml:space="preserve"> </v>
      </c>
      <c r="AC124" s="133" t="str">
        <f t="shared" si="17"/>
        <v/>
      </c>
      <c r="AD124" s="132" t="str">
        <f>IFERROR(AVERAGE('4a. Scorer 1'!#REF!,'4b. Scorer 2'!N123,'4c. Scorer 3'!#REF!)," ")</f>
        <v xml:space="preserve"> </v>
      </c>
      <c r="AE124" s="132"/>
      <c r="AF124" s="133" t="str">
        <f t="shared" si="18"/>
        <v/>
      </c>
      <c r="AG124" s="132"/>
      <c r="AH124" s="132"/>
      <c r="AI124" s="132"/>
      <c r="AJ124" s="132"/>
      <c r="AK124" s="132"/>
      <c r="AL124" s="132"/>
      <c r="AM124" s="133" t="str">
        <f t="shared" si="19"/>
        <v/>
      </c>
      <c r="AN124" s="132"/>
      <c r="AO124" s="132"/>
      <c r="AP124" s="133" t="str">
        <f t="shared" si="20"/>
        <v/>
      </c>
      <c r="AQ124" s="128"/>
      <c r="AR124" s="127"/>
      <c r="AS124" s="192" t="s">
        <v>1</v>
      </c>
      <c r="AT124" s="127"/>
      <c r="AU124" s="127"/>
      <c r="AV124" s="127"/>
      <c r="AW124" s="192"/>
    </row>
    <row r="125" spans="1:49" ht="22.5" customHeight="1">
      <c r="A125" s="136"/>
      <c r="B125" s="136"/>
      <c r="C125" s="194"/>
      <c r="D125" s="19"/>
      <c r="E125" s="127"/>
      <c r="F125" s="127"/>
      <c r="G125" s="127"/>
      <c r="H125" s="128"/>
      <c r="I125" s="127"/>
      <c r="J125" s="129" t="str">
        <f>IF(G125="","",IF(AND(G125="Quick win",Z125&gt;'7. Scoring criteria'!$C$45,AP125&gt;'7. Scoring criteria'!F159),"Yes",IF(AND(G125="Big bet",Z125&gt;'7. Scoring criteria'!$C$46,AC125&gt;'7. Scoring criteria'!$D$46,AF125&gt;'7. Scoring criteria'!$E$46),"Yes",IF(AND(G125="Long shot",AC125&gt;'7. Scoring criteria'!$D$47,AF125&gt;'7. Scoring criteria'!$E$47),"Yes","No"))))</f>
        <v/>
      </c>
      <c r="K125" s="129"/>
      <c r="L125" s="128"/>
      <c r="M125" s="130" t="str">
        <f t="shared" si="15"/>
        <v/>
      </c>
      <c r="N125" s="131" t="str">
        <f>IFERROR(RANK(M125,$M$14:$M$128,0)+COUNTIF($M$14:M125,#REF!)," ")</f>
        <v xml:space="preserve"> </v>
      </c>
      <c r="O125" s="128"/>
      <c r="P125" s="132" t="str">
        <f>IFERROR(AVERAGE('4a. Scorer 1'!F124,'4b. Scorer 2'!F124,'4c. Scorer 3'!F124)," ")</f>
        <v xml:space="preserve"> </v>
      </c>
      <c r="Q125" s="132"/>
      <c r="R125" s="132"/>
      <c r="S125" s="132"/>
      <c r="T125" s="132"/>
      <c r="U125" s="132"/>
      <c r="V125" s="132"/>
      <c r="W125" s="132"/>
      <c r="X125" s="132"/>
      <c r="Y125" s="132"/>
      <c r="Z125" s="133" t="str">
        <f t="shared" si="16"/>
        <v/>
      </c>
      <c r="AA125" s="132" t="str">
        <f>IFERROR(AVERAGE('4a. Scorer 1'!H124,'4b. Scorer 2'!H124,'4c. Scorer 3'!H124)," ")</f>
        <v xml:space="preserve"> </v>
      </c>
      <c r="AB125" s="132" t="str">
        <f>IFERROR(AVERAGE('4a. Scorer 1'!J124,'4b. Scorer 2'!J124,'4c. Scorer 3'!J124)," ")</f>
        <v xml:space="preserve"> </v>
      </c>
      <c r="AC125" s="133" t="str">
        <f t="shared" si="17"/>
        <v/>
      </c>
      <c r="AD125" s="132" t="str">
        <f>IFERROR(AVERAGE('4a. Scorer 1'!#REF!,'4b. Scorer 2'!N124,'4c. Scorer 3'!#REF!)," ")</f>
        <v xml:space="preserve"> </v>
      </c>
      <c r="AE125" s="132"/>
      <c r="AF125" s="133" t="str">
        <f t="shared" si="18"/>
        <v/>
      </c>
      <c r="AG125" s="132"/>
      <c r="AH125" s="132"/>
      <c r="AI125" s="132"/>
      <c r="AJ125" s="132"/>
      <c r="AK125" s="132"/>
      <c r="AL125" s="132"/>
      <c r="AM125" s="133" t="str">
        <f t="shared" si="19"/>
        <v/>
      </c>
      <c r="AN125" s="132"/>
      <c r="AO125" s="132"/>
      <c r="AP125" s="133" t="str">
        <f t="shared" si="20"/>
        <v/>
      </c>
      <c r="AQ125" s="128"/>
      <c r="AR125" s="127"/>
      <c r="AS125" s="192" t="s">
        <v>1</v>
      </c>
      <c r="AT125" s="127"/>
      <c r="AU125" s="127"/>
      <c r="AV125" s="127"/>
      <c r="AW125" s="192"/>
    </row>
    <row r="126" spans="1:49" ht="22.5" customHeight="1">
      <c r="A126" s="136"/>
      <c r="B126" s="136"/>
      <c r="C126" s="194"/>
      <c r="D126" s="19"/>
      <c r="E126" s="127"/>
      <c r="F126" s="127"/>
      <c r="G126" s="127"/>
      <c r="H126" s="128"/>
      <c r="I126" s="127"/>
      <c r="J126" s="129" t="str">
        <f>IF(G126="","",IF(AND(G126="Quick win",Z126&gt;'7. Scoring criteria'!$C$45,AP126&gt;'7. Scoring criteria'!F160),"Yes",IF(AND(G126="Big bet",Z126&gt;'7. Scoring criteria'!$C$46,AC126&gt;'7. Scoring criteria'!$D$46,AF126&gt;'7. Scoring criteria'!$E$46),"Yes",IF(AND(G126="Long shot",AC126&gt;'7. Scoring criteria'!$D$47,AF126&gt;'7. Scoring criteria'!$E$47),"Yes","No"))))</f>
        <v/>
      </c>
      <c r="K126" s="129"/>
      <c r="L126" s="128"/>
      <c r="M126" s="130" t="str">
        <f t="shared" si="15"/>
        <v/>
      </c>
      <c r="N126" s="131" t="str">
        <f>IFERROR(RANK(M126,$M$14:$M$128,0)+COUNTIF($M$14:M126,#REF!)," ")</f>
        <v xml:space="preserve"> </v>
      </c>
      <c r="O126" s="128"/>
      <c r="P126" s="132" t="str">
        <f>IFERROR(AVERAGE('4a. Scorer 1'!F125,'4b. Scorer 2'!F125,'4c. Scorer 3'!F125)," ")</f>
        <v xml:space="preserve"> </v>
      </c>
      <c r="Q126" s="132"/>
      <c r="R126" s="132"/>
      <c r="S126" s="132"/>
      <c r="T126" s="132"/>
      <c r="U126" s="132"/>
      <c r="V126" s="132"/>
      <c r="W126" s="132"/>
      <c r="X126" s="132"/>
      <c r="Y126" s="132"/>
      <c r="Z126" s="133" t="str">
        <f t="shared" si="16"/>
        <v/>
      </c>
      <c r="AA126" s="132" t="str">
        <f>IFERROR(AVERAGE('4a. Scorer 1'!H125,'4b. Scorer 2'!H125,'4c. Scorer 3'!H125)," ")</f>
        <v xml:space="preserve"> </v>
      </c>
      <c r="AB126" s="132" t="str">
        <f>IFERROR(AVERAGE('4a. Scorer 1'!J125,'4b. Scorer 2'!J125,'4c. Scorer 3'!J125)," ")</f>
        <v xml:space="preserve"> </v>
      </c>
      <c r="AC126" s="133" t="str">
        <f t="shared" si="17"/>
        <v/>
      </c>
      <c r="AD126" s="132" t="str">
        <f>IFERROR(AVERAGE('4a. Scorer 1'!#REF!,'4b. Scorer 2'!N125,'4c. Scorer 3'!#REF!)," ")</f>
        <v xml:space="preserve"> </v>
      </c>
      <c r="AE126" s="132"/>
      <c r="AF126" s="133" t="str">
        <f t="shared" si="18"/>
        <v/>
      </c>
      <c r="AG126" s="132"/>
      <c r="AH126" s="132"/>
      <c r="AI126" s="132"/>
      <c r="AJ126" s="132"/>
      <c r="AK126" s="132"/>
      <c r="AL126" s="132"/>
      <c r="AM126" s="133" t="str">
        <f t="shared" si="19"/>
        <v/>
      </c>
      <c r="AN126" s="132"/>
      <c r="AO126" s="132"/>
      <c r="AP126" s="133" t="str">
        <f t="shared" si="20"/>
        <v/>
      </c>
      <c r="AQ126" s="128"/>
      <c r="AR126" s="127"/>
      <c r="AS126" s="192" t="s">
        <v>1</v>
      </c>
      <c r="AT126" s="127"/>
      <c r="AU126" s="127"/>
      <c r="AV126" s="127"/>
      <c r="AW126" s="192"/>
    </row>
    <row r="127" spans="1:49" ht="22.5" customHeight="1">
      <c r="A127" s="136"/>
      <c r="B127" s="136"/>
      <c r="C127" s="194"/>
      <c r="D127" s="19"/>
      <c r="E127" s="127"/>
      <c r="F127" s="127"/>
      <c r="G127" s="127"/>
      <c r="H127" s="128"/>
      <c r="I127" s="127"/>
      <c r="J127" s="129" t="str">
        <f>IF(G127="","",IF(AND(G127="Quick win",Z127&gt;'7. Scoring criteria'!$C$45,AP127&gt;'7. Scoring criteria'!F161),"Yes",IF(AND(G127="Big bet",Z127&gt;'7. Scoring criteria'!$C$46,AC127&gt;'7. Scoring criteria'!$D$46,AF127&gt;'7. Scoring criteria'!$E$46),"Yes",IF(AND(G127="Long shot",AC127&gt;'7. Scoring criteria'!$D$47,AF127&gt;'7. Scoring criteria'!$E$47),"Yes","No"))))</f>
        <v/>
      </c>
      <c r="K127" s="129"/>
      <c r="L127" s="128"/>
      <c r="M127" s="130" t="str">
        <f t="shared" si="15"/>
        <v/>
      </c>
      <c r="N127" s="131" t="str">
        <f>IFERROR(RANK(M127,$M$14:$M$128,0)+COUNTIF($M$14:M127,#REF!)," ")</f>
        <v xml:space="preserve"> </v>
      </c>
      <c r="O127" s="128"/>
      <c r="P127" s="132" t="str">
        <f>IFERROR(AVERAGE('4a. Scorer 1'!F126,'4b. Scorer 2'!F126,'4c. Scorer 3'!F126)," ")</f>
        <v xml:space="preserve"> </v>
      </c>
      <c r="Q127" s="132"/>
      <c r="R127" s="132"/>
      <c r="S127" s="132"/>
      <c r="T127" s="132"/>
      <c r="U127" s="132"/>
      <c r="V127" s="132"/>
      <c r="W127" s="132"/>
      <c r="X127" s="132"/>
      <c r="Y127" s="132"/>
      <c r="Z127" s="133" t="str">
        <f t="shared" si="16"/>
        <v/>
      </c>
      <c r="AA127" s="132" t="str">
        <f>IFERROR(AVERAGE('4a. Scorer 1'!H126,'4b. Scorer 2'!H126,'4c. Scorer 3'!H126)," ")</f>
        <v xml:space="preserve"> </v>
      </c>
      <c r="AB127" s="132" t="str">
        <f>IFERROR(AVERAGE('4a. Scorer 1'!J126,'4b. Scorer 2'!J126,'4c. Scorer 3'!J126)," ")</f>
        <v xml:space="preserve"> </v>
      </c>
      <c r="AC127" s="133" t="str">
        <f t="shared" si="17"/>
        <v/>
      </c>
      <c r="AD127" s="132" t="str">
        <f>IFERROR(AVERAGE('4a. Scorer 1'!#REF!,'4b. Scorer 2'!N126,'4c. Scorer 3'!#REF!)," ")</f>
        <v xml:space="preserve"> </v>
      </c>
      <c r="AE127" s="132"/>
      <c r="AF127" s="133" t="str">
        <f t="shared" si="18"/>
        <v/>
      </c>
      <c r="AG127" s="132"/>
      <c r="AH127" s="132"/>
      <c r="AI127" s="132"/>
      <c r="AJ127" s="132"/>
      <c r="AK127" s="132"/>
      <c r="AL127" s="132"/>
      <c r="AM127" s="133" t="str">
        <f t="shared" si="19"/>
        <v/>
      </c>
      <c r="AN127" s="132"/>
      <c r="AO127" s="132"/>
      <c r="AP127" s="133" t="str">
        <f t="shared" si="20"/>
        <v/>
      </c>
      <c r="AQ127" s="128"/>
      <c r="AR127" s="127"/>
      <c r="AS127" s="192" t="s">
        <v>1</v>
      </c>
      <c r="AT127" s="127"/>
      <c r="AU127" s="127"/>
      <c r="AV127" s="127"/>
      <c r="AW127" s="192"/>
    </row>
    <row r="128" spans="1:49" ht="22.5" customHeight="1">
      <c r="A128" s="136"/>
      <c r="B128" s="136"/>
      <c r="C128" s="194"/>
      <c r="D128" s="19"/>
      <c r="E128" s="127"/>
      <c r="F128" s="127"/>
      <c r="G128" s="127"/>
      <c r="H128" s="128"/>
      <c r="I128" s="127"/>
      <c r="J128" s="129" t="str">
        <f>IF(G128="","",IF(AND(G128="Quick win",Z128&gt;'7. Scoring criteria'!$C$45,AP128&gt;'7. Scoring criteria'!F162),"Yes",IF(AND(G128="Big bet",Z128&gt;'7. Scoring criteria'!$C$46,AC128&gt;'7. Scoring criteria'!$D$46,AF128&gt;'7. Scoring criteria'!$E$46),"Yes",IF(AND(G128="Long shot",AC128&gt;'7. Scoring criteria'!$D$47,AF128&gt;'7. Scoring criteria'!$E$47),"Yes","No"))))</f>
        <v/>
      </c>
      <c r="K128" s="129"/>
      <c r="L128" s="128"/>
      <c r="M128" s="130" t="str">
        <f t="shared" si="15"/>
        <v/>
      </c>
      <c r="N128" s="131" t="str">
        <f>IFERROR(RANK(M128,$M$14:$M$128,0)+COUNTIF($M$14:M128,#REF!)," ")</f>
        <v xml:space="preserve"> </v>
      </c>
      <c r="O128" s="128"/>
      <c r="P128" s="132" t="str">
        <f>IFERROR(AVERAGE('4a. Scorer 1'!F127,'4b. Scorer 2'!F127,'4c. Scorer 3'!F127)," ")</f>
        <v xml:space="preserve"> </v>
      </c>
      <c r="Q128" s="132"/>
      <c r="R128" s="132"/>
      <c r="S128" s="132"/>
      <c r="T128" s="132"/>
      <c r="U128" s="132"/>
      <c r="V128" s="132"/>
      <c r="W128" s="132"/>
      <c r="X128" s="132"/>
      <c r="Y128" s="132"/>
      <c r="Z128" s="133" t="str">
        <f t="shared" si="16"/>
        <v/>
      </c>
      <c r="AA128" s="132" t="str">
        <f>IFERROR(AVERAGE('4a. Scorer 1'!H127,'4b. Scorer 2'!H127,'4c. Scorer 3'!H127)," ")</f>
        <v xml:space="preserve"> </v>
      </c>
      <c r="AB128" s="132" t="str">
        <f>IFERROR(AVERAGE('4a. Scorer 1'!J127,'4b. Scorer 2'!J127,'4c. Scorer 3'!J127)," ")</f>
        <v xml:space="preserve"> </v>
      </c>
      <c r="AC128" s="133" t="str">
        <f t="shared" si="17"/>
        <v/>
      </c>
      <c r="AD128" s="132" t="str">
        <f>IFERROR(AVERAGE('4a. Scorer 1'!#REF!,'4b. Scorer 2'!N127,'4c. Scorer 3'!#REF!)," ")</f>
        <v xml:space="preserve"> </v>
      </c>
      <c r="AE128" s="132"/>
      <c r="AF128" s="133" t="str">
        <f t="shared" si="18"/>
        <v/>
      </c>
      <c r="AG128" s="132"/>
      <c r="AH128" s="132"/>
      <c r="AI128" s="132"/>
      <c r="AJ128" s="132"/>
      <c r="AK128" s="132"/>
      <c r="AL128" s="132"/>
      <c r="AM128" s="133" t="str">
        <f t="shared" si="19"/>
        <v/>
      </c>
      <c r="AN128" s="132"/>
      <c r="AO128" s="132"/>
      <c r="AP128" s="133" t="str">
        <f t="shared" si="20"/>
        <v/>
      </c>
      <c r="AQ128" s="128"/>
      <c r="AR128" s="127"/>
      <c r="AS128" s="192" t="s">
        <v>1</v>
      </c>
      <c r="AT128" s="127"/>
      <c r="AU128" s="127"/>
      <c r="AV128" s="127"/>
      <c r="AW128" s="192"/>
    </row>
    <row r="129" spans="1:49" ht="22.5" customHeight="1">
      <c r="A129" s="136"/>
      <c r="B129" s="136"/>
      <c r="C129" s="194"/>
      <c r="D129" s="19"/>
      <c r="E129" s="127"/>
      <c r="F129" s="127"/>
      <c r="G129" s="127"/>
      <c r="H129" s="128"/>
      <c r="I129" s="127"/>
      <c r="J129" s="129" t="str">
        <f>IF(G129="","",IF(AND(G129="Quick win",Z129&gt;'7. Scoring criteria'!$C$45,AP129&gt;'7. Scoring criteria'!F163),"Yes",IF(AND(G129="Big bet",Z129&gt;'7. Scoring criteria'!$C$46,AC129&gt;'7. Scoring criteria'!$D$46,AF129&gt;'7. Scoring criteria'!$E$46),"Yes",IF(AND(G129="Long shot",AC129&gt;'7. Scoring criteria'!$D$47,AF129&gt;'7. Scoring criteria'!$E$47),"Yes","No"))))</f>
        <v/>
      </c>
      <c r="K129" s="129"/>
      <c r="L129" s="128"/>
      <c r="M129" s="130" t="str">
        <f t="shared" si="15"/>
        <v/>
      </c>
      <c r="N129" s="131" t="str">
        <f>IFERROR(RANK(M129,$M$14:$M$128,0)+COUNTIF($M$14:M129,#REF!)," ")</f>
        <v xml:space="preserve"> </v>
      </c>
      <c r="O129" s="128"/>
      <c r="P129" s="132" t="str">
        <f>IFERROR(AVERAGE('4a. Scorer 1'!F128,'4b. Scorer 2'!F128,'4c. Scorer 3'!F128)," ")</f>
        <v xml:space="preserve"> </v>
      </c>
      <c r="Q129" s="132"/>
      <c r="R129" s="132"/>
      <c r="S129" s="132"/>
      <c r="T129" s="132"/>
      <c r="U129" s="132"/>
      <c r="V129" s="132"/>
      <c r="W129" s="132"/>
      <c r="X129" s="132"/>
      <c r="Y129" s="132"/>
      <c r="Z129" s="133" t="str">
        <f t="shared" si="16"/>
        <v/>
      </c>
      <c r="AA129" s="132" t="str">
        <f>IFERROR(AVERAGE('4a. Scorer 1'!H128,'4b. Scorer 2'!H128,'4c. Scorer 3'!H128)," ")</f>
        <v xml:space="preserve"> </v>
      </c>
      <c r="AB129" s="132" t="str">
        <f>IFERROR(AVERAGE('4a. Scorer 1'!J128,'4b. Scorer 2'!J128,'4c. Scorer 3'!J128)," ")</f>
        <v xml:space="preserve"> </v>
      </c>
      <c r="AC129" s="133" t="str">
        <f t="shared" si="17"/>
        <v/>
      </c>
      <c r="AD129" s="132" t="str">
        <f>IFERROR(AVERAGE('4a. Scorer 1'!#REF!,'4b. Scorer 2'!N128,'4c. Scorer 3'!#REF!)," ")</f>
        <v xml:space="preserve"> </v>
      </c>
      <c r="AE129" s="132"/>
      <c r="AF129" s="133" t="str">
        <f t="shared" si="18"/>
        <v/>
      </c>
      <c r="AG129" s="132"/>
      <c r="AH129" s="132"/>
      <c r="AI129" s="132"/>
      <c r="AJ129" s="132"/>
      <c r="AK129" s="132"/>
      <c r="AL129" s="132"/>
      <c r="AM129" s="133" t="str">
        <f t="shared" si="19"/>
        <v/>
      </c>
      <c r="AN129" s="132"/>
      <c r="AO129" s="132"/>
      <c r="AP129" s="133" t="str">
        <f t="shared" si="20"/>
        <v/>
      </c>
      <c r="AQ129" s="128"/>
      <c r="AR129" s="127"/>
      <c r="AS129" s="192" t="s">
        <v>1</v>
      </c>
      <c r="AT129" s="127"/>
      <c r="AU129" s="127"/>
      <c r="AV129" s="127"/>
      <c r="AW129" s="192"/>
    </row>
    <row r="130" spans="1:49" ht="22.5" customHeight="1">
      <c r="A130" s="136"/>
      <c r="B130" s="136"/>
      <c r="C130" s="194"/>
      <c r="D130" s="19"/>
      <c r="E130" s="127"/>
      <c r="F130" s="127"/>
      <c r="G130" s="127"/>
      <c r="H130" s="128"/>
      <c r="I130" s="127"/>
      <c r="J130" s="129" t="str">
        <f>IF(G130="","",IF(AND(G130="Quick win",Z130&gt;'7. Scoring criteria'!$C$45,AP130&gt;'7. Scoring criteria'!F164),"Yes",IF(AND(G130="Big bet",Z130&gt;'7. Scoring criteria'!$C$46,AC130&gt;'7. Scoring criteria'!$D$46,AF130&gt;'7. Scoring criteria'!$E$46),"Yes",IF(AND(G130="Long shot",AC130&gt;'7. Scoring criteria'!$D$47,AF130&gt;'7. Scoring criteria'!$E$47),"Yes","No"))))</f>
        <v/>
      </c>
      <c r="K130" s="129"/>
      <c r="L130" s="128"/>
      <c r="M130" s="130" t="str">
        <f t="shared" si="15"/>
        <v/>
      </c>
      <c r="N130" s="131" t="str">
        <f>IFERROR(RANK(M130,$M$14:$M$128,0)+COUNTIF($M$14:M130,#REF!)," ")</f>
        <v xml:space="preserve"> </v>
      </c>
      <c r="O130" s="128"/>
      <c r="P130" s="132" t="str">
        <f>IFERROR(AVERAGE('4a. Scorer 1'!F129,'4b. Scorer 2'!F129,'4c. Scorer 3'!F129)," ")</f>
        <v xml:space="preserve"> </v>
      </c>
      <c r="Q130" s="132"/>
      <c r="R130" s="132"/>
      <c r="S130" s="132"/>
      <c r="T130" s="132"/>
      <c r="U130" s="132"/>
      <c r="V130" s="132"/>
      <c r="W130" s="132"/>
      <c r="X130" s="132"/>
      <c r="Y130" s="132"/>
      <c r="Z130" s="133" t="str">
        <f t="shared" si="16"/>
        <v/>
      </c>
      <c r="AA130" s="132" t="str">
        <f>IFERROR(AVERAGE('4a. Scorer 1'!H129,'4b. Scorer 2'!H129,'4c. Scorer 3'!H129)," ")</f>
        <v xml:space="preserve"> </v>
      </c>
      <c r="AB130" s="132" t="str">
        <f>IFERROR(AVERAGE('4a. Scorer 1'!J129,'4b. Scorer 2'!J129,'4c. Scorer 3'!J129)," ")</f>
        <v xml:space="preserve"> </v>
      </c>
      <c r="AC130" s="133" t="str">
        <f t="shared" si="17"/>
        <v/>
      </c>
      <c r="AD130" s="132" t="str">
        <f>IFERROR(AVERAGE('4a. Scorer 1'!#REF!,'4b. Scorer 2'!N129,'4c. Scorer 3'!#REF!)," ")</f>
        <v xml:space="preserve"> </v>
      </c>
      <c r="AE130" s="132"/>
      <c r="AF130" s="133" t="str">
        <f t="shared" si="18"/>
        <v/>
      </c>
      <c r="AG130" s="132"/>
      <c r="AH130" s="132"/>
      <c r="AI130" s="132"/>
      <c r="AJ130" s="132"/>
      <c r="AK130" s="132"/>
      <c r="AL130" s="132"/>
      <c r="AM130" s="133" t="str">
        <f t="shared" si="19"/>
        <v/>
      </c>
      <c r="AN130" s="132"/>
      <c r="AO130" s="132"/>
      <c r="AP130" s="133" t="str">
        <f t="shared" si="20"/>
        <v/>
      </c>
      <c r="AQ130" s="128"/>
      <c r="AR130" s="127"/>
      <c r="AS130" s="192" t="s">
        <v>1</v>
      </c>
      <c r="AT130" s="127"/>
      <c r="AU130" s="127"/>
      <c r="AV130" s="127"/>
      <c r="AW130" s="192"/>
    </row>
  </sheetData>
  <mergeCells count="11">
    <mergeCell ref="AT9:AV9"/>
    <mergeCell ref="AT10:AV10"/>
    <mergeCell ref="B2:C2"/>
    <mergeCell ref="M8:N8"/>
    <mergeCell ref="M9:N9"/>
    <mergeCell ref="AA9:AC9"/>
    <mergeCell ref="AD9:AF9"/>
    <mergeCell ref="P9:Z9"/>
    <mergeCell ref="AG9:AJ9"/>
    <mergeCell ref="AN9:AO9"/>
    <mergeCell ref="AK9:AM9"/>
  </mergeCells>
  <conditionalFormatting sqref="M14:M130">
    <cfRule type="colorScale" priority="1">
      <colorScale>
        <cfvo type="percent" val="40"/>
        <cfvo type="percent" val="60"/>
        <cfvo type="percent" val="80"/>
        <color rgb="FFFFFFFF"/>
        <color rgb="FFABDDC5"/>
        <color rgb="FF57BB8A"/>
      </colorScale>
    </cfRule>
  </conditionalFormatting>
  <dataValidations count="6">
    <dataValidation type="list" allowBlank="1" sqref="E14:E17" xr:uid="{EBDD5164-AF1F-4EF1-A9B0-8990B3C021C8}">
      <formula1>"Information,Prevention/Wellness,Damage Limitation,Repair &amp; Support"</formula1>
    </dataValidation>
    <dataValidation type="list" allowBlank="1" sqref="F14:F17" xr:uid="{D8F25742-5E8D-4F45-B9E8-79687AB84C3B}">
      <formula1>"Health,Protection,Financial,Mobility,Home &amp; Family,Digital Access &amp; Protection,Business"</formula1>
    </dataValidation>
    <dataValidation type="list" allowBlank="1" sqref="K14:K86" xr:uid="{E4169E04-F494-418D-8BF3-F476306E7EFD}">
      <formula1>"Live,Approved for implementation,De-prioritised,Paused,Killed,Awaiting leadership review,Awaiting business case review"</formula1>
    </dataValidation>
    <dataValidation type="list" allowBlank="1" sqref="G14:G130" xr:uid="{3D0441F9-B583-4018-B889-B5F126475C97}">
      <formula1>"Quick win,Big bet,Long shot"</formula1>
    </dataValidation>
    <dataValidation type="list" allowBlank="1" sqref="F18:F130" xr:uid="{50DB5879-F962-4959-B610-CC491658FA87}">
      <formula1>"-,Public charging,Home energy,New verticals,EV add-ons,VM add-ons,Other"</formula1>
    </dataValidation>
    <dataValidation type="list" allowBlank="1" sqref="E18:E130" xr:uid="{E559F968-0929-4EB4-A65D-75D83C907795}">
      <formula1>"Hardware,Software,Finance,Support,Net new"</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1" tint="0.499984740745262"/>
    <outlinePr summaryBelow="0" summaryRight="0"/>
    <pageSetUpPr fitToPage="1"/>
  </sheetPr>
  <dimension ref="A1:AO92"/>
  <sheetViews>
    <sheetView zoomScale="60" zoomScaleNormal="80" workbookViewId="0">
      <selection activeCell="D16" sqref="D16"/>
    </sheetView>
  </sheetViews>
  <sheetFormatPr defaultColWidth="12.28515625" defaultRowHeight="15.75" customHeight="1"/>
  <cols>
    <col min="2" max="2" width="32.7109375" customWidth="1"/>
    <col min="3" max="3" width="24.28515625" customWidth="1"/>
    <col min="4" max="4" width="14.28515625" customWidth="1"/>
    <col min="5" max="5" width="12.28515625" customWidth="1"/>
    <col min="6" max="6" width="12.42578125" customWidth="1"/>
    <col min="7" max="7" width="18.28515625" style="312" customWidth="1"/>
    <col min="8" max="8" width="30.28515625" style="312" customWidth="1"/>
    <col min="9" max="11" width="25.42578125" customWidth="1"/>
    <col min="12" max="12" width="29.28515625" customWidth="1"/>
    <col min="13" max="13" width="20.7109375" bestFit="1" customWidth="1"/>
    <col min="14" max="14" width="29" bestFit="1" customWidth="1"/>
    <col min="15" max="15" width="21.28515625" bestFit="1" customWidth="1"/>
    <col min="16" max="16" width="29.28515625" bestFit="1" customWidth="1"/>
    <col min="17" max="17" width="28.28515625" bestFit="1" customWidth="1"/>
    <col min="18" max="18" width="31.28515625" bestFit="1" customWidth="1"/>
    <col min="19" max="19" width="30.28515625" bestFit="1" customWidth="1"/>
    <col min="20" max="20" width="29.28515625" customWidth="1"/>
    <col min="23" max="27" width="12.28515625" customWidth="1"/>
    <col min="29" max="38" width="0" hidden="1" customWidth="1"/>
    <col min="39" max="39" width="19.28515625" hidden="1" customWidth="1"/>
    <col min="40" max="40" width="21.28515625" customWidth="1"/>
    <col min="41" max="43" width="12.28515625" customWidth="1"/>
  </cols>
  <sheetData>
    <row r="1" spans="1:41" ht="12.95">
      <c r="A1" s="2"/>
      <c r="B1" s="3"/>
      <c r="C1" s="3"/>
      <c r="D1" s="4"/>
      <c r="E1" s="2"/>
      <c r="F1" s="2"/>
      <c r="G1" s="2"/>
      <c r="H1" s="2"/>
      <c r="I1" s="2"/>
      <c r="J1" s="2"/>
      <c r="K1" s="2"/>
      <c r="L1" s="2"/>
      <c r="M1" s="5"/>
      <c r="N1" s="5"/>
      <c r="O1" s="6"/>
      <c r="P1" s="2"/>
      <c r="Q1" s="2"/>
      <c r="R1" s="2"/>
      <c r="S1" s="1"/>
      <c r="T1" s="1"/>
    </row>
    <row r="2" spans="1:41" ht="36" customHeight="1">
      <c r="A2" s="2"/>
      <c r="B2" s="919" t="s">
        <v>359</v>
      </c>
      <c r="C2" s="920"/>
      <c r="D2" s="2"/>
      <c r="E2" s="2"/>
      <c r="F2" s="2"/>
      <c r="G2" s="2"/>
      <c r="H2" s="2"/>
      <c r="I2" s="2"/>
      <c r="J2" s="2"/>
      <c r="K2" s="2"/>
      <c r="L2" s="2"/>
      <c r="M2" s="5"/>
      <c r="N2" s="5"/>
      <c r="O2" s="6"/>
      <c r="P2" s="2"/>
      <c r="Q2" s="2"/>
      <c r="R2" s="2"/>
      <c r="S2" s="2"/>
      <c r="T2" s="2"/>
    </row>
    <row r="3" spans="1:41" ht="20.25" customHeight="1">
      <c r="A3" s="2"/>
      <c r="B3" s="8" t="s">
        <v>201</v>
      </c>
      <c r="C3" s="3"/>
      <c r="D3" s="4"/>
      <c r="E3" s="2"/>
      <c r="F3" s="2"/>
      <c r="G3" s="2"/>
      <c r="H3" s="2"/>
      <c r="I3" s="2"/>
      <c r="J3" s="2"/>
      <c r="K3" s="2"/>
      <c r="L3" s="2"/>
      <c r="M3" s="5"/>
      <c r="N3" s="5"/>
      <c r="O3" s="6"/>
      <c r="P3" s="2"/>
      <c r="Q3" s="2"/>
      <c r="R3" s="2"/>
      <c r="S3" s="2"/>
      <c r="T3" s="2"/>
    </row>
    <row r="4" spans="1:41" ht="20.25" customHeight="1">
      <c r="A4" s="1"/>
      <c r="B4" s="9" t="s">
        <v>202</v>
      </c>
      <c r="C4" s="9"/>
      <c r="D4" s="10"/>
      <c r="E4" s="1"/>
      <c r="F4" s="1"/>
      <c r="G4" s="1"/>
      <c r="H4" s="1"/>
      <c r="I4" s="1"/>
      <c r="J4" s="1"/>
      <c r="K4" s="1"/>
      <c r="L4" s="1"/>
      <c r="M4" s="11"/>
      <c r="N4" s="11"/>
      <c r="O4" s="12"/>
      <c r="P4" s="1"/>
      <c r="Q4" s="1"/>
      <c r="R4" s="1"/>
      <c r="S4" s="2"/>
      <c r="T4" s="2"/>
    </row>
    <row r="5" spans="1:41" ht="15.75" customHeight="1">
      <c r="A5" s="276"/>
      <c r="B5" s="276"/>
      <c r="C5" s="276"/>
      <c r="D5" s="276"/>
      <c r="E5" s="276"/>
      <c r="F5" s="276"/>
      <c r="G5" s="470"/>
      <c r="H5" s="493"/>
      <c r="I5" s="870"/>
      <c r="J5" s="870"/>
      <c r="K5" s="870"/>
      <c r="L5" s="870"/>
      <c r="M5" s="276"/>
      <c r="U5" s="317"/>
      <c r="V5" s="317"/>
      <c r="W5" s="317"/>
      <c r="X5" s="298"/>
    </row>
    <row r="6" spans="1:41" ht="15.75" customHeight="1">
      <c r="A6" s="276"/>
      <c r="B6" s="449" t="s">
        <v>360</v>
      </c>
      <c r="C6" s="867" t="s">
        <v>26</v>
      </c>
      <c r="D6" s="868"/>
      <c r="E6" s="868"/>
      <c r="F6" s="869"/>
      <c r="G6" s="446" t="s">
        <v>361</v>
      </c>
      <c r="H6" s="447" t="s">
        <v>362</v>
      </c>
      <c r="I6" s="871" t="s">
        <v>69</v>
      </c>
      <c r="J6" s="872"/>
      <c r="K6" s="872"/>
      <c r="L6" s="873"/>
      <c r="M6" s="276"/>
      <c r="N6" s="315"/>
      <c r="O6" s="315"/>
      <c r="P6" s="316"/>
      <c r="Q6" s="276"/>
      <c r="R6" s="315"/>
      <c r="S6" s="315"/>
      <c r="T6" s="315"/>
      <c r="X6" s="298"/>
    </row>
    <row r="7" spans="1:41" s="464" customFormat="1" ht="29.85" customHeight="1">
      <c r="A7" s="462"/>
      <c r="B7" s="662" t="s">
        <v>363</v>
      </c>
      <c r="C7" s="663" t="s">
        <v>364</v>
      </c>
      <c r="D7" s="664"/>
      <c r="E7" s="664"/>
      <c r="F7" s="665"/>
      <c r="G7" s="664" t="s">
        <v>365</v>
      </c>
      <c r="H7" s="665" t="s">
        <v>366</v>
      </c>
      <c r="I7" s="666" t="s">
        <v>367</v>
      </c>
      <c r="J7" s="666" t="s">
        <v>368</v>
      </c>
      <c r="K7" s="666" t="s">
        <v>369</v>
      </c>
      <c r="L7" s="666" t="s">
        <v>370</v>
      </c>
      <c r="M7" s="471"/>
      <c r="N7" s="463"/>
      <c r="O7" s="463"/>
      <c r="P7" s="463"/>
      <c r="Q7" s="463"/>
      <c r="R7" s="463"/>
      <c r="S7" s="463"/>
      <c r="T7" s="463"/>
      <c r="AC7" s="465" t="s">
        <v>371</v>
      </c>
      <c r="AD7" s="466"/>
      <c r="AE7" s="466" t="s">
        <v>27</v>
      </c>
      <c r="AF7" s="466" t="s">
        <v>372</v>
      </c>
      <c r="AG7" s="467" t="s">
        <v>373</v>
      </c>
      <c r="AH7" s="467" t="s">
        <v>374</v>
      </c>
      <c r="AI7" s="467" t="s">
        <v>375</v>
      </c>
      <c r="AJ7" s="467" t="s">
        <v>376</v>
      </c>
      <c r="AK7" s="467" t="s">
        <v>377</v>
      </c>
      <c r="AL7" s="467" t="s">
        <v>378</v>
      </c>
    </row>
    <row r="8" spans="1:41" ht="12.95">
      <c r="A8" s="276"/>
      <c r="B8" s="450" t="s">
        <v>159</v>
      </c>
      <c r="C8" s="448" t="s">
        <v>295</v>
      </c>
      <c r="D8" s="282"/>
      <c r="E8" s="282"/>
      <c r="F8" s="505"/>
      <c r="G8" s="456" t="s">
        <v>377</v>
      </c>
      <c r="H8" s="457" t="s">
        <v>379</v>
      </c>
      <c r="I8" s="460" t="s">
        <v>81</v>
      </c>
      <c r="J8" s="460" t="s">
        <v>74</v>
      </c>
      <c r="K8" s="460" t="s">
        <v>76</v>
      </c>
      <c r="L8" s="460" t="s">
        <v>75</v>
      </c>
      <c r="M8" s="276"/>
      <c r="Y8" s="319"/>
      <c r="Z8" s="334"/>
      <c r="AC8" s="337" t="s">
        <v>81</v>
      </c>
      <c r="AD8" s="338" t="str">
        <f>IF(COUNTIF(I8:L8, AC8)&gt;=1,"",ROW())</f>
        <v/>
      </c>
      <c r="AE8" s="335" t="s">
        <v>372</v>
      </c>
      <c r="AF8" s="321" t="s">
        <v>380</v>
      </c>
      <c r="AG8" s="321" t="s">
        <v>381</v>
      </c>
      <c r="AH8" s="321" t="s">
        <v>382</v>
      </c>
      <c r="AI8" s="321" t="s">
        <v>383</v>
      </c>
      <c r="AJ8" s="321" t="s">
        <v>384</v>
      </c>
      <c r="AK8" s="321" t="s">
        <v>385</v>
      </c>
      <c r="AL8" s="321" t="s">
        <v>386</v>
      </c>
      <c r="AN8" s="335" t="s">
        <v>372</v>
      </c>
      <c r="AO8" s="335" t="s">
        <v>380</v>
      </c>
    </row>
    <row r="9" spans="1:41" ht="12.95">
      <c r="A9" s="276"/>
      <c r="B9" s="450" t="s">
        <v>181</v>
      </c>
      <c r="C9" s="448" t="s">
        <v>300</v>
      </c>
      <c r="D9" s="282"/>
      <c r="E9" s="282"/>
      <c r="F9" s="505"/>
      <c r="G9" s="456" t="s">
        <v>372</v>
      </c>
      <c r="H9" s="457" t="s">
        <v>380</v>
      </c>
      <c r="I9" s="460" t="s">
        <v>81</v>
      </c>
      <c r="J9" s="460" t="s">
        <v>74</v>
      </c>
      <c r="K9" s="460" t="s">
        <v>76</v>
      </c>
      <c r="L9" s="460" t="s">
        <v>75</v>
      </c>
      <c r="M9" s="276"/>
      <c r="Y9" s="321"/>
      <c r="Z9" s="321"/>
      <c r="AC9" s="337" t="s">
        <v>74</v>
      </c>
      <c r="AD9" s="338" t="str">
        <f>IF(COUNTIF(I9:L9, AC9)&gt;=1,"",ROW())</f>
        <v/>
      </c>
      <c r="AE9" s="321" t="s">
        <v>373</v>
      </c>
      <c r="AF9" s="321" t="s">
        <v>387</v>
      </c>
      <c r="AG9" s="321" t="s">
        <v>388</v>
      </c>
      <c r="AH9" s="321" t="s">
        <v>389</v>
      </c>
      <c r="AI9" s="321" t="s">
        <v>390</v>
      </c>
      <c r="AJ9" s="321" t="s">
        <v>390</v>
      </c>
      <c r="AK9" s="321" t="s">
        <v>391</v>
      </c>
      <c r="AL9" s="321" t="s">
        <v>392</v>
      </c>
      <c r="AN9" s="335" t="s">
        <v>372</v>
      </c>
      <c r="AO9" s="335" t="s">
        <v>393</v>
      </c>
    </row>
    <row r="10" spans="1:41" ht="12.95">
      <c r="A10" s="276"/>
      <c r="B10" s="450" t="s">
        <v>304</v>
      </c>
      <c r="C10" s="448" t="s">
        <v>305</v>
      </c>
      <c r="D10" s="282"/>
      <c r="E10" s="282"/>
      <c r="F10" s="505"/>
      <c r="G10" s="456" t="s">
        <v>375</v>
      </c>
      <c r="H10" s="457" t="s">
        <v>394</v>
      </c>
      <c r="I10" s="460" t="s">
        <v>81</v>
      </c>
      <c r="J10" s="460" t="s">
        <v>74</v>
      </c>
      <c r="K10" s="460" t="s">
        <v>76</v>
      </c>
      <c r="L10" s="460" t="s">
        <v>75</v>
      </c>
      <c r="M10" s="276"/>
      <c r="Y10" s="321"/>
      <c r="Z10" s="321"/>
      <c r="AC10" s="337" t="s">
        <v>75</v>
      </c>
      <c r="AD10" s="338" t="str">
        <f>IF(COUNTIF(I10:L10, AC10)&gt;=1,"",ROW())</f>
        <v/>
      </c>
      <c r="AE10" s="321" t="s">
        <v>374</v>
      </c>
      <c r="AF10" s="321" t="s">
        <v>393</v>
      </c>
      <c r="AG10" s="321" t="s">
        <v>395</v>
      </c>
      <c r="AH10" s="321" t="s">
        <v>396</v>
      </c>
      <c r="AI10" s="321" t="s">
        <v>397</v>
      </c>
      <c r="AJ10" s="321" t="s">
        <v>395</v>
      </c>
      <c r="AK10" s="321" t="s">
        <v>398</v>
      </c>
      <c r="AL10" s="321" t="s">
        <v>399</v>
      </c>
      <c r="AN10" s="335" t="s">
        <v>372</v>
      </c>
      <c r="AO10" s="335" t="s">
        <v>387</v>
      </c>
    </row>
    <row r="11" spans="1:41" ht="12.95">
      <c r="A11" s="276"/>
      <c r="B11" s="450" t="s">
        <v>189</v>
      </c>
      <c r="C11" s="448" t="s">
        <v>309</v>
      </c>
      <c r="D11" s="282"/>
      <c r="E11" s="282"/>
      <c r="F11" s="505"/>
      <c r="G11" s="456" t="s">
        <v>376</v>
      </c>
      <c r="H11" s="457" t="s">
        <v>400</v>
      </c>
      <c r="I11" s="460" t="s">
        <v>81</v>
      </c>
      <c r="J11" s="460" t="s">
        <v>74</v>
      </c>
      <c r="K11" s="460" t="s">
        <v>76</v>
      </c>
      <c r="L11" s="460" t="s">
        <v>75</v>
      </c>
      <c r="M11" s="276"/>
      <c r="Y11" s="321"/>
      <c r="Z11" s="321"/>
      <c r="AC11" s="337" t="s">
        <v>76</v>
      </c>
      <c r="AD11" s="338" t="str">
        <f>IF(COUNTIF(I11:L11, AC11)&gt;=1,"",ROW())</f>
        <v/>
      </c>
      <c r="AE11" s="320" t="s">
        <v>401</v>
      </c>
      <c r="AF11" s="321" t="s">
        <v>402</v>
      </c>
      <c r="AG11" s="321"/>
      <c r="AH11" s="321"/>
      <c r="AI11" s="321" t="s">
        <v>394</v>
      </c>
      <c r="AJ11" s="321" t="s">
        <v>392</v>
      </c>
      <c r="AK11" s="321" t="s">
        <v>379</v>
      </c>
      <c r="AL11" s="321" t="s">
        <v>403</v>
      </c>
      <c r="AN11" s="335" t="s">
        <v>372</v>
      </c>
      <c r="AO11" s="335" t="s">
        <v>404</v>
      </c>
    </row>
    <row r="12" spans="1:41" ht="12.95">
      <c r="A12" s="276"/>
      <c r="B12" s="450" t="s">
        <v>405</v>
      </c>
      <c r="C12" s="452" t="s">
        <v>406</v>
      </c>
      <c r="E12" s="282"/>
      <c r="F12" s="505"/>
      <c r="G12" s="456" t="s">
        <v>375</v>
      </c>
      <c r="H12" s="457" t="s">
        <v>397</v>
      </c>
      <c r="I12" s="460" t="s">
        <v>81</v>
      </c>
      <c r="J12" s="460" t="s">
        <v>74</v>
      </c>
      <c r="K12" s="460" t="s">
        <v>76</v>
      </c>
      <c r="L12" s="460" t="s">
        <v>75</v>
      </c>
      <c r="M12" s="276"/>
      <c r="U12" s="298"/>
      <c r="Y12" s="321"/>
      <c r="Z12" s="318"/>
      <c r="AD12" s="320"/>
      <c r="AE12" s="320" t="s">
        <v>407</v>
      </c>
      <c r="AF12" s="321" t="s">
        <v>408</v>
      </c>
      <c r="AG12" s="321"/>
      <c r="AH12" s="321"/>
      <c r="AI12" s="321" t="s">
        <v>409</v>
      </c>
      <c r="AJ12" s="321" t="s">
        <v>410</v>
      </c>
      <c r="AK12" s="321" t="s">
        <v>411</v>
      </c>
      <c r="AL12" s="321" t="s">
        <v>390</v>
      </c>
      <c r="AN12" s="335" t="s">
        <v>372</v>
      </c>
      <c r="AO12" s="335" t="s">
        <v>402</v>
      </c>
    </row>
    <row r="13" spans="1:41" ht="12.95">
      <c r="A13" s="276"/>
      <c r="B13" s="450"/>
      <c r="C13" s="452"/>
      <c r="D13" s="282"/>
      <c r="E13" s="282"/>
      <c r="F13" s="505"/>
      <c r="G13" s="456"/>
      <c r="H13" s="457"/>
      <c r="I13" s="460"/>
      <c r="J13" s="460"/>
      <c r="K13" s="460"/>
      <c r="L13" s="460"/>
      <c r="M13" s="276"/>
      <c r="Y13" s="321"/>
      <c r="Z13" s="321"/>
      <c r="AC13" s="321"/>
      <c r="AD13" s="320"/>
      <c r="AE13" s="320" t="s">
        <v>412</v>
      </c>
      <c r="AF13" s="321" t="s">
        <v>413</v>
      </c>
      <c r="AG13" s="321"/>
      <c r="AH13" s="321"/>
      <c r="AI13" s="321" t="s">
        <v>399</v>
      </c>
      <c r="AJ13" s="321" t="s">
        <v>400</v>
      </c>
      <c r="AK13" s="321" t="s">
        <v>414</v>
      </c>
      <c r="AL13" s="321" t="s">
        <v>384</v>
      </c>
      <c r="AN13" s="335" t="s">
        <v>372</v>
      </c>
      <c r="AO13" s="335" t="s">
        <v>413</v>
      </c>
    </row>
    <row r="14" spans="1:41" ht="12.95">
      <c r="A14" s="276"/>
      <c r="B14" s="450"/>
      <c r="C14" s="452"/>
      <c r="D14" s="282"/>
      <c r="E14" s="282"/>
      <c r="F14" s="505"/>
      <c r="G14" s="456"/>
      <c r="H14" s="457"/>
      <c r="I14" s="460"/>
      <c r="J14" s="460"/>
      <c r="K14" s="460"/>
      <c r="L14" s="460"/>
      <c r="M14" s="276"/>
      <c r="Y14" s="321"/>
      <c r="Z14" s="321"/>
      <c r="AC14" s="321"/>
      <c r="AD14" s="320"/>
      <c r="AE14" s="320" t="s">
        <v>415</v>
      </c>
      <c r="AF14" s="321" t="s">
        <v>416</v>
      </c>
      <c r="AG14" s="321"/>
      <c r="AH14" s="321"/>
      <c r="AI14" s="321" t="s">
        <v>417</v>
      </c>
      <c r="AJ14" s="321" t="s">
        <v>418</v>
      </c>
      <c r="AL14" s="321" t="s">
        <v>419</v>
      </c>
      <c r="AN14" s="335" t="s">
        <v>372</v>
      </c>
      <c r="AO14" s="335" t="s">
        <v>408</v>
      </c>
    </row>
    <row r="15" spans="1:41" ht="12.95">
      <c r="A15" s="276"/>
      <c r="B15" s="450"/>
      <c r="C15" s="453"/>
      <c r="D15" s="282"/>
      <c r="E15" s="282"/>
      <c r="F15" s="505"/>
      <c r="G15" s="456"/>
      <c r="H15" s="457"/>
      <c r="I15" s="460"/>
      <c r="J15" s="460"/>
      <c r="K15" s="460"/>
      <c r="L15" s="460"/>
      <c r="M15" s="276"/>
      <c r="Y15" s="321"/>
      <c r="Z15" s="321"/>
      <c r="AC15" s="321"/>
      <c r="AD15" s="321"/>
      <c r="AE15" s="322"/>
      <c r="AF15" s="321" t="s">
        <v>420</v>
      </c>
      <c r="AG15" s="321"/>
      <c r="AH15" s="321"/>
      <c r="AI15" s="322"/>
      <c r="AJ15" s="321" t="s">
        <v>421</v>
      </c>
      <c r="AN15" s="335" t="s">
        <v>372</v>
      </c>
      <c r="AO15" s="335" t="s">
        <v>422</v>
      </c>
    </row>
    <row r="16" spans="1:41" ht="12.95">
      <c r="A16" s="276"/>
      <c r="B16" s="450"/>
      <c r="C16" s="452"/>
      <c r="D16" s="282"/>
      <c r="E16" s="282"/>
      <c r="F16" s="505"/>
      <c r="G16" s="456"/>
      <c r="H16" s="457"/>
      <c r="I16" s="460"/>
      <c r="J16" s="460"/>
      <c r="K16" s="460"/>
      <c r="L16" s="460"/>
      <c r="M16" s="276"/>
      <c r="Y16" s="321"/>
      <c r="Z16" s="321"/>
      <c r="AC16" s="322"/>
      <c r="AD16" s="321"/>
      <c r="AE16" s="322"/>
      <c r="AF16" s="321" t="s">
        <v>423</v>
      </c>
      <c r="AG16" s="321"/>
      <c r="AH16" s="321"/>
      <c r="AI16" s="322"/>
      <c r="AJ16" s="322"/>
      <c r="AN16" s="335" t="s">
        <v>372</v>
      </c>
      <c r="AO16" s="335" t="s">
        <v>424</v>
      </c>
    </row>
    <row r="17" spans="1:41" ht="12.95">
      <c r="A17" s="276"/>
      <c r="B17" s="450"/>
      <c r="C17" s="452"/>
      <c r="D17" s="282"/>
      <c r="E17" s="282"/>
      <c r="F17" s="505"/>
      <c r="G17" s="456"/>
      <c r="H17" s="457"/>
      <c r="I17" s="460"/>
      <c r="J17" s="460"/>
      <c r="K17" s="460"/>
      <c r="L17" s="460"/>
      <c r="M17" s="276"/>
      <c r="Y17" s="321"/>
      <c r="Z17" s="321"/>
      <c r="AC17" s="322"/>
      <c r="AD17" s="321"/>
      <c r="AE17" s="322"/>
      <c r="AF17" s="321" t="s">
        <v>390</v>
      </c>
      <c r="AG17" s="321"/>
      <c r="AH17" s="322"/>
      <c r="AI17" s="322"/>
      <c r="AJ17" s="322"/>
      <c r="AN17" s="335" t="s">
        <v>372</v>
      </c>
      <c r="AO17" s="335" t="s">
        <v>425</v>
      </c>
    </row>
    <row r="18" spans="1:41" ht="12.95">
      <c r="A18" s="276"/>
      <c r="B18" s="450"/>
      <c r="C18" s="452"/>
      <c r="D18" s="282"/>
      <c r="E18" s="282"/>
      <c r="F18" s="505"/>
      <c r="G18" s="456"/>
      <c r="H18" s="457"/>
      <c r="I18" s="460"/>
      <c r="J18" s="460"/>
      <c r="K18" s="460"/>
      <c r="L18" s="460"/>
      <c r="M18" s="276"/>
      <c r="Y18" s="321"/>
      <c r="Z18" s="321"/>
      <c r="AC18" s="322"/>
      <c r="AD18" s="321"/>
      <c r="AE18" s="322"/>
      <c r="AF18" s="321" t="s">
        <v>426</v>
      </c>
      <c r="AG18" s="321"/>
      <c r="AH18" s="322"/>
      <c r="AI18" s="322"/>
      <c r="AJ18" s="322"/>
      <c r="AN18" s="335" t="s">
        <v>372</v>
      </c>
      <c r="AO18" s="335" t="s">
        <v>420</v>
      </c>
    </row>
    <row r="19" spans="1:41" ht="12.95">
      <c r="A19" s="276"/>
      <c r="B19" s="450"/>
      <c r="C19" s="452"/>
      <c r="D19" s="282"/>
      <c r="E19" s="282"/>
      <c r="F19" s="505"/>
      <c r="G19" s="456"/>
      <c r="H19" s="457"/>
      <c r="I19" s="460"/>
      <c r="J19" s="460"/>
      <c r="K19" s="460"/>
      <c r="L19" s="460"/>
      <c r="M19" s="276"/>
      <c r="Y19" s="321"/>
      <c r="Z19" s="321"/>
      <c r="AC19" s="322"/>
      <c r="AD19" s="321"/>
      <c r="AE19" s="322"/>
      <c r="AF19" s="321" t="s">
        <v>381</v>
      </c>
      <c r="AG19" s="321"/>
      <c r="AH19" s="322"/>
      <c r="AI19" s="322"/>
      <c r="AJ19" s="322"/>
      <c r="AN19" s="335" t="s">
        <v>372</v>
      </c>
      <c r="AO19" s="335" t="s">
        <v>416</v>
      </c>
    </row>
    <row r="20" spans="1:41" ht="12.95">
      <c r="A20" s="276"/>
      <c r="B20" s="450"/>
      <c r="C20" s="452"/>
      <c r="D20" s="282"/>
      <c r="E20" s="282"/>
      <c r="F20" s="505"/>
      <c r="G20" s="456"/>
      <c r="H20" s="457"/>
      <c r="I20" s="460"/>
      <c r="J20" s="460"/>
      <c r="K20" s="460"/>
      <c r="L20" s="460"/>
      <c r="M20" s="276"/>
      <c r="Y20" s="321"/>
      <c r="Z20" s="321"/>
      <c r="AC20" s="322"/>
      <c r="AD20" s="321"/>
      <c r="AE20" s="322"/>
      <c r="AF20" s="321" t="s">
        <v>404</v>
      </c>
      <c r="AG20" s="322"/>
      <c r="AH20" s="322"/>
      <c r="AI20" s="322"/>
      <c r="AJ20" s="322"/>
      <c r="AN20" s="335" t="s">
        <v>372</v>
      </c>
      <c r="AO20" s="335" t="s">
        <v>427</v>
      </c>
    </row>
    <row r="21" spans="1:41" ht="12.95">
      <c r="A21" s="276"/>
      <c r="B21" s="450"/>
      <c r="C21" s="452"/>
      <c r="D21" s="282"/>
      <c r="E21" s="282"/>
      <c r="F21" s="505"/>
      <c r="G21" s="456"/>
      <c r="H21" s="457"/>
      <c r="I21" s="460"/>
      <c r="J21" s="460"/>
      <c r="K21" s="460"/>
      <c r="L21" s="460"/>
      <c r="M21" s="276"/>
      <c r="Y21" s="321"/>
      <c r="Z21" s="321"/>
      <c r="AC21" s="322"/>
      <c r="AD21" s="321"/>
      <c r="AE21" s="322"/>
      <c r="AF21" s="321" t="s">
        <v>395</v>
      </c>
      <c r="AG21" s="322"/>
      <c r="AH21" s="322"/>
      <c r="AI21" s="322"/>
      <c r="AJ21" s="322"/>
      <c r="AN21" s="335" t="s">
        <v>372</v>
      </c>
      <c r="AO21" s="335" t="s">
        <v>426</v>
      </c>
    </row>
    <row r="22" spans="1:41" ht="12.95">
      <c r="A22" s="276"/>
      <c r="B22" s="450"/>
      <c r="C22" s="452"/>
      <c r="D22" s="282"/>
      <c r="E22" s="282"/>
      <c r="F22" s="505"/>
      <c r="G22" s="456"/>
      <c r="H22" s="457"/>
      <c r="I22" s="460"/>
      <c r="J22" s="460"/>
      <c r="K22" s="460"/>
      <c r="L22" s="460"/>
      <c r="M22" s="276"/>
      <c r="Y22" s="321"/>
      <c r="Z22" s="321"/>
      <c r="AC22" s="322"/>
      <c r="AD22" s="321"/>
      <c r="AE22" s="322"/>
      <c r="AF22" s="321" t="s">
        <v>425</v>
      </c>
      <c r="AG22" s="322"/>
      <c r="AH22" s="322"/>
      <c r="AI22" s="322"/>
      <c r="AJ22" s="322"/>
      <c r="AN22" s="335" t="s">
        <v>372</v>
      </c>
      <c r="AO22" s="335" t="s">
        <v>423</v>
      </c>
    </row>
    <row r="23" spans="1:41" ht="12.95">
      <c r="A23" s="276"/>
      <c r="B23" s="450"/>
      <c r="C23" s="452"/>
      <c r="D23" s="282"/>
      <c r="E23" s="282"/>
      <c r="F23" s="505"/>
      <c r="G23" s="456"/>
      <c r="H23" s="457"/>
      <c r="I23" s="460"/>
      <c r="J23" s="460"/>
      <c r="K23" s="460"/>
      <c r="L23" s="460"/>
      <c r="M23" s="276"/>
      <c r="Y23" s="321"/>
      <c r="Z23" s="321"/>
      <c r="AC23" s="322"/>
      <c r="AD23" s="321"/>
      <c r="AE23" s="322"/>
      <c r="AF23" s="321" t="s">
        <v>422</v>
      </c>
      <c r="AG23" s="322"/>
      <c r="AH23" s="322"/>
      <c r="AI23" s="322"/>
      <c r="AJ23" s="322"/>
      <c r="AN23" s="335" t="s">
        <v>373</v>
      </c>
      <c r="AO23" s="335" t="s">
        <v>388</v>
      </c>
    </row>
    <row r="24" spans="1:41" ht="12.95">
      <c r="A24" s="276"/>
      <c r="B24" s="450"/>
      <c r="C24" s="452"/>
      <c r="D24" s="282"/>
      <c r="E24" s="282"/>
      <c r="F24" s="505"/>
      <c r="G24" s="456"/>
      <c r="H24" s="457"/>
      <c r="I24" s="460"/>
      <c r="J24" s="460"/>
      <c r="K24" s="460"/>
      <c r="L24" s="460"/>
      <c r="M24" s="276"/>
      <c r="Y24" s="321"/>
      <c r="Z24" s="321"/>
      <c r="AC24" s="322"/>
      <c r="AD24" s="321"/>
      <c r="AE24" s="322"/>
      <c r="AF24" s="322"/>
      <c r="AG24" s="322"/>
      <c r="AH24" s="322"/>
      <c r="AI24" s="322"/>
      <c r="AJ24" s="322"/>
      <c r="AN24" s="335" t="s">
        <v>373</v>
      </c>
      <c r="AO24" s="335" t="s">
        <v>381</v>
      </c>
    </row>
    <row r="25" spans="1:41" ht="12.95">
      <c r="A25" s="276"/>
      <c r="B25" s="450"/>
      <c r="C25" s="452"/>
      <c r="D25" s="282"/>
      <c r="E25" s="282"/>
      <c r="F25" s="505"/>
      <c r="G25" s="456"/>
      <c r="H25" s="457"/>
      <c r="I25" s="460"/>
      <c r="J25" s="460"/>
      <c r="K25" s="460"/>
      <c r="L25" s="460"/>
      <c r="M25" s="276"/>
      <c r="Y25" s="321"/>
      <c r="Z25" s="321"/>
      <c r="AN25" s="335" t="s">
        <v>373</v>
      </c>
      <c r="AO25" s="335" t="s">
        <v>428</v>
      </c>
    </row>
    <row r="26" spans="1:41" ht="12.95">
      <c r="A26" s="276"/>
      <c r="B26" s="450"/>
      <c r="C26" s="452"/>
      <c r="D26" s="282"/>
      <c r="E26" s="282"/>
      <c r="F26" s="505"/>
      <c r="G26" s="456"/>
      <c r="H26" s="457"/>
      <c r="I26" s="460"/>
      <c r="J26" s="460"/>
      <c r="K26" s="460"/>
      <c r="L26" s="460"/>
      <c r="M26" s="276"/>
      <c r="Y26" s="321"/>
      <c r="Z26" s="321"/>
      <c r="AN26" s="335" t="s">
        <v>429</v>
      </c>
      <c r="AO26" s="335" t="s">
        <v>382</v>
      </c>
    </row>
    <row r="27" spans="1:41" ht="12.95">
      <c r="A27" s="276"/>
      <c r="B27" s="450"/>
      <c r="C27" s="452"/>
      <c r="D27" s="282"/>
      <c r="E27" s="282"/>
      <c r="F27" s="505"/>
      <c r="G27" s="456"/>
      <c r="H27" s="457"/>
      <c r="I27" s="460"/>
      <c r="J27" s="460"/>
      <c r="K27" s="460"/>
      <c r="L27" s="460"/>
      <c r="M27" s="276"/>
      <c r="Y27" s="321"/>
      <c r="Z27" s="321"/>
      <c r="AN27" s="335" t="s">
        <v>429</v>
      </c>
      <c r="AO27" s="335" t="s">
        <v>396</v>
      </c>
    </row>
    <row r="28" spans="1:41" ht="12.95">
      <c r="A28" s="276"/>
      <c r="B28" s="450"/>
      <c r="C28" s="452"/>
      <c r="D28" s="282"/>
      <c r="E28" s="282"/>
      <c r="F28" s="505"/>
      <c r="G28" s="456"/>
      <c r="H28" s="457"/>
      <c r="I28" s="460"/>
      <c r="J28" s="460"/>
      <c r="K28" s="460"/>
      <c r="L28" s="460"/>
      <c r="M28" s="276"/>
      <c r="Y28" s="321"/>
      <c r="Z28" s="321"/>
      <c r="AN28" s="335" t="s">
        <v>307</v>
      </c>
      <c r="AO28" s="335" t="s">
        <v>397</v>
      </c>
    </row>
    <row r="29" spans="1:41" ht="12.95">
      <c r="A29" s="276"/>
      <c r="B29" s="450"/>
      <c r="C29" s="452"/>
      <c r="D29" s="282"/>
      <c r="E29" s="282"/>
      <c r="F29" s="505"/>
      <c r="G29" s="456"/>
      <c r="H29" s="457"/>
      <c r="I29" s="460"/>
      <c r="J29" s="460"/>
      <c r="K29" s="460"/>
      <c r="L29" s="460"/>
      <c r="M29" s="276"/>
      <c r="Y29" s="321"/>
      <c r="Z29" s="321"/>
      <c r="AN29" s="335" t="s">
        <v>307</v>
      </c>
      <c r="AO29" s="335" t="s">
        <v>383</v>
      </c>
    </row>
    <row r="30" spans="1:41" ht="12.95">
      <c r="A30" s="276"/>
      <c r="B30" s="450"/>
      <c r="C30" s="452"/>
      <c r="D30" s="282"/>
      <c r="E30" s="282"/>
      <c r="F30" s="505"/>
      <c r="G30" s="456"/>
      <c r="H30" s="457"/>
      <c r="I30" s="460"/>
      <c r="J30" s="460"/>
      <c r="K30" s="460"/>
      <c r="L30" s="460"/>
      <c r="M30" s="276"/>
      <c r="Y30" s="321"/>
      <c r="Z30" s="321"/>
      <c r="AN30" s="335" t="s">
        <v>307</v>
      </c>
      <c r="AO30" s="335" t="s">
        <v>430</v>
      </c>
    </row>
    <row r="31" spans="1:41" ht="12.95">
      <c r="A31" s="276"/>
      <c r="B31" s="450"/>
      <c r="C31" s="452"/>
      <c r="D31" s="282"/>
      <c r="E31" s="282"/>
      <c r="F31" s="505"/>
      <c r="G31" s="456"/>
      <c r="H31" s="457"/>
      <c r="I31" s="460"/>
      <c r="J31" s="460"/>
      <c r="K31" s="460"/>
      <c r="L31" s="460"/>
      <c r="M31" s="276"/>
      <c r="Y31" s="320"/>
      <c r="Z31" s="321"/>
      <c r="AN31" s="335" t="s">
        <v>307</v>
      </c>
      <c r="AO31" s="335" t="s">
        <v>409</v>
      </c>
    </row>
    <row r="32" spans="1:41" ht="12.95">
      <c r="A32" s="276"/>
      <c r="B32" s="450"/>
      <c r="C32" s="452"/>
      <c r="D32" s="282"/>
      <c r="E32" s="282"/>
      <c r="F32" s="505"/>
      <c r="G32" s="456"/>
      <c r="H32" s="457"/>
      <c r="I32" s="460"/>
      <c r="J32" s="460"/>
      <c r="K32" s="460"/>
      <c r="L32" s="460"/>
      <c r="M32" s="276"/>
      <c r="Y32" s="320"/>
      <c r="Z32" s="321"/>
      <c r="AN32" s="335" t="s">
        <v>307</v>
      </c>
      <c r="AO32" s="335" t="s">
        <v>394</v>
      </c>
    </row>
    <row r="33" spans="1:41" ht="12.95">
      <c r="A33" s="276"/>
      <c r="B33" s="450"/>
      <c r="C33" s="452"/>
      <c r="D33" s="282"/>
      <c r="E33" s="282"/>
      <c r="F33" s="505"/>
      <c r="G33" s="456"/>
      <c r="H33" s="457"/>
      <c r="I33" s="460"/>
      <c r="J33" s="460"/>
      <c r="K33" s="460"/>
      <c r="L33" s="460"/>
      <c r="M33" s="276"/>
      <c r="Y33" s="320"/>
      <c r="Z33" s="321"/>
      <c r="AN33" s="335" t="s">
        <v>307</v>
      </c>
      <c r="AO33" s="335" t="s">
        <v>417</v>
      </c>
    </row>
    <row r="34" spans="1:41" ht="12.95">
      <c r="A34" s="276"/>
      <c r="B34" s="450"/>
      <c r="C34" s="452"/>
      <c r="D34" s="282"/>
      <c r="E34" s="282"/>
      <c r="F34" s="505"/>
      <c r="G34" s="456"/>
      <c r="H34" s="457"/>
      <c r="I34" s="460"/>
      <c r="J34" s="460"/>
      <c r="K34" s="460"/>
      <c r="L34" s="460"/>
      <c r="M34" s="276"/>
      <c r="Y34" s="320"/>
      <c r="Z34" s="321"/>
      <c r="AN34" s="335" t="s">
        <v>307</v>
      </c>
      <c r="AO34" s="335" t="s">
        <v>431</v>
      </c>
    </row>
    <row r="35" spans="1:41" ht="12.95">
      <c r="A35" s="276"/>
      <c r="B35" s="450"/>
      <c r="C35" s="452"/>
      <c r="D35" s="282"/>
      <c r="E35" s="282"/>
      <c r="F35" s="505"/>
      <c r="G35" s="456"/>
      <c r="H35" s="457"/>
      <c r="I35" s="460"/>
      <c r="J35" s="460"/>
      <c r="K35" s="460"/>
      <c r="L35" s="460"/>
      <c r="M35" s="276"/>
      <c r="Y35" s="320"/>
      <c r="Z35" s="321"/>
      <c r="AN35" s="335" t="s">
        <v>307</v>
      </c>
      <c r="AO35" s="335" t="s">
        <v>432</v>
      </c>
    </row>
    <row r="36" spans="1:41" ht="12.95">
      <c r="A36" s="276"/>
      <c r="B36" s="450"/>
      <c r="C36" s="452"/>
      <c r="D36" s="282"/>
      <c r="E36" s="282"/>
      <c r="F36" s="505"/>
      <c r="G36" s="456"/>
      <c r="H36" s="457"/>
      <c r="I36" s="460"/>
      <c r="J36" s="460"/>
      <c r="K36" s="460"/>
      <c r="L36" s="460"/>
      <c r="M36" s="276"/>
      <c r="Y36" s="320"/>
      <c r="Z36" s="321"/>
      <c r="AN36" s="335" t="s">
        <v>307</v>
      </c>
      <c r="AO36" s="335" t="s">
        <v>433</v>
      </c>
    </row>
    <row r="37" spans="1:41" ht="12.95">
      <c r="A37" s="276"/>
      <c r="B37" s="450"/>
      <c r="C37" s="452"/>
      <c r="D37" s="282"/>
      <c r="E37" s="282"/>
      <c r="F37" s="505"/>
      <c r="G37" s="456"/>
      <c r="H37" s="457"/>
      <c r="I37" s="460"/>
      <c r="J37" s="460"/>
      <c r="K37" s="460"/>
      <c r="L37" s="460"/>
      <c r="M37" s="276"/>
      <c r="Y37" s="320"/>
      <c r="Z37" s="321"/>
      <c r="AN37" s="335" t="s">
        <v>307</v>
      </c>
      <c r="AO37" s="335" t="s">
        <v>434</v>
      </c>
    </row>
    <row r="38" spans="1:41" ht="12.95">
      <c r="A38" s="276"/>
      <c r="B38" s="450"/>
      <c r="C38" s="452"/>
      <c r="D38" s="282"/>
      <c r="E38" s="282"/>
      <c r="F38" s="505"/>
      <c r="G38" s="456"/>
      <c r="H38" s="457"/>
      <c r="I38" s="460"/>
      <c r="J38" s="460"/>
      <c r="K38" s="460"/>
      <c r="L38" s="460"/>
      <c r="M38" s="276"/>
      <c r="Y38" s="320"/>
      <c r="Z38" s="321"/>
      <c r="AN38" s="335" t="s">
        <v>435</v>
      </c>
      <c r="AO38" s="335" t="s">
        <v>436</v>
      </c>
    </row>
    <row r="39" spans="1:41" ht="12.95">
      <c r="A39" s="276"/>
      <c r="B39" s="450"/>
      <c r="C39" s="452"/>
      <c r="D39" s="282"/>
      <c r="E39" s="282"/>
      <c r="F39" s="505"/>
      <c r="G39" s="456"/>
      <c r="H39" s="457"/>
      <c r="I39" s="460"/>
      <c r="J39" s="460"/>
      <c r="K39" s="460"/>
      <c r="L39" s="460"/>
      <c r="M39" s="276"/>
      <c r="Y39" s="320"/>
      <c r="Z39" s="321"/>
      <c r="AN39" s="335" t="s">
        <v>435</v>
      </c>
      <c r="AO39" s="335" t="s">
        <v>437</v>
      </c>
    </row>
    <row r="40" spans="1:41" ht="12.95">
      <c r="A40" s="276"/>
      <c r="B40" s="450"/>
      <c r="C40" s="452"/>
      <c r="D40" s="282"/>
      <c r="E40" s="282"/>
      <c r="F40" s="505"/>
      <c r="G40" s="456"/>
      <c r="H40" s="457"/>
      <c r="I40" s="460"/>
      <c r="J40" s="460"/>
      <c r="K40" s="460"/>
      <c r="L40" s="460"/>
      <c r="M40" s="276"/>
      <c r="Y40" s="320"/>
      <c r="Z40" s="321"/>
      <c r="AN40" s="335" t="s">
        <v>435</v>
      </c>
      <c r="AO40" s="335" t="s">
        <v>438</v>
      </c>
    </row>
    <row r="41" spans="1:41" ht="12.95">
      <c r="A41" s="276"/>
      <c r="B41" s="450"/>
      <c r="C41" s="452"/>
      <c r="D41" s="282"/>
      <c r="E41" s="282"/>
      <c r="F41" s="505"/>
      <c r="G41" s="456"/>
      <c r="H41" s="457"/>
      <c r="I41" s="460"/>
      <c r="J41" s="460"/>
      <c r="K41" s="460"/>
      <c r="L41" s="460"/>
      <c r="M41" s="276"/>
      <c r="Y41" s="320"/>
      <c r="Z41" s="321"/>
      <c r="AN41" s="335" t="s">
        <v>435</v>
      </c>
      <c r="AO41" s="335" t="s">
        <v>439</v>
      </c>
    </row>
    <row r="42" spans="1:41" ht="12.95">
      <c r="A42" s="276"/>
      <c r="B42" s="450"/>
      <c r="C42" s="452"/>
      <c r="D42" s="282"/>
      <c r="E42" s="282"/>
      <c r="F42" s="505"/>
      <c r="G42" s="456"/>
      <c r="H42" s="457"/>
      <c r="I42" s="460"/>
      <c r="J42" s="460"/>
      <c r="K42" s="460"/>
      <c r="L42" s="460"/>
      <c r="M42" s="276"/>
      <c r="Y42" s="320"/>
      <c r="Z42" s="321"/>
      <c r="AN42" s="335" t="s">
        <v>435</v>
      </c>
      <c r="AO42" s="335" t="s">
        <v>400</v>
      </c>
    </row>
    <row r="43" spans="1:41" ht="12.95">
      <c r="A43" s="276"/>
      <c r="B43" s="450"/>
      <c r="C43" s="452"/>
      <c r="D43" s="282"/>
      <c r="E43" s="282"/>
      <c r="F43" s="505"/>
      <c r="G43" s="456"/>
      <c r="H43" s="457"/>
      <c r="I43" s="460"/>
      <c r="J43" s="460"/>
      <c r="K43" s="460"/>
      <c r="L43" s="460"/>
      <c r="M43" s="276"/>
      <c r="Y43" s="320"/>
      <c r="Z43" s="321"/>
      <c r="AN43" s="335" t="s">
        <v>435</v>
      </c>
      <c r="AO43" s="335" t="s">
        <v>418</v>
      </c>
    </row>
    <row r="44" spans="1:41" ht="12.95">
      <c r="A44" s="276"/>
      <c r="B44" s="450"/>
      <c r="C44" s="452"/>
      <c r="D44" s="282"/>
      <c r="E44" s="282"/>
      <c r="F44" s="505"/>
      <c r="G44" s="456"/>
      <c r="H44" s="457"/>
      <c r="I44" s="460"/>
      <c r="J44" s="460"/>
      <c r="K44" s="460"/>
      <c r="L44" s="460"/>
      <c r="M44" s="276"/>
      <c r="Y44" s="320"/>
      <c r="Z44" s="321"/>
      <c r="AN44" s="335" t="s">
        <v>435</v>
      </c>
      <c r="AO44" s="335" t="s">
        <v>440</v>
      </c>
    </row>
    <row r="45" spans="1:41" ht="12.95">
      <c r="A45" s="276"/>
      <c r="B45" s="450"/>
      <c r="C45" s="452"/>
      <c r="D45" s="282"/>
      <c r="E45" s="282"/>
      <c r="F45" s="505"/>
      <c r="G45" s="456"/>
      <c r="H45" s="457"/>
      <c r="I45" s="460"/>
      <c r="J45" s="460"/>
      <c r="K45" s="460"/>
      <c r="L45" s="460"/>
      <c r="M45" s="276"/>
      <c r="Y45" s="320"/>
      <c r="Z45" s="321"/>
      <c r="AN45" s="335" t="s">
        <v>435</v>
      </c>
      <c r="AO45" s="335" t="s">
        <v>441</v>
      </c>
    </row>
    <row r="46" spans="1:41" ht="12.95">
      <c r="A46" s="276"/>
      <c r="B46" s="450"/>
      <c r="C46" s="452"/>
      <c r="D46" s="282"/>
      <c r="E46" s="282"/>
      <c r="F46" s="505"/>
      <c r="G46" s="456"/>
      <c r="H46" s="457"/>
      <c r="I46" s="460"/>
      <c r="J46" s="460"/>
      <c r="K46" s="460"/>
      <c r="L46" s="460"/>
      <c r="M46" s="276"/>
      <c r="Y46" s="320"/>
      <c r="Z46" s="321"/>
      <c r="AN46" s="335" t="s">
        <v>442</v>
      </c>
      <c r="AO46" s="335" t="s">
        <v>385</v>
      </c>
    </row>
    <row r="47" spans="1:41" ht="12.95">
      <c r="A47" s="276"/>
      <c r="B47" s="450"/>
      <c r="C47" s="452"/>
      <c r="D47" s="282"/>
      <c r="E47" s="282"/>
      <c r="F47" s="505"/>
      <c r="G47" s="456"/>
      <c r="H47" s="457"/>
      <c r="I47" s="460"/>
      <c r="J47" s="460"/>
      <c r="K47" s="460"/>
      <c r="L47" s="460"/>
      <c r="M47" s="276"/>
      <c r="Y47" s="320"/>
      <c r="Z47" s="321"/>
      <c r="AN47" s="335" t="s">
        <v>442</v>
      </c>
      <c r="AO47" s="335" t="s">
        <v>391</v>
      </c>
    </row>
    <row r="48" spans="1:41" ht="12.95">
      <c r="A48" s="276"/>
      <c r="B48" s="450"/>
      <c r="C48" s="452"/>
      <c r="D48" s="282"/>
      <c r="E48" s="282"/>
      <c r="F48" s="505"/>
      <c r="G48" s="456"/>
      <c r="H48" s="457"/>
      <c r="I48" s="460"/>
      <c r="J48" s="460"/>
      <c r="K48" s="460"/>
      <c r="L48" s="460"/>
      <c r="M48" s="276"/>
      <c r="Y48" s="320"/>
      <c r="Z48" s="321"/>
      <c r="AN48" s="335" t="s">
        <v>442</v>
      </c>
      <c r="AO48" s="335" t="s">
        <v>398</v>
      </c>
    </row>
    <row r="49" spans="1:41" ht="12.95">
      <c r="A49" s="276"/>
      <c r="B49" s="450"/>
      <c r="C49" s="452"/>
      <c r="D49" s="282"/>
      <c r="E49" s="282"/>
      <c r="F49" s="505"/>
      <c r="G49" s="456"/>
      <c r="H49" s="457"/>
      <c r="I49" s="460"/>
      <c r="J49" s="460"/>
      <c r="K49" s="460"/>
      <c r="L49" s="460"/>
      <c r="M49" s="276"/>
      <c r="Y49" s="320"/>
      <c r="Z49" s="321"/>
      <c r="AN49" s="335" t="s">
        <v>442</v>
      </c>
      <c r="AO49" s="335" t="s">
        <v>379</v>
      </c>
    </row>
    <row r="50" spans="1:41" ht="12.95">
      <c r="A50" s="276"/>
      <c r="B50" s="450"/>
      <c r="C50" s="452"/>
      <c r="D50" s="282"/>
      <c r="E50" s="282"/>
      <c r="F50" s="505"/>
      <c r="G50" s="456"/>
      <c r="H50" s="457"/>
      <c r="I50" s="460"/>
      <c r="J50" s="460"/>
      <c r="K50" s="460"/>
      <c r="L50" s="460"/>
      <c r="M50" s="276"/>
      <c r="Y50" s="320"/>
      <c r="Z50" s="321"/>
      <c r="AN50" s="335" t="s">
        <v>442</v>
      </c>
      <c r="AO50" s="335" t="s">
        <v>411</v>
      </c>
    </row>
    <row r="51" spans="1:41" ht="12.95">
      <c r="A51" s="276"/>
      <c r="B51" s="450"/>
      <c r="C51" s="452"/>
      <c r="D51" s="282"/>
      <c r="E51" s="282"/>
      <c r="F51" s="505"/>
      <c r="G51" s="456"/>
      <c r="H51" s="457"/>
      <c r="I51" s="460"/>
      <c r="J51" s="460"/>
      <c r="K51" s="460"/>
      <c r="L51" s="460"/>
      <c r="M51" s="276"/>
      <c r="Y51" s="320"/>
      <c r="Z51" s="321"/>
      <c r="AN51" s="335" t="s">
        <v>442</v>
      </c>
      <c r="AO51" s="335" t="s">
        <v>414</v>
      </c>
    </row>
    <row r="52" spans="1:41" ht="12.95">
      <c r="A52" s="276"/>
      <c r="B52" s="450"/>
      <c r="C52" s="452"/>
      <c r="D52" s="282"/>
      <c r="E52" s="282"/>
      <c r="F52" s="505"/>
      <c r="G52" s="456"/>
      <c r="H52" s="457"/>
      <c r="I52" s="460"/>
      <c r="J52" s="460"/>
      <c r="K52" s="460"/>
      <c r="L52" s="460"/>
      <c r="M52" s="276"/>
      <c r="Y52" s="320"/>
      <c r="Z52" s="321"/>
      <c r="AN52" s="335" t="s">
        <v>442</v>
      </c>
      <c r="AO52" s="335" t="s">
        <v>443</v>
      </c>
    </row>
    <row r="53" spans="1:41" ht="12.95">
      <c r="A53" s="276"/>
      <c r="B53" s="450"/>
      <c r="C53" s="452"/>
      <c r="D53" s="282"/>
      <c r="E53" s="282"/>
      <c r="F53" s="505"/>
      <c r="G53" s="456"/>
      <c r="H53" s="457"/>
      <c r="I53" s="460"/>
      <c r="J53" s="460"/>
      <c r="K53" s="460"/>
      <c r="L53" s="460"/>
      <c r="M53" s="276"/>
      <c r="Y53" s="320"/>
      <c r="Z53" s="321"/>
      <c r="AN53" s="335" t="s">
        <v>444</v>
      </c>
      <c r="AO53" s="335" t="s">
        <v>390</v>
      </c>
    </row>
    <row r="54" spans="1:41" ht="12.95">
      <c r="A54" s="276"/>
      <c r="B54" s="450"/>
      <c r="C54" s="452"/>
      <c r="D54" s="282"/>
      <c r="E54" s="282"/>
      <c r="F54" s="505"/>
      <c r="G54" s="456"/>
      <c r="H54" s="457"/>
      <c r="I54" s="460"/>
      <c r="J54" s="460"/>
      <c r="K54" s="460"/>
      <c r="L54" s="460"/>
      <c r="M54" s="276"/>
      <c r="Y54" s="320"/>
      <c r="Z54" s="321"/>
      <c r="AN54" s="335" t="s">
        <v>444</v>
      </c>
      <c r="AO54" s="335" t="s">
        <v>445</v>
      </c>
    </row>
    <row r="55" spans="1:41" ht="12.95">
      <c r="A55" s="276"/>
      <c r="B55" s="450"/>
      <c r="C55" s="452"/>
      <c r="D55" s="282"/>
      <c r="E55" s="282"/>
      <c r="F55" s="505"/>
      <c r="G55" s="456"/>
      <c r="H55" s="457"/>
      <c r="I55" s="460"/>
      <c r="J55" s="460"/>
      <c r="K55" s="460"/>
      <c r="L55" s="460"/>
      <c r="M55" s="276"/>
      <c r="Y55" s="320"/>
      <c r="Z55" s="321"/>
      <c r="AN55" s="335" t="s">
        <v>444</v>
      </c>
      <c r="AO55" s="335" t="s">
        <v>446</v>
      </c>
    </row>
    <row r="56" spans="1:41" ht="12.95">
      <c r="A56" s="276"/>
      <c r="B56" s="450"/>
      <c r="C56" s="452"/>
      <c r="D56" s="282"/>
      <c r="E56" s="282"/>
      <c r="F56" s="505"/>
      <c r="G56" s="456"/>
      <c r="H56" s="457"/>
      <c r="I56" s="460"/>
      <c r="J56" s="460"/>
      <c r="K56" s="460"/>
      <c r="L56" s="460"/>
      <c r="M56" s="276"/>
      <c r="Y56" s="320"/>
      <c r="Z56" s="321"/>
      <c r="AN56" s="335" t="s">
        <v>444</v>
      </c>
      <c r="AO56" s="335" t="s">
        <v>403</v>
      </c>
    </row>
    <row r="57" spans="1:41" ht="12.95">
      <c r="A57" s="276"/>
      <c r="B57" s="450"/>
      <c r="C57" s="452"/>
      <c r="D57" s="282"/>
      <c r="E57" s="282"/>
      <c r="F57" s="505"/>
      <c r="G57" s="456"/>
      <c r="H57" s="457"/>
      <c r="I57" s="460"/>
      <c r="J57" s="460"/>
      <c r="K57" s="460"/>
      <c r="L57" s="460"/>
      <c r="M57" s="276"/>
      <c r="Y57" s="320"/>
      <c r="Z57" s="321"/>
      <c r="AN57" s="335" t="s">
        <v>444</v>
      </c>
      <c r="AO57" s="335" t="s">
        <v>447</v>
      </c>
    </row>
    <row r="58" spans="1:41" ht="12.95">
      <c r="A58" s="276"/>
      <c r="B58" s="450"/>
      <c r="C58" s="452"/>
      <c r="D58" s="282"/>
      <c r="E58" s="282"/>
      <c r="F58" s="505"/>
      <c r="G58" s="456"/>
      <c r="H58" s="457"/>
      <c r="I58" s="460"/>
      <c r="J58" s="460"/>
      <c r="K58" s="460"/>
      <c r="L58" s="460"/>
      <c r="M58" s="276"/>
      <c r="Y58" s="320"/>
      <c r="Z58" s="321"/>
      <c r="AN58" s="335" t="s">
        <v>444</v>
      </c>
      <c r="AO58" s="335" t="s">
        <v>386</v>
      </c>
    </row>
    <row r="59" spans="1:41" ht="12.95">
      <c r="A59" s="276"/>
      <c r="B59" s="450"/>
      <c r="C59" s="452"/>
      <c r="D59" s="282"/>
      <c r="E59" s="282"/>
      <c r="F59" s="505"/>
      <c r="G59" s="456"/>
      <c r="H59" s="457"/>
      <c r="I59" s="460"/>
      <c r="J59" s="460"/>
      <c r="K59" s="460"/>
      <c r="L59" s="460"/>
      <c r="M59" s="276"/>
      <c r="Y59" s="320"/>
      <c r="Z59" s="321"/>
      <c r="AN59" s="335" t="s">
        <v>444</v>
      </c>
      <c r="AO59" s="335" t="s">
        <v>419</v>
      </c>
    </row>
    <row r="60" spans="1:41" ht="12.95">
      <c r="A60" s="276"/>
      <c r="B60" s="450"/>
      <c r="C60" s="452"/>
      <c r="D60" s="282"/>
      <c r="E60" s="282"/>
      <c r="F60" s="505"/>
      <c r="G60" s="456"/>
      <c r="H60" s="457"/>
      <c r="I60" s="460"/>
      <c r="J60" s="460"/>
      <c r="K60" s="460"/>
      <c r="L60" s="460"/>
      <c r="M60" s="276"/>
      <c r="Y60" s="320"/>
      <c r="Z60" s="321"/>
    </row>
    <row r="61" spans="1:41" ht="12.95">
      <c r="A61" s="276"/>
      <c r="B61" s="450"/>
      <c r="C61" s="452"/>
      <c r="D61" s="282"/>
      <c r="E61" s="282"/>
      <c r="F61" s="505"/>
      <c r="G61" s="456"/>
      <c r="H61" s="457"/>
      <c r="I61" s="460"/>
      <c r="J61" s="460"/>
      <c r="K61" s="460"/>
      <c r="L61" s="460"/>
      <c r="M61" s="276"/>
      <c r="Y61" s="320"/>
      <c r="Z61" s="321"/>
    </row>
    <row r="62" spans="1:41" ht="12.95">
      <c r="A62" s="276"/>
      <c r="B62" s="450"/>
      <c r="C62" s="452"/>
      <c r="D62" s="282"/>
      <c r="E62" s="282"/>
      <c r="F62" s="505"/>
      <c r="G62" s="456"/>
      <c r="H62" s="457"/>
      <c r="I62" s="460"/>
      <c r="J62" s="460"/>
      <c r="K62" s="460"/>
      <c r="L62" s="460"/>
      <c r="M62" s="276"/>
      <c r="Y62" s="320"/>
      <c r="Z62" s="321"/>
    </row>
    <row r="63" spans="1:41" ht="12.95">
      <c r="A63" s="276"/>
      <c r="B63" s="450"/>
      <c r="C63" s="452"/>
      <c r="D63" s="282"/>
      <c r="E63" s="282"/>
      <c r="F63" s="505"/>
      <c r="G63" s="456"/>
      <c r="H63" s="457"/>
      <c r="I63" s="460"/>
      <c r="J63" s="460"/>
      <c r="K63" s="460"/>
      <c r="L63" s="460"/>
      <c r="M63" s="276"/>
    </row>
    <row r="64" spans="1:41" ht="12.95">
      <c r="A64" s="276"/>
      <c r="B64" s="451"/>
      <c r="C64" s="454"/>
      <c r="D64" s="455"/>
      <c r="E64" s="455"/>
      <c r="F64" s="506"/>
      <c r="G64" s="458"/>
      <c r="H64" s="459"/>
      <c r="I64" s="461"/>
      <c r="J64" s="461"/>
      <c r="K64" s="461"/>
      <c r="L64" s="461"/>
      <c r="M64" s="276"/>
    </row>
    <row r="65" spans="1:13" ht="12.95">
      <c r="A65" s="276"/>
      <c r="B65" s="468"/>
      <c r="C65" s="469"/>
      <c r="D65" s="276"/>
      <c r="E65" s="276"/>
      <c r="F65" s="276"/>
      <c r="G65" s="470"/>
      <c r="H65" s="470"/>
      <c r="I65" s="276"/>
      <c r="J65" s="276"/>
      <c r="K65" s="276"/>
      <c r="L65" s="276"/>
      <c r="M65" s="276"/>
    </row>
    <row r="66" spans="1:13" ht="12.95">
      <c r="A66" s="276"/>
      <c r="B66" s="468"/>
      <c r="C66" s="469"/>
      <c r="D66" s="276"/>
      <c r="E66" s="276"/>
      <c r="F66" s="276"/>
      <c r="G66" s="470"/>
      <c r="H66" s="470"/>
      <c r="I66" s="276"/>
      <c r="J66" s="276"/>
      <c r="K66" s="276"/>
      <c r="L66" s="276"/>
      <c r="M66" s="276"/>
    </row>
    <row r="67" spans="1:13" ht="12.95">
      <c r="A67" s="276"/>
      <c r="B67" s="468"/>
      <c r="C67" s="469"/>
      <c r="D67" s="276"/>
      <c r="E67" s="276"/>
      <c r="F67" s="276"/>
      <c r="G67" s="470"/>
      <c r="H67" s="470"/>
      <c r="I67" s="276"/>
      <c r="J67" s="276"/>
      <c r="K67" s="276"/>
      <c r="L67" s="276"/>
      <c r="M67" s="276"/>
    </row>
    <row r="68" spans="1:13" ht="12.95">
      <c r="A68" s="276"/>
      <c r="B68" s="468"/>
      <c r="C68" s="469"/>
      <c r="D68" s="276"/>
      <c r="E68" s="276"/>
      <c r="F68" s="276"/>
      <c r="G68" s="470"/>
      <c r="H68" s="470"/>
      <c r="I68" s="276"/>
      <c r="J68" s="276"/>
      <c r="K68" s="276"/>
      <c r="L68" s="276"/>
      <c r="M68" s="276"/>
    </row>
    <row r="69" spans="1:13" ht="12.95">
      <c r="A69" s="276"/>
      <c r="B69" s="276"/>
      <c r="C69" s="469"/>
      <c r="D69" s="276"/>
      <c r="E69" s="276"/>
      <c r="F69" s="276"/>
      <c r="G69" s="470"/>
      <c r="H69" s="470"/>
      <c r="I69" s="276"/>
      <c r="J69" s="276"/>
      <c r="K69" s="276"/>
      <c r="L69" s="276"/>
      <c r="M69" s="276"/>
    </row>
    <row r="70" spans="1:13" ht="12.95">
      <c r="B70" s="276"/>
      <c r="C70" s="469"/>
      <c r="D70" s="276"/>
      <c r="E70" s="276"/>
      <c r="F70" s="276"/>
      <c r="G70" s="470"/>
      <c r="H70" s="470"/>
      <c r="I70" s="276"/>
      <c r="J70" s="276"/>
      <c r="K70" s="276"/>
      <c r="L70" s="276"/>
      <c r="M70" s="276"/>
    </row>
    <row r="71" spans="1:13" ht="12.95">
      <c r="C71" s="13"/>
    </row>
    <row r="72" spans="1:13" ht="12.95">
      <c r="C72" s="19"/>
    </row>
    <row r="73" spans="1:13" ht="12.95">
      <c r="C73" s="19"/>
    </row>
    <row r="74" spans="1:13" ht="12.95">
      <c r="C74" s="19"/>
    </row>
    <row r="75" spans="1:13" ht="12.95">
      <c r="C75" s="19"/>
    </row>
    <row r="76" spans="1:13" ht="12.95">
      <c r="C76" s="19"/>
    </row>
    <row r="77" spans="1:13" ht="12.95">
      <c r="C77" s="19"/>
    </row>
    <row r="78" spans="1:13" ht="12.95">
      <c r="C78" s="19"/>
    </row>
    <row r="79" spans="1:13" ht="12.95">
      <c r="C79" s="19"/>
    </row>
    <row r="80" spans="1:13" ht="12.95">
      <c r="C80" s="19"/>
    </row>
    <row r="81" spans="3:3" ht="12.95">
      <c r="C81" s="19"/>
    </row>
    <row r="83" spans="3:3" ht="12.95">
      <c r="C83" s="19"/>
    </row>
    <row r="84" spans="3:3" ht="12.95">
      <c r="C84" s="19"/>
    </row>
    <row r="85" spans="3:3" ht="12.95">
      <c r="C85" s="19"/>
    </row>
    <row r="86" spans="3:3" ht="12.95">
      <c r="C86" s="19"/>
    </row>
    <row r="87" spans="3:3" ht="12.95">
      <c r="C87" s="19"/>
    </row>
    <row r="88" spans="3:3" ht="12.95">
      <c r="C88" s="19"/>
    </row>
    <row r="89" spans="3:3" ht="12.95">
      <c r="C89" s="19"/>
    </row>
    <row r="90" spans="3:3" ht="12.95">
      <c r="C90" s="19"/>
    </row>
    <row r="91" spans="3:3" ht="12.95">
      <c r="C91" s="19"/>
    </row>
    <row r="92" spans="3:3" ht="12.95">
      <c r="C92" s="19"/>
    </row>
  </sheetData>
  <mergeCells count="4">
    <mergeCell ref="B2:C2"/>
    <mergeCell ref="C6:F6"/>
    <mergeCell ref="I5:L5"/>
    <mergeCell ref="I6:L6"/>
  </mergeCells>
  <dataValidations count="6">
    <dataValidation type="list" allowBlank="1" showInputMessage="1" showErrorMessage="1" sqref="G8:G64" xr:uid="{817AC1F5-A377-43F0-8B0D-C9CC5A0C1EED}">
      <formula1>LOB</formula1>
    </dataValidation>
    <dataValidation type="list" allowBlank="1" showInputMessage="1" showErrorMessage="1" sqref="H10:H64 H8" xr:uid="{7BC285BA-BA76-40CB-B243-7E2553BB14B5}">
      <formula1>INDIRECT($G8)</formula1>
    </dataValidation>
    <dataValidation type="list" allowBlank="1" showInputMessage="1" showErrorMessage="1" sqref="H9" xr:uid="{8C426007-A9C3-4EE1-BA8F-1170200CFD7B}">
      <formula1>INDIRECT(G9)</formula1>
    </dataValidation>
    <dataValidation type="list" allowBlank="1" showInputMessage="1" showErrorMessage="1" sqref="I35:I64 J41:J64 K63:K64" xr:uid="{416AE19E-359F-4B0F-9F51-A1CBA987D852}">
      <formula1>"1,2,3,4,5"</formula1>
    </dataValidation>
    <dataValidation type="list" allowBlank="1" showInputMessage="1" showErrorMessage="1" sqref="J13:J40 K13:K62 I13:I34 L13:L64" xr:uid="{94FB0AE7-E511-4629-88EC-92EB127DD55C}">
      <formula1>"Core Business,Commercial Viability,Customer Desiderability,Execution"</formula1>
    </dataValidation>
    <dataValidation type="list" allowBlank="1" showInputMessage="1" showErrorMessage="1" sqref="I8:L12" xr:uid="{C8A9C5C2-5BBE-4B1A-BB96-B9CE5720095D}">
      <formula1>"Core Business,Commercial Viability,Customer Desirability,Execution"</formula1>
    </dataValidation>
  </dataValidations>
  <pageMargins left="0.25" right="0.25" top="0.75" bottom="0.75" header="0.3" footer="0.3"/>
  <pageSetup paperSize="9"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outlinePr summaryBelow="0" summaryRight="0"/>
  </sheetPr>
  <dimension ref="A1:AC129"/>
  <sheetViews>
    <sheetView topLeftCell="B7" zoomScale="70" zoomScaleNormal="70" workbookViewId="0">
      <selection activeCell="I9" sqref="I9"/>
    </sheetView>
  </sheetViews>
  <sheetFormatPr defaultColWidth="12.28515625" defaultRowHeight="15.75" customHeight="1" outlineLevelRow="1" outlineLevelCol="1"/>
  <cols>
    <col min="1" max="1" width="3.7109375" customWidth="1"/>
    <col min="2" max="2" width="5.28515625" customWidth="1"/>
    <col min="3" max="3" width="32.28515625" customWidth="1"/>
    <col min="4" max="4" width="53.28515625" customWidth="1"/>
    <col min="5" max="5" width="3.42578125" customWidth="1"/>
    <col min="6" max="6" width="16.42578125" customWidth="1"/>
    <col min="7" max="7" width="17.42578125" customWidth="1"/>
    <col min="8" max="10" width="17.28515625" customWidth="1"/>
    <col min="11" max="11" width="10.7109375" customWidth="1"/>
    <col min="12" max="12" width="15.28515625" customWidth="1" outlineLevel="1"/>
    <col min="13" max="13" width="10.28515625" customWidth="1"/>
    <col min="14" max="14" width="13.42578125" customWidth="1"/>
    <col min="15" max="15" width="17.28515625" customWidth="1"/>
    <col min="16" max="16" width="8.42578125" customWidth="1"/>
    <col min="17" max="18" width="19.28515625" customWidth="1"/>
    <col min="19" max="20" width="16.28515625" customWidth="1"/>
    <col min="21" max="21" width="10.28515625" customWidth="1"/>
    <col min="22" max="23" width="10.28515625" style="298" customWidth="1"/>
    <col min="24" max="24" width="10.28515625" customWidth="1"/>
    <col min="25" max="25" width="2.7109375" customWidth="1"/>
    <col min="26" max="26" width="10.28515625" customWidth="1"/>
    <col min="27" max="27" width="8.28515625" customWidth="1"/>
    <col min="28" max="29" width="4.28515625" customWidth="1"/>
  </cols>
  <sheetData>
    <row r="1" spans="1:29" ht="12.95">
      <c r="A1" s="2"/>
      <c r="B1" s="3"/>
      <c r="C1" s="3"/>
      <c r="D1" s="4"/>
      <c r="E1" s="2"/>
      <c r="F1" s="2"/>
      <c r="G1" s="2"/>
      <c r="H1" s="2"/>
      <c r="I1" s="2"/>
      <c r="J1" s="2"/>
      <c r="K1" s="2"/>
      <c r="L1" s="2"/>
      <c r="M1" s="2"/>
      <c r="N1" s="3"/>
      <c r="O1" s="3"/>
      <c r="P1" s="4"/>
      <c r="Q1" s="5"/>
      <c r="R1" s="5"/>
      <c r="S1" s="5"/>
      <c r="T1" s="5"/>
      <c r="U1" s="6"/>
      <c r="V1" s="6"/>
      <c r="W1" s="6"/>
      <c r="X1" s="6"/>
      <c r="Y1" s="2"/>
      <c r="Z1" s="2"/>
      <c r="AA1" s="2"/>
      <c r="AB1" s="1"/>
      <c r="AC1" s="1"/>
    </row>
    <row r="2" spans="1:29" ht="36" customHeight="1">
      <c r="A2" s="2"/>
      <c r="B2" s="919" t="s">
        <v>448</v>
      </c>
      <c r="C2" s="920"/>
      <c r="D2" s="2"/>
      <c r="E2" s="2"/>
      <c r="F2" s="2"/>
      <c r="G2" s="2"/>
      <c r="H2" s="2"/>
      <c r="I2" s="2"/>
      <c r="J2" s="2"/>
      <c r="K2" s="2"/>
      <c r="L2" s="2"/>
      <c r="M2" s="2"/>
      <c r="O2" s="7"/>
      <c r="P2" s="2"/>
      <c r="Q2" s="5"/>
      <c r="R2" s="5"/>
      <c r="S2" s="5"/>
      <c r="T2" s="5"/>
      <c r="U2" s="6"/>
      <c r="V2" s="6"/>
      <c r="W2" s="6"/>
      <c r="X2" s="6"/>
      <c r="Y2" s="2"/>
      <c r="Z2" s="2"/>
      <c r="AA2" s="2"/>
      <c r="AB2" s="2"/>
      <c r="AC2" s="2"/>
    </row>
    <row r="3" spans="1:29" ht="20.25" customHeight="1">
      <c r="A3" s="2"/>
      <c r="B3" s="8" t="s">
        <v>18</v>
      </c>
      <c r="C3" s="3"/>
      <c r="D3" s="4"/>
      <c r="E3" s="2"/>
      <c r="F3" s="2"/>
      <c r="G3" s="2"/>
      <c r="H3" s="2"/>
      <c r="I3" s="2"/>
      <c r="J3" s="2"/>
      <c r="K3" s="2"/>
      <c r="L3" s="2"/>
      <c r="M3" s="2"/>
      <c r="N3" s="3"/>
      <c r="O3" s="3"/>
      <c r="P3" s="4"/>
      <c r="Q3" s="5"/>
      <c r="R3" s="5"/>
      <c r="S3" s="5"/>
      <c r="T3" s="5"/>
      <c r="U3" s="6"/>
      <c r="V3" s="6"/>
      <c r="W3" s="6"/>
      <c r="X3" s="6"/>
      <c r="Y3" s="2"/>
      <c r="Z3" s="2"/>
      <c r="AA3" s="2"/>
      <c r="AB3" s="2"/>
      <c r="AC3" s="2"/>
    </row>
    <row r="4" spans="1:29" ht="20.25" customHeight="1">
      <c r="A4" s="1"/>
      <c r="B4" s="9"/>
      <c r="C4" s="9"/>
      <c r="D4" s="10"/>
      <c r="E4" s="1"/>
      <c r="F4" s="1"/>
      <c r="G4" s="1"/>
      <c r="H4" s="1"/>
      <c r="I4" s="1"/>
      <c r="J4" s="1"/>
      <c r="K4" s="1"/>
      <c r="L4" s="1"/>
      <c r="M4" s="1"/>
      <c r="N4" s="9"/>
      <c r="O4" s="9"/>
      <c r="P4" s="10"/>
      <c r="Q4" s="11"/>
      <c r="R4" s="11"/>
      <c r="S4" s="11"/>
      <c r="T4" s="11"/>
      <c r="U4" s="12"/>
      <c r="V4" s="12"/>
      <c r="W4" s="12"/>
      <c r="X4" s="12"/>
      <c r="Y4" s="1"/>
      <c r="Z4" s="1"/>
      <c r="AA4" s="1"/>
      <c r="AB4" s="2"/>
      <c r="AC4" s="2"/>
    </row>
    <row r="5" spans="1:29" ht="20.25" customHeight="1">
      <c r="A5" s="137"/>
      <c r="B5" s="137"/>
      <c r="C5" s="192"/>
      <c r="D5" s="192"/>
      <c r="E5" s="192"/>
      <c r="F5" s="192"/>
      <c r="G5" s="192"/>
      <c r="H5" s="192"/>
      <c r="I5" s="192"/>
      <c r="J5" s="192"/>
      <c r="K5" s="192"/>
      <c r="L5" s="192"/>
      <c r="M5" s="192"/>
      <c r="N5" s="192"/>
      <c r="O5" s="192"/>
      <c r="P5" s="192"/>
      <c r="Q5" s="192"/>
      <c r="R5" s="192"/>
      <c r="S5" s="192"/>
      <c r="T5" s="192"/>
      <c r="U5" s="192"/>
      <c r="V5" s="192"/>
      <c r="W5" s="192"/>
      <c r="X5" s="192"/>
      <c r="Y5" s="192"/>
      <c r="Z5" s="203"/>
      <c r="AA5" s="192"/>
      <c r="AB5" s="192"/>
      <c r="AC5" s="192"/>
    </row>
    <row r="6" spans="1:29" ht="22.5" customHeight="1">
      <c r="A6" s="77"/>
      <c r="B6" s="77"/>
      <c r="C6" s="78" t="s">
        <v>65</v>
      </c>
      <c r="D6" s="78"/>
      <c r="E6" s="192"/>
      <c r="F6" s="79" t="s">
        <v>67</v>
      </c>
      <c r="G6" s="79"/>
      <c r="H6" s="79"/>
      <c r="I6" s="79"/>
      <c r="J6" s="79"/>
      <c r="K6" s="79"/>
      <c r="L6" s="79"/>
      <c r="M6" s="79"/>
      <c r="N6" s="79"/>
      <c r="O6" s="79"/>
      <c r="P6" s="79"/>
      <c r="Q6" s="79"/>
      <c r="R6" s="79"/>
      <c r="S6" s="79"/>
      <c r="T6" s="79"/>
      <c r="U6" s="79"/>
      <c r="V6" s="79"/>
      <c r="W6" s="79"/>
      <c r="X6" s="79"/>
      <c r="Y6" s="192"/>
      <c r="Z6" s="79" t="s">
        <v>67</v>
      </c>
      <c r="AA6" s="79"/>
      <c r="AB6" s="192"/>
      <c r="AC6" s="192"/>
    </row>
    <row r="7" spans="1:29" ht="30" customHeight="1">
      <c r="A7" s="77"/>
      <c r="B7" s="77"/>
      <c r="C7" s="82" t="s">
        <v>68</v>
      </c>
      <c r="D7" s="83"/>
      <c r="E7" s="84"/>
      <c r="F7" s="86" t="s">
        <v>449</v>
      </c>
      <c r="G7" s="86"/>
      <c r="H7" s="90"/>
      <c r="I7" s="90"/>
      <c r="J7" s="90"/>
      <c r="K7" s="90"/>
      <c r="L7" s="90"/>
      <c r="M7" s="90"/>
      <c r="N7" s="90"/>
      <c r="O7" s="90"/>
      <c r="P7" s="90"/>
      <c r="Q7" s="90"/>
      <c r="R7" s="90"/>
      <c r="S7" s="90"/>
      <c r="T7" s="90"/>
      <c r="U7" s="433"/>
      <c r="V7" s="433"/>
      <c r="W7" s="433"/>
      <c r="X7" s="433"/>
      <c r="Y7" s="434"/>
      <c r="Z7" s="874" t="s">
        <v>70</v>
      </c>
      <c r="AA7" s="920"/>
      <c r="AB7" s="192"/>
      <c r="AC7" s="192"/>
    </row>
    <row r="8" spans="1:29" ht="19.5" customHeight="1">
      <c r="A8" s="77"/>
      <c r="B8" s="77"/>
      <c r="C8" s="91"/>
      <c r="D8" s="91"/>
      <c r="E8" s="96"/>
      <c r="F8" s="864" t="str">
        <f>'1. Master scoring '!R9</f>
        <v>Grow core Business Margin</v>
      </c>
      <c r="G8" s="865"/>
      <c r="H8" s="865"/>
      <c r="I8" s="865"/>
      <c r="J8" s="865"/>
      <c r="K8" s="876"/>
      <c r="L8" s="837" t="str">
        <f>'1. Master scoring '!X9</f>
        <v>Commercial Viability</v>
      </c>
      <c r="M8" s="838"/>
      <c r="N8" s="835" t="str">
        <f>'1. Master scoring '!Z9</f>
        <v>Customer Desirability</v>
      </c>
      <c r="O8" s="835"/>
      <c r="P8" s="836"/>
      <c r="Q8" s="844" t="str">
        <f>'1. Master scoring '!AC9</f>
        <v>Execution</v>
      </c>
      <c r="R8" s="835"/>
      <c r="S8" s="835"/>
      <c r="T8" s="835"/>
      <c r="U8" s="836"/>
      <c r="V8" s="877" t="str">
        <f>'1. Master scoring '!AH9</f>
        <v>Price VS Costs</v>
      </c>
      <c r="W8" s="878"/>
      <c r="X8" s="878"/>
      <c r="Y8" s="429"/>
      <c r="Z8" s="875" t="s">
        <v>72</v>
      </c>
      <c r="AA8" s="939"/>
      <c r="AB8" s="192"/>
      <c r="AC8" s="192"/>
    </row>
    <row r="9" spans="1:29" ht="45" customHeight="1">
      <c r="A9" s="193"/>
      <c r="B9" s="193"/>
      <c r="C9" s="139" t="s">
        <v>80</v>
      </c>
      <c r="D9" s="194" t="s">
        <v>26</v>
      </c>
      <c r="E9" s="195"/>
      <c r="F9" s="418" t="str">
        <f>'1. Master scoring '!R10</f>
        <v>Core Business Sales</v>
      </c>
      <c r="G9" s="418" t="s">
        <v>85</v>
      </c>
      <c r="H9" s="419" t="str">
        <f>'1. Master scoring '!T10</f>
        <v>Customer base</v>
      </c>
      <c r="I9" s="419" t="str">
        <f>'1. Master scoring '!U10</f>
        <v>Customer acquisition costs</v>
      </c>
      <c r="J9" s="419" t="str">
        <f>'1. Master scoring '!V10</f>
        <v>Claim costs</v>
      </c>
      <c r="K9" s="237" t="str">
        <f>'1. Master scoring '!W10</f>
        <v>TOTAL</v>
      </c>
      <c r="L9" s="344" t="str">
        <f>'1. Master scoring '!X10</f>
        <v>Business Risk</v>
      </c>
      <c r="M9" s="237" t="str">
        <f>'1. Master scoring '!Y10</f>
        <v>TOTAL</v>
      </c>
      <c r="N9" s="344" t="str">
        <f>'1. Master scoring '!Z10</f>
        <v xml:space="preserve">Perceived Value </v>
      </c>
      <c r="O9" s="344" t="str">
        <f>'1. Master scoring '!AA10</f>
        <v>Potential Reach</v>
      </c>
      <c r="P9" s="237" t="str">
        <f>'1. Master scoring '!AB10</f>
        <v>TOTAL</v>
      </c>
      <c r="Q9" s="344" t="str">
        <f>'1. Master scoring '!AC10</f>
        <v>Improve NPS</v>
      </c>
      <c r="R9" s="344" t="str">
        <f>'1. Master scoring '!AD10</f>
        <v>Retention</v>
      </c>
      <c r="S9" s="344" t="str">
        <f>'1. Master scoring '!AE10</f>
        <v>Increase customers' interactions (TP)</v>
      </c>
      <c r="T9" s="344" t="str">
        <f>'1. Master scoring '!AF10</f>
        <v>Regulation</v>
      </c>
      <c r="U9" s="344" t="str">
        <f>'1. Master scoring '!AG10</f>
        <v>TOTAL</v>
      </c>
      <c r="V9" s="344" t="str">
        <f>'1. Master scoring '!AH10</f>
        <v>Insurance Price</v>
      </c>
      <c r="W9" s="344" t="str">
        <f>'1. Master scoring '!AI10</f>
        <v>Insurance Cost</v>
      </c>
      <c r="X9" s="344" t="str">
        <f>'1. Master scoring '!AJ10</f>
        <v>TOTAL</v>
      </c>
      <c r="Y9" s="430"/>
      <c r="Z9" s="437" t="s">
        <v>82</v>
      </c>
      <c r="AA9" s="438" t="s">
        <v>83</v>
      </c>
      <c r="AB9" s="192"/>
      <c r="AC9" s="192"/>
    </row>
    <row r="10" spans="1:29" ht="14.25" hidden="1" customHeight="1">
      <c r="A10" s="97"/>
      <c r="B10" s="97"/>
      <c r="C10" s="98"/>
      <c r="D10" s="99"/>
      <c r="E10" s="100"/>
      <c r="F10" s="257">
        <f>'1. Master scoring '!R11</f>
        <v>4.7333333333333334</v>
      </c>
      <c r="G10" s="257"/>
      <c r="H10" s="257">
        <f>'3. NON USARE Master scoring'!Q11</f>
        <v>2.7333333333333334</v>
      </c>
      <c r="I10" s="257">
        <f>'3. NON USARE Master scoring'!R11</f>
        <v>4.4666666666666668</v>
      </c>
      <c r="J10" s="257">
        <f>'3. NON USARE Master scoring'!S11</f>
        <v>3</v>
      </c>
      <c r="K10" s="250">
        <f t="shared" ref="K10:P10" si="0">IFERROR(AVERAGEIF($C13:$C129,"&lt;&gt;",K13:K129),"")</f>
        <v>3.5</v>
      </c>
      <c r="L10" s="257">
        <f>'1. Master scoring '!X11</f>
        <v>3.8</v>
      </c>
      <c r="M10" s="250">
        <f>'1. Master scoring '!Y11</f>
        <v>3.8</v>
      </c>
      <c r="N10" s="265">
        <f>'1. Master scoring '!Z11</f>
        <v>4.6000000000000005</v>
      </c>
      <c r="O10" s="257">
        <f>'1. Master scoring '!AA11</f>
        <v>4.3333333333333339</v>
      </c>
      <c r="P10" s="250">
        <f t="shared" si="0"/>
        <v>4.5999999999999996</v>
      </c>
      <c r="Q10" s="268">
        <f>'1. Master scoring '!AC11</f>
        <v>4.5999999999999996</v>
      </c>
      <c r="R10" s="268">
        <f>'1. Master scoring '!AD11</f>
        <v>4.5999999999999996</v>
      </c>
      <c r="S10" s="268">
        <f>'1. Master scoring '!AE11</f>
        <v>4.7333333333333334</v>
      </c>
      <c r="T10" s="265">
        <f>'1. Master scoring '!AF11</f>
        <v>4.3999999999999995</v>
      </c>
      <c r="U10" s="435">
        <f>IFERROR(AVERAGEIF($C13:$C129,"&lt;&gt;",U13:U129),"")</f>
        <v>5</v>
      </c>
      <c r="V10" s="754"/>
      <c r="W10" s="754"/>
      <c r="X10" s="754"/>
      <c r="Y10" s="426"/>
      <c r="Z10" s="439">
        <f>IFERROR(AVERAGEIF($C13:$C129,"&lt;&gt;",Z13:Z129),"")</f>
        <v>4.1999999999999993</v>
      </c>
      <c r="AA10" s="440" t="s">
        <v>99</v>
      </c>
      <c r="AB10" s="192"/>
      <c r="AC10" s="192"/>
    </row>
    <row r="11" spans="1:29" ht="62.85" customHeight="1">
      <c r="A11" s="108"/>
      <c r="B11" s="108"/>
      <c r="C11" s="109" t="s">
        <v>100</v>
      </c>
      <c r="D11" s="110" t="s">
        <v>450</v>
      </c>
      <c r="E11" s="112"/>
      <c r="F11" s="258" t="str">
        <f>'1. Master scoring '!R12</f>
        <v>How are VAS' revenues contributing to the company performance?</v>
      </c>
      <c r="G11" s="258" t="str">
        <f>'1. Master scoring '!S12</f>
        <v>How much this VAS improve sales of other products/services?</v>
      </c>
      <c r="H11" s="259" t="str">
        <f>'1. Master scoring '!T12</f>
        <v>How many customers are acquired thanks to this VAS?</v>
      </c>
      <c r="I11" s="259" t="str">
        <f>'1. Master scoring '!U12</f>
        <v>How much the VAS contribute to reduce the cost of acquisition of a single customer?</v>
      </c>
      <c r="J11" s="259" t="str">
        <f>'1. Master scoring '!V12</f>
        <v>How much the VAS contribute to reduce the cost of single claim?</v>
      </c>
      <c r="K11" s="238" t="str">
        <f>'1. Master scoring '!W12</f>
        <v>Overall Business Margin score</v>
      </c>
      <c r="L11" s="264" t="str">
        <f>'1. Master scoring '!X12</f>
        <v>How expose are we to this VAS considering: reputation, financial and customer relation?</v>
      </c>
      <c r="M11" s="238" t="str">
        <f>'1. Master scoring '!Y12</f>
        <v>Overall Commercial Viability score</v>
      </c>
      <c r="N11" s="259" t="str">
        <f>'1. Master scoring '!Z12</f>
        <v xml:space="preserve">How much value would this feature deliver to customers? </v>
      </c>
      <c r="O11" s="266" t="str">
        <f>'1. Master scoring '!AA12</f>
        <v>What is the total number of customers (i.e. market size) we could realistically offer this feature to?</v>
      </c>
      <c r="P11" s="238" t="str">
        <f>'1. Master scoring '!AB12</f>
        <v>Overall Customer Desirability score</v>
      </c>
      <c r="Q11" s="259" t="str">
        <f>'1. Master scoring '!AC12</f>
        <v>What is the customers' satisfaction (NPS) related to the service?</v>
      </c>
      <c r="R11" s="259" t="str">
        <f>'1. Master scoring '!AD12</f>
        <v>Percentage of customer that are actively using the service.</v>
      </c>
      <c r="S11" s="259" t="str">
        <f>'1. Master scoring '!AE12</f>
        <v>How often the customer interact with the VAS?</v>
      </c>
      <c r="T11" s="266" t="str">
        <f>'1. Master scoring '!AF12</f>
        <v xml:space="preserve">How complex or restrictive is the regulatory environment for this VAS? </v>
      </c>
      <c r="U11" s="436" t="str">
        <f>'1. Master scoring '!AG12</f>
        <v>Overall Execution Feasibility score</v>
      </c>
      <c r="V11" s="765" t="str">
        <f>'1. Master scoring '!AH12</f>
        <v xml:space="preserve">Price of the insurance for the customer </v>
      </c>
      <c r="W11" s="765" t="str">
        <f>'1. Master scoring '!AI12</f>
        <v>Cost of the insurance for the company</v>
      </c>
      <c r="X11" s="436" t="str">
        <f>'1. Master scoring '!AJ12</f>
        <v>Overall Execution Feasibility score</v>
      </c>
      <c r="Y11" s="427"/>
      <c r="Z11" s="752" t="s">
        <v>105</v>
      </c>
      <c r="AA11" s="336" t="s">
        <v>83</v>
      </c>
      <c r="AB11" s="192"/>
      <c r="AC11" s="192"/>
    </row>
    <row r="12" spans="1:29" ht="69.75" customHeight="1" outlineLevel="1">
      <c r="A12" s="108"/>
      <c r="B12" s="108"/>
      <c r="C12" s="109"/>
      <c r="D12" s="110"/>
      <c r="E12" s="112"/>
      <c r="F12" s="741" t="str">
        <f>'1. Master scoring '!R13</f>
        <v xml:space="preserve">5: Very high impact
4: High impact
3: Some impact
2: Low impact
1: No impact </v>
      </c>
      <c r="G12" s="741" t="str">
        <f>'1. Master scoring '!S13</f>
        <v xml:space="preserve">5: Very high impact
4: High impact
3: Some impact
2: Low impact
1: No impact </v>
      </c>
      <c r="H12" s="741" t="str">
        <f>'1. Master scoring '!T13</f>
        <v>5: Large Amount 
4: A lot
3: Some  
2: Few 
1: No client</v>
      </c>
      <c r="I12" s="741" t="str">
        <f>'1. Master scoring '!U13</f>
        <v>5: High Contribution 
4: Moderate contribution
3: Medium contribution
2: Low contribution
1: Very low contribution</v>
      </c>
      <c r="J12" s="741" t="str">
        <f>'1. Master scoring '!V13</f>
        <v>5: High Contribution 
4: Moderate contribution
3: Medium contribution
2: Low contribution
1: Very low contribution</v>
      </c>
      <c r="K12" s="270" t="s">
        <v>128</v>
      </c>
      <c r="L12" s="254" t="str">
        <f>'1. Master scoring '!X13</f>
        <v>5: Very Low Risk
4: Low Risk 
3: Medium Risk
2: Moderate Risk
1: High Risk</v>
      </c>
      <c r="M12" s="270" t="s">
        <v>128</v>
      </c>
      <c r="N12" s="741" t="str">
        <f>'1. Master scoring '!Z13</f>
        <v xml:space="preserve">5: Very high value
4: High value
3: Some value
2: Low value
1: No value </v>
      </c>
      <c r="O12" s="741" t="str">
        <f>'1. Master scoring '!AA13</f>
        <v>5: Mass market
4: Large reach 
3: Solid reach 
2: Niche segment 
1: Very niche segment</v>
      </c>
      <c r="P12" s="270" t="s">
        <v>128</v>
      </c>
      <c r="Q12" s="742" t="str">
        <f>'1. Master scoring '!AC13</f>
        <v>5: from 9 to 10
4: from 7 to 8
3: from 6 to 5
2: from 3 to 4
1: from 1 to 2</v>
      </c>
      <c r="R12" s="415" t="str">
        <f>'1. Master scoring '!AD13</f>
        <v>5: More than X%
4: Between X% and X%
3 Between X% and X%
2: Between X% and X%
1: Less than X%</v>
      </c>
      <c r="S12" s="742" t="str">
        <f>'1. Master scoring '!AE13</f>
        <v>5: more than six times a year
4: six times a year
3: four a year
2: twice a year
1: once a year</v>
      </c>
      <c r="T12" s="741" t="str">
        <f>'1. Master scoring '!AF13</f>
        <v>5: No red tape
4: Low regulation 
3: Some regulation 
2: Highly regulated
1: Very highly regulated</v>
      </c>
      <c r="U12" s="424" t="s">
        <v>451</v>
      </c>
      <c r="V12" s="741" t="str">
        <f>'1. Master scoring '!AH13</f>
        <v>Value</v>
      </c>
      <c r="W12" s="741" t="str">
        <f>'1. Master scoring '!AI13</f>
        <v>Value</v>
      </c>
      <c r="X12" s="424" t="s">
        <v>451</v>
      </c>
      <c r="Y12" s="428"/>
      <c r="Z12" s="431" t="s">
        <v>128</v>
      </c>
      <c r="AA12" s="431"/>
      <c r="AB12" s="192"/>
      <c r="AC12" s="192"/>
    </row>
    <row r="13" spans="1:29" ht="22.5" customHeight="1">
      <c r="A13" s="126"/>
      <c r="B13" s="126"/>
      <c r="C13" s="194" t="str">
        <f>'1. Master scoring '!C14</f>
        <v>Telemedicine</v>
      </c>
      <c r="D13" s="194" t="str">
        <f>'1. Master scoring '!D14</f>
        <v>Cover the costs of private healthcare, from diagnosis to treatment</v>
      </c>
      <c r="E13" s="128"/>
      <c r="F13" s="130">
        <v>5</v>
      </c>
      <c r="G13" s="130"/>
      <c r="H13" s="130">
        <v>4</v>
      </c>
      <c r="I13" s="130">
        <v>5</v>
      </c>
      <c r="J13" s="130">
        <v>3</v>
      </c>
      <c r="K13" s="424">
        <f>IFERROR(AVERAGE(F13:J13),"")</f>
        <v>4.25</v>
      </c>
      <c r="L13" s="420">
        <v>3</v>
      </c>
      <c r="M13" s="424">
        <f>IFERROR(AVERAGE(L13:L13),"")</f>
        <v>3</v>
      </c>
      <c r="N13" s="130">
        <v>5</v>
      </c>
      <c r="O13" s="130">
        <v>5</v>
      </c>
      <c r="P13" s="424">
        <f t="shared" ref="P13:P30" si="1">IFERROR(AVERAGE(N13:O13),"")</f>
        <v>5</v>
      </c>
      <c r="Q13" s="130">
        <v>5</v>
      </c>
      <c r="R13" s="420">
        <v>5</v>
      </c>
      <c r="S13" s="130">
        <v>5</v>
      </c>
      <c r="T13" s="130">
        <v>5</v>
      </c>
      <c r="U13" s="424">
        <f t="shared" ref="U13:U30" si="2">IFERROR(AVERAGE(Q13:T13),"")</f>
        <v>5</v>
      </c>
      <c r="V13" s="793">
        <v>1</v>
      </c>
      <c r="W13" s="793">
        <v>3</v>
      </c>
      <c r="X13" s="794">
        <f t="shared" ref="X13:X30" si="3">IFERROR(AVERAGE(V13:W13),"")</f>
        <v>2</v>
      </c>
      <c r="Y13" s="428"/>
      <c r="Z13" s="420">
        <f t="shared" ref="Z13:Z30" si="4">IFERROR(AVERAGE(F13:J13,L13:L13,N13:O13,Q13:T13)," ")</f>
        <v>4.5454545454545459</v>
      </c>
      <c r="AA13" s="130">
        <f t="shared" ref="AA13:AA30" si="5">IFERROR(AVERAGE(H13:K13,M13:M13,O13:P13,R13:U13)," ")</f>
        <v>4.4772727272727275</v>
      </c>
      <c r="AB13" s="192"/>
      <c r="AC13" s="192"/>
    </row>
    <row r="14" spans="1:29" ht="22.5" customHeight="1">
      <c r="A14" s="126"/>
      <c r="B14" s="126"/>
      <c r="C14" s="194" t="str">
        <f>'1. Master scoring '!C15</f>
        <v>ID Theft</v>
      </c>
      <c r="D14" s="194" t="str">
        <f>'1. Master scoring '!D15</f>
        <v>Cover the costs you might incur from being defrauded</v>
      </c>
      <c r="E14" s="128"/>
      <c r="F14" s="130">
        <v>5</v>
      </c>
      <c r="G14" s="130"/>
      <c r="H14" s="130">
        <v>2</v>
      </c>
      <c r="I14" s="130">
        <v>5</v>
      </c>
      <c r="J14" s="130">
        <v>2</v>
      </c>
      <c r="K14" s="424">
        <f t="shared" ref="K14:K30" si="6">IFERROR(AVERAGE(F14:J14),"")</f>
        <v>3.5</v>
      </c>
      <c r="L14" s="420">
        <v>3</v>
      </c>
      <c r="M14" s="424">
        <f t="shared" ref="M14:M30" si="7">IFERROR(AVERAGE(L14:L14),"")</f>
        <v>3</v>
      </c>
      <c r="N14" s="420">
        <v>5</v>
      </c>
      <c r="O14" s="420">
        <v>4</v>
      </c>
      <c r="P14" s="424">
        <f t="shared" si="1"/>
        <v>4.5</v>
      </c>
      <c r="Q14" s="130">
        <v>5</v>
      </c>
      <c r="R14" s="420">
        <v>5</v>
      </c>
      <c r="S14" s="130">
        <v>5</v>
      </c>
      <c r="T14" s="130">
        <v>5</v>
      </c>
      <c r="U14" s="424">
        <f t="shared" si="2"/>
        <v>5</v>
      </c>
      <c r="V14" s="795">
        <v>1</v>
      </c>
      <c r="W14" s="795">
        <v>3</v>
      </c>
      <c r="X14" s="796">
        <f t="shared" si="3"/>
        <v>2</v>
      </c>
      <c r="Y14" s="414"/>
      <c r="Z14" s="420">
        <f t="shared" si="4"/>
        <v>4.1818181818181817</v>
      </c>
      <c r="AA14" s="420">
        <f t="shared" si="5"/>
        <v>4</v>
      </c>
      <c r="AB14" s="192"/>
      <c r="AC14" s="192"/>
    </row>
    <row r="15" spans="1:29" ht="22.5" customHeight="1">
      <c r="A15" s="126"/>
      <c r="B15" s="126"/>
      <c r="C15" s="194" t="str">
        <f>'1. Master scoring '!C16</f>
        <v>Vehicle Geolocation</v>
      </c>
      <c r="D15" s="194" t="str">
        <f>'1. Master scoring '!D16</f>
        <v>Install an approved GPS tracking device and reduce vehicle insurance premium</v>
      </c>
      <c r="E15" s="128"/>
      <c r="F15" s="420">
        <v>5</v>
      </c>
      <c r="G15" s="420"/>
      <c r="H15" s="420">
        <v>2</v>
      </c>
      <c r="I15" s="420">
        <v>4</v>
      </c>
      <c r="J15" s="420">
        <v>2</v>
      </c>
      <c r="K15" s="424">
        <f t="shared" si="6"/>
        <v>3.25</v>
      </c>
      <c r="L15" s="420">
        <v>3</v>
      </c>
      <c r="M15" s="424">
        <f t="shared" si="7"/>
        <v>3</v>
      </c>
      <c r="N15" s="420">
        <v>5</v>
      </c>
      <c r="O15" s="420">
        <v>4</v>
      </c>
      <c r="P15" s="424">
        <f t="shared" si="1"/>
        <v>4.5</v>
      </c>
      <c r="Q15" s="130">
        <v>5</v>
      </c>
      <c r="R15" s="420">
        <v>5</v>
      </c>
      <c r="S15" s="130">
        <v>5</v>
      </c>
      <c r="T15" s="130">
        <v>5</v>
      </c>
      <c r="U15" s="424">
        <f t="shared" si="2"/>
        <v>5</v>
      </c>
      <c r="V15" s="795">
        <v>1</v>
      </c>
      <c r="W15" s="795">
        <v>3</v>
      </c>
      <c r="X15" s="796">
        <f t="shared" si="3"/>
        <v>2</v>
      </c>
      <c r="Y15" s="414"/>
      <c r="Z15" s="420">
        <f t="shared" si="4"/>
        <v>4.0909090909090908</v>
      </c>
      <c r="AA15" s="420">
        <f t="shared" si="5"/>
        <v>3.8863636363636362</v>
      </c>
      <c r="AB15" s="192"/>
      <c r="AC15" s="192"/>
    </row>
    <row r="16" spans="1:29" ht="22.5" customHeight="1">
      <c r="A16" s="126"/>
      <c r="B16" s="126"/>
      <c r="C16" s="194" t="str">
        <f>'1. Master scoring '!C17</f>
        <v>Pet Care</v>
      </c>
      <c r="D16" s="194" t="str">
        <f>'1. Master scoring '!D17</f>
        <v>Cover the cost of veterinary fees for illnesses or injuries</v>
      </c>
      <c r="E16" s="128"/>
      <c r="F16" s="420">
        <v>5</v>
      </c>
      <c r="G16" s="420"/>
      <c r="H16" s="420">
        <v>2</v>
      </c>
      <c r="I16" s="420">
        <v>4</v>
      </c>
      <c r="J16" s="420">
        <v>2</v>
      </c>
      <c r="K16" s="424">
        <f t="shared" si="6"/>
        <v>3.25</v>
      </c>
      <c r="L16" s="420">
        <v>3</v>
      </c>
      <c r="M16" s="424">
        <f t="shared" si="7"/>
        <v>3</v>
      </c>
      <c r="N16" s="420">
        <v>5</v>
      </c>
      <c r="O16" s="420">
        <v>4</v>
      </c>
      <c r="P16" s="424">
        <f t="shared" si="1"/>
        <v>4.5</v>
      </c>
      <c r="Q16" s="130">
        <v>5</v>
      </c>
      <c r="R16" s="420">
        <v>5</v>
      </c>
      <c r="S16" s="130">
        <v>5</v>
      </c>
      <c r="T16" s="130">
        <v>5</v>
      </c>
      <c r="U16" s="424">
        <f t="shared" si="2"/>
        <v>5</v>
      </c>
      <c r="V16" s="795">
        <v>1</v>
      </c>
      <c r="W16" s="795">
        <v>3</v>
      </c>
      <c r="X16" s="796">
        <f t="shared" si="3"/>
        <v>2</v>
      </c>
      <c r="Y16" s="414"/>
      <c r="Z16" s="420">
        <f t="shared" si="4"/>
        <v>4.0909090909090908</v>
      </c>
      <c r="AA16" s="420">
        <f t="shared" si="5"/>
        <v>3.8863636363636362</v>
      </c>
      <c r="AB16" s="192"/>
      <c r="AC16" s="192"/>
    </row>
    <row r="17" spans="1:29" ht="22.5" customHeight="1">
      <c r="A17" s="126"/>
      <c r="B17" s="126"/>
      <c r="C17" s="194" t="str">
        <f>'1. Master scoring '!C18</f>
        <v>Road Assistance</v>
      </c>
      <c r="D17" s="194" t="str">
        <f>'1. Master scoring '!D18</f>
        <v>Lorem ipsum</v>
      </c>
      <c r="E17" s="128"/>
      <c r="F17" s="420">
        <v>5</v>
      </c>
      <c r="G17" s="420"/>
      <c r="H17" s="420">
        <v>2</v>
      </c>
      <c r="I17" s="420">
        <v>4</v>
      </c>
      <c r="J17" s="420">
        <v>2</v>
      </c>
      <c r="K17" s="424">
        <f t="shared" si="6"/>
        <v>3.25</v>
      </c>
      <c r="L17" s="420">
        <v>3</v>
      </c>
      <c r="M17" s="424">
        <f t="shared" si="7"/>
        <v>3</v>
      </c>
      <c r="N17" s="420">
        <v>5</v>
      </c>
      <c r="O17" s="420">
        <v>4</v>
      </c>
      <c r="P17" s="424">
        <f t="shared" si="1"/>
        <v>4.5</v>
      </c>
      <c r="Q17" s="130">
        <v>5</v>
      </c>
      <c r="R17" s="420">
        <v>5</v>
      </c>
      <c r="S17" s="130">
        <v>5</v>
      </c>
      <c r="T17" s="130">
        <v>5</v>
      </c>
      <c r="U17" s="424">
        <f t="shared" si="2"/>
        <v>5</v>
      </c>
      <c r="V17" s="795">
        <v>1</v>
      </c>
      <c r="W17" s="795">
        <v>3</v>
      </c>
      <c r="X17" s="796">
        <f t="shared" si="3"/>
        <v>2</v>
      </c>
      <c r="Y17" s="414"/>
      <c r="Z17" s="420">
        <f t="shared" si="4"/>
        <v>4.0909090909090908</v>
      </c>
      <c r="AA17" s="420">
        <f t="shared" si="5"/>
        <v>3.8863636363636362</v>
      </c>
      <c r="AB17" s="192"/>
      <c r="AC17" s="192"/>
    </row>
    <row r="18" spans="1:29" ht="22.5" customHeight="1">
      <c r="A18" s="126"/>
      <c r="B18" s="126"/>
      <c r="C18" s="194" t="str">
        <f>'1. Master scoring '!C19</f>
        <v/>
      </c>
      <c r="D18" s="194">
        <f>'1. Master scoring '!D19</f>
        <v>0</v>
      </c>
      <c r="E18" s="128"/>
      <c r="F18" s="420"/>
      <c r="G18" s="420"/>
      <c r="H18" s="420"/>
      <c r="I18" s="420"/>
      <c r="J18" s="420"/>
      <c r="K18" s="424" t="str">
        <f t="shared" si="6"/>
        <v/>
      </c>
      <c r="L18" s="420"/>
      <c r="M18" s="424" t="str">
        <f t="shared" si="7"/>
        <v/>
      </c>
      <c r="N18" s="420"/>
      <c r="O18" s="420"/>
      <c r="P18" s="424" t="str">
        <f t="shared" si="1"/>
        <v/>
      </c>
      <c r="Q18" s="130"/>
      <c r="R18" s="420"/>
      <c r="S18" s="130"/>
      <c r="T18" s="130"/>
      <c r="U18" s="424" t="str">
        <f t="shared" si="2"/>
        <v/>
      </c>
      <c r="V18" s="795"/>
      <c r="W18" s="795"/>
      <c r="X18" s="796" t="str">
        <f t="shared" si="3"/>
        <v/>
      </c>
      <c r="Y18" s="414"/>
      <c r="Z18" s="420" t="str">
        <f t="shared" si="4"/>
        <v xml:space="preserve"> </v>
      </c>
      <c r="AA18" s="420" t="str">
        <f t="shared" si="5"/>
        <v xml:space="preserve"> </v>
      </c>
      <c r="AB18" s="192"/>
      <c r="AC18" s="192"/>
    </row>
    <row r="19" spans="1:29" ht="22.5" customHeight="1">
      <c r="A19" s="126"/>
      <c r="B19" s="126"/>
      <c r="C19" s="194" t="str">
        <f>'1. Master scoring '!C20</f>
        <v/>
      </c>
      <c r="D19" s="194" t="str">
        <f>'1. Master scoring '!D20</f>
        <v/>
      </c>
      <c r="E19" s="128"/>
      <c r="F19" s="420"/>
      <c r="G19" s="420"/>
      <c r="H19" s="420"/>
      <c r="I19" s="420"/>
      <c r="J19" s="420"/>
      <c r="K19" s="424" t="str">
        <f t="shared" si="6"/>
        <v/>
      </c>
      <c r="L19" s="420"/>
      <c r="M19" s="424" t="str">
        <f t="shared" si="7"/>
        <v/>
      </c>
      <c r="N19" s="420"/>
      <c r="O19" s="420"/>
      <c r="P19" s="424" t="str">
        <f t="shared" si="1"/>
        <v/>
      </c>
      <c r="Q19" s="130"/>
      <c r="R19" s="420"/>
      <c r="S19" s="130"/>
      <c r="T19" s="130"/>
      <c r="U19" s="424" t="str">
        <f t="shared" si="2"/>
        <v/>
      </c>
      <c r="V19" s="795"/>
      <c r="W19" s="795"/>
      <c r="X19" s="796" t="str">
        <f t="shared" si="3"/>
        <v/>
      </c>
      <c r="Y19" s="414"/>
      <c r="Z19" s="420" t="str">
        <f t="shared" si="4"/>
        <v xml:space="preserve"> </v>
      </c>
      <c r="AA19" s="420" t="str">
        <f t="shared" si="5"/>
        <v xml:space="preserve"> </v>
      </c>
      <c r="AB19" s="192"/>
      <c r="AC19" s="192"/>
    </row>
    <row r="20" spans="1:29" ht="22.5" customHeight="1">
      <c r="A20" s="126"/>
      <c r="B20" s="126"/>
      <c r="C20" s="194" t="str">
        <f>'1. Master scoring '!C21</f>
        <v/>
      </c>
      <c r="D20" s="194" t="str">
        <f>'1. Master scoring '!D21</f>
        <v/>
      </c>
      <c r="E20" s="128"/>
      <c r="F20" s="420"/>
      <c r="G20" s="420"/>
      <c r="H20" s="420"/>
      <c r="I20" s="420"/>
      <c r="J20" s="420"/>
      <c r="K20" s="424" t="str">
        <f t="shared" si="6"/>
        <v/>
      </c>
      <c r="L20" s="420"/>
      <c r="M20" s="424" t="str">
        <f t="shared" si="7"/>
        <v/>
      </c>
      <c r="N20" s="420"/>
      <c r="O20" s="420"/>
      <c r="P20" s="424" t="str">
        <f t="shared" si="1"/>
        <v/>
      </c>
      <c r="Q20" s="130"/>
      <c r="R20" s="420"/>
      <c r="S20" s="130"/>
      <c r="T20" s="130"/>
      <c r="U20" s="424" t="str">
        <f t="shared" si="2"/>
        <v/>
      </c>
      <c r="V20" s="795"/>
      <c r="W20" s="795"/>
      <c r="X20" s="796" t="str">
        <f t="shared" si="3"/>
        <v/>
      </c>
      <c r="Y20" s="414"/>
      <c r="Z20" s="420" t="str">
        <f t="shared" si="4"/>
        <v xml:space="preserve"> </v>
      </c>
      <c r="AA20" s="420" t="str">
        <f t="shared" si="5"/>
        <v xml:space="preserve"> </v>
      </c>
      <c r="AB20" s="192"/>
      <c r="AC20" s="192"/>
    </row>
    <row r="21" spans="1:29" ht="22.5" customHeight="1">
      <c r="A21" s="126"/>
      <c r="B21" s="126"/>
      <c r="C21" s="194" t="str">
        <f>'1. Master scoring '!C22</f>
        <v/>
      </c>
      <c r="D21" s="194" t="str">
        <f>'1. Master scoring '!D22</f>
        <v/>
      </c>
      <c r="E21" s="128"/>
      <c r="F21" s="420"/>
      <c r="G21" s="420"/>
      <c r="H21" s="420"/>
      <c r="I21" s="420"/>
      <c r="J21" s="420"/>
      <c r="K21" s="424" t="str">
        <f t="shared" si="6"/>
        <v/>
      </c>
      <c r="L21" s="420"/>
      <c r="M21" s="424" t="str">
        <f t="shared" si="7"/>
        <v/>
      </c>
      <c r="N21" s="420"/>
      <c r="O21" s="420"/>
      <c r="P21" s="424" t="str">
        <f t="shared" si="1"/>
        <v/>
      </c>
      <c r="Q21" s="130"/>
      <c r="R21" s="420"/>
      <c r="S21" s="130"/>
      <c r="T21" s="130"/>
      <c r="U21" s="424" t="str">
        <f t="shared" si="2"/>
        <v/>
      </c>
      <c r="V21" s="795"/>
      <c r="W21" s="795"/>
      <c r="X21" s="796" t="str">
        <f t="shared" si="3"/>
        <v/>
      </c>
      <c r="Y21" s="414"/>
      <c r="Z21" s="420" t="str">
        <f t="shared" si="4"/>
        <v xml:space="preserve"> </v>
      </c>
      <c r="AA21" s="420" t="str">
        <f t="shared" si="5"/>
        <v xml:space="preserve"> </v>
      </c>
      <c r="AB21" s="192"/>
      <c r="AC21" s="192"/>
    </row>
    <row r="22" spans="1:29" ht="22.5" customHeight="1">
      <c r="A22" s="126"/>
      <c r="B22" s="126"/>
      <c r="C22" s="194" t="str">
        <f>'1. Master scoring '!C23</f>
        <v/>
      </c>
      <c r="D22" s="194" t="str">
        <f>'1. Master scoring '!D23</f>
        <v/>
      </c>
      <c r="E22" s="128"/>
      <c r="F22" s="420"/>
      <c r="G22" s="420"/>
      <c r="H22" s="420"/>
      <c r="I22" s="420"/>
      <c r="J22" s="420"/>
      <c r="K22" s="424" t="str">
        <f t="shared" si="6"/>
        <v/>
      </c>
      <c r="L22" s="420"/>
      <c r="M22" s="424" t="str">
        <f t="shared" si="7"/>
        <v/>
      </c>
      <c r="N22" s="420"/>
      <c r="O22" s="420"/>
      <c r="P22" s="424" t="str">
        <f t="shared" si="1"/>
        <v/>
      </c>
      <c r="Q22" s="130"/>
      <c r="R22" s="420"/>
      <c r="S22" s="130"/>
      <c r="T22" s="130"/>
      <c r="U22" s="424" t="str">
        <f t="shared" si="2"/>
        <v/>
      </c>
      <c r="V22" s="795"/>
      <c r="W22" s="795"/>
      <c r="X22" s="796" t="str">
        <f t="shared" si="3"/>
        <v/>
      </c>
      <c r="Y22" s="414"/>
      <c r="Z22" s="420" t="str">
        <f t="shared" si="4"/>
        <v xml:space="preserve"> </v>
      </c>
      <c r="AA22" s="420" t="str">
        <f t="shared" si="5"/>
        <v xml:space="preserve"> </v>
      </c>
      <c r="AB22" s="192"/>
      <c r="AC22" s="192"/>
    </row>
    <row r="23" spans="1:29" ht="22.5" customHeight="1">
      <c r="A23" s="126"/>
      <c r="B23" s="126"/>
      <c r="C23" s="194" t="str">
        <f>'1. Master scoring '!C24</f>
        <v/>
      </c>
      <c r="D23" s="194" t="str">
        <f>'1. Master scoring '!D24</f>
        <v/>
      </c>
      <c r="E23" s="128"/>
      <c r="F23" s="420"/>
      <c r="G23" s="420"/>
      <c r="H23" s="420"/>
      <c r="I23" s="420"/>
      <c r="J23" s="420"/>
      <c r="K23" s="424" t="str">
        <f t="shared" si="6"/>
        <v/>
      </c>
      <c r="L23" s="420"/>
      <c r="M23" s="424" t="str">
        <f t="shared" si="7"/>
        <v/>
      </c>
      <c r="N23" s="420"/>
      <c r="O23" s="420"/>
      <c r="P23" s="424" t="str">
        <f t="shared" si="1"/>
        <v/>
      </c>
      <c r="Q23" s="130"/>
      <c r="R23" s="420"/>
      <c r="S23" s="130"/>
      <c r="T23" s="130"/>
      <c r="U23" s="424" t="str">
        <f t="shared" si="2"/>
        <v/>
      </c>
      <c r="V23" s="795"/>
      <c r="W23" s="795"/>
      <c r="X23" s="796" t="str">
        <f t="shared" si="3"/>
        <v/>
      </c>
      <c r="Y23" s="414"/>
      <c r="Z23" s="420" t="str">
        <f t="shared" si="4"/>
        <v xml:space="preserve"> </v>
      </c>
      <c r="AA23" s="420" t="str">
        <f t="shared" si="5"/>
        <v xml:space="preserve"> </v>
      </c>
      <c r="AB23" s="192"/>
      <c r="AC23" s="192"/>
    </row>
    <row r="24" spans="1:29" ht="22.5" customHeight="1">
      <c r="A24" s="126"/>
      <c r="B24" s="126"/>
      <c r="C24" s="194" t="str">
        <f>'1. Master scoring '!C25</f>
        <v/>
      </c>
      <c r="D24" s="194" t="str">
        <f>'1. Master scoring '!D25</f>
        <v/>
      </c>
      <c r="E24" s="128"/>
      <c r="F24" s="420"/>
      <c r="G24" s="420"/>
      <c r="H24" s="420"/>
      <c r="I24" s="420"/>
      <c r="J24" s="420"/>
      <c r="K24" s="424" t="str">
        <f t="shared" si="6"/>
        <v/>
      </c>
      <c r="L24" s="420"/>
      <c r="M24" s="424" t="str">
        <f t="shared" si="7"/>
        <v/>
      </c>
      <c r="N24" s="420"/>
      <c r="O24" s="420"/>
      <c r="P24" s="424" t="str">
        <f t="shared" si="1"/>
        <v/>
      </c>
      <c r="Q24" s="130"/>
      <c r="R24" s="420"/>
      <c r="S24" s="130"/>
      <c r="T24" s="130"/>
      <c r="U24" s="424" t="str">
        <f t="shared" si="2"/>
        <v/>
      </c>
      <c r="V24" s="795"/>
      <c r="W24" s="795"/>
      <c r="X24" s="796" t="str">
        <f t="shared" si="3"/>
        <v/>
      </c>
      <c r="Y24" s="414"/>
      <c r="Z24" s="420" t="str">
        <f t="shared" si="4"/>
        <v xml:space="preserve"> </v>
      </c>
      <c r="AA24" s="420" t="str">
        <f t="shared" si="5"/>
        <v xml:space="preserve"> </v>
      </c>
      <c r="AB24" s="192"/>
      <c r="AC24" s="192"/>
    </row>
    <row r="25" spans="1:29" ht="22.5" customHeight="1">
      <c r="A25" s="126"/>
      <c r="B25" s="126"/>
      <c r="C25" s="194" t="str">
        <f>'1. Master scoring '!C26</f>
        <v/>
      </c>
      <c r="D25" s="194" t="str">
        <f>'1. Master scoring '!D26</f>
        <v/>
      </c>
      <c r="E25" s="128"/>
      <c r="F25" s="420"/>
      <c r="G25" s="420"/>
      <c r="H25" s="420"/>
      <c r="I25" s="420"/>
      <c r="J25" s="267"/>
      <c r="K25" s="424" t="str">
        <f t="shared" si="6"/>
        <v/>
      </c>
      <c r="L25" s="420"/>
      <c r="M25" s="424" t="str">
        <f t="shared" si="7"/>
        <v/>
      </c>
      <c r="N25" s="420"/>
      <c r="O25" s="420"/>
      <c r="P25" s="424" t="str">
        <f t="shared" si="1"/>
        <v/>
      </c>
      <c r="Q25" s="130"/>
      <c r="R25" s="420"/>
      <c r="S25" s="130"/>
      <c r="T25" s="130"/>
      <c r="U25" s="424" t="str">
        <f t="shared" si="2"/>
        <v/>
      </c>
      <c r="V25" s="795"/>
      <c r="W25" s="795"/>
      <c r="X25" s="796" t="str">
        <f t="shared" si="3"/>
        <v/>
      </c>
      <c r="Y25" s="414"/>
      <c r="Z25" s="420" t="str">
        <f t="shared" si="4"/>
        <v xml:space="preserve"> </v>
      </c>
      <c r="AA25" s="420" t="str">
        <f t="shared" si="5"/>
        <v xml:space="preserve"> </v>
      </c>
      <c r="AB25" s="192"/>
      <c r="AC25" s="192"/>
    </row>
    <row r="26" spans="1:29" ht="22.5" customHeight="1">
      <c r="A26" s="126"/>
      <c r="B26" s="126"/>
      <c r="C26" s="194" t="str">
        <f>'1. Master scoring '!C27</f>
        <v/>
      </c>
      <c r="D26" s="194" t="str">
        <f>'1. Master scoring '!D27</f>
        <v/>
      </c>
      <c r="E26" s="128"/>
      <c r="F26" s="420"/>
      <c r="G26" s="420"/>
      <c r="H26" s="420"/>
      <c r="I26" s="420"/>
      <c r="J26" s="420"/>
      <c r="K26" s="424" t="str">
        <f t="shared" si="6"/>
        <v/>
      </c>
      <c r="L26" s="420"/>
      <c r="M26" s="424" t="str">
        <f t="shared" si="7"/>
        <v/>
      </c>
      <c r="N26" s="420"/>
      <c r="O26" s="420"/>
      <c r="P26" s="424" t="str">
        <f t="shared" si="1"/>
        <v/>
      </c>
      <c r="Q26" s="130"/>
      <c r="R26" s="420"/>
      <c r="S26" s="130"/>
      <c r="T26" s="130"/>
      <c r="U26" s="424" t="str">
        <f t="shared" si="2"/>
        <v/>
      </c>
      <c r="V26" s="795"/>
      <c r="W26" s="795"/>
      <c r="X26" s="796" t="str">
        <f t="shared" si="3"/>
        <v/>
      </c>
      <c r="Y26" s="414"/>
      <c r="Z26" s="420" t="str">
        <f t="shared" si="4"/>
        <v xml:space="preserve"> </v>
      </c>
      <c r="AA26" s="420" t="str">
        <f t="shared" si="5"/>
        <v xml:space="preserve"> </v>
      </c>
      <c r="AB26" s="192"/>
      <c r="AC26" s="192"/>
    </row>
    <row r="27" spans="1:29" ht="22.5" customHeight="1">
      <c r="A27" s="126"/>
      <c r="B27" s="126"/>
      <c r="C27" s="194" t="str">
        <f>'1. Master scoring '!C28</f>
        <v/>
      </c>
      <c r="D27" s="194" t="str">
        <f>'1. Master scoring '!D28</f>
        <v/>
      </c>
      <c r="E27" s="128"/>
      <c r="F27" s="420"/>
      <c r="G27" s="420"/>
      <c r="H27" s="420"/>
      <c r="I27" s="420"/>
      <c r="J27" s="420"/>
      <c r="K27" s="424" t="str">
        <f t="shared" si="6"/>
        <v/>
      </c>
      <c r="L27" s="420"/>
      <c r="M27" s="424" t="str">
        <f t="shared" si="7"/>
        <v/>
      </c>
      <c r="N27" s="420"/>
      <c r="O27" s="420"/>
      <c r="P27" s="424" t="str">
        <f t="shared" si="1"/>
        <v/>
      </c>
      <c r="Q27" s="130"/>
      <c r="R27" s="420"/>
      <c r="S27" s="130"/>
      <c r="T27" s="130"/>
      <c r="U27" s="424" t="str">
        <f t="shared" si="2"/>
        <v/>
      </c>
      <c r="V27" s="795"/>
      <c r="W27" s="795"/>
      <c r="X27" s="796" t="str">
        <f t="shared" si="3"/>
        <v/>
      </c>
      <c r="Y27" s="414"/>
      <c r="Z27" s="420" t="str">
        <f t="shared" si="4"/>
        <v xml:space="preserve"> </v>
      </c>
      <c r="AA27" s="420" t="str">
        <f t="shared" si="5"/>
        <v xml:space="preserve"> </v>
      </c>
      <c r="AB27" s="192"/>
      <c r="AC27" s="192"/>
    </row>
    <row r="28" spans="1:29" ht="22.5" customHeight="1">
      <c r="A28" s="126"/>
      <c r="B28" s="126"/>
      <c r="C28" s="194" t="str">
        <f>'1. Master scoring '!C29</f>
        <v/>
      </c>
      <c r="D28" s="194" t="str">
        <f>'1. Master scoring '!D29</f>
        <v/>
      </c>
      <c r="E28" s="128"/>
      <c r="F28" s="420"/>
      <c r="G28" s="420"/>
      <c r="H28" s="420"/>
      <c r="I28" s="420"/>
      <c r="J28" s="420"/>
      <c r="K28" s="424" t="str">
        <f t="shared" si="6"/>
        <v/>
      </c>
      <c r="L28" s="420"/>
      <c r="M28" s="424" t="str">
        <f t="shared" si="7"/>
        <v/>
      </c>
      <c r="N28" s="420"/>
      <c r="O28" s="420"/>
      <c r="P28" s="424" t="str">
        <f t="shared" si="1"/>
        <v/>
      </c>
      <c r="Q28" s="130"/>
      <c r="R28" s="420"/>
      <c r="S28" s="130"/>
      <c r="T28" s="130"/>
      <c r="U28" s="424" t="str">
        <f t="shared" si="2"/>
        <v/>
      </c>
      <c r="V28" s="795"/>
      <c r="W28" s="795"/>
      <c r="X28" s="796" t="str">
        <f t="shared" si="3"/>
        <v/>
      </c>
      <c r="Y28" s="414"/>
      <c r="Z28" s="420" t="str">
        <f t="shared" si="4"/>
        <v xml:space="preserve"> </v>
      </c>
      <c r="AA28" s="420" t="str">
        <f t="shared" si="5"/>
        <v xml:space="preserve"> </v>
      </c>
      <c r="AB28" s="192"/>
      <c r="AC28" s="192"/>
    </row>
    <row r="29" spans="1:29" ht="22.5" customHeight="1">
      <c r="A29" s="126"/>
      <c r="B29" s="126"/>
      <c r="C29" s="194" t="str">
        <f>'1. Master scoring '!C30</f>
        <v/>
      </c>
      <c r="D29" s="194" t="str">
        <f>'1. Master scoring '!D30</f>
        <v/>
      </c>
      <c r="E29" s="128"/>
      <c r="F29" s="420"/>
      <c r="G29" s="420"/>
      <c r="H29" s="420"/>
      <c r="I29" s="420"/>
      <c r="J29" s="130"/>
      <c r="K29" s="424" t="str">
        <f t="shared" si="6"/>
        <v/>
      </c>
      <c r="L29" s="420"/>
      <c r="M29" s="424" t="str">
        <f t="shared" si="7"/>
        <v/>
      </c>
      <c r="N29" s="420"/>
      <c r="O29" s="420"/>
      <c r="P29" s="424" t="str">
        <f t="shared" si="1"/>
        <v/>
      </c>
      <c r="Q29" s="130"/>
      <c r="R29" s="420"/>
      <c r="S29" s="130"/>
      <c r="T29" s="130"/>
      <c r="U29" s="424" t="str">
        <f t="shared" si="2"/>
        <v/>
      </c>
      <c r="V29" s="795"/>
      <c r="W29" s="795"/>
      <c r="X29" s="796" t="str">
        <f t="shared" si="3"/>
        <v/>
      </c>
      <c r="Y29" s="414"/>
      <c r="Z29" s="420" t="str">
        <f t="shared" si="4"/>
        <v xml:space="preserve"> </v>
      </c>
      <c r="AA29" s="420" t="str">
        <f t="shared" si="5"/>
        <v xml:space="preserve"> </v>
      </c>
      <c r="AB29" s="192"/>
      <c r="AC29" s="192"/>
    </row>
    <row r="30" spans="1:29" ht="22.5" customHeight="1">
      <c r="A30" s="126"/>
      <c r="B30" s="126"/>
      <c r="C30" s="194" t="str">
        <f>'1. Master scoring '!C31</f>
        <v/>
      </c>
      <c r="D30" s="194" t="str">
        <f>'1. Master scoring '!D31</f>
        <v/>
      </c>
      <c r="E30" s="128"/>
      <c r="F30" s="420"/>
      <c r="G30" s="420"/>
      <c r="H30" s="420"/>
      <c r="I30" s="420"/>
      <c r="J30" s="420"/>
      <c r="K30" s="424" t="str">
        <f t="shared" si="6"/>
        <v/>
      </c>
      <c r="L30" s="420"/>
      <c r="M30" s="424" t="str">
        <f t="shared" si="7"/>
        <v/>
      </c>
      <c r="N30" s="420"/>
      <c r="O30" s="420"/>
      <c r="P30" s="424" t="str">
        <f t="shared" si="1"/>
        <v/>
      </c>
      <c r="Q30" s="130"/>
      <c r="R30" s="420"/>
      <c r="S30" s="130"/>
      <c r="T30" s="130"/>
      <c r="U30" s="424" t="str">
        <f t="shared" si="2"/>
        <v/>
      </c>
      <c r="V30" s="795"/>
      <c r="W30" s="795"/>
      <c r="X30" s="796" t="str">
        <f t="shared" si="3"/>
        <v/>
      </c>
      <c r="Y30" s="414"/>
      <c r="Z30" s="420" t="str">
        <f t="shared" si="4"/>
        <v xml:space="preserve"> </v>
      </c>
      <c r="AA30" s="420" t="str">
        <f t="shared" si="5"/>
        <v xml:space="preserve"> </v>
      </c>
      <c r="AB30" s="192"/>
      <c r="AC30" s="192"/>
    </row>
    <row r="31" spans="1:29" ht="22.5" customHeight="1">
      <c r="A31" s="126"/>
      <c r="B31" s="126"/>
      <c r="C31" s="194">
        <f>'1. Master scoring '!C32</f>
        <v>0</v>
      </c>
      <c r="D31" s="194" t="str">
        <f>'1. Master scoring '!D32</f>
        <v/>
      </c>
      <c r="E31" s="128"/>
      <c r="F31" s="420"/>
      <c r="G31" s="420"/>
      <c r="H31" s="420"/>
      <c r="I31" s="420"/>
      <c r="J31" s="420"/>
      <c r="K31" s="135"/>
      <c r="L31" s="420"/>
      <c r="M31" s="425"/>
      <c r="N31" s="127"/>
      <c r="O31" s="127"/>
      <c r="P31" s="133"/>
      <c r="Q31" s="420"/>
      <c r="R31" s="127"/>
      <c r="S31" s="127"/>
      <c r="T31" s="127"/>
      <c r="U31" s="424"/>
      <c r="V31" s="757"/>
      <c r="W31" s="757"/>
      <c r="X31" s="424"/>
      <c r="Y31" s="414"/>
      <c r="Z31" s="420"/>
      <c r="AA31" s="422"/>
      <c r="AB31" s="192"/>
      <c r="AC31" s="192"/>
    </row>
    <row r="32" spans="1:29" ht="22.5" customHeight="1">
      <c r="A32" s="126"/>
      <c r="B32" s="126"/>
      <c r="C32" s="194">
        <f>'1. Master scoring '!C33</f>
        <v>0</v>
      </c>
      <c r="D32" s="194" t="str">
        <f>'1. Master scoring '!D33</f>
        <v/>
      </c>
      <c r="E32" s="128"/>
      <c r="F32" s="127"/>
      <c r="G32" s="127"/>
      <c r="H32" s="420"/>
      <c r="I32" s="127"/>
      <c r="J32" s="127"/>
      <c r="K32" s="135"/>
      <c r="L32" s="423"/>
      <c r="M32" s="146"/>
      <c r="N32" s="127"/>
      <c r="O32" s="127"/>
      <c r="P32" s="146"/>
      <c r="Q32" s="420"/>
      <c r="R32" s="127"/>
      <c r="S32" s="127"/>
      <c r="T32" s="127"/>
      <c r="U32" s="135"/>
      <c r="V32" s="757"/>
      <c r="W32" s="757"/>
      <c r="X32" s="135"/>
      <c r="Y32" s="414"/>
      <c r="Z32" s="422"/>
      <c r="AA32" s="422"/>
      <c r="AB32" s="192"/>
      <c r="AC32" s="192"/>
    </row>
    <row r="33" spans="1:29" ht="22.5" customHeight="1">
      <c r="A33" s="126"/>
      <c r="B33" s="126"/>
      <c r="C33" s="194">
        <f>'1. Master scoring '!C34</f>
        <v>0</v>
      </c>
      <c r="D33" s="194" t="str">
        <f>'1. Master scoring '!D34</f>
        <v/>
      </c>
      <c r="E33" s="128"/>
      <c r="F33" s="127"/>
      <c r="G33" s="127"/>
      <c r="H33" s="420"/>
      <c r="I33" s="127"/>
      <c r="J33" s="127"/>
      <c r="K33" s="135"/>
      <c r="L33" s="423"/>
      <c r="M33" s="146"/>
      <c r="N33" s="127"/>
      <c r="O33" s="127"/>
      <c r="P33" s="133"/>
      <c r="Q33" s="420"/>
      <c r="R33" s="127"/>
      <c r="S33" s="127"/>
      <c r="T33" s="127"/>
      <c r="U33" s="135"/>
      <c r="V33" s="757"/>
      <c r="W33" s="757"/>
      <c r="X33" s="135"/>
      <c r="Y33" s="414"/>
      <c r="Z33" s="420"/>
      <c r="AA33" s="422"/>
      <c r="AB33" s="192"/>
      <c r="AC33" s="192"/>
    </row>
    <row r="34" spans="1:29" ht="22.5" customHeight="1">
      <c r="A34" s="126"/>
      <c r="B34" s="126"/>
      <c r="C34" s="194">
        <f>'1. Master scoring '!C35</f>
        <v>0</v>
      </c>
      <c r="D34" s="194" t="str">
        <f>'1. Master scoring '!D35</f>
        <v/>
      </c>
      <c r="E34" s="128"/>
      <c r="F34" s="127"/>
      <c r="G34" s="127"/>
      <c r="H34" s="420"/>
      <c r="I34" s="127"/>
      <c r="J34" s="127"/>
      <c r="K34" s="135"/>
      <c r="L34" s="127"/>
      <c r="M34" s="146"/>
      <c r="N34" s="127"/>
      <c r="O34" s="127"/>
      <c r="P34" s="133"/>
      <c r="Q34" s="420"/>
      <c r="R34" s="127"/>
      <c r="S34" s="127"/>
      <c r="T34" s="127"/>
      <c r="U34" s="135"/>
      <c r="V34" s="757"/>
      <c r="W34" s="757"/>
      <c r="X34" s="135"/>
      <c r="Y34" s="414"/>
      <c r="Z34" s="130"/>
      <c r="AA34" s="131"/>
      <c r="AB34" s="192"/>
      <c r="AC34" s="192"/>
    </row>
    <row r="35" spans="1:29" ht="22.5" customHeight="1">
      <c r="A35" s="126"/>
      <c r="B35" s="126"/>
      <c r="C35" s="194">
        <f>'1. Master scoring '!C36</f>
        <v>0</v>
      </c>
      <c r="D35" s="194" t="str">
        <f>'1. Master scoring '!D36</f>
        <v/>
      </c>
      <c r="E35" s="128"/>
      <c r="F35" s="127"/>
      <c r="G35" s="127"/>
      <c r="H35" s="420"/>
      <c r="I35" s="127"/>
      <c r="J35" s="127"/>
      <c r="K35" s="135"/>
      <c r="L35" s="127"/>
      <c r="M35" s="146"/>
      <c r="N35" s="127"/>
      <c r="O35" s="127"/>
      <c r="P35" s="133"/>
      <c r="Q35" s="421"/>
      <c r="R35" s="127"/>
      <c r="S35" s="127"/>
      <c r="T35" s="127"/>
      <c r="U35" s="135"/>
      <c r="V35" s="757"/>
      <c r="W35" s="757"/>
      <c r="X35" s="135"/>
      <c r="Y35" s="414"/>
      <c r="Z35" s="130"/>
      <c r="AA35" s="131"/>
      <c r="AB35" s="192"/>
      <c r="AC35" s="192"/>
    </row>
    <row r="36" spans="1:29" ht="22.5" customHeight="1">
      <c r="A36" s="126"/>
      <c r="B36" s="126"/>
      <c r="C36" s="194">
        <f>'1. Master scoring '!C37</f>
        <v>0</v>
      </c>
      <c r="D36" s="194" t="str">
        <f>'1. Master scoring '!D37</f>
        <v/>
      </c>
      <c r="E36" s="128"/>
      <c r="F36" s="127"/>
      <c r="G36" s="127"/>
      <c r="H36" s="127"/>
      <c r="I36" s="127"/>
      <c r="J36" s="127"/>
      <c r="K36" s="135"/>
      <c r="L36" s="127"/>
      <c r="M36" s="146"/>
      <c r="N36" s="127"/>
      <c r="O36" s="127"/>
      <c r="P36" s="133"/>
      <c r="Q36" s="130"/>
      <c r="R36" s="127"/>
      <c r="S36" s="127"/>
      <c r="T36" s="127"/>
      <c r="U36" s="135"/>
      <c r="V36" s="757"/>
      <c r="W36" s="757"/>
      <c r="X36" s="135"/>
      <c r="Y36" s="414"/>
      <c r="Z36" s="130"/>
      <c r="AA36" s="131"/>
      <c r="AB36" s="192"/>
      <c r="AC36" s="192"/>
    </row>
    <row r="37" spans="1:29" ht="22.5" customHeight="1">
      <c r="A37" s="126"/>
      <c r="B37" s="126"/>
      <c r="C37" s="194">
        <f>'1. Master scoring '!C38</f>
        <v>0</v>
      </c>
      <c r="D37" s="194" t="str">
        <f>'1. Master scoring '!D38</f>
        <v/>
      </c>
      <c r="E37" s="128"/>
      <c r="F37" s="127"/>
      <c r="G37" s="127"/>
      <c r="H37" s="127"/>
      <c r="I37" s="127"/>
      <c r="J37" s="127"/>
      <c r="K37" s="135"/>
      <c r="L37" s="127"/>
      <c r="M37" s="146"/>
      <c r="N37" s="127"/>
      <c r="O37" s="127"/>
      <c r="P37" s="133"/>
      <c r="Q37" s="127"/>
      <c r="R37" s="127"/>
      <c r="S37" s="127"/>
      <c r="T37" s="127"/>
      <c r="U37" s="135"/>
      <c r="V37" s="757"/>
      <c r="W37" s="757"/>
      <c r="X37" s="135"/>
      <c r="Y37" s="128"/>
      <c r="Z37" s="130"/>
      <c r="AA37" s="131"/>
      <c r="AB37" s="192"/>
      <c r="AC37" s="192"/>
    </row>
    <row r="38" spans="1:29" ht="22.5" customHeight="1">
      <c r="A38" s="126"/>
      <c r="B38" s="126"/>
      <c r="C38" s="194">
        <f>'1. Master scoring '!C39</f>
        <v>0</v>
      </c>
      <c r="D38" s="194" t="str">
        <f>'1. Master scoring '!D39</f>
        <v/>
      </c>
      <c r="E38" s="128"/>
      <c r="F38" s="127"/>
      <c r="G38" s="127"/>
      <c r="H38" s="127"/>
      <c r="I38" s="127"/>
      <c r="J38" s="127"/>
      <c r="K38" s="135"/>
      <c r="L38" s="127"/>
      <c r="M38" s="146"/>
      <c r="N38" s="127"/>
      <c r="O38" s="127"/>
      <c r="P38" s="133"/>
      <c r="Q38" s="127"/>
      <c r="R38" s="127"/>
      <c r="S38" s="127"/>
      <c r="T38" s="127"/>
      <c r="U38" s="135"/>
      <c r="V38" s="757"/>
      <c r="W38" s="757"/>
      <c r="X38" s="135"/>
      <c r="Y38" s="128"/>
      <c r="Z38" s="130"/>
      <c r="AA38" s="131"/>
      <c r="AB38" s="192"/>
      <c r="AC38" s="192"/>
    </row>
    <row r="39" spans="1:29" ht="22.5" customHeight="1">
      <c r="A39" s="126"/>
      <c r="B39" s="126"/>
      <c r="C39" s="194">
        <f>'1. Master scoring '!C40</f>
        <v>0</v>
      </c>
      <c r="D39" s="194" t="str">
        <f>'1. Master scoring '!D40</f>
        <v/>
      </c>
      <c r="E39" s="128"/>
      <c r="F39" s="127"/>
      <c r="G39" s="127"/>
      <c r="H39" s="127"/>
      <c r="I39" s="127"/>
      <c r="J39" s="127"/>
      <c r="K39" s="135"/>
      <c r="L39" s="127"/>
      <c r="M39" s="146"/>
      <c r="N39" s="127"/>
      <c r="O39" s="127"/>
      <c r="P39" s="133"/>
      <c r="Q39" s="127"/>
      <c r="R39" s="127"/>
      <c r="S39" s="127"/>
      <c r="T39" s="127"/>
      <c r="U39" s="135"/>
      <c r="V39" s="757"/>
      <c r="W39" s="757"/>
      <c r="X39" s="135"/>
      <c r="Y39" s="128"/>
      <c r="Z39" s="130"/>
      <c r="AA39" s="131"/>
      <c r="AB39" s="192"/>
      <c r="AC39" s="192"/>
    </row>
    <row r="40" spans="1:29" ht="22.5" customHeight="1">
      <c r="A40" s="126"/>
      <c r="B40" s="126"/>
      <c r="C40" s="194">
        <f>'1. Master scoring '!C41</f>
        <v>0</v>
      </c>
      <c r="D40" s="194" t="str">
        <f>'1. Master scoring '!D41</f>
        <v/>
      </c>
      <c r="E40" s="128"/>
      <c r="F40" s="127"/>
      <c r="G40" s="127"/>
      <c r="H40" s="127"/>
      <c r="I40" s="127"/>
      <c r="J40" s="127"/>
      <c r="K40" s="135"/>
      <c r="L40" s="127"/>
      <c r="M40" s="146"/>
      <c r="N40" s="127"/>
      <c r="O40" s="127"/>
      <c r="P40" s="133"/>
      <c r="Q40" s="127"/>
      <c r="R40" s="127"/>
      <c r="S40" s="127"/>
      <c r="T40" s="127"/>
      <c r="U40" s="135"/>
      <c r="V40" s="757"/>
      <c r="W40" s="757"/>
      <c r="X40" s="135"/>
      <c r="Y40" s="128"/>
      <c r="Z40" s="130"/>
      <c r="AA40" s="131"/>
      <c r="AB40" s="192"/>
      <c r="AC40" s="192"/>
    </row>
    <row r="41" spans="1:29" ht="22.5" customHeight="1">
      <c r="A41" s="126"/>
      <c r="B41" s="126"/>
      <c r="C41" s="194">
        <f>'1. Master scoring '!C42</f>
        <v>0</v>
      </c>
      <c r="D41" s="194" t="str">
        <f>'1. Master scoring '!D42</f>
        <v/>
      </c>
      <c r="E41" s="128"/>
      <c r="F41" s="127"/>
      <c r="G41" s="127"/>
      <c r="H41" s="127"/>
      <c r="I41" s="127"/>
      <c r="J41" s="127"/>
      <c r="K41" s="135"/>
      <c r="L41" s="127"/>
      <c r="M41" s="146"/>
      <c r="N41" s="127"/>
      <c r="O41" s="127"/>
      <c r="P41" s="133"/>
      <c r="Q41" s="127"/>
      <c r="R41" s="127"/>
      <c r="S41" s="127"/>
      <c r="T41" s="127"/>
      <c r="U41" s="135"/>
      <c r="V41" s="757"/>
      <c r="W41" s="757"/>
      <c r="X41" s="135"/>
      <c r="Y41" s="128"/>
      <c r="Z41" s="130"/>
      <c r="AA41" s="131"/>
      <c r="AB41" s="192"/>
      <c r="AC41" s="192"/>
    </row>
    <row r="42" spans="1:29" ht="22.5" customHeight="1">
      <c r="A42" s="126"/>
      <c r="B42" s="126"/>
      <c r="C42" s="194">
        <f>'1. Master scoring '!C43</f>
        <v>0</v>
      </c>
      <c r="D42" s="194" t="str">
        <f>'1. Master scoring '!D43</f>
        <v/>
      </c>
      <c r="E42" s="128"/>
      <c r="F42" s="127"/>
      <c r="G42" s="127"/>
      <c r="H42" s="127"/>
      <c r="I42" s="127"/>
      <c r="J42" s="127"/>
      <c r="K42" s="135"/>
      <c r="L42" s="127"/>
      <c r="M42" s="146"/>
      <c r="N42" s="127"/>
      <c r="O42" s="127"/>
      <c r="P42" s="133"/>
      <c r="Q42" s="127"/>
      <c r="R42" s="127"/>
      <c r="S42" s="127"/>
      <c r="T42" s="127"/>
      <c r="U42" s="135"/>
      <c r="V42" s="757"/>
      <c r="W42" s="757"/>
      <c r="X42" s="135"/>
      <c r="Y42" s="128"/>
      <c r="Z42" s="130"/>
      <c r="AA42" s="131"/>
      <c r="AB42" s="192"/>
      <c r="AC42" s="192"/>
    </row>
    <row r="43" spans="1:29" ht="22.5" customHeight="1">
      <c r="A43" s="126"/>
      <c r="B43" s="126"/>
      <c r="C43" s="194">
        <f>'1. Master scoring '!C44</f>
        <v>0</v>
      </c>
      <c r="D43" s="194" t="str">
        <f>'1. Master scoring '!D44</f>
        <v/>
      </c>
      <c r="E43" s="128"/>
      <c r="F43" s="127"/>
      <c r="G43" s="127"/>
      <c r="H43" s="127"/>
      <c r="I43" s="127"/>
      <c r="J43" s="127"/>
      <c r="K43" s="135"/>
      <c r="L43" s="127"/>
      <c r="M43" s="146"/>
      <c r="N43" s="127"/>
      <c r="O43" s="127"/>
      <c r="P43" s="133"/>
      <c r="Q43" s="127"/>
      <c r="R43" s="127"/>
      <c r="S43" s="127"/>
      <c r="T43" s="127"/>
      <c r="U43" s="135"/>
      <c r="V43" s="757"/>
      <c r="W43" s="757"/>
      <c r="X43" s="135"/>
      <c r="Y43" s="128"/>
      <c r="Z43" s="130"/>
      <c r="AA43" s="131"/>
      <c r="AB43" s="192"/>
      <c r="AC43" s="192"/>
    </row>
    <row r="44" spans="1:29" ht="22.5" customHeight="1">
      <c r="A44" s="126"/>
      <c r="B44" s="126"/>
      <c r="C44" s="194">
        <f>'1. Master scoring '!C45</f>
        <v>0</v>
      </c>
      <c r="D44" s="194" t="str">
        <f>'1. Master scoring '!D45</f>
        <v/>
      </c>
      <c r="E44" s="128"/>
      <c r="F44" s="127"/>
      <c r="G44" s="127"/>
      <c r="H44" s="127"/>
      <c r="I44" s="127"/>
      <c r="J44" s="127"/>
      <c r="K44" s="135"/>
      <c r="L44" s="127"/>
      <c r="M44" s="146"/>
      <c r="N44" s="127"/>
      <c r="O44" s="127"/>
      <c r="P44" s="133"/>
      <c r="Q44" s="127"/>
      <c r="R44" s="127"/>
      <c r="S44" s="127"/>
      <c r="T44" s="127"/>
      <c r="U44" s="135"/>
      <c r="V44" s="757"/>
      <c r="W44" s="757"/>
      <c r="X44" s="135"/>
      <c r="Y44" s="128"/>
      <c r="Z44" s="130"/>
      <c r="AA44" s="131"/>
      <c r="AB44" s="192"/>
      <c r="AC44" s="192"/>
    </row>
    <row r="45" spans="1:29" ht="22.5" customHeight="1">
      <c r="A45" s="126"/>
      <c r="B45" s="126"/>
      <c r="C45" s="194">
        <f>'1. Master scoring '!C46</f>
        <v>0</v>
      </c>
      <c r="D45" s="194">
        <f>'1. Master scoring '!D46</f>
        <v>0</v>
      </c>
      <c r="E45" s="128"/>
      <c r="F45" s="127"/>
      <c r="G45" s="127"/>
      <c r="H45" s="127"/>
      <c r="I45" s="127"/>
      <c r="J45" s="127"/>
      <c r="K45" s="135"/>
      <c r="L45" s="127"/>
      <c r="M45" s="146"/>
      <c r="N45" s="127"/>
      <c r="O45" s="127"/>
      <c r="P45" s="133"/>
      <c r="Q45" s="127"/>
      <c r="R45" s="127"/>
      <c r="S45" s="127"/>
      <c r="T45" s="127"/>
      <c r="U45" s="135"/>
      <c r="V45" s="757"/>
      <c r="W45" s="757"/>
      <c r="X45" s="135"/>
      <c r="Y45" s="128"/>
      <c r="Z45" s="130"/>
      <c r="AA45" s="131"/>
      <c r="AB45" s="192"/>
      <c r="AC45" s="192"/>
    </row>
    <row r="46" spans="1:29" ht="22.5" customHeight="1">
      <c r="A46" s="126"/>
      <c r="B46" s="126"/>
      <c r="C46" s="194">
        <f>'1. Master scoring '!C47</f>
        <v>0</v>
      </c>
      <c r="D46" s="194">
        <f>'1. Master scoring '!D47</f>
        <v>0</v>
      </c>
      <c r="E46" s="128"/>
      <c r="F46" s="127"/>
      <c r="G46" s="127"/>
      <c r="H46" s="127"/>
      <c r="I46" s="127"/>
      <c r="J46" s="127"/>
      <c r="K46" s="135"/>
      <c r="L46" s="127"/>
      <c r="M46" s="146"/>
      <c r="N46" s="127"/>
      <c r="O46" s="127"/>
      <c r="P46" s="133"/>
      <c r="Q46" s="127"/>
      <c r="R46" s="127"/>
      <c r="S46" s="127"/>
      <c r="T46" s="127"/>
      <c r="U46" s="135"/>
      <c r="V46" s="757"/>
      <c r="W46" s="757"/>
      <c r="X46" s="135"/>
      <c r="Y46" s="128"/>
      <c r="Z46" s="130"/>
      <c r="AA46" s="131"/>
      <c r="AB46" s="192"/>
      <c r="AC46" s="192"/>
    </row>
    <row r="47" spans="1:29" ht="22.5" customHeight="1">
      <c r="A47" s="126"/>
      <c r="B47" s="126"/>
      <c r="C47" s="194">
        <f>'1. Master scoring '!C48</f>
        <v>0</v>
      </c>
      <c r="D47" s="194">
        <f>'1. Master scoring '!D48</f>
        <v>0</v>
      </c>
      <c r="E47" s="128"/>
      <c r="F47" s="127"/>
      <c r="G47" s="127"/>
      <c r="H47" s="127"/>
      <c r="I47" s="127"/>
      <c r="J47" s="127"/>
      <c r="K47" s="135"/>
      <c r="L47" s="127"/>
      <c r="M47" s="146"/>
      <c r="N47" s="127"/>
      <c r="O47" s="127"/>
      <c r="P47" s="133"/>
      <c r="Q47" s="127"/>
      <c r="R47" s="127"/>
      <c r="S47" s="127"/>
      <c r="T47" s="127"/>
      <c r="U47" s="135"/>
      <c r="V47" s="757"/>
      <c r="W47" s="757"/>
      <c r="X47" s="135"/>
      <c r="Y47" s="128"/>
      <c r="Z47" s="130"/>
      <c r="AA47" s="131"/>
      <c r="AB47" s="192"/>
      <c r="AC47" s="192"/>
    </row>
    <row r="48" spans="1:29" ht="22.5" customHeight="1">
      <c r="A48" s="126"/>
      <c r="B48" s="126"/>
      <c r="C48" s="194">
        <f>'1. Master scoring '!C49</f>
        <v>0</v>
      </c>
      <c r="D48" s="194">
        <f>'1. Master scoring '!D49</f>
        <v>0</v>
      </c>
      <c r="E48" s="128"/>
      <c r="F48" s="127"/>
      <c r="G48" s="127"/>
      <c r="H48" s="127"/>
      <c r="I48" s="127"/>
      <c r="J48" s="127"/>
      <c r="K48" s="135"/>
      <c r="L48" s="127"/>
      <c r="M48" s="146"/>
      <c r="N48" s="127"/>
      <c r="O48" s="127"/>
      <c r="P48" s="133"/>
      <c r="Q48" s="127"/>
      <c r="R48" s="127"/>
      <c r="S48" s="127"/>
      <c r="T48" s="127"/>
      <c r="U48" s="135"/>
      <c r="V48" s="757"/>
      <c r="W48" s="757"/>
      <c r="X48" s="135"/>
      <c r="Y48" s="128"/>
      <c r="Z48" s="130"/>
      <c r="AA48" s="131"/>
      <c r="AB48" s="192"/>
      <c r="AC48" s="192"/>
    </row>
    <row r="49" spans="1:29" ht="22.5" customHeight="1">
      <c r="A49" s="126"/>
      <c r="B49" s="126"/>
      <c r="C49" s="194">
        <f>'1. Master scoring '!C50</f>
        <v>0</v>
      </c>
      <c r="D49" s="194">
        <f>'1. Master scoring '!D50</f>
        <v>0</v>
      </c>
      <c r="E49" s="128"/>
      <c r="F49" s="127"/>
      <c r="G49" s="127"/>
      <c r="H49" s="127"/>
      <c r="I49" s="127"/>
      <c r="J49" s="127"/>
      <c r="K49" s="135"/>
      <c r="L49" s="127"/>
      <c r="M49" s="146"/>
      <c r="N49" s="127"/>
      <c r="O49" s="127"/>
      <c r="P49" s="133"/>
      <c r="Q49" s="127"/>
      <c r="R49" s="127"/>
      <c r="S49" s="127"/>
      <c r="T49" s="127"/>
      <c r="U49" s="135"/>
      <c r="V49" s="757"/>
      <c r="W49" s="757"/>
      <c r="X49" s="135"/>
      <c r="Y49" s="128"/>
      <c r="Z49" s="130"/>
      <c r="AA49" s="131"/>
      <c r="AB49" s="192"/>
      <c r="AC49" s="192"/>
    </row>
    <row r="50" spans="1:29" ht="22.5" customHeight="1">
      <c r="A50" s="126"/>
      <c r="B50" s="126"/>
      <c r="C50" s="194">
        <f>'1. Master scoring '!C51</f>
        <v>0</v>
      </c>
      <c r="D50" s="194">
        <f>'1. Master scoring '!D51</f>
        <v>0</v>
      </c>
      <c r="E50" s="128"/>
      <c r="F50" s="127"/>
      <c r="G50" s="127"/>
      <c r="H50" s="127"/>
      <c r="I50" s="127"/>
      <c r="J50" s="127"/>
      <c r="K50" s="135"/>
      <c r="L50" s="127"/>
      <c r="M50" s="146"/>
      <c r="N50" s="127"/>
      <c r="O50" s="127"/>
      <c r="P50" s="133"/>
      <c r="Q50" s="127"/>
      <c r="R50" s="127"/>
      <c r="S50" s="127"/>
      <c r="T50" s="127"/>
      <c r="U50" s="135"/>
      <c r="V50" s="757"/>
      <c r="W50" s="757"/>
      <c r="X50" s="135"/>
      <c r="Y50" s="128"/>
      <c r="Z50" s="130"/>
      <c r="AA50" s="131"/>
      <c r="AB50" s="192"/>
      <c r="AC50" s="192"/>
    </row>
    <row r="51" spans="1:29" ht="22.5" customHeight="1">
      <c r="A51" s="126"/>
      <c r="B51" s="126"/>
      <c r="C51" s="194">
        <f>'1. Master scoring '!C52</f>
        <v>0</v>
      </c>
      <c r="D51" s="194">
        <f>'1. Master scoring '!D52</f>
        <v>0</v>
      </c>
      <c r="E51" s="128"/>
      <c r="F51" s="127"/>
      <c r="G51" s="127"/>
      <c r="H51" s="127"/>
      <c r="I51" s="127"/>
      <c r="J51" s="127"/>
      <c r="K51" s="135"/>
      <c r="L51" s="127"/>
      <c r="M51" s="146"/>
      <c r="N51" s="127"/>
      <c r="O51" s="127"/>
      <c r="P51" s="133"/>
      <c r="Q51" s="127"/>
      <c r="R51" s="127"/>
      <c r="S51" s="127"/>
      <c r="T51" s="127"/>
      <c r="U51" s="135"/>
      <c r="V51" s="757"/>
      <c r="W51" s="757"/>
      <c r="X51" s="135"/>
      <c r="Y51" s="128"/>
      <c r="Z51" s="130"/>
      <c r="AA51" s="131"/>
      <c r="AB51" s="192"/>
      <c r="AC51" s="192"/>
    </row>
    <row r="52" spans="1:29" ht="22.5" customHeight="1">
      <c r="A52" s="126"/>
      <c r="B52" s="126"/>
      <c r="C52" s="194">
        <f>'1. Master scoring '!C53</f>
        <v>0</v>
      </c>
      <c r="D52" s="194">
        <f>'1. Master scoring '!D53</f>
        <v>0</v>
      </c>
      <c r="E52" s="128"/>
      <c r="F52" s="127"/>
      <c r="G52" s="127"/>
      <c r="H52" s="127"/>
      <c r="I52" s="127"/>
      <c r="J52" s="127"/>
      <c r="K52" s="135"/>
      <c r="L52" s="127"/>
      <c r="M52" s="146"/>
      <c r="N52" s="127"/>
      <c r="O52" s="127"/>
      <c r="P52" s="133"/>
      <c r="Q52" s="127"/>
      <c r="R52" s="127"/>
      <c r="S52" s="127"/>
      <c r="T52" s="127"/>
      <c r="U52" s="135"/>
      <c r="V52" s="757"/>
      <c r="W52" s="757"/>
      <c r="X52" s="135"/>
      <c r="Y52" s="128"/>
      <c r="Z52" s="130"/>
      <c r="AA52" s="131"/>
      <c r="AB52" s="192"/>
      <c r="AC52" s="192"/>
    </row>
    <row r="53" spans="1:29" ht="22.5" customHeight="1">
      <c r="A53" s="126"/>
      <c r="B53" s="126"/>
      <c r="C53" s="194">
        <f>'1. Master scoring '!C54</f>
        <v>0</v>
      </c>
      <c r="D53" s="194">
        <f>'1. Master scoring '!D54</f>
        <v>0</v>
      </c>
      <c r="E53" s="128"/>
      <c r="F53" s="127"/>
      <c r="G53" s="127"/>
      <c r="H53" s="127"/>
      <c r="I53" s="127"/>
      <c r="J53" s="127"/>
      <c r="K53" s="135"/>
      <c r="L53" s="127"/>
      <c r="M53" s="146"/>
      <c r="N53" s="127"/>
      <c r="O53" s="127"/>
      <c r="P53" s="133"/>
      <c r="Q53" s="127"/>
      <c r="R53" s="127"/>
      <c r="S53" s="127"/>
      <c r="T53" s="127"/>
      <c r="U53" s="135"/>
      <c r="V53" s="757"/>
      <c r="W53" s="757"/>
      <c r="X53" s="135"/>
      <c r="Y53" s="128"/>
      <c r="Z53" s="130"/>
      <c r="AA53" s="131"/>
      <c r="AB53" s="192"/>
      <c r="AC53" s="192"/>
    </row>
    <row r="54" spans="1:29" ht="22.5" customHeight="1">
      <c r="A54" s="126"/>
      <c r="B54" s="126"/>
      <c r="C54" s="194">
        <f>'1. Master scoring '!C55</f>
        <v>0</v>
      </c>
      <c r="D54" s="194">
        <f>'1. Master scoring '!D55</f>
        <v>0</v>
      </c>
      <c r="E54" s="128"/>
      <c r="F54" s="127"/>
      <c r="G54" s="127"/>
      <c r="H54" s="127"/>
      <c r="I54" s="127"/>
      <c r="J54" s="127"/>
      <c r="K54" s="135"/>
      <c r="L54" s="127"/>
      <c r="M54" s="146"/>
      <c r="N54" s="127"/>
      <c r="O54" s="127"/>
      <c r="P54" s="133"/>
      <c r="Q54" s="127"/>
      <c r="R54" s="127"/>
      <c r="S54" s="127"/>
      <c r="T54" s="127"/>
      <c r="U54" s="135"/>
      <c r="V54" s="757"/>
      <c r="W54" s="757"/>
      <c r="X54" s="135"/>
      <c r="Y54" s="128"/>
      <c r="Z54" s="130"/>
      <c r="AA54" s="131"/>
      <c r="AB54" s="192"/>
      <c r="AC54" s="192"/>
    </row>
    <row r="55" spans="1:29" ht="22.5" customHeight="1">
      <c r="A55" s="126"/>
      <c r="B55" s="126"/>
      <c r="C55" s="194">
        <f>'1. Master scoring '!C56</f>
        <v>0</v>
      </c>
      <c r="D55" s="194">
        <f>'1. Master scoring '!D56</f>
        <v>0</v>
      </c>
      <c r="E55" s="128"/>
      <c r="F55" s="127"/>
      <c r="G55" s="127"/>
      <c r="H55" s="127"/>
      <c r="I55" s="127"/>
      <c r="J55" s="127"/>
      <c r="K55" s="135"/>
      <c r="L55" s="127"/>
      <c r="M55" s="146"/>
      <c r="N55" s="127"/>
      <c r="O55" s="127"/>
      <c r="P55" s="133"/>
      <c r="Q55" s="127"/>
      <c r="R55" s="127"/>
      <c r="S55" s="127"/>
      <c r="T55" s="127"/>
      <c r="U55" s="135"/>
      <c r="V55" s="757"/>
      <c r="W55" s="757"/>
      <c r="X55" s="135"/>
      <c r="Y55" s="128"/>
      <c r="Z55" s="130"/>
      <c r="AA55" s="131"/>
      <c r="AB55" s="192"/>
      <c r="AC55" s="192"/>
    </row>
    <row r="56" spans="1:29" ht="22.5" customHeight="1">
      <c r="A56" s="126"/>
      <c r="B56" s="126"/>
      <c r="C56" s="194">
        <f>'1. Master scoring '!C57</f>
        <v>0</v>
      </c>
      <c r="D56" s="194">
        <f>'1. Master scoring '!D57</f>
        <v>0</v>
      </c>
      <c r="E56" s="128"/>
      <c r="F56" s="127"/>
      <c r="G56" s="127"/>
      <c r="H56" s="127"/>
      <c r="I56" s="127"/>
      <c r="J56" s="127"/>
      <c r="K56" s="135"/>
      <c r="L56" s="127"/>
      <c r="M56" s="146"/>
      <c r="N56" s="127"/>
      <c r="O56" s="127"/>
      <c r="P56" s="133"/>
      <c r="Q56" s="127"/>
      <c r="R56" s="127"/>
      <c r="S56" s="127"/>
      <c r="T56" s="127"/>
      <c r="U56" s="135"/>
      <c r="V56" s="757"/>
      <c r="W56" s="757"/>
      <c r="X56" s="135"/>
      <c r="Y56" s="128"/>
      <c r="Z56" s="130"/>
      <c r="AA56" s="131"/>
      <c r="AB56" s="192"/>
      <c r="AC56" s="192"/>
    </row>
    <row r="57" spans="1:29" ht="22.5" customHeight="1">
      <c r="A57" s="136"/>
      <c r="B57" s="136"/>
      <c r="C57" s="194">
        <f>'1. Master scoring '!C58</f>
        <v>0</v>
      </c>
      <c r="D57" s="194">
        <f>'1. Master scoring '!D58</f>
        <v>0</v>
      </c>
      <c r="E57" s="128"/>
      <c r="F57" s="127"/>
      <c r="G57" s="127"/>
      <c r="H57" s="127"/>
      <c r="I57" s="127"/>
      <c r="J57" s="127"/>
      <c r="K57" s="135"/>
      <c r="L57" s="127"/>
      <c r="M57" s="146"/>
      <c r="N57" s="127"/>
      <c r="O57" s="127"/>
      <c r="P57" s="133"/>
      <c r="Q57" s="127"/>
      <c r="R57" s="127"/>
      <c r="S57" s="127"/>
      <c r="T57" s="127"/>
      <c r="U57" s="135"/>
      <c r="V57" s="757"/>
      <c r="W57" s="757"/>
      <c r="X57" s="135"/>
      <c r="Y57" s="128"/>
      <c r="Z57" s="130"/>
      <c r="AA57" s="131"/>
      <c r="AB57" s="192"/>
      <c r="AC57" s="192"/>
    </row>
    <row r="58" spans="1:29" ht="22.5" customHeight="1">
      <c r="A58" s="136"/>
      <c r="B58" s="136"/>
      <c r="C58" s="194">
        <f>'1. Master scoring '!C59</f>
        <v>0</v>
      </c>
      <c r="D58" s="194">
        <f>'1. Master scoring '!D59</f>
        <v>0</v>
      </c>
      <c r="E58" s="128"/>
      <c r="F58" s="127"/>
      <c r="G58" s="127"/>
      <c r="H58" s="127"/>
      <c r="I58" s="127"/>
      <c r="J58" s="127"/>
      <c r="K58" s="135"/>
      <c r="L58" s="127"/>
      <c r="M58" s="146"/>
      <c r="N58" s="127"/>
      <c r="O58" s="127"/>
      <c r="P58" s="133"/>
      <c r="Q58" s="127"/>
      <c r="R58" s="127"/>
      <c r="S58" s="127"/>
      <c r="T58" s="127"/>
      <c r="U58" s="135"/>
      <c r="V58" s="757"/>
      <c r="W58" s="757"/>
      <c r="X58" s="135"/>
      <c r="Y58" s="128"/>
      <c r="Z58" s="130"/>
      <c r="AA58" s="131"/>
      <c r="AB58" s="192"/>
      <c r="AC58" s="192"/>
    </row>
    <row r="59" spans="1:29" ht="22.5" customHeight="1">
      <c r="A59" s="136"/>
      <c r="B59" s="136"/>
      <c r="C59" s="194">
        <f>'1. Master scoring '!C60</f>
        <v>0</v>
      </c>
      <c r="D59" s="194">
        <f>'1. Master scoring '!D60</f>
        <v>0</v>
      </c>
      <c r="E59" s="128"/>
      <c r="F59" s="127"/>
      <c r="G59" s="127"/>
      <c r="H59" s="127"/>
      <c r="I59" s="127"/>
      <c r="J59" s="127"/>
      <c r="K59" s="135"/>
      <c r="L59" s="127"/>
      <c r="M59" s="146"/>
      <c r="N59" s="127"/>
      <c r="O59" s="127"/>
      <c r="P59" s="133"/>
      <c r="Q59" s="127"/>
      <c r="R59" s="127"/>
      <c r="S59" s="127"/>
      <c r="T59" s="127"/>
      <c r="U59" s="135"/>
      <c r="V59" s="757"/>
      <c r="W59" s="757"/>
      <c r="X59" s="135"/>
      <c r="Y59" s="128"/>
      <c r="Z59" s="130"/>
      <c r="AA59" s="131"/>
      <c r="AB59" s="192"/>
      <c r="AC59" s="192"/>
    </row>
    <row r="60" spans="1:29" ht="22.5" customHeight="1">
      <c r="A60" s="136"/>
      <c r="B60" s="136"/>
      <c r="C60" s="194">
        <f>'1. Master scoring '!C61</f>
        <v>0</v>
      </c>
      <c r="D60" s="194">
        <f>'1. Master scoring '!D61</f>
        <v>0</v>
      </c>
      <c r="E60" s="128"/>
      <c r="F60" s="127"/>
      <c r="G60" s="127"/>
      <c r="H60" s="127"/>
      <c r="I60" s="127"/>
      <c r="J60" s="127"/>
      <c r="K60" s="135"/>
      <c r="L60" s="127"/>
      <c r="M60" s="146"/>
      <c r="N60" s="127"/>
      <c r="O60" s="127"/>
      <c r="P60" s="133"/>
      <c r="Q60" s="127"/>
      <c r="R60" s="127"/>
      <c r="S60" s="127"/>
      <c r="T60" s="127"/>
      <c r="U60" s="135"/>
      <c r="V60" s="757"/>
      <c r="W60" s="757"/>
      <c r="X60" s="135"/>
      <c r="Y60" s="128"/>
      <c r="Z60" s="130"/>
      <c r="AA60" s="131"/>
      <c r="AB60" s="192"/>
      <c r="AC60" s="192"/>
    </row>
    <row r="61" spans="1:29" ht="22.5" customHeight="1">
      <c r="A61" s="136"/>
      <c r="B61" s="136"/>
      <c r="C61" s="194">
        <f>'1. Master scoring '!C62</f>
        <v>0</v>
      </c>
      <c r="D61" s="194">
        <f>'1. Master scoring '!D62</f>
        <v>0</v>
      </c>
      <c r="E61" s="128"/>
      <c r="F61" s="127"/>
      <c r="G61" s="127"/>
      <c r="H61" s="127"/>
      <c r="I61" s="127"/>
      <c r="J61" s="127"/>
      <c r="K61" s="135"/>
      <c r="L61" s="127"/>
      <c r="M61" s="146"/>
      <c r="N61" s="127"/>
      <c r="O61" s="127"/>
      <c r="P61" s="133"/>
      <c r="Q61" s="127"/>
      <c r="R61" s="127"/>
      <c r="S61" s="127"/>
      <c r="T61" s="127"/>
      <c r="U61" s="135"/>
      <c r="V61" s="757"/>
      <c r="W61" s="757"/>
      <c r="X61" s="135"/>
      <c r="Y61" s="128"/>
      <c r="Z61" s="130"/>
      <c r="AA61" s="131"/>
      <c r="AB61" s="192"/>
      <c r="AC61" s="192"/>
    </row>
    <row r="62" spans="1:29" ht="22.5" customHeight="1">
      <c r="A62" s="136"/>
      <c r="B62" s="136"/>
      <c r="C62" s="194">
        <f>'1. Master scoring '!C63</f>
        <v>0</v>
      </c>
      <c r="D62" s="194">
        <f>'1. Master scoring '!D63</f>
        <v>0</v>
      </c>
      <c r="E62" s="128"/>
      <c r="F62" s="127"/>
      <c r="G62" s="127"/>
      <c r="H62" s="127"/>
      <c r="I62" s="127"/>
      <c r="J62" s="127"/>
      <c r="K62" s="135"/>
      <c r="L62" s="127"/>
      <c r="M62" s="146"/>
      <c r="N62" s="127"/>
      <c r="O62" s="127"/>
      <c r="P62" s="133"/>
      <c r="Q62" s="127"/>
      <c r="R62" s="127"/>
      <c r="S62" s="127"/>
      <c r="T62" s="127"/>
      <c r="U62" s="135"/>
      <c r="V62" s="757"/>
      <c r="W62" s="757"/>
      <c r="X62" s="135"/>
      <c r="Y62" s="128"/>
      <c r="Z62" s="130"/>
      <c r="AA62" s="131"/>
      <c r="AB62" s="192"/>
      <c r="AC62" s="192"/>
    </row>
    <row r="63" spans="1:29" ht="22.5" customHeight="1">
      <c r="A63" s="136"/>
      <c r="B63" s="136"/>
      <c r="C63" s="194">
        <f>'1. Master scoring '!C64</f>
        <v>0</v>
      </c>
      <c r="D63" s="194">
        <f>'1. Master scoring '!D64</f>
        <v>0</v>
      </c>
      <c r="E63" s="128"/>
      <c r="F63" s="127"/>
      <c r="G63" s="127"/>
      <c r="H63" s="127"/>
      <c r="I63" s="127"/>
      <c r="J63" s="127"/>
      <c r="K63" s="135"/>
      <c r="L63" s="127"/>
      <c r="M63" s="146"/>
      <c r="N63" s="127"/>
      <c r="O63" s="127"/>
      <c r="P63" s="133"/>
      <c r="Q63" s="127"/>
      <c r="R63" s="127"/>
      <c r="S63" s="127"/>
      <c r="T63" s="127"/>
      <c r="U63" s="135"/>
      <c r="V63" s="757"/>
      <c r="W63" s="757"/>
      <c r="X63" s="135"/>
      <c r="Y63" s="128"/>
      <c r="Z63" s="130"/>
      <c r="AA63" s="131"/>
      <c r="AB63" s="192"/>
      <c r="AC63" s="192"/>
    </row>
    <row r="64" spans="1:29" ht="22.5" customHeight="1">
      <c r="A64" s="136"/>
      <c r="B64" s="136"/>
      <c r="C64" s="194">
        <f>'1. Master scoring '!C65</f>
        <v>0</v>
      </c>
      <c r="D64" s="194">
        <f>'1. Master scoring '!D65</f>
        <v>0</v>
      </c>
      <c r="E64" s="128"/>
      <c r="F64" s="127"/>
      <c r="G64" s="127"/>
      <c r="H64" s="127"/>
      <c r="I64" s="127"/>
      <c r="J64" s="127"/>
      <c r="K64" s="135"/>
      <c r="L64" s="127"/>
      <c r="M64" s="146"/>
      <c r="N64" s="127"/>
      <c r="O64" s="127"/>
      <c r="P64" s="133"/>
      <c r="Q64" s="127"/>
      <c r="R64" s="127"/>
      <c r="S64" s="127"/>
      <c r="T64" s="127"/>
      <c r="U64" s="135"/>
      <c r="V64" s="757"/>
      <c r="W64" s="757"/>
      <c r="X64" s="135"/>
      <c r="Y64" s="128"/>
      <c r="Z64" s="130"/>
      <c r="AA64" s="131"/>
      <c r="AB64" s="192"/>
      <c r="AC64" s="192"/>
    </row>
    <row r="65" spans="1:29" ht="22.5" customHeight="1">
      <c r="A65" s="136"/>
      <c r="B65" s="136"/>
      <c r="C65" s="194">
        <f>'1. Master scoring '!C66</f>
        <v>0</v>
      </c>
      <c r="D65" s="194">
        <f>'1. Master scoring '!D66</f>
        <v>0</v>
      </c>
      <c r="E65" s="128"/>
      <c r="F65" s="127"/>
      <c r="G65" s="127"/>
      <c r="H65" s="127"/>
      <c r="I65" s="127"/>
      <c r="J65" s="127"/>
      <c r="K65" s="135"/>
      <c r="L65" s="127"/>
      <c r="M65" s="146"/>
      <c r="N65" s="127"/>
      <c r="O65" s="127"/>
      <c r="P65" s="133"/>
      <c r="Q65" s="127"/>
      <c r="R65" s="127"/>
      <c r="S65" s="127"/>
      <c r="T65" s="127"/>
      <c r="U65" s="135"/>
      <c r="V65" s="757"/>
      <c r="W65" s="757"/>
      <c r="X65" s="135"/>
      <c r="Y65" s="128"/>
      <c r="Z65" s="130"/>
      <c r="AA65" s="131"/>
      <c r="AB65" s="192"/>
      <c r="AC65" s="192"/>
    </row>
    <row r="66" spans="1:29" ht="22.5" customHeight="1">
      <c r="A66" s="136"/>
      <c r="B66" s="136"/>
      <c r="C66" s="194">
        <f>'1. Master scoring '!C67</f>
        <v>0</v>
      </c>
      <c r="D66" s="194">
        <f>'1. Master scoring '!D67</f>
        <v>0</v>
      </c>
      <c r="E66" s="128"/>
      <c r="F66" s="127"/>
      <c r="G66" s="127"/>
      <c r="H66" s="127"/>
      <c r="I66" s="127"/>
      <c r="J66" s="127"/>
      <c r="K66" s="135"/>
      <c r="L66" s="127"/>
      <c r="M66" s="146"/>
      <c r="N66" s="127"/>
      <c r="O66" s="127"/>
      <c r="P66" s="133"/>
      <c r="Q66" s="127"/>
      <c r="R66" s="127"/>
      <c r="S66" s="127"/>
      <c r="T66" s="127"/>
      <c r="U66" s="135"/>
      <c r="V66" s="757"/>
      <c r="W66" s="757"/>
      <c r="X66" s="135"/>
      <c r="Y66" s="128"/>
      <c r="Z66" s="130"/>
      <c r="AA66" s="131"/>
      <c r="AB66" s="192"/>
      <c r="AC66" s="192"/>
    </row>
    <row r="67" spans="1:29" ht="22.5" customHeight="1">
      <c r="A67" s="136"/>
      <c r="B67" s="136"/>
      <c r="C67" s="194">
        <f>'1. Master scoring '!C68</f>
        <v>0</v>
      </c>
      <c r="D67" s="194">
        <f>'1. Master scoring '!D68</f>
        <v>0</v>
      </c>
      <c r="E67" s="128"/>
      <c r="F67" s="127"/>
      <c r="G67" s="127"/>
      <c r="H67" s="127"/>
      <c r="I67" s="127"/>
      <c r="J67" s="127"/>
      <c r="K67" s="135"/>
      <c r="L67" s="127"/>
      <c r="M67" s="146"/>
      <c r="N67" s="127"/>
      <c r="O67" s="127"/>
      <c r="P67" s="133"/>
      <c r="Q67" s="127"/>
      <c r="R67" s="127"/>
      <c r="S67" s="127"/>
      <c r="T67" s="127"/>
      <c r="U67" s="135"/>
      <c r="V67" s="757"/>
      <c r="W67" s="757"/>
      <c r="X67" s="135"/>
      <c r="Y67" s="128"/>
      <c r="Z67" s="130"/>
      <c r="AA67" s="131"/>
      <c r="AB67" s="192"/>
      <c r="AC67" s="192"/>
    </row>
    <row r="68" spans="1:29" ht="22.5" customHeight="1">
      <c r="A68" s="136"/>
      <c r="B68" s="136"/>
      <c r="C68" s="194">
        <f>'1. Master scoring '!C69</f>
        <v>0</v>
      </c>
      <c r="D68" s="194">
        <f>'1. Master scoring '!D69</f>
        <v>0</v>
      </c>
      <c r="E68" s="128"/>
      <c r="F68" s="127"/>
      <c r="G68" s="127"/>
      <c r="H68" s="127"/>
      <c r="I68" s="127"/>
      <c r="J68" s="127"/>
      <c r="K68" s="135"/>
      <c r="L68" s="127"/>
      <c r="M68" s="146"/>
      <c r="N68" s="127"/>
      <c r="O68" s="127"/>
      <c r="P68" s="133"/>
      <c r="Q68" s="127"/>
      <c r="R68" s="127"/>
      <c r="S68" s="127"/>
      <c r="T68" s="127"/>
      <c r="U68" s="135"/>
      <c r="V68" s="757"/>
      <c r="W68" s="757"/>
      <c r="X68" s="135"/>
      <c r="Y68" s="128"/>
      <c r="Z68" s="130"/>
      <c r="AA68" s="131"/>
      <c r="AB68" s="192"/>
      <c r="AC68" s="192"/>
    </row>
    <row r="69" spans="1:29" ht="22.5" customHeight="1">
      <c r="A69" s="136"/>
      <c r="B69" s="136"/>
      <c r="C69" s="194">
        <f>'1. Master scoring '!C70</f>
        <v>0</v>
      </c>
      <c r="D69" s="194">
        <f>'1. Master scoring '!D70</f>
        <v>0</v>
      </c>
      <c r="E69" s="128"/>
      <c r="F69" s="127"/>
      <c r="G69" s="127"/>
      <c r="H69" s="127"/>
      <c r="I69" s="127"/>
      <c r="J69" s="127"/>
      <c r="K69" s="135"/>
      <c r="L69" s="127"/>
      <c r="M69" s="146"/>
      <c r="N69" s="127"/>
      <c r="O69" s="127"/>
      <c r="P69" s="133"/>
      <c r="Q69" s="127"/>
      <c r="R69" s="127"/>
      <c r="S69" s="127"/>
      <c r="T69" s="127"/>
      <c r="U69" s="135"/>
      <c r="V69" s="757"/>
      <c r="W69" s="757"/>
      <c r="X69" s="135"/>
      <c r="Y69" s="128"/>
      <c r="Z69" s="130"/>
      <c r="AA69" s="131"/>
      <c r="AB69" s="192"/>
      <c r="AC69" s="192"/>
    </row>
    <row r="70" spans="1:29" ht="22.5" customHeight="1">
      <c r="A70" s="136"/>
      <c r="B70" s="136"/>
      <c r="C70" s="194">
        <f>'1. Master scoring '!C71</f>
        <v>0</v>
      </c>
      <c r="D70" s="194">
        <f>'1. Master scoring '!D71</f>
        <v>0</v>
      </c>
      <c r="E70" s="128"/>
      <c r="F70" s="127"/>
      <c r="G70" s="127"/>
      <c r="H70" s="127"/>
      <c r="I70" s="127"/>
      <c r="J70" s="127"/>
      <c r="K70" s="135"/>
      <c r="L70" s="127"/>
      <c r="M70" s="146"/>
      <c r="N70" s="127"/>
      <c r="O70" s="127"/>
      <c r="P70" s="133"/>
      <c r="Q70" s="127"/>
      <c r="R70" s="127"/>
      <c r="S70" s="127"/>
      <c r="T70" s="127"/>
      <c r="U70" s="135"/>
      <c r="V70" s="757"/>
      <c r="W70" s="757"/>
      <c r="X70" s="135"/>
      <c r="Y70" s="128"/>
      <c r="Z70" s="130"/>
      <c r="AA70" s="131"/>
      <c r="AB70" s="192"/>
      <c r="AC70" s="192"/>
    </row>
    <row r="71" spans="1:29" ht="22.5" customHeight="1">
      <c r="A71" s="136"/>
      <c r="B71" s="136"/>
      <c r="C71" s="194">
        <f>'1. Master scoring '!C72</f>
        <v>0</v>
      </c>
      <c r="D71" s="194">
        <f>'1. Master scoring '!D72</f>
        <v>0</v>
      </c>
      <c r="E71" s="128"/>
      <c r="F71" s="127"/>
      <c r="G71" s="127"/>
      <c r="H71" s="127"/>
      <c r="I71" s="127"/>
      <c r="J71" s="127"/>
      <c r="K71" s="135"/>
      <c r="L71" s="127"/>
      <c r="M71" s="146"/>
      <c r="N71" s="127"/>
      <c r="O71" s="127"/>
      <c r="P71" s="133"/>
      <c r="Q71" s="127"/>
      <c r="R71" s="127"/>
      <c r="S71" s="127"/>
      <c r="T71" s="127"/>
      <c r="U71" s="135"/>
      <c r="V71" s="757"/>
      <c r="W71" s="757"/>
      <c r="X71" s="135"/>
      <c r="Y71" s="128"/>
      <c r="Z71" s="130"/>
      <c r="AA71" s="131"/>
      <c r="AB71" s="192"/>
      <c r="AC71" s="192"/>
    </row>
    <row r="72" spans="1:29" ht="22.5" customHeight="1">
      <c r="A72" s="136"/>
      <c r="B72" s="136"/>
      <c r="C72" s="194">
        <f>'1. Master scoring '!C73</f>
        <v>0</v>
      </c>
      <c r="D72" s="194">
        <f>'1. Master scoring '!D73</f>
        <v>0</v>
      </c>
      <c r="E72" s="128"/>
      <c r="F72" s="127"/>
      <c r="G72" s="127"/>
      <c r="H72" s="127"/>
      <c r="I72" s="127"/>
      <c r="J72" s="127"/>
      <c r="K72" s="135" t="str">
        <f t="shared" ref="K72:K129" si="8">IFERROR(AVERAGE(F72:I72),"")</f>
        <v/>
      </c>
      <c r="L72" s="127"/>
      <c r="M72" s="146" t="str">
        <f t="shared" ref="M72:M103" si="9">IFERROR(AVERAGE(L72:L72),"")</f>
        <v/>
      </c>
      <c r="N72" s="127"/>
      <c r="O72" s="127"/>
      <c r="P72" s="133" t="str">
        <f t="shared" ref="P72:P103" si="10">IFERROR(AVERAGE(N72:N72),"")</f>
        <v/>
      </c>
      <c r="Q72" s="127"/>
      <c r="R72" s="127"/>
      <c r="S72" s="127"/>
      <c r="T72" s="127"/>
      <c r="U72" s="135" t="str">
        <f t="shared" ref="U72:U103" si="11">IFERROR(AVERAGE(Q72:S72),"")</f>
        <v/>
      </c>
      <c r="V72" s="757"/>
      <c r="W72" s="757"/>
      <c r="X72" s="135"/>
      <c r="Y72" s="128"/>
      <c r="Z72" s="130" t="str">
        <f>IFERROR(AVERAGE(F72:J72,#REF!,N72:N72,Q72:S72)," ")</f>
        <v xml:space="preserve"> </v>
      </c>
      <c r="AA72" s="131" t="str">
        <f>IFERROR(RANK(Z72,$Z$13:$Z$127,0)+COUNTIF($Z$13:Z72,#REF!)," ")</f>
        <v xml:space="preserve"> </v>
      </c>
      <c r="AB72" s="192" t="s">
        <v>1</v>
      </c>
      <c r="AC72" s="192"/>
    </row>
    <row r="73" spans="1:29" ht="22.5" customHeight="1">
      <c r="A73" s="136"/>
      <c r="B73" s="136"/>
      <c r="C73" s="194">
        <f>'1. Master scoring '!C74</f>
        <v>0</v>
      </c>
      <c r="D73" s="194">
        <f>'1. Master scoring '!D74</f>
        <v>0</v>
      </c>
      <c r="E73" s="128"/>
      <c r="F73" s="127"/>
      <c r="G73" s="127"/>
      <c r="H73" s="127"/>
      <c r="I73" s="127"/>
      <c r="J73" s="127"/>
      <c r="K73" s="135" t="str">
        <f t="shared" si="8"/>
        <v/>
      </c>
      <c r="L73" s="127"/>
      <c r="M73" s="146" t="str">
        <f t="shared" si="9"/>
        <v/>
      </c>
      <c r="N73" s="127"/>
      <c r="O73" s="127"/>
      <c r="P73" s="133" t="str">
        <f t="shared" si="10"/>
        <v/>
      </c>
      <c r="Q73" s="127"/>
      <c r="R73" s="127"/>
      <c r="S73" s="127"/>
      <c r="T73" s="127"/>
      <c r="U73" s="135" t="str">
        <f t="shared" si="11"/>
        <v/>
      </c>
      <c r="V73" s="757"/>
      <c r="W73" s="757"/>
      <c r="X73" s="135"/>
      <c r="Y73" s="128"/>
      <c r="Z73" s="130" t="str">
        <f>IFERROR(AVERAGE(F73:J73,#REF!,N73:N73,Q73:S73)," ")</f>
        <v xml:space="preserve"> </v>
      </c>
      <c r="AA73" s="131" t="str">
        <f>IFERROR(RANK(Z73,$Z$13:$Z$127,0)+COUNTIF($Z$13:Z73,#REF!)," ")</f>
        <v xml:space="preserve"> </v>
      </c>
      <c r="AB73" s="192" t="s">
        <v>1</v>
      </c>
      <c r="AC73" s="192"/>
    </row>
    <row r="74" spans="1:29" ht="22.5" customHeight="1">
      <c r="A74" s="136"/>
      <c r="B74" s="136"/>
      <c r="C74" s="194">
        <f>'1. Master scoring '!C75</f>
        <v>0</v>
      </c>
      <c r="D74" s="194">
        <f>'1. Master scoring '!D75</f>
        <v>0</v>
      </c>
      <c r="E74" s="128"/>
      <c r="F74" s="127"/>
      <c r="G74" s="127"/>
      <c r="H74" s="127"/>
      <c r="I74" s="127"/>
      <c r="J74" s="127"/>
      <c r="K74" s="135" t="str">
        <f t="shared" si="8"/>
        <v/>
      </c>
      <c r="L74" s="127"/>
      <c r="M74" s="146" t="str">
        <f t="shared" si="9"/>
        <v/>
      </c>
      <c r="N74" s="127"/>
      <c r="O74" s="127"/>
      <c r="P74" s="133" t="str">
        <f t="shared" si="10"/>
        <v/>
      </c>
      <c r="Q74" s="127"/>
      <c r="R74" s="127"/>
      <c r="S74" s="127"/>
      <c r="T74" s="127"/>
      <c r="U74" s="135" t="str">
        <f t="shared" si="11"/>
        <v/>
      </c>
      <c r="V74" s="757"/>
      <c r="W74" s="757"/>
      <c r="X74" s="135"/>
      <c r="Y74" s="128"/>
      <c r="Z74" s="130" t="str">
        <f>IFERROR(AVERAGE(F74:J74,#REF!,N74:N74,Q74:S74)," ")</f>
        <v xml:space="preserve"> </v>
      </c>
      <c r="AA74" s="131" t="str">
        <f>IFERROR(RANK(Z74,$Z$13:$Z$127,0)+COUNTIF($Z$13:Z74,#REF!)," ")</f>
        <v xml:space="preserve"> </v>
      </c>
      <c r="AB74" s="192" t="s">
        <v>1</v>
      </c>
      <c r="AC74" s="192"/>
    </row>
    <row r="75" spans="1:29" ht="22.5" customHeight="1">
      <c r="A75" s="136"/>
      <c r="B75" s="136"/>
      <c r="C75" s="194">
        <f>'1. Master scoring '!C76</f>
        <v>0</v>
      </c>
      <c r="D75" s="194">
        <f>'1. Master scoring '!D76</f>
        <v>0</v>
      </c>
      <c r="E75" s="128"/>
      <c r="F75" s="127"/>
      <c r="G75" s="127"/>
      <c r="H75" s="127"/>
      <c r="I75" s="127"/>
      <c r="J75" s="127"/>
      <c r="K75" s="135" t="str">
        <f t="shared" si="8"/>
        <v/>
      </c>
      <c r="L75" s="127"/>
      <c r="M75" s="146" t="str">
        <f t="shared" si="9"/>
        <v/>
      </c>
      <c r="N75" s="127"/>
      <c r="O75" s="127"/>
      <c r="P75" s="133" t="str">
        <f t="shared" si="10"/>
        <v/>
      </c>
      <c r="Q75" s="127"/>
      <c r="R75" s="127"/>
      <c r="S75" s="127"/>
      <c r="T75" s="127"/>
      <c r="U75" s="135" t="str">
        <f t="shared" si="11"/>
        <v/>
      </c>
      <c r="V75" s="757"/>
      <c r="W75" s="757"/>
      <c r="X75" s="135"/>
      <c r="Y75" s="128"/>
      <c r="Z75" s="130" t="str">
        <f>IFERROR(AVERAGE(F75:J75,#REF!,N75:N75,Q75:S75)," ")</f>
        <v xml:space="preserve"> </v>
      </c>
      <c r="AA75" s="131" t="str">
        <f>IFERROR(RANK(Z75,$Z$13:$Z$127,0)+COUNTIF($Z$13:Z75,#REF!)," ")</f>
        <v xml:space="preserve"> </v>
      </c>
      <c r="AB75" s="192" t="s">
        <v>1</v>
      </c>
      <c r="AC75" s="192"/>
    </row>
    <row r="76" spans="1:29" ht="22.5" customHeight="1">
      <c r="A76" s="136"/>
      <c r="B76" s="136"/>
      <c r="C76" s="194">
        <f>'1. Master scoring '!C77</f>
        <v>0</v>
      </c>
      <c r="D76" s="194">
        <f>'1. Master scoring '!D77</f>
        <v>0</v>
      </c>
      <c r="E76" s="128"/>
      <c r="F76" s="127"/>
      <c r="G76" s="127"/>
      <c r="H76" s="127"/>
      <c r="I76" s="127"/>
      <c r="J76" s="127"/>
      <c r="K76" s="135" t="str">
        <f t="shared" si="8"/>
        <v/>
      </c>
      <c r="L76" s="127"/>
      <c r="M76" s="146" t="str">
        <f t="shared" si="9"/>
        <v/>
      </c>
      <c r="N76" s="127"/>
      <c r="O76" s="127"/>
      <c r="P76" s="133" t="str">
        <f t="shared" si="10"/>
        <v/>
      </c>
      <c r="Q76" s="127"/>
      <c r="R76" s="127"/>
      <c r="S76" s="127"/>
      <c r="T76" s="127"/>
      <c r="U76" s="135" t="str">
        <f t="shared" si="11"/>
        <v/>
      </c>
      <c r="V76" s="757"/>
      <c r="W76" s="757"/>
      <c r="X76" s="135"/>
      <c r="Y76" s="128"/>
      <c r="Z76" s="130" t="str">
        <f>IFERROR(AVERAGE(F76:J76,#REF!,N76:N76,Q76:S76)," ")</f>
        <v xml:space="preserve"> </v>
      </c>
      <c r="AA76" s="131" t="str">
        <f>IFERROR(RANK(Z76,$Z$13:$Z$127,0)+COUNTIF($Z$13:Z76,#REF!)," ")</f>
        <v xml:space="preserve"> </v>
      </c>
      <c r="AB76" s="192" t="s">
        <v>1</v>
      </c>
      <c r="AC76" s="192"/>
    </row>
    <row r="77" spans="1:29" ht="22.5" customHeight="1">
      <c r="A77" s="136"/>
      <c r="B77" s="136"/>
      <c r="C77" s="194">
        <f>'1. Master scoring '!C78</f>
        <v>0</v>
      </c>
      <c r="D77" s="194">
        <f>'1. Master scoring '!D78</f>
        <v>0</v>
      </c>
      <c r="E77" s="128"/>
      <c r="F77" s="127"/>
      <c r="G77" s="127"/>
      <c r="H77" s="127"/>
      <c r="I77" s="127"/>
      <c r="J77" s="127"/>
      <c r="K77" s="135" t="str">
        <f t="shared" si="8"/>
        <v/>
      </c>
      <c r="L77" s="127"/>
      <c r="M77" s="146" t="str">
        <f t="shared" si="9"/>
        <v/>
      </c>
      <c r="N77" s="127"/>
      <c r="O77" s="127"/>
      <c r="P77" s="133" t="str">
        <f t="shared" si="10"/>
        <v/>
      </c>
      <c r="Q77" s="127"/>
      <c r="R77" s="127"/>
      <c r="S77" s="127"/>
      <c r="T77" s="127"/>
      <c r="U77" s="135" t="str">
        <f t="shared" si="11"/>
        <v/>
      </c>
      <c r="V77" s="757"/>
      <c r="W77" s="757"/>
      <c r="X77" s="135"/>
      <c r="Y77" s="128"/>
      <c r="Z77" s="130" t="str">
        <f>IFERROR(AVERAGE(F77:J77,#REF!,N77:N77,Q77:S77)," ")</f>
        <v xml:space="preserve"> </v>
      </c>
      <c r="AA77" s="131" t="str">
        <f>IFERROR(RANK(Z77,$Z$13:$Z$127,0)+COUNTIF($Z$13:Z77,#REF!)," ")</f>
        <v xml:space="preserve"> </v>
      </c>
      <c r="AB77" s="192" t="s">
        <v>1</v>
      </c>
      <c r="AC77" s="192"/>
    </row>
    <row r="78" spans="1:29" ht="22.5" customHeight="1">
      <c r="A78" s="136"/>
      <c r="B78" s="136"/>
      <c r="C78" s="194">
        <f>'1. Master scoring '!C79</f>
        <v>0</v>
      </c>
      <c r="D78" s="194">
        <f>'1. Master scoring '!D79</f>
        <v>0</v>
      </c>
      <c r="E78" s="128"/>
      <c r="F78" s="127"/>
      <c r="G78" s="127"/>
      <c r="H78" s="127"/>
      <c r="I78" s="127"/>
      <c r="J78" s="127"/>
      <c r="K78" s="135" t="str">
        <f t="shared" si="8"/>
        <v/>
      </c>
      <c r="L78" s="127"/>
      <c r="M78" s="146" t="str">
        <f t="shared" si="9"/>
        <v/>
      </c>
      <c r="N78" s="127"/>
      <c r="O78" s="127"/>
      <c r="P78" s="133" t="str">
        <f t="shared" si="10"/>
        <v/>
      </c>
      <c r="Q78" s="127"/>
      <c r="R78" s="127"/>
      <c r="S78" s="127"/>
      <c r="T78" s="127"/>
      <c r="U78" s="135" t="str">
        <f t="shared" si="11"/>
        <v/>
      </c>
      <c r="V78" s="757"/>
      <c r="W78" s="757"/>
      <c r="X78" s="135"/>
      <c r="Y78" s="128"/>
      <c r="Z78" s="130" t="str">
        <f>IFERROR(AVERAGE(F78:J78,#REF!,N78:N78,Q78:S78)," ")</f>
        <v xml:space="preserve"> </v>
      </c>
      <c r="AA78" s="131" t="str">
        <f>IFERROR(RANK(Z78,$Z$13:$Z$127,0)+COUNTIF($Z$13:Z78,#REF!)," ")</f>
        <v xml:space="preserve"> </v>
      </c>
      <c r="AB78" s="192" t="s">
        <v>1</v>
      </c>
      <c r="AC78" s="192"/>
    </row>
    <row r="79" spans="1:29" ht="22.5" customHeight="1">
      <c r="A79" s="136"/>
      <c r="B79" s="136"/>
      <c r="C79" s="194">
        <f>'1. Master scoring '!C80</f>
        <v>0</v>
      </c>
      <c r="D79" s="194">
        <f>'1. Master scoring '!D80</f>
        <v>0</v>
      </c>
      <c r="E79" s="128"/>
      <c r="F79" s="127"/>
      <c r="G79" s="127"/>
      <c r="H79" s="127"/>
      <c r="I79" s="127"/>
      <c r="J79" s="127"/>
      <c r="K79" s="135" t="str">
        <f t="shared" si="8"/>
        <v/>
      </c>
      <c r="L79" s="127"/>
      <c r="M79" s="146" t="str">
        <f t="shared" si="9"/>
        <v/>
      </c>
      <c r="N79" s="127"/>
      <c r="O79" s="127"/>
      <c r="P79" s="133" t="str">
        <f t="shared" si="10"/>
        <v/>
      </c>
      <c r="Q79" s="127"/>
      <c r="R79" s="127"/>
      <c r="S79" s="127"/>
      <c r="T79" s="127"/>
      <c r="U79" s="135" t="str">
        <f t="shared" si="11"/>
        <v/>
      </c>
      <c r="V79" s="757"/>
      <c r="W79" s="757"/>
      <c r="X79" s="135"/>
      <c r="Y79" s="128"/>
      <c r="Z79" s="130" t="str">
        <f>IFERROR(AVERAGE(F79:J79,#REF!,N79:N79,Q79:S79)," ")</f>
        <v xml:space="preserve"> </v>
      </c>
      <c r="AA79" s="131" t="str">
        <f>IFERROR(RANK(Z79,$Z$13:$Z$127,0)+COUNTIF($Z$13:Z79,#REF!)," ")</f>
        <v xml:space="preserve"> </v>
      </c>
      <c r="AB79" s="192" t="s">
        <v>1</v>
      </c>
      <c r="AC79" s="192"/>
    </row>
    <row r="80" spans="1:29" ht="22.5" customHeight="1">
      <c r="A80" s="136"/>
      <c r="B80" s="136"/>
      <c r="C80" s="194">
        <f>'1. Master scoring '!C81</f>
        <v>0</v>
      </c>
      <c r="D80" s="194">
        <f>'1. Master scoring '!D81</f>
        <v>0</v>
      </c>
      <c r="E80" s="128"/>
      <c r="F80" s="127"/>
      <c r="G80" s="127"/>
      <c r="H80" s="127"/>
      <c r="I80" s="127"/>
      <c r="J80" s="127"/>
      <c r="K80" s="135" t="str">
        <f t="shared" si="8"/>
        <v/>
      </c>
      <c r="L80" s="127"/>
      <c r="M80" s="146" t="str">
        <f t="shared" si="9"/>
        <v/>
      </c>
      <c r="N80" s="127"/>
      <c r="O80" s="127"/>
      <c r="P80" s="133" t="str">
        <f t="shared" si="10"/>
        <v/>
      </c>
      <c r="Q80" s="127"/>
      <c r="R80" s="127"/>
      <c r="S80" s="127"/>
      <c r="T80" s="127"/>
      <c r="U80" s="135" t="str">
        <f t="shared" si="11"/>
        <v/>
      </c>
      <c r="V80" s="757"/>
      <c r="W80" s="757"/>
      <c r="X80" s="135"/>
      <c r="Y80" s="128"/>
      <c r="Z80" s="130" t="str">
        <f>IFERROR(AVERAGE(F80:J80,#REF!,N80:N80,Q80:S80)," ")</f>
        <v xml:space="preserve"> </v>
      </c>
      <c r="AA80" s="131" t="str">
        <f>IFERROR(RANK(Z80,$Z$13:$Z$127,0)+COUNTIF($Z$13:Z80,#REF!)," ")</f>
        <v xml:space="preserve"> </v>
      </c>
      <c r="AB80" s="192" t="s">
        <v>1</v>
      </c>
      <c r="AC80" s="192"/>
    </row>
    <row r="81" spans="1:29" ht="22.5" customHeight="1">
      <c r="A81" s="136"/>
      <c r="B81" s="136"/>
      <c r="C81" s="194">
        <f>'1. Master scoring '!C82</f>
        <v>0</v>
      </c>
      <c r="D81" s="194">
        <f>'1. Master scoring '!D82</f>
        <v>0</v>
      </c>
      <c r="E81" s="128"/>
      <c r="F81" s="127"/>
      <c r="G81" s="127"/>
      <c r="H81" s="127"/>
      <c r="I81" s="127"/>
      <c r="J81" s="127"/>
      <c r="K81" s="135" t="str">
        <f t="shared" si="8"/>
        <v/>
      </c>
      <c r="L81" s="127"/>
      <c r="M81" s="146" t="str">
        <f t="shared" si="9"/>
        <v/>
      </c>
      <c r="N81" s="127"/>
      <c r="O81" s="127"/>
      <c r="P81" s="133" t="str">
        <f t="shared" si="10"/>
        <v/>
      </c>
      <c r="Q81" s="127"/>
      <c r="R81" s="127"/>
      <c r="S81" s="127"/>
      <c r="T81" s="127"/>
      <c r="U81" s="135" t="str">
        <f t="shared" si="11"/>
        <v/>
      </c>
      <c r="V81" s="757"/>
      <c r="W81" s="757"/>
      <c r="X81" s="135"/>
      <c r="Y81" s="128"/>
      <c r="Z81" s="130" t="str">
        <f>IFERROR(AVERAGE(F81:J81,#REF!,N81:N81,Q81:S81)," ")</f>
        <v xml:space="preserve"> </v>
      </c>
      <c r="AA81" s="131" t="str">
        <f>IFERROR(RANK(Z81,$Z$13:$Z$127,0)+COUNTIF($Z$13:Z81,#REF!)," ")</f>
        <v xml:space="preserve"> </v>
      </c>
      <c r="AB81" s="192" t="s">
        <v>1</v>
      </c>
      <c r="AC81" s="192"/>
    </row>
    <row r="82" spans="1:29" ht="22.5" customHeight="1">
      <c r="A82" s="136"/>
      <c r="B82" s="136"/>
      <c r="C82" s="194">
        <f>'1. Master scoring '!C83</f>
        <v>0</v>
      </c>
      <c r="D82" s="194">
        <f>'1. Master scoring '!D83</f>
        <v>0</v>
      </c>
      <c r="E82" s="128"/>
      <c r="F82" s="127"/>
      <c r="G82" s="127"/>
      <c r="H82" s="127"/>
      <c r="I82" s="127"/>
      <c r="J82" s="127"/>
      <c r="K82" s="135" t="str">
        <f t="shared" si="8"/>
        <v/>
      </c>
      <c r="L82" s="127"/>
      <c r="M82" s="146" t="str">
        <f t="shared" si="9"/>
        <v/>
      </c>
      <c r="N82" s="127"/>
      <c r="O82" s="127"/>
      <c r="P82" s="133" t="str">
        <f t="shared" si="10"/>
        <v/>
      </c>
      <c r="Q82" s="127"/>
      <c r="R82" s="127"/>
      <c r="S82" s="127"/>
      <c r="T82" s="127"/>
      <c r="U82" s="135" t="str">
        <f t="shared" si="11"/>
        <v/>
      </c>
      <c r="V82" s="757"/>
      <c r="W82" s="757"/>
      <c r="X82" s="135"/>
      <c r="Y82" s="128"/>
      <c r="Z82" s="130" t="str">
        <f>IFERROR(AVERAGE(F82:J82,#REF!,N82:N82,Q82:S82)," ")</f>
        <v xml:space="preserve"> </v>
      </c>
      <c r="AA82" s="131" t="str">
        <f>IFERROR(RANK(Z82,$Z$13:$Z$127,0)+COUNTIF($Z$13:Z82,#REF!)," ")</f>
        <v xml:space="preserve"> </v>
      </c>
      <c r="AB82" s="192" t="s">
        <v>1</v>
      </c>
      <c r="AC82" s="192"/>
    </row>
    <row r="83" spans="1:29" ht="22.5" customHeight="1">
      <c r="A83" s="136"/>
      <c r="B83" s="136"/>
      <c r="C83" s="194">
        <f>'1. Master scoring '!C84</f>
        <v>0</v>
      </c>
      <c r="D83" s="194">
        <f>'1. Master scoring '!D84</f>
        <v>0</v>
      </c>
      <c r="E83" s="128"/>
      <c r="F83" s="127"/>
      <c r="G83" s="127"/>
      <c r="H83" s="127"/>
      <c r="I83" s="127"/>
      <c r="J83" s="127"/>
      <c r="K83" s="135" t="str">
        <f t="shared" si="8"/>
        <v/>
      </c>
      <c r="L83" s="127"/>
      <c r="M83" s="146" t="str">
        <f t="shared" si="9"/>
        <v/>
      </c>
      <c r="N83" s="127"/>
      <c r="O83" s="127"/>
      <c r="P83" s="133" t="str">
        <f t="shared" si="10"/>
        <v/>
      </c>
      <c r="Q83" s="127"/>
      <c r="R83" s="127"/>
      <c r="S83" s="127"/>
      <c r="T83" s="127"/>
      <c r="U83" s="135" t="str">
        <f t="shared" si="11"/>
        <v/>
      </c>
      <c r="V83" s="757"/>
      <c r="W83" s="757"/>
      <c r="X83" s="135"/>
      <c r="Y83" s="128"/>
      <c r="Z83" s="130" t="str">
        <f>IFERROR(AVERAGE(F83:J83,#REF!,N83:N83,Q83:S83)," ")</f>
        <v xml:space="preserve"> </v>
      </c>
      <c r="AA83" s="131" t="str">
        <f>IFERROR(RANK(Z83,$Z$13:$Z$127,0)+COUNTIF($Z$13:Z83,#REF!)," ")</f>
        <v xml:space="preserve"> </v>
      </c>
      <c r="AB83" s="192" t="s">
        <v>1</v>
      </c>
      <c r="AC83" s="192"/>
    </row>
    <row r="84" spans="1:29" ht="22.5" customHeight="1">
      <c r="A84" s="136"/>
      <c r="B84" s="136"/>
      <c r="C84" s="194">
        <f>'1. Master scoring '!C85</f>
        <v>0</v>
      </c>
      <c r="D84" s="194">
        <f>'1. Master scoring '!D85</f>
        <v>0</v>
      </c>
      <c r="E84" s="128"/>
      <c r="F84" s="127"/>
      <c r="G84" s="127"/>
      <c r="H84" s="127"/>
      <c r="I84" s="127"/>
      <c r="J84" s="127"/>
      <c r="K84" s="135" t="str">
        <f t="shared" si="8"/>
        <v/>
      </c>
      <c r="L84" s="127"/>
      <c r="M84" s="146" t="str">
        <f t="shared" si="9"/>
        <v/>
      </c>
      <c r="N84" s="127"/>
      <c r="O84" s="127"/>
      <c r="P84" s="133" t="str">
        <f t="shared" si="10"/>
        <v/>
      </c>
      <c r="Q84" s="127"/>
      <c r="R84" s="127"/>
      <c r="S84" s="127"/>
      <c r="T84" s="127"/>
      <c r="U84" s="135" t="str">
        <f t="shared" si="11"/>
        <v/>
      </c>
      <c r="V84" s="757"/>
      <c r="W84" s="757"/>
      <c r="X84" s="135"/>
      <c r="Y84" s="128"/>
      <c r="Z84" s="130" t="str">
        <f>IFERROR(AVERAGE(F84:J84,#REF!,N84:N84,Q84:S84)," ")</f>
        <v xml:space="preserve"> </v>
      </c>
      <c r="AA84" s="131" t="str">
        <f>IFERROR(RANK(Z84,$Z$13:$Z$127,0)+COUNTIF($Z$13:Z84,#REF!)," ")</f>
        <v xml:space="preserve"> </v>
      </c>
      <c r="AB84" s="192" t="s">
        <v>1</v>
      </c>
      <c r="AC84" s="192"/>
    </row>
    <row r="85" spans="1:29" ht="22.5" customHeight="1">
      <c r="A85" s="136"/>
      <c r="B85" s="136"/>
      <c r="C85" s="194">
        <f>'1. Master scoring '!C86</f>
        <v>0</v>
      </c>
      <c r="D85" s="194">
        <f>'1. Master scoring '!D86</f>
        <v>0</v>
      </c>
      <c r="E85" s="128"/>
      <c r="F85" s="127"/>
      <c r="G85" s="127"/>
      <c r="H85" s="127"/>
      <c r="I85" s="127"/>
      <c r="J85" s="127"/>
      <c r="K85" s="135" t="str">
        <f t="shared" si="8"/>
        <v/>
      </c>
      <c r="L85" s="127"/>
      <c r="M85" s="146" t="str">
        <f t="shared" si="9"/>
        <v/>
      </c>
      <c r="N85" s="127"/>
      <c r="O85" s="127"/>
      <c r="P85" s="133" t="str">
        <f t="shared" si="10"/>
        <v/>
      </c>
      <c r="Q85" s="127"/>
      <c r="R85" s="127"/>
      <c r="S85" s="127"/>
      <c r="T85" s="127"/>
      <c r="U85" s="135" t="str">
        <f t="shared" si="11"/>
        <v/>
      </c>
      <c r="V85" s="757"/>
      <c r="W85" s="757"/>
      <c r="X85" s="135"/>
      <c r="Y85" s="128"/>
      <c r="Z85" s="130" t="str">
        <f>IFERROR(AVERAGE(F85:J85,#REF!,N85:N85,Q85:S85)," ")</f>
        <v xml:space="preserve"> </v>
      </c>
      <c r="AA85" s="131" t="str">
        <f>IFERROR(RANK(Z85,$Z$13:$Z$127,0)+COUNTIF($Z$13:Z85,#REF!)," ")</f>
        <v xml:space="preserve"> </v>
      </c>
      <c r="AB85" s="192" t="s">
        <v>1</v>
      </c>
      <c r="AC85" s="192"/>
    </row>
    <row r="86" spans="1:29" ht="22.5" customHeight="1">
      <c r="A86" s="136"/>
      <c r="B86" s="136"/>
      <c r="C86" s="194">
        <f>'1. Master scoring '!C87</f>
        <v>0</v>
      </c>
      <c r="D86" s="194">
        <f>'1. Master scoring '!D87</f>
        <v>0</v>
      </c>
      <c r="E86" s="128"/>
      <c r="F86" s="127"/>
      <c r="G86" s="127"/>
      <c r="H86" s="127"/>
      <c r="I86" s="127"/>
      <c r="J86" s="127"/>
      <c r="K86" s="135" t="str">
        <f t="shared" si="8"/>
        <v/>
      </c>
      <c r="L86" s="127"/>
      <c r="M86" s="146" t="str">
        <f t="shared" si="9"/>
        <v/>
      </c>
      <c r="N86" s="127"/>
      <c r="O86" s="127"/>
      <c r="P86" s="133" t="str">
        <f t="shared" si="10"/>
        <v/>
      </c>
      <c r="Q86" s="127"/>
      <c r="R86" s="127"/>
      <c r="S86" s="127"/>
      <c r="T86" s="127"/>
      <c r="U86" s="135" t="str">
        <f t="shared" si="11"/>
        <v/>
      </c>
      <c r="V86" s="757"/>
      <c r="W86" s="757"/>
      <c r="X86" s="135"/>
      <c r="Y86" s="128"/>
      <c r="Z86" s="130" t="str">
        <f>IFERROR(AVERAGE(F86:J86,#REF!,N86:N86,Q86:S86)," ")</f>
        <v xml:space="preserve"> </v>
      </c>
      <c r="AA86" s="131" t="str">
        <f>IFERROR(RANK(Z86,$Z$13:$Z$127,0)+COUNTIF($Z$13:Z86,#REF!)," ")</f>
        <v xml:space="preserve"> </v>
      </c>
      <c r="AB86" s="192" t="s">
        <v>1</v>
      </c>
      <c r="AC86" s="192"/>
    </row>
    <row r="87" spans="1:29" ht="22.5" customHeight="1">
      <c r="A87" s="136"/>
      <c r="B87" s="136"/>
      <c r="C87" s="194">
        <f>'1. Master scoring '!C88</f>
        <v>0</v>
      </c>
      <c r="D87" s="194">
        <f>'1. Master scoring '!D88</f>
        <v>0</v>
      </c>
      <c r="E87" s="128"/>
      <c r="F87" s="127"/>
      <c r="G87" s="127"/>
      <c r="H87" s="127"/>
      <c r="I87" s="127"/>
      <c r="J87" s="127"/>
      <c r="K87" s="135" t="str">
        <f t="shared" si="8"/>
        <v/>
      </c>
      <c r="L87" s="127"/>
      <c r="M87" s="146" t="str">
        <f t="shared" si="9"/>
        <v/>
      </c>
      <c r="N87" s="127"/>
      <c r="O87" s="127"/>
      <c r="P87" s="133" t="str">
        <f t="shared" si="10"/>
        <v/>
      </c>
      <c r="Q87" s="127"/>
      <c r="R87" s="127"/>
      <c r="S87" s="127"/>
      <c r="T87" s="127"/>
      <c r="U87" s="135" t="str">
        <f t="shared" si="11"/>
        <v/>
      </c>
      <c r="V87" s="757"/>
      <c r="W87" s="757"/>
      <c r="X87" s="135"/>
      <c r="Y87" s="128"/>
      <c r="Z87" s="130" t="str">
        <f>IFERROR(AVERAGE(F87:J87,#REF!,N87:N87,Q87:S87)," ")</f>
        <v xml:space="preserve"> </v>
      </c>
      <c r="AA87" s="131" t="str">
        <f>IFERROR(RANK(Z87,$Z$13:$Z$127,0)+COUNTIF($Z$13:Z87,#REF!)," ")</f>
        <v xml:space="preserve"> </v>
      </c>
      <c r="AB87" s="192" t="s">
        <v>1</v>
      </c>
      <c r="AC87" s="192"/>
    </row>
    <row r="88" spans="1:29" ht="22.5" customHeight="1">
      <c r="A88" s="136"/>
      <c r="B88" s="136"/>
      <c r="C88" s="194">
        <f>'1. Master scoring '!C89</f>
        <v>0</v>
      </c>
      <c r="D88" s="194">
        <f>'1. Master scoring '!D89</f>
        <v>0</v>
      </c>
      <c r="E88" s="128"/>
      <c r="F88" s="127"/>
      <c r="G88" s="127"/>
      <c r="H88" s="127"/>
      <c r="I88" s="127"/>
      <c r="J88" s="127"/>
      <c r="K88" s="135" t="str">
        <f t="shared" si="8"/>
        <v/>
      </c>
      <c r="L88" s="127"/>
      <c r="M88" s="146" t="str">
        <f t="shared" si="9"/>
        <v/>
      </c>
      <c r="N88" s="127"/>
      <c r="O88" s="127"/>
      <c r="P88" s="133" t="str">
        <f t="shared" si="10"/>
        <v/>
      </c>
      <c r="Q88" s="127"/>
      <c r="R88" s="127"/>
      <c r="S88" s="127"/>
      <c r="T88" s="127"/>
      <c r="U88" s="135" t="str">
        <f t="shared" si="11"/>
        <v/>
      </c>
      <c r="V88" s="757"/>
      <c r="W88" s="757"/>
      <c r="X88" s="135"/>
      <c r="Y88" s="128"/>
      <c r="Z88" s="130" t="str">
        <f>IFERROR(AVERAGE(F88:J88,#REF!,N88:N88,Q88:S88)," ")</f>
        <v xml:space="preserve"> </v>
      </c>
      <c r="AA88" s="131" t="str">
        <f>IFERROR(RANK(Z88,$Z$13:$Z$127,0)+COUNTIF($Z$13:Z88,#REF!)," ")</f>
        <v xml:space="preserve"> </v>
      </c>
      <c r="AB88" s="192" t="s">
        <v>1</v>
      </c>
      <c r="AC88" s="192"/>
    </row>
    <row r="89" spans="1:29" ht="22.5" customHeight="1">
      <c r="A89" s="136"/>
      <c r="B89" s="136"/>
      <c r="C89" s="194">
        <f>'1. Master scoring '!C90</f>
        <v>0</v>
      </c>
      <c r="D89" s="194">
        <f>'1. Master scoring '!D90</f>
        <v>0</v>
      </c>
      <c r="E89" s="128"/>
      <c r="F89" s="127"/>
      <c r="G89" s="127"/>
      <c r="H89" s="127"/>
      <c r="I89" s="127"/>
      <c r="J89" s="127"/>
      <c r="K89" s="135" t="str">
        <f t="shared" si="8"/>
        <v/>
      </c>
      <c r="L89" s="127"/>
      <c r="M89" s="146" t="str">
        <f t="shared" si="9"/>
        <v/>
      </c>
      <c r="N89" s="127"/>
      <c r="O89" s="127"/>
      <c r="P89" s="133" t="str">
        <f t="shared" si="10"/>
        <v/>
      </c>
      <c r="Q89" s="127"/>
      <c r="R89" s="127"/>
      <c r="S89" s="127"/>
      <c r="T89" s="127"/>
      <c r="U89" s="135" t="str">
        <f t="shared" si="11"/>
        <v/>
      </c>
      <c r="V89" s="757"/>
      <c r="W89" s="757"/>
      <c r="X89" s="135"/>
      <c r="Y89" s="128"/>
      <c r="Z89" s="130" t="str">
        <f>IFERROR(AVERAGE(F89:J89,#REF!,N89:N89,Q89:S89)," ")</f>
        <v xml:space="preserve"> </v>
      </c>
      <c r="AA89" s="131" t="str">
        <f>IFERROR(RANK(Z89,$Z$13:$Z$127,0)+COUNTIF($Z$13:Z89,#REF!)," ")</f>
        <v xml:space="preserve"> </v>
      </c>
      <c r="AB89" s="192" t="s">
        <v>1</v>
      </c>
      <c r="AC89" s="192"/>
    </row>
    <row r="90" spans="1:29" ht="22.5" customHeight="1">
      <c r="A90" s="136"/>
      <c r="B90" s="136"/>
      <c r="C90" s="194">
        <f>'1. Master scoring '!C91</f>
        <v>0</v>
      </c>
      <c r="D90" s="194">
        <f>'1. Master scoring '!D91</f>
        <v>0</v>
      </c>
      <c r="E90" s="128"/>
      <c r="F90" s="127"/>
      <c r="G90" s="127"/>
      <c r="H90" s="127"/>
      <c r="I90" s="127"/>
      <c r="J90" s="127"/>
      <c r="K90" s="135" t="str">
        <f t="shared" si="8"/>
        <v/>
      </c>
      <c r="L90" s="127"/>
      <c r="M90" s="146" t="str">
        <f t="shared" si="9"/>
        <v/>
      </c>
      <c r="N90" s="127"/>
      <c r="O90" s="127"/>
      <c r="P90" s="133" t="str">
        <f t="shared" si="10"/>
        <v/>
      </c>
      <c r="Q90" s="127"/>
      <c r="R90" s="127"/>
      <c r="S90" s="127"/>
      <c r="T90" s="127"/>
      <c r="U90" s="135" t="str">
        <f t="shared" si="11"/>
        <v/>
      </c>
      <c r="V90" s="757"/>
      <c r="W90" s="757"/>
      <c r="X90" s="135"/>
      <c r="Y90" s="128"/>
      <c r="Z90" s="130" t="str">
        <f>IFERROR(AVERAGE(F90:J90,#REF!,N90:N90,Q90:S90)," ")</f>
        <v xml:space="preserve"> </v>
      </c>
      <c r="AA90" s="131" t="str">
        <f>IFERROR(RANK(Z90,$Z$13:$Z$127,0)+COUNTIF($Z$13:Z90,#REF!)," ")</f>
        <v xml:space="preserve"> </v>
      </c>
      <c r="AB90" s="192" t="s">
        <v>1</v>
      </c>
      <c r="AC90" s="192"/>
    </row>
    <row r="91" spans="1:29" ht="22.5" customHeight="1">
      <c r="A91" s="136"/>
      <c r="B91" s="136"/>
      <c r="C91" s="194">
        <f>'3. NON USARE Master scoring'!C92</f>
        <v>0</v>
      </c>
      <c r="D91" s="194">
        <f>'1. Master scoring '!D92</f>
        <v>0</v>
      </c>
      <c r="E91" s="128"/>
      <c r="F91" s="127"/>
      <c r="G91" s="127"/>
      <c r="H91" s="127"/>
      <c r="I91" s="127"/>
      <c r="J91" s="127"/>
      <c r="K91" s="135" t="str">
        <f t="shared" si="8"/>
        <v/>
      </c>
      <c r="L91" s="127"/>
      <c r="M91" s="146" t="str">
        <f t="shared" si="9"/>
        <v/>
      </c>
      <c r="N91" s="127"/>
      <c r="O91" s="127"/>
      <c r="P91" s="133" t="str">
        <f t="shared" si="10"/>
        <v/>
      </c>
      <c r="Q91" s="127"/>
      <c r="R91" s="127"/>
      <c r="S91" s="127"/>
      <c r="T91" s="127"/>
      <c r="U91" s="135" t="str">
        <f t="shared" si="11"/>
        <v/>
      </c>
      <c r="V91" s="757"/>
      <c r="W91" s="757"/>
      <c r="X91" s="135"/>
      <c r="Y91" s="128"/>
      <c r="Z91" s="130" t="str">
        <f>IFERROR(AVERAGE(F91:J91,#REF!,N91:N91,Q91:S91)," ")</f>
        <v xml:space="preserve"> </v>
      </c>
      <c r="AA91" s="131" t="str">
        <f>IFERROR(RANK(Z91,$Z$13:$Z$127,0)+COUNTIF($Z$13:Z91,#REF!)," ")</f>
        <v xml:space="preserve"> </v>
      </c>
      <c r="AB91" s="192" t="s">
        <v>1</v>
      </c>
      <c r="AC91" s="192"/>
    </row>
    <row r="92" spans="1:29" ht="22.5" customHeight="1">
      <c r="A92" s="136"/>
      <c r="B92" s="136"/>
      <c r="C92" s="194">
        <f>'3. NON USARE Master scoring'!C93</f>
        <v>0</v>
      </c>
      <c r="D92" s="194">
        <f>'1. Master scoring '!D93</f>
        <v>0</v>
      </c>
      <c r="E92" s="128"/>
      <c r="F92" s="127"/>
      <c r="G92" s="127"/>
      <c r="H92" s="127"/>
      <c r="I92" s="127"/>
      <c r="J92" s="127"/>
      <c r="K92" s="135" t="str">
        <f t="shared" si="8"/>
        <v/>
      </c>
      <c r="L92" s="127"/>
      <c r="M92" s="146" t="str">
        <f t="shared" si="9"/>
        <v/>
      </c>
      <c r="N92" s="127"/>
      <c r="O92" s="127"/>
      <c r="P92" s="133" t="str">
        <f t="shared" si="10"/>
        <v/>
      </c>
      <c r="Q92" s="127"/>
      <c r="R92" s="127"/>
      <c r="S92" s="127"/>
      <c r="T92" s="127"/>
      <c r="U92" s="135" t="str">
        <f t="shared" si="11"/>
        <v/>
      </c>
      <c r="V92" s="757"/>
      <c r="W92" s="757"/>
      <c r="X92" s="135"/>
      <c r="Y92" s="128"/>
      <c r="Z92" s="130" t="str">
        <f>IFERROR(AVERAGE(F92:J92,#REF!,N92:N92,Q92:S92)," ")</f>
        <v xml:space="preserve"> </v>
      </c>
      <c r="AA92" s="131" t="str">
        <f>IFERROR(RANK(Z92,$Z$13:$Z$127,0)+COUNTIF($Z$13:Z92,#REF!)," ")</f>
        <v xml:space="preserve"> </v>
      </c>
      <c r="AB92" s="192" t="s">
        <v>1</v>
      </c>
      <c r="AC92" s="192"/>
    </row>
    <row r="93" spans="1:29" ht="22.5" customHeight="1">
      <c r="A93" s="136"/>
      <c r="B93" s="136"/>
      <c r="C93" s="194">
        <f>'3. NON USARE Master scoring'!C94</f>
        <v>0</v>
      </c>
      <c r="D93" s="194">
        <f>'1. Master scoring '!D94</f>
        <v>0</v>
      </c>
      <c r="E93" s="128"/>
      <c r="F93" s="127"/>
      <c r="G93" s="127"/>
      <c r="H93" s="127"/>
      <c r="I93" s="127"/>
      <c r="J93" s="127"/>
      <c r="K93" s="135" t="str">
        <f t="shared" si="8"/>
        <v/>
      </c>
      <c r="L93" s="127"/>
      <c r="M93" s="146" t="str">
        <f t="shared" si="9"/>
        <v/>
      </c>
      <c r="N93" s="127"/>
      <c r="O93" s="127"/>
      <c r="P93" s="133" t="str">
        <f t="shared" si="10"/>
        <v/>
      </c>
      <c r="Q93" s="127"/>
      <c r="R93" s="127"/>
      <c r="S93" s="127"/>
      <c r="T93" s="127"/>
      <c r="U93" s="135" t="str">
        <f t="shared" si="11"/>
        <v/>
      </c>
      <c r="V93" s="757"/>
      <c r="W93" s="757"/>
      <c r="X93" s="135"/>
      <c r="Y93" s="128"/>
      <c r="Z93" s="130" t="str">
        <f>IFERROR(AVERAGE(F93:J93,#REF!,N93:N93,Q93:S93)," ")</f>
        <v xml:space="preserve"> </v>
      </c>
      <c r="AA93" s="131" t="str">
        <f>IFERROR(RANK(Z93,$Z$13:$Z$127,0)+COUNTIF($Z$13:Z93,#REF!)," ")</f>
        <v xml:space="preserve"> </v>
      </c>
      <c r="AB93" s="192" t="s">
        <v>1</v>
      </c>
      <c r="AC93" s="192"/>
    </row>
    <row r="94" spans="1:29" ht="22.5" customHeight="1">
      <c r="A94" s="136"/>
      <c r="B94" s="136"/>
      <c r="C94" s="194">
        <f>'3. NON USARE Master scoring'!C95</f>
        <v>0</v>
      </c>
      <c r="D94" s="194">
        <f>'1. Master scoring '!D95</f>
        <v>0</v>
      </c>
      <c r="E94" s="128"/>
      <c r="F94" s="127"/>
      <c r="G94" s="127"/>
      <c r="H94" s="127"/>
      <c r="I94" s="127"/>
      <c r="J94" s="127"/>
      <c r="K94" s="135" t="str">
        <f t="shared" si="8"/>
        <v/>
      </c>
      <c r="L94" s="127"/>
      <c r="M94" s="146" t="str">
        <f t="shared" si="9"/>
        <v/>
      </c>
      <c r="N94" s="127"/>
      <c r="O94" s="127"/>
      <c r="P94" s="133" t="str">
        <f t="shared" si="10"/>
        <v/>
      </c>
      <c r="Q94" s="127"/>
      <c r="R94" s="127"/>
      <c r="S94" s="127"/>
      <c r="T94" s="127"/>
      <c r="U94" s="135" t="str">
        <f t="shared" si="11"/>
        <v/>
      </c>
      <c r="V94" s="757"/>
      <c r="W94" s="757"/>
      <c r="X94" s="135"/>
      <c r="Y94" s="128"/>
      <c r="Z94" s="130" t="str">
        <f>IFERROR(AVERAGE(F94:J94,#REF!,N94:N94,Q94:S94)," ")</f>
        <v xml:space="preserve"> </v>
      </c>
      <c r="AA94" s="131" t="str">
        <f>IFERROR(RANK(Z94,$Z$13:$Z$127,0)+COUNTIF($Z$13:Z94,#REF!)," ")</f>
        <v xml:space="preserve"> </v>
      </c>
      <c r="AB94" s="192" t="s">
        <v>1</v>
      </c>
      <c r="AC94" s="192"/>
    </row>
    <row r="95" spans="1:29" ht="22.5" customHeight="1">
      <c r="A95" s="136"/>
      <c r="B95" s="136"/>
      <c r="C95" s="194">
        <f>'3. NON USARE Master scoring'!C96</f>
        <v>0</v>
      </c>
      <c r="D95" s="194">
        <f>'1. Master scoring '!D96</f>
        <v>0</v>
      </c>
      <c r="E95" s="128"/>
      <c r="F95" s="127"/>
      <c r="G95" s="127"/>
      <c r="H95" s="127"/>
      <c r="I95" s="127"/>
      <c r="J95" s="127"/>
      <c r="K95" s="135" t="str">
        <f t="shared" si="8"/>
        <v/>
      </c>
      <c r="L95" s="127"/>
      <c r="M95" s="146" t="str">
        <f t="shared" si="9"/>
        <v/>
      </c>
      <c r="N95" s="127"/>
      <c r="O95" s="127"/>
      <c r="P95" s="133" t="str">
        <f t="shared" si="10"/>
        <v/>
      </c>
      <c r="Q95" s="127"/>
      <c r="R95" s="127"/>
      <c r="S95" s="127"/>
      <c r="T95" s="127"/>
      <c r="U95" s="135" t="str">
        <f t="shared" si="11"/>
        <v/>
      </c>
      <c r="V95" s="757"/>
      <c r="W95" s="757"/>
      <c r="X95" s="135"/>
      <c r="Y95" s="128"/>
      <c r="Z95" s="130" t="str">
        <f>IFERROR(AVERAGE(F95:J95,#REF!,N95:N95,Q95:S95)," ")</f>
        <v xml:space="preserve"> </v>
      </c>
      <c r="AA95" s="131" t="str">
        <f>IFERROR(RANK(Z95,$Z$13:$Z$127,0)+COUNTIF($Z$13:Z95,#REF!)," ")</f>
        <v xml:space="preserve"> </v>
      </c>
      <c r="AB95" s="192" t="s">
        <v>1</v>
      </c>
      <c r="AC95" s="192"/>
    </row>
    <row r="96" spans="1:29" ht="22.5" customHeight="1">
      <c r="A96" s="136"/>
      <c r="B96" s="136"/>
      <c r="C96" s="194">
        <f>'3. NON USARE Master scoring'!C97</f>
        <v>0</v>
      </c>
      <c r="D96" s="194">
        <f>'1. Master scoring '!D97</f>
        <v>0</v>
      </c>
      <c r="E96" s="128"/>
      <c r="F96" s="127"/>
      <c r="G96" s="127"/>
      <c r="H96" s="127"/>
      <c r="I96" s="127"/>
      <c r="J96" s="127"/>
      <c r="K96" s="135" t="str">
        <f t="shared" si="8"/>
        <v/>
      </c>
      <c r="L96" s="127"/>
      <c r="M96" s="146" t="str">
        <f t="shared" si="9"/>
        <v/>
      </c>
      <c r="N96" s="127"/>
      <c r="O96" s="127"/>
      <c r="P96" s="133" t="str">
        <f t="shared" si="10"/>
        <v/>
      </c>
      <c r="Q96" s="127"/>
      <c r="R96" s="127"/>
      <c r="S96" s="127"/>
      <c r="T96" s="127"/>
      <c r="U96" s="135" t="str">
        <f t="shared" si="11"/>
        <v/>
      </c>
      <c r="V96" s="757"/>
      <c r="W96" s="757"/>
      <c r="X96" s="135"/>
      <c r="Y96" s="128"/>
      <c r="Z96" s="130" t="str">
        <f>IFERROR(AVERAGE(F96:J96,#REF!,N96:N96,Q96:S96)," ")</f>
        <v xml:space="preserve"> </v>
      </c>
      <c r="AA96" s="131" t="str">
        <f>IFERROR(RANK(Z96,$Z$13:$Z$127,0)+COUNTIF($Z$13:Z96,#REF!)," ")</f>
        <v xml:space="preserve"> </v>
      </c>
      <c r="AB96" s="192" t="s">
        <v>1</v>
      </c>
      <c r="AC96" s="192"/>
    </row>
    <row r="97" spans="1:29" ht="22.5" customHeight="1">
      <c r="A97" s="136"/>
      <c r="B97" s="136"/>
      <c r="C97" s="194">
        <f>'3. NON USARE Master scoring'!C98</f>
        <v>0</v>
      </c>
      <c r="D97" s="194">
        <f>'1. Master scoring '!D98</f>
        <v>0</v>
      </c>
      <c r="E97" s="128"/>
      <c r="F97" s="127"/>
      <c r="G97" s="127"/>
      <c r="H97" s="127"/>
      <c r="I97" s="127"/>
      <c r="J97" s="127"/>
      <c r="K97" s="135" t="str">
        <f t="shared" si="8"/>
        <v/>
      </c>
      <c r="L97" s="127"/>
      <c r="M97" s="146" t="str">
        <f t="shared" si="9"/>
        <v/>
      </c>
      <c r="N97" s="127"/>
      <c r="O97" s="127"/>
      <c r="P97" s="133" t="str">
        <f t="shared" si="10"/>
        <v/>
      </c>
      <c r="Q97" s="127"/>
      <c r="R97" s="127"/>
      <c r="S97" s="127"/>
      <c r="T97" s="127"/>
      <c r="U97" s="135" t="str">
        <f t="shared" si="11"/>
        <v/>
      </c>
      <c r="V97" s="757"/>
      <c r="W97" s="757"/>
      <c r="X97" s="135"/>
      <c r="Y97" s="128"/>
      <c r="Z97" s="130" t="str">
        <f>IFERROR(AVERAGE(F97:J97,#REF!,N97:N97,Q97:S97)," ")</f>
        <v xml:space="preserve"> </v>
      </c>
      <c r="AA97" s="131" t="str">
        <f>IFERROR(RANK(Z97,$Z$13:$Z$127,0)+COUNTIF($Z$13:Z97,#REF!)," ")</f>
        <v xml:space="preserve"> </v>
      </c>
      <c r="AB97" s="192" t="s">
        <v>1</v>
      </c>
      <c r="AC97" s="192"/>
    </row>
    <row r="98" spans="1:29" ht="22.5" customHeight="1">
      <c r="A98" s="136"/>
      <c r="B98" s="136"/>
      <c r="C98" s="194">
        <f>'3. NON USARE Master scoring'!C99</f>
        <v>0</v>
      </c>
      <c r="D98" s="194">
        <f>'1. Master scoring '!D99</f>
        <v>0</v>
      </c>
      <c r="E98" s="128"/>
      <c r="F98" s="127"/>
      <c r="G98" s="127"/>
      <c r="H98" s="127"/>
      <c r="I98" s="127"/>
      <c r="J98" s="127"/>
      <c r="K98" s="135" t="str">
        <f t="shared" si="8"/>
        <v/>
      </c>
      <c r="L98" s="127"/>
      <c r="M98" s="146" t="str">
        <f t="shared" si="9"/>
        <v/>
      </c>
      <c r="N98" s="127"/>
      <c r="O98" s="127"/>
      <c r="P98" s="133" t="str">
        <f t="shared" si="10"/>
        <v/>
      </c>
      <c r="Q98" s="127"/>
      <c r="R98" s="127"/>
      <c r="S98" s="127"/>
      <c r="T98" s="127"/>
      <c r="U98" s="135" t="str">
        <f t="shared" si="11"/>
        <v/>
      </c>
      <c r="V98" s="757"/>
      <c r="W98" s="757"/>
      <c r="X98" s="135"/>
      <c r="Y98" s="128"/>
      <c r="Z98" s="130" t="str">
        <f>IFERROR(AVERAGE(F98:J98,#REF!,N98:N98,Q98:S98)," ")</f>
        <v xml:space="preserve"> </v>
      </c>
      <c r="AA98" s="131" t="str">
        <f>IFERROR(RANK(Z98,$Z$13:$Z$127,0)+COUNTIF($Z$13:Z98,#REF!)," ")</f>
        <v xml:space="preserve"> </v>
      </c>
      <c r="AB98" s="192" t="s">
        <v>1</v>
      </c>
      <c r="AC98" s="192"/>
    </row>
    <row r="99" spans="1:29" ht="22.5" customHeight="1">
      <c r="A99" s="136"/>
      <c r="B99" s="136"/>
      <c r="C99" s="194">
        <f>'3. NON USARE Master scoring'!C100</f>
        <v>0</v>
      </c>
      <c r="D99" s="194">
        <f>'1. Master scoring '!D100</f>
        <v>0</v>
      </c>
      <c r="E99" s="128"/>
      <c r="F99" s="127"/>
      <c r="G99" s="127"/>
      <c r="H99" s="127"/>
      <c r="I99" s="127"/>
      <c r="J99" s="127"/>
      <c r="K99" s="135" t="str">
        <f t="shared" si="8"/>
        <v/>
      </c>
      <c r="L99" s="127"/>
      <c r="M99" s="146" t="str">
        <f t="shared" si="9"/>
        <v/>
      </c>
      <c r="N99" s="127"/>
      <c r="O99" s="127"/>
      <c r="P99" s="133" t="str">
        <f t="shared" si="10"/>
        <v/>
      </c>
      <c r="Q99" s="127"/>
      <c r="R99" s="127"/>
      <c r="S99" s="127"/>
      <c r="T99" s="127"/>
      <c r="U99" s="135" t="str">
        <f t="shared" si="11"/>
        <v/>
      </c>
      <c r="V99" s="757"/>
      <c r="W99" s="757"/>
      <c r="X99" s="135"/>
      <c r="Y99" s="128"/>
      <c r="Z99" s="130" t="str">
        <f>IFERROR(AVERAGE(F99:J99,#REF!,N99:N99,Q99:S99)," ")</f>
        <v xml:space="preserve"> </v>
      </c>
      <c r="AA99" s="131" t="str">
        <f>IFERROR(RANK(Z99,$Z$13:$Z$127,0)+COUNTIF($Z$13:Z99,#REF!)," ")</f>
        <v xml:space="preserve"> </v>
      </c>
      <c r="AB99" s="192" t="s">
        <v>1</v>
      </c>
      <c r="AC99" s="192"/>
    </row>
    <row r="100" spans="1:29" ht="22.5" customHeight="1">
      <c r="A100" s="136"/>
      <c r="B100" s="136"/>
      <c r="C100" s="194">
        <f>'3. NON USARE Master scoring'!C101</f>
        <v>0</v>
      </c>
      <c r="D100" s="194">
        <f>'1. Master scoring '!D101</f>
        <v>0</v>
      </c>
      <c r="E100" s="128"/>
      <c r="F100" s="127"/>
      <c r="G100" s="127"/>
      <c r="H100" s="127"/>
      <c r="I100" s="127"/>
      <c r="J100" s="127"/>
      <c r="K100" s="135" t="str">
        <f t="shared" si="8"/>
        <v/>
      </c>
      <c r="L100" s="127"/>
      <c r="M100" s="146" t="str">
        <f t="shared" si="9"/>
        <v/>
      </c>
      <c r="N100" s="127"/>
      <c r="O100" s="127"/>
      <c r="P100" s="133" t="str">
        <f t="shared" si="10"/>
        <v/>
      </c>
      <c r="Q100" s="127"/>
      <c r="R100" s="127"/>
      <c r="S100" s="127"/>
      <c r="T100" s="127"/>
      <c r="U100" s="135" t="str">
        <f t="shared" si="11"/>
        <v/>
      </c>
      <c r="V100" s="757"/>
      <c r="W100" s="757"/>
      <c r="X100" s="135"/>
      <c r="Y100" s="128"/>
      <c r="Z100" s="130" t="str">
        <f>IFERROR(AVERAGE(F100:J100,#REF!,N100:N100,Q100:S100)," ")</f>
        <v xml:space="preserve"> </v>
      </c>
      <c r="AA100" s="131" t="str">
        <f>IFERROR(RANK(Z100,$Z$13:$Z$127,0)+COUNTIF($Z$13:Z100,#REF!)," ")</f>
        <v xml:space="preserve"> </v>
      </c>
      <c r="AB100" s="192" t="s">
        <v>1</v>
      </c>
      <c r="AC100" s="192"/>
    </row>
    <row r="101" spans="1:29" ht="22.5" customHeight="1">
      <c r="A101" s="136"/>
      <c r="B101" s="136"/>
      <c r="C101" s="194">
        <f>'3. NON USARE Master scoring'!C102</f>
        <v>0</v>
      </c>
      <c r="D101" s="194">
        <f>'1. Master scoring '!D102</f>
        <v>0</v>
      </c>
      <c r="E101" s="128"/>
      <c r="F101" s="127"/>
      <c r="G101" s="127"/>
      <c r="H101" s="127"/>
      <c r="I101" s="127"/>
      <c r="J101" s="127"/>
      <c r="K101" s="135" t="str">
        <f t="shared" si="8"/>
        <v/>
      </c>
      <c r="L101" s="127"/>
      <c r="M101" s="146" t="str">
        <f t="shared" si="9"/>
        <v/>
      </c>
      <c r="N101" s="127"/>
      <c r="O101" s="127"/>
      <c r="P101" s="133" t="str">
        <f t="shared" si="10"/>
        <v/>
      </c>
      <c r="Q101" s="127"/>
      <c r="R101" s="127"/>
      <c r="S101" s="127"/>
      <c r="T101" s="127"/>
      <c r="U101" s="135" t="str">
        <f t="shared" si="11"/>
        <v/>
      </c>
      <c r="V101" s="757"/>
      <c r="W101" s="757"/>
      <c r="X101" s="135"/>
      <c r="Y101" s="128"/>
      <c r="Z101" s="130" t="str">
        <f>IFERROR(AVERAGE(F101:J101,#REF!,N101:N101,Q101:S101)," ")</f>
        <v xml:space="preserve"> </v>
      </c>
      <c r="AA101" s="131" t="str">
        <f>IFERROR(RANK(Z101,$Z$13:$Z$127,0)+COUNTIF($Z$13:Z101,#REF!)," ")</f>
        <v xml:space="preserve"> </v>
      </c>
      <c r="AB101" s="192" t="s">
        <v>1</v>
      </c>
      <c r="AC101" s="192"/>
    </row>
    <row r="102" spans="1:29" ht="22.5" customHeight="1">
      <c r="A102" s="136"/>
      <c r="B102" s="136"/>
      <c r="C102" s="194">
        <f>'3. NON USARE Master scoring'!C103</f>
        <v>0</v>
      </c>
      <c r="D102" s="194">
        <f>'1. Master scoring '!D103</f>
        <v>0</v>
      </c>
      <c r="E102" s="128"/>
      <c r="F102" s="127"/>
      <c r="G102" s="127"/>
      <c r="H102" s="127"/>
      <c r="I102" s="127"/>
      <c r="J102" s="127"/>
      <c r="K102" s="135" t="str">
        <f t="shared" si="8"/>
        <v/>
      </c>
      <c r="L102" s="127"/>
      <c r="M102" s="146" t="str">
        <f t="shared" si="9"/>
        <v/>
      </c>
      <c r="N102" s="127"/>
      <c r="O102" s="127"/>
      <c r="P102" s="133" t="str">
        <f t="shared" si="10"/>
        <v/>
      </c>
      <c r="Q102" s="127"/>
      <c r="R102" s="127"/>
      <c r="S102" s="127"/>
      <c r="T102" s="127"/>
      <c r="U102" s="135" t="str">
        <f t="shared" si="11"/>
        <v/>
      </c>
      <c r="V102" s="757"/>
      <c r="W102" s="757"/>
      <c r="X102" s="135"/>
      <c r="Y102" s="128"/>
      <c r="Z102" s="130" t="str">
        <f>IFERROR(AVERAGE(F102:J102,#REF!,N102:N102,Q102:S102)," ")</f>
        <v xml:space="preserve"> </v>
      </c>
      <c r="AA102" s="131" t="str">
        <f>IFERROR(RANK(Z102,$Z$13:$Z$127,0)+COUNTIF($Z$13:Z102,#REF!)," ")</f>
        <v xml:space="preserve"> </v>
      </c>
      <c r="AB102" s="192" t="s">
        <v>1</v>
      </c>
      <c r="AC102" s="192"/>
    </row>
    <row r="103" spans="1:29" ht="22.5" customHeight="1">
      <c r="A103" s="136"/>
      <c r="B103" s="136"/>
      <c r="C103" s="194">
        <f>'3. NON USARE Master scoring'!C104</f>
        <v>0</v>
      </c>
      <c r="D103" s="194">
        <f>'1. Master scoring '!D104</f>
        <v>0</v>
      </c>
      <c r="E103" s="128"/>
      <c r="F103" s="127"/>
      <c r="G103" s="127"/>
      <c r="H103" s="127"/>
      <c r="I103" s="127"/>
      <c r="J103" s="127"/>
      <c r="K103" s="135" t="str">
        <f t="shared" si="8"/>
        <v/>
      </c>
      <c r="L103" s="127"/>
      <c r="M103" s="146" t="str">
        <f t="shared" si="9"/>
        <v/>
      </c>
      <c r="N103" s="127"/>
      <c r="O103" s="127"/>
      <c r="P103" s="133" t="str">
        <f t="shared" si="10"/>
        <v/>
      </c>
      <c r="Q103" s="127"/>
      <c r="R103" s="127"/>
      <c r="S103" s="127"/>
      <c r="T103" s="127"/>
      <c r="U103" s="135" t="str">
        <f t="shared" si="11"/>
        <v/>
      </c>
      <c r="V103" s="757"/>
      <c r="W103" s="757"/>
      <c r="X103" s="135"/>
      <c r="Y103" s="128"/>
      <c r="Z103" s="130" t="str">
        <f>IFERROR(AVERAGE(F103:J103,#REF!,N103:N103,Q103:S103)," ")</f>
        <v xml:space="preserve"> </v>
      </c>
      <c r="AA103" s="131" t="str">
        <f>IFERROR(RANK(Z103,$Z$13:$Z$127,0)+COUNTIF($Z$13:Z103,#REF!)," ")</f>
        <v xml:space="preserve"> </v>
      </c>
      <c r="AB103" s="192" t="s">
        <v>1</v>
      </c>
      <c r="AC103" s="192"/>
    </row>
    <row r="104" spans="1:29" ht="22.5" customHeight="1">
      <c r="A104" s="136"/>
      <c r="B104" s="136"/>
      <c r="C104" s="194">
        <f>'3. NON USARE Master scoring'!C105</f>
        <v>0</v>
      </c>
      <c r="D104" s="194">
        <f>'1. Master scoring '!D105</f>
        <v>0</v>
      </c>
      <c r="E104" s="128"/>
      <c r="F104" s="127"/>
      <c r="G104" s="127"/>
      <c r="H104" s="127"/>
      <c r="I104" s="127"/>
      <c r="J104" s="127"/>
      <c r="K104" s="135" t="str">
        <f t="shared" si="8"/>
        <v/>
      </c>
      <c r="L104" s="127"/>
      <c r="M104" s="146" t="str">
        <f t="shared" ref="M104:M129" si="12">IFERROR(AVERAGE(L104:L104),"")</f>
        <v/>
      </c>
      <c r="N104" s="127"/>
      <c r="O104" s="127"/>
      <c r="P104" s="133" t="str">
        <f t="shared" ref="P104:P129" si="13">IFERROR(AVERAGE(N104:N104),"")</f>
        <v/>
      </c>
      <c r="Q104" s="127"/>
      <c r="R104" s="127"/>
      <c r="S104" s="127"/>
      <c r="T104" s="127"/>
      <c r="U104" s="135" t="str">
        <f t="shared" ref="U104:U129" si="14">IFERROR(AVERAGE(Q104:S104),"")</f>
        <v/>
      </c>
      <c r="V104" s="757"/>
      <c r="W104" s="757"/>
      <c r="X104" s="135"/>
      <c r="Y104" s="128"/>
      <c r="Z104" s="130" t="str">
        <f>IFERROR(AVERAGE(F104:J104,#REF!,N104:N104,Q104:S104)," ")</f>
        <v xml:space="preserve"> </v>
      </c>
      <c r="AA104" s="131" t="str">
        <f>IFERROR(RANK(Z104,$Z$13:$Z$127,0)+COUNTIF($Z$13:Z104,#REF!)," ")</f>
        <v xml:space="preserve"> </v>
      </c>
      <c r="AB104" s="192" t="s">
        <v>1</v>
      </c>
      <c r="AC104" s="192"/>
    </row>
    <row r="105" spans="1:29" ht="22.5" customHeight="1">
      <c r="A105" s="136"/>
      <c r="B105" s="136"/>
      <c r="C105" s="194">
        <f>'3. NON USARE Master scoring'!C106</f>
        <v>0</v>
      </c>
      <c r="D105" s="194">
        <f>'1. Master scoring '!D106</f>
        <v>0</v>
      </c>
      <c r="E105" s="128"/>
      <c r="F105" s="127"/>
      <c r="G105" s="127"/>
      <c r="H105" s="127"/>
      <c r="I105" s="127"/>
      <c r="J105" s="127"/>
      <c r="K105" s="135" t="str">
        <f t="shared" si="8"/>
        <v/>
      </c>
      <c r="L105" s="127"/>
      <c r="M105" s="146" t="str">
        <f t="shared" si="12"/>
        <v/>
      </c>
      <c r="N105" s="127"/>
      <c r="O105" s="127"/>
      <c r="P105" s="133" t="str">
        <f t="shared" si="13"/>
        <v/>
      </c>
      <c r="Q105" s="127"/>
      <c r="R105" s="127"/>
      <c r="S105" s="127"/>
      <c r="T105" s="127"/>
      <c r="U105" s="135" t="str">
        <f t="shared" si="14"/>
        <v/>
      </c>
      <c r="V105" s="757"/>
      <c r="W105" s="757"/>
      <c r="X105" s="135"/>
      <c r="Y105" s="128"/>
      <c r="Z105" s="130" t="str">
        <f>IFERROR(AVERAGE(F105:J105,#REF!,N105:N105,Q105:S105)," ")</f>
        <v xml:space="preserve"> </v>
      </c>
      <c r="AA105" s="131" t="str">
        <f>IFERROR(RANK(Z105,$Z$13:$Z$127,0)+COUNTIF($Z$13:Z105,#REF!)," ")</f>
        <v xml:space="preserve"> </v>
      </c>
      <c r="AB105" s="192" t="s">
        <v>1</v>
      </c>
      <c r="AC105" s="192"/>
    </row>
    <row r="106" spans="1:29" ht="22.5" customHeight="1">
      <c r="A106" s="136"/>
      <c r="B106" s="136"/>
      <c r="C106" s="194">
        <f>'3. NON USARE Master scoring'!C107</f>
        <v>0</v>
      </c>
      <c r="D106" s="194">
        <f>'1. Master scoring '!D107</f>
        <v>0</v>
      </c>
      <c r="E106" s="128"/>
      <c r="F106" s="127"/>
      <c r="G106" s="127"/>
      <c r="H106" s="127"/>
      <c r="I106" s="127"/>
      <c r="J106" s="127"/>
      <c r="K106" s="135" t="str">
        <f t="shared" si="8"/>
        <v/>
      </c>
      <c r="L106" s="127"/>
      <c r="M106" s="146" t="str">
        <f t="shared" si="12"/>
        <v/>
      </c>
      <c r="N106" s="127"/>
      <c r="O106" s="127"/>
      <c r="P106" s="133" t="str">
        <f t="shared" si="13"/>
        <v/>
      </c>
      <c r="Q106" s="127"/>
      <c r="R106" s="127"/>
      <c r="S106" s="127"/>
      <c r="T106" s="127"/>
      <c r="U106" s="135" t="str">
        <f t="shared" si="14"/>
        <v/>
      </c>
      <c r="V106" s="757"/>
      <c r="W106" s="757"/>
      <c r="X106" s="135"/>
      <c r="Y106" s="128"/>
      <c r="Z106" s="130" t="str">
        <f>IFERROR(AVERAGE(F106:J106,#REF!,N106:N106,Q106:S106)," ")</f>
        <v xml:space="preserve"> </v>
      </c>
      <c r="AA106" s="131" t="str">
        <f>IFERROR(RANK(Z106,$Z$13:$Z$127,0)+COUNTIF($Z$13:Z106,#REF!)," ")</f>
        <v xml:space="preserve"> </v>
      </c>
      <c r="AB106" s="192" t="s">
        <v>1</v>
      </c>
      <c r="AC106" s="192"/>
    </row>
    <row r="107" spans="1:29" ht="22.5" customHeight="1">
      <c r="A107" s="136"/>
      <c r="B107" s="136"/>
      <c r="C107" s="194">
        <f>'3. NON USARE Master scoring'!C108</f>
        <v>0</v>
      </c>
      <c r="D107" s="194">
        <f>'1. Master scoring '!D108</f>
        <v>0</v>
      </c>
      <c r="E107" s="128"/>
      <c r="F107" s="127"/>
      <c r="G107" s="127"/>
      <c r="H107" s="127"/>
      <c r="I107" s="127"/>
      <c r="J107" s="127"/>
      <c r="K107" s="135" t="str">
        <f t="shared" si="8"/>
        <v/>
      </c>
      <c r="L107" s="127"/>
      <c r="M107" s="146" t="str">
        <f t="shared" si="12"/>
        <v/>
      </c>
      <c r="N107" s="127"/>
      <c r="O107" s="127"/>
      <c r="P107" s="133" t="str">
        <f t="shared" si="13"/>
        <v/>
      </c>
      <c r="Q107" s="127"/>
      <c r="R107" s="127"/>
      <c r="S107" s="127"/>
      <c r="T107" s="127"/>
      <c r="U107" s="135" t="str">
        <f t="shared" si="14"/>
        <v/>
      </c>
      <c r="V107" s="757"/>
      <c r="W107" s="757"/>
      <c r="X107" s="135"/>
      <c r="Y107" s="128"/>
      <c r="Z107" s="130" t="str">
        <f>IFERROR(AVERAGE(F107:J107,#REF!,N107:N107,Q107:S107)," ")</f>
        <v xml:space="preserve"> </v>
      </c>
      <c r="AA107" s="131" t="str">
        <f>IFERROR(RANK(Z107,$Z$13:$Z$127,0)+COUNTIF($Z$13:Z107,#REF!)," ")</f>
        <v xml:space="preserve"> </v>
      </c>
      <c r="AB107" s="192" t="s">
        <v>1</v>
      </c>
      <c r="AC107" s="192"/>
    </row>
    <row r="108" spans="1:29" ht="22.5" customHeight="1">
      <c r="A108" s="136"/>
      <c r="B108" s="136"/>
      <c r="C108" s="194">
        <f>'3. NON USARE Master scoring'!C109</f>
        <v>0</v>
      </c>
      <c r="D108" s="194">
        <f>'1. Master scoring '!D109</f>
        <v>0</v>
      </c>
      <c r="E108" s="128"/>
      <c r="F108" s="127"/>
      <c r="G108" s="127"/>
      <c r="H108" s="127"/>
      <c r="I108" s="127"/>
      <c r="J108" s="127"/>
      <c r="K108" s="135" t="str">
        <f t="shared" si="8"/>
        <v/>
      </c>
      <c r="L108" s="127"/>
      <c r="M108" s="146" t="str">
        <f t="shared" si="12"/>
        <v/>
      </c>
      <c r="N108" s="127"/>
      <c r="O108" s="127"/>
      <c r="P108" s="133" t="str">
        <f t="shared" si="13"/>
        <v/>
      </c>
      <c r="Q108" s="127"/>
      <c r="R108" s="127"/>
      <c r="S108" s="127"/>
      <c r="T108" s="127"/>
      <c r="U108" s="135" t="str">
        <f t="shared" si="14"/>
        <v/>
      </c>
      <c r="V108" s="757"/>
      <c r="W108" s="757"/>
      <c r="X108" s="135"/>
      <c r="Y108" s="128"/>
      <c r="Z108" s="130" t="str">
        <f>IFERROR(AVERAGE(F108:J108,#REF!,N108:N108,Q108:S108)," ")</f>
        <v xml:space="preserve"> </v>
      </c>
      <c r="AA108" s="131" t="str">
        <f>IFERROR(RANK(Z108,$Z$13:$Z$127,0)+COUNTIF($Z$13:Z108,#REF!)," ")</f>
        <v xml:space="preserve"> </v>
      </c>
      <c r="AB108" s="192" t="s">
        <v>1</v>
      </c>
      <c r="AC108" s="192"/>
    </row>
    <row r="109" spans="1:29" ht="22.5" customHeight="1">
      <c r="A109" s="136"/>
      <c r="B109" s="136"/>
      <c r="C109" s="194">
        <f>'3. NON USARE Master scoring'!C110</f>
        <v>0</v>
      </c>
      <c r="D109" s="194">
        <f>'1. Master scoring '!D110</f>
        <v>0</v>
      </c>
      <c r="E109" s="128"/>
      <c r="F109" s="127"/>
      <c r="G109" s="127"/>
      <c r="H109" s="127"/>
      <c r="I109" s="127"/>
      <c r="J109" s="127"/>
      <c r="K109" s="135" t="str">
        <f t="shared" si="8"/>
        <v/>
      </c>
      <c r="L109" s="127"/>
      <c r="M109" s="146" t="str">
        <f t="shared" si="12"/>
        <v/>
      </c>
      <c r="N109" s="127"/>
      <c r="O109" s="127"/>
      <c r="P109" s="133" t="str">
        <f t="shared" si="13"/>
        <v/>
      </c>
      <c r="Q109" s="127"/>
      <c r="R109" s="127"/>
      <c r="S109" s="127"/>
      <c r="T109" s="127"/>
      <c r="U109" s="135" t="str">
        <f t="shared" si="14"/>
        <v/>
      </c>
      <c r="V109" s="757"/>
      <c r="W109" s="757"/>
      <c r="X109" s="135"/>
      <c r="Y109" s="128"/>
      <c r="Z109" s="130" t="str">
        <f>IFERROR(AVERAGE(F109:J109,#REF!,N109:N109,Q109:S109)," ")</f>
        <v xml:space="preserve"> </v>
      </c>
      <c r="AA109" s="131" t="str">
        <f>IFERROR(RANK(Z109,$Z$13:$Z$127,0)+COUNTIF($Z$13:Z109,#REF!)," ")</f>
        <v xml:space="preserve"> </v>
      </c>
      <c r="AB109" s="192" t="s">
        <v>1</v>
      </c>
      <c r="AC109" s="192"/>
    </row>
    <row r="110" spans="1:29" ht="22.5" customHeight="1">
      <c r="A110" s="136"/>
      <c r="B110" s="136"/>
      <c r="C110" s="194">
        <f>'3. NON USARE Master scoring'!C111</f>
        <v>0</v>
      </c>
      <c r="D110" s="194">
        <f>'1. Master scoring '!D111</f>
        <v>0</v>
      </c>
      <c r="E110" s="128"/>
      <c r="F110" s="127"/>
      <c r="G110" s="127"/>
      <c r="H110" s="127"/>
      <c r="I110" s="127"/>
      <c r="J110" s="127"/>
      <c r="K110" s="135" t="str">
        <f t="shared" si="8"/>
        <v/>
      </c>
      <c r="L110" s="127"/>
      <c r="M110" s="146" t="str">
        <f t="shared" si="12"/>
        <v/>
      </c>
      <c r="N110" s="127"/>
      <c r="O110" s="127"/>
      <c r="P110" s="133" t="str">
        <f t="shared" si="13"/>
        <v/>
      </c>
      <c r="Q110" s="127"/>
      <c r="R110" s="127"/>
      <c r="S110" s="127"/>
      <c r="T110" s="127"/>
      <c r="U110" s="135" t="str">
        <f t="shared" si="14"/>
        <v/>
      </c>
      <c r="V110" s="757"/>
      <c r="W110" s="757"/>
      <c r="X110" s="135"/>
      <c r="Y110" s="128"/>
      <c r="Z110" s="130" t="str">
        <f>IFERROR(AVERAGE(F110:J110,#REF!,N110:N110,Q110:S110)," ")</f>
        <v xml:space="preserve"> </v>
      </c>
      <c r="AA110" s="131" t="str">
        <f>IFERROR(RANK(Z110,$Z$13:$Z$127,0)+COUNTIF($Z$13:Z110,#REF!)," ")</f>
        <v xml:space="preserve"> </v>
      </c>
      <c r="AB110" s="192" t="s">
        <v>1</v>
      </c>
      <c r="AC110" s="192"/>
    </row>
    <row r="111" spans="1:29" ht="22.5" customHeight="1">
      <c r="A111" s="136"/>
      <c r="B111" s="136"/>
      <c r="C111" s="194">
        <f>'3. NON USARE Master scoring'!C112</f>
        <v>0</v>
      </c>
      <c r="D111" s="194">
        <f>'1. Master scoring '!D112</f>
        <v>0</v>
      </c>
      <c r="E111" s="128"/>
      <c r="F111" s="127"/>
      <c r="G111" s="127"/>
      <c r="H111" s="127"/>
      <c r="I111" s="127"/>
      <c r="J111" s="127"/>
      <c r="K111" s="135" t="str">
        <f t="shared" si="8"/>
        <v/>
      </c>
      <c r="L111" s="127"/>
      <c r="M111" s="146" t="str">
        <f t="shared" si="12"/>
        <v/>
      </c>
      <c r="N111" s="127"/>
      <c r="O111" s="127"/>
      <c r="P111" s="133" t="str">
        <f t="shared" si="13"/>
        <v/>
      </c>
      <c r="Q111" s="127"/>
      <c r="R111" s="127"/>
      <c r="S111" s="127"/>
      <c r="T111" s="127"/>
      <c r="U111" s="135" t="str">
        <f t="shared" si="14"/>
        <v/>
      </c>
      <c r="V111" s="757"/>
      <c r="W111" s="757"/>
      <c r="X111" s="135"/>
      <c r="Y111" s="128"/>
      <c r="Z111" s="130" t="str">
        <f>IFERROR(AVERAGE(F111:J111,#REF!,N111:N111,Q111:S111)," ")</f>
        <v xml:space="preserve"> </v>
      </c>
      <c r="AA111" s="131" t="str">
        <f>IFERROR(RANK(Z111,$Z$13:$Z$127,0)+COUNTIF($Z$13:Z111,#REF!)," ")</f>
        <v xml:space="preserve"> </v>
      </c>
      <c r="AB111" s="192" t="s">
        <v>1</v>
      </c>
      <c r="AC111" s="192"/>
    </row>
    <row r="112" spans="1:29" ht="22.5" customHeight="1">
      <c r="A112" s="136"/>
      <c r="B112" s="136"/>
      <c r="C112" s="194">
        <f>'3. NON USARE Master scoring'!C113</f>
        <v>0</v>
      </c>
      <c r="D112" s="194">
        <f>'1. Master scoring '!D113</f>
        <v>0</v>
      </c>
      <c r="E112" s="128"/>
      <c r="F112" s="127"/>
      <c r="G112" s="127"/>
      <c r="H112" s="127"/>
      <c r="I112" s="127"/>
      <c r="J112" s="127"/>
      <c r="K112" s="135" t="str">
        <f t="shared" si="8"/>
        <v/>
      </c>
      <c r="L112" s="127"/>
      <c r="M112" s="146" t="str">
        <f t="shared" si="12"/>
        <v/>
      </c>
      <c r="N112" s="127"/>
      <c r="O112" s="127"/>
      <c r="P112" s="133" t="str">
        <f t="shared" si="13"/>
        <v/>
      </c>
      <c r="Q112" s="127"/>
      <c r="R112" s="127"/>
      <c r="S112" s="127"/>
      <c r="T112" s="127"/>
      <c r="U112" s="135" t="str">
        <f t="shared" si="14"/>
        <v/>
      </c>
      <c r="V112" s="757"/>
      <c r="W112" s="757"/>
      <c r="X112" s="135"/>
      <c r="Y112" s="128"/>
      <c r="Z112" s="130" t="str">
        <f>IFERROR(AVERAGE(F112:J112,#REF!,N112:N112,Q112:S112)," ")</f>
        <v xml:space="preserve"> </v>
      </c>
      <c r="AA112" s="131" t="str">
        <f>IFERROR(RANK(Z112,$Z$13:$Z$127,0)+COUNTIF($Z$13:Z112,#REF!)," ")</f>
        <v xml:space="preserve"> </v>
      </c>
      <c r="AB112" s="192" t="s">
        <v>1</v>
      </c>
      <c r="AC112" s="192"/>
    </row>
    <row r="113" spans="1:29" ht="22.5" customHeight="1">
      <c r="A113" s="136"/>
      <c r="B113" s="136"/>
      <c r="C113" s="194">
        <f>'3. NON USARE Master scoring'!C114</f>
        <v>0</v>
      </c>
      <c r="D113" s="194">
        <f>'1. Master scoring '!D114</f>
        <v>0</v>
      </c>
      <c r="E113" s="128"/>
      <c r="F113" s="127"/>
      <c r="G113" s="127"/>
      <c r="H113" s="127"/>
      <c r="I113" s="127"/>
      <c r="J113" s="127"/>
      <c r="K113" s="135" t="str">
        <f t="shared" si="8"/>
        <v/>
      </c>
      <c r="L113" s="127"/>
      <c r="M113" s="146" t="str">
        <f t="shared" si="12"/>
        <v/>
      </c>
      <c r="N113" s="127"/>
      <c r="O113" s="127"/>
      <c r="P113" s="133" t="str">
        <f t="shared" si="13"/>
        <v/>
      </c>
      <c r="Q113" s="127"/>
      <c r="R113" s="127"/>
      <c r="S113" s="127"/>
      <c r="T113" s="127"/>
      <c r="U113" s="135" t="str">
        <f t="shared" si="14"/>
        <v/>
      </c>
      <c r="V113" s="757"/>
      <c r="W113" s="757"/>
      <c r="X113" s="135"/>
      <c r="Y113" s="128"/>
      <c r="Z113" s="130" t="str">
        <f>IFERROR(AVERAGE(F113:J113,#REF!,N113:N113,Q113:S113)," ")</f>
        <v xml:space="preserve"> </v>
      </c>
      <c r="AA113" s="131" t="str">
        <f>IFERROR(RANK(Z113,$Z$13:$Z$127,0)+COUNTIF($Z$13:Z113,#REF!)," ")</f>
        <v xml:space="preserve"> </v>
      </c>
      <c r="AB113" s="192" t="s">
        <v>1</v>
      </c>
      <c r="AC113" s="192"/>
    </row>
    <row r="114" spans="1:29" ht="22.5" customHeight="1">
      <c r="A114" s="136"/>
      <c r="B114" s="136"/>
      <c r="C114" s="194">
        <f>'3. NON USARE Master scoring'!C115</f>
        <v>0</v>
      </c>
      <c r="D114" s="194">
        <f>'1. Master scoring '!D115</f>
        <v>0</v>
      </c>
      <c r="E114" s="128"/>
      <c r="F114" s="127"/>
      <c r="G114" s="127"/>
      <c r="H114" s="127"/>
      <c r="I114" s="127"/>
      <c r="J114" s="127"/>
      <c r="K114" s="135" t="str">
        <f t="shared" si="8"/>
        <v/>
      </c>
      <c r="L114" s="127"/>
      <c r="M114" s="146" t="str">
        <f t="shared" si="12"/>
        <v/>
      </c>
      <c r="N114" s="127"/>
      <c r="O114" s="127"/>
      <c r="P114" s="133" t="str">
        <f t="shared" si="13"/>
        <v/>
      </c>
      <c r="Q114" s="127"/>
      <c r="R114" s="127"/>
      <c r="S114" s="127"/>
      <c r="T114" s="127"/>
      <c r="U114" s="135" t="str">
        <f t="shared" si="14"/>
        <v/>
      </c>
      <c r="V114" s="757"/>
      <c r="W114" s="757"/>
      <c r="X114" s="135"/>
      <c r="Y114" s="128"/>
      <c r="Z114" s="130" t="str">
        <f>IFERROR(AVERAGE(F114:J114,#REF!,N114:N114,Q114:S114)," ")</f>
        <v xml:space="preserve"> </v>
      </c>
      <c r="AA114" s="131" t="str">
        <f>IFERROR(RANK(Z114,$Z$13:$Z$127,0)+COUNTIF($Z$13:Z114,#REF!)," ")</f>
        <v xml:space="preserve"> </v>
      </c>
      <c r="AB114" s="192" t="s">
        <v>1</v>
      </c>
      <c r="AC114" s="192"/>
    </row>
    <row r="115" spans="1:29" ht="22.5" customHeight="1">
      <c r="A115" s="136"/>
      <c r="B115" s="136"/>
      <c r="C115" s="194">
        <f>'3. NON USARE Master scoring'!C116</f>
        <v>0</v>
      </c>
      <c r="D115" s="194">
        <f>'1. Master scoring '!D116</f>
        <v>0</v>
      </c>
      <c r="E115" s="128"/>
      <c r="F115" s="127"/>
      <c r="G115" s="127"/>
      <c r="H115" s="127"/>
      <c r="I115" s="127"/>
      <c r="J115" s="127"/>
      <c r="K115" s="135" t="str">
        <f t="shared" si="8"/>
        <v/>
      </c>
      <c r="L115" s="127"/>
      <c r="M115" s="146" t="str">
        <f t="shared" si="12"/>
        <v/>
      </c>
      <c r="N115" s="127"/>
      <c r="O115" s="127"/>
      <c r="P115" s="133" t="str">
        <f t="shared" si="13"/>
        <v/>
      </c>
      <c r="Q115" s="127"/>
      <c r="R115" s="127"/>
      <c r="S115" s="127"/>
      <c r="T115" s="127"/>
      <c r="U115" s="135" t="str">
        <f t="shared" si="14"/>
        <v/>
      </c>
      <c r="V115" s="757"/>
      <c r="W115" s="757"/>
      <c r="X115" s="135"/>
      <c r="Y115" s="128"/>
      <c r="Z115" s="130" t="str">
        <f>IFERROR(AVERAGE(F115:J115,#REF!,N115:N115,Q115:S115)," ")</f>
        <v xml:space="preserve"> </v>
      </c>
      <c r="AA115" s="131" t="str">
        <f>IFERROR(RANK(Z115,$Z$13:$Z$127,0)+COUNTIF($Z$13:Z115,#REF!)," ")</f>
        <v xml:space="preserve"> </v>
      </c>
      <c r="AB115" s="192" t="s">
        <v>1</v>
      </c>
      <c r="AC115" s="192"/>
    </row>
    <row r="116" spans="1:29" ht="22.5" customHeight="1">
      <c r="A116" s="136"/>
      <c r="B116" s="136"/>
      <c r="C116" s="194">
        <f>'3. NON USARE Master scoring'!C117</f>
        <v>0</v>
      </c>
      <c r="D116" s="194">
        <f>'1. Master scoring '!D117</f>
        <v>0</v>
      </c>
      <c r="E116" s="128"/>
      <c r="F116" s="127"/>
      <c r="G116" s="127"/>
      <c r="H116" s="127"/>
      <c r="I116" s="127"/>
      <c r="J116" s="127"/>
      <c r="K116" s="135" t="str">
        <f t="shared" si="8"/>
        <v/>
      </c>
      <c r="L116" s="127"/>
      <c r="M116" s="146" t="str">
        <f t="shared" si="12"/>
        <v/>
      </c>
      <c r="N116" s="127"/>
      <c r="O116" s="127"/>
      <c r="P116" s="133" t="str">
        <f t="shared" si="13"/>
        <v/>
      </c>
      <c r="Q116" s="127"/>
      <c r="R116" s="127"/>
      <c r="S116" s="127"/>
      <c r="T116" s="127"/>
      <c r="U116" s="135" t="str">
        <f t="shared" si="14"/>
        <v/>
      </c>
      <c r="V116" s="757"/>
      <c r="W116" s="757"/>
      <c r="X116" s="135"/>
      <c r="Y116" s="128"/>
      <c r="Z116" s="130" t="str">
        <f>IFERROR(AVERAGE(F116:J116,#REF!,N116:N116,Q116:S116)," ")</f>
        <v xml:space="preserve"> </v>
      </c>
      <c r="AA116" s="131" t="str">
        <f>IFERROR(RANK(Z116,$Z$13:$Z$127,0)+COUNTIF($Z$13:Z116,#REF!)," ")</f>
        <v xml:space="preserve"> </v>
      </c>
      <c r="AB116" s="192" t="s">
        <v>1</v>
      </c>
      <c r="AC116" s="192"/>
    </row>
    <row r="117" spans="1:29" ht="22.5" customHeight="1">
      <c r="A117" s="136"/>
      <c r="B117" s="136"/>
      <c r="C117" s="194">
        <f>'3. NON USARE Master scoring'!C118</f>
        <v>0</v>
      </c>
      <c r="D117" s="194">
        <f>'1. Master scoring '!D118</f>
        <v>0</v>
      </c>
      <c r="E117" s="128"/>
      <c r="F117" s="127"/>
      <c r="G117" s="127"/>
      <c r="H117" s="127"/>
      <c r="I117" s="127"/>
      <c r="J117" s="127"/>
      <c r="K117" s="135" t="str">
        <f t="shared" si="8"/>
        <v/>
      </c>
      <c r="L117" s="127"/>
      <c r="M117" s="146" t="str">
        <f t="shared" si="12"/>
        <v/>
      </c>
      <c r="N117" s="127"/>
      <c r="O117" s="127"/>
      <c r="P117" s="133" t="str">
        <f t="shared" si="13"/>
        <v/>
      </c>
      <c r="Q117" s="127"/>
      <c r="R117" s="127"/>
      <c r="S117" s="127"/>
      <c r="T117" s="127"/>
      <c r="U117" s="135" t="str">
        <f t="shared" si="14"/>
        <v/>
      </c>
      <c r="V117" s="757"/>
      <c r="W117" s="757"/>
      <c r="X117" s="135"/>
      <c r="Y117" s="128"/>
      <c r="Z117" s="130" t="str">
        <f>IFERROR(AVERAGE(F117:J117,#REF!,N117:N117,Q117:S117)," ")</f>
        <v xml:space="preserve"> </v>
      </c>
      <c r="AA117" s="131" t="str">
        <f>IFERROR(RANK(Z117,$Z$13:$Z$127,0)+COUNTIF($Z$13:Z117,#REF!)," ")</f>
        <v xml:space="preserve"> </v>
      </c>
      <c r="AB117" s="192" t="s">
        <v>1</v>
      </c>
      <c r="AC117" s="192"/>
    </row>
    <row r="118" spans="1:29" ht="22.5" customHeight="1">
      <c r="A118" s="136"/>
      <c r="B118" s="136"/>
      <c r="C118" s="194">
        <f>'3. NON USARE Master scoring'!C119</f>
        <v>0</v>
      </c>
      <c r="D118" s="194">
        <f>'1. Master scoring '!D119</f>
        <v>0</v>
      </c>
      <c r="E118" s="128"/>
      <c r="F118" s="127"/>
      <c r="G118" s="127"/>
      <c r="H118" s="127"/>
      <c r="I118" s="127"/>
      <c r="J118" s="127"/>
      <c r="K118" s="135" t="str">
        <f t="shared" si="8"/>
        <v/>
      </c>
      <c r="L118" s="127"/>
      <c r="M118" s="146" t="str">
        <f t="shared" si="12"/>
        <v/>
      </c>
      <c r="N118" s="127"/>
      <c r="O118" s="127"/>
      <c r="P118" s="133" t="str">
        <f t="shared" si="13"/>
        <v/>
      </c>
      <c r="Q118" s="127"/>
      <c r="R118" s="127"/>
      <c r="S118" s="127"/>
      <c r="T118" s="127"/>
      <c r="U118" s="135" t="str">
        <f t="shared" si="14"/>
        <v/>
      </c>
      <c r="V118" s="757"/>
      <c r="W118" s="757"/>
      <c r="X118" s="135"/>
      <c r="Y118" s="128"/>
      <c r="Z118" s="130" t="str">
        <f>IFERROR(AVERAGE(F118:J118,#REF!,N118:N118,Q118:S118)," ")</f>
        <v xml:space="preserve"> </v>
      </c>
      <c r="AA118" s="131" t="str">
        <f>IFERROR(RANK(Z118,$Z$13:$Z$127,0)+COUNTIF($Z$13:Z118,#REF!)," ")</f>
        <v xml:space="preserve"> </v>
      </c>
      <c r="AB118" s="192" t="s">
        <v>1</v>
      </c>
      <c r="AC118" s="192"/>
    </row>
    <row r="119" spans="1:29" ht="22.5" customHeight="1">
      <c r="A119" s="136"/>
      <c r="B119" s="136"/>
      <c r="C119" s="194">
        <f>'3. NON USARE Master scoring'!C120</f>
        <v>0</v>
      </c>
      <c r="D119" s="194">
        <f>'1. Master scoring '!D120</f>
        <v>0</v>
      </c>
      <c r="E119" s="128"/>
      <c r="F119" s="127"/>
      <c r="G119" s="127"/>
      <c r="H119" s="127"/>
      <c r="I119" s="127"/>
      <c r="J119" s="127"/>
      <c r="K119" s="135" t="str">
        <f t="shared" si="8"/>
        <v/>
      </c>
      <c r="L119" s="127"/>
      <c r="M119" s="146" t="str">
        <f t="shared" si="12"/>
        <v/>
      </c>
      <c r="N119" s="127"/>
      <c r="O119" s="127"/>
      <c r="P119" s="133" t="str">
        <f t="shared" si="13"/>
        <v/>
      </c>
      <c r="Q119" s="127"/>
      <c r="R119" s="127"/>
      <c r="S119" s="127"/>
      <c r="T119" s="127"/>
      <c r="U119" s="135" t="str">
        <f t="shared" si="14"/>
        <v/>
      </c>
      <c r="V119" s="757"/>
      <c r="W119" s="757"/>
      <c r="X119" s="135"/>
      <c r="Y119" s="128"/>
      <c r="Z119" s="130" t="str">
        <f>IFERROR(AVERAGE(F119:J119,#REF!,N119:N119,Q119:S119)," ")</f>
        <v xml:space="preserve"> </v>
      </c>
      <c r="AA119" s="131" t="str">
        <f>IFERROR(RANK(Z119,$Z$13:$Z$127,0)+COUNTIF($Z$13:Z119,#REF!)," ")</f>
        <v xml:space="preserve"> </v>
      </c>
      <c r="AB119" s="192" t="s">
        <v>1</v>
      </c>
      <c r="AC119" s="192"/>
    </row>
    <row r="120" spans="1:29" ht="22.5" customHeight="1">
      <c r="A120" s="136"/>
      <c r="B120" s="136"/>
      <c r="C120" s="194">
        <f>'3. NON USARE Master scoring'!C121</f>
        <v>0</v>
      </c>
      <c r="D120" s="194">
        <f>'1. Master scoring '!D121</f>
        <v>0</v>
      </c>
      <c r="E120" s="128"/>
      <c r="F120" s="127"/>
      <c r="G120" s="127"/>
      <c r="H120" s="127"/>
      <c r="I120" s="127"/>
      <c r="J120" s="127"/>
      <c r="K120" s="135" t="str">
        <f t="shared" si="8"/>
        <v/>
      </c>
      <c r="L120" s="127"/>
      <c r="M120" s="146" t="str">
        <f t="shared" si="12"/>
        <v/>
      </c>
      <c r="N120" s="127"/>
      <c r="O120" s="127"/>
      <c r="P120" s="133" t="str">
        <f t="shared" si="13"/>
        <v/>
      </c>
      <c r="Q120" s="127"/>
      <c r="R120" s="127"/>
      <c r="S120" s="127"/>
      <c r="T120" s="127"/>
      <c r="U120" s="135" t="str">
        <f t="shared" si="14"/>
        <v/>
      </c>
      <c r="V120" s="757"/>
      <c r="W120" s="757"/>
      <c r="X120" s="135"/>
      <c r="Y120" s="128"/>
      <c r="Z120" s="130" t="str">
        <f>IFERROR(AVERAGE(F120:J120,#REF!,N120:N120,Q120:S120)," ")</f>
        <v xml:space="preserve"> </v>
      </c>
      <c r="AA120" s="131" t="str">
        <f>IFERROR(RANK(Z120,$Z$13:$Z$127,0)+COUNTIF($Z$13:Z120,#REF!)," ")</f>
        <v xml:space="preserve"> </v>
      </c>
      <c r="AB120" s="192" t="s">
        <v>1</v>
      </c>
      <c r="AC120" s="192"/>
    </row>
    <row r="121" spans="1:29" ht="22.5" customHeight="1">
      <c r="A121" s="136"/>
      <c r="B121" s="136"/>
      <c r="C121" s="194">
        <f>'3. NON USARE Master scoring'!C122</f>
        <v>0</v>
      </c>
      <c r="D121" s="194">
        <f>'1. Master scoring '!D122</f>
        <v>0</v>
      </c>
      <c r="E121" s="128"/>
      <c r="F121" s="127"/>
      <c r="G121" s="127"/>
      <c r="H121" s="127"/>
      <c r="I121" s="127"/>
      <c r="J121" s="127"/>
      <c r="K121" s="135" t="str">
        <f t="shared" si="8"/>
        <v/>
      </c>
      <c r="L121" s="127"/>
      <c r="M121" s="146" t="str">
        <f t="shared" si="12"/>
        <v/>
      </c>
      <c r="N121" s="127"/>
      <c r="O121" s="127"/>
      <c r="P121" s="133" t="str">
        <f t="shared" si="13"/>
        <v/>
      </c>
      <c r="Q121" s="127"/>
      <c r="R121" s="127"/>
      <c r="S121" s="127"/>
      <c r="T121" s="127"/>
      <c r="U121" s="135" t="str">
        <f t="shared" si="14"/>
        <v/>
      </c>
      <c r="V121" s="757"/>
      <c r="W121" s="757"/>
      <c r="X121" s="135"/>
      <c r="Y121" s="128"/>
      <c r="Z121" s="130" t="str">
        <f>IFERROR(AVERAGE(F121:J121,#REF!,N121:N121,Q121:S121)," ")</f>
        <v xml:space="preserve"> </v>
      </c>
      <c r="AA121" s="131" t="str">
        <f>IFERROR(RANK(Z121,$Z$13:$Z$127,0)+COUNTIF($Z$13:Z121,#REF!)," ")</f>
        <v xml:space="preserve"> </v>
      </c>
      <c r="AB121" s="192" t="s">
        <v>1</v>
      </c>
      <c r="AC121" s="192"/>
    </row>
    <row r="122" spans="1:29" ht="22.5" customHeight="1">
      <c r="A122" s="136"/>
      <c r="B122" s="136"/>
      <c r="C122" s="194">
        <f>'3. NON USARE Master scoring'!C123</f>
        <v>0</v>
      </c>
      <c r="D122" s="194">
        <f>'1. Master scoring '!D123</f>
        <v>0</v>
      </c>
      <c r="E122" s="128"/>
      <c r="F122" s="127"/>
      <c r="G122" s="127"/>
      <c r="H122" s="127"/>
      <c r="I122" s="127"/>
      <c r="J122" s="127"/>
      <c r="K122" s="135" t="str">
        <f t="shared" si="8"/>
        <v/>
      </c>
      <c r="L122" s="127"/>
      <c r="M122" s="146" t="str">
        <f t="shared" si="12"/>
        <v/>
      </c>
      <c r="N122" s="127"/>
      <c r="O122" s="127"/>
      <c r="P122" s="133" t="str">
        <f t="shared" si="13"/>
        <v/>
      </c>
      <c r="Q122" s="127"/>
      <c r="R122" s="127"/>
      <c r="S122" s="127"/>
      <c r="T122" s="127"/>
      <c r="U122" s="135" t="str">
        <f t="shared" si="14"/>
        <v/>
      </c>
      <c r="V122" s="757"/>
      <c r="W122" s="757"/>
      <c r="X122" s="135"/>
      <c r="Y122" s="128"/>
      <c r="Z122" s="130" t="str">
        <f>IFERROR(AVERAGE(F122:J122,#REF!,N122:N122,Q122:S122)," ")</f>
        <v xml:space="preserve"> </v>
      </c>
      <c r="AA122" s="131" t="str">
        <f>IFERROR(RANK(Z122,$Z$13:$Z$127,0)+COUNTIF($Z$13:Z122,#REF!)," ")</f>
        <v xml:space="preserve"> </v>
      </c>
      <c r="AB122" s="192" t="s">
        <v>1</v>
      </c>
      <c r="AC122" s="192"/>
    </row>
    <row r="123" spans="1:29" ht="22.5" customHeight="1">
      <c r="A123" s="136"/>
      <c r="B123" s="136"/>
      <c r="C123" s="194">
        <f>'3. NON USARE Master scoring'!C124</f>
        <v>0</v>
      </c>
      <c r="D123" s="194">
        <f>'1. Master scoring '!D124</f>
        <v>0</v>
      </c>
      <c r="E123" s="128"/>
      <c r="F123" s="127"/>
      <c r="G123" s="127"/>
      <c r="H123" s="127"/>
      <c r="I123" s="127"/>
      <c r="J123" s="127"/>
      <c r="K123" s="135" t="str">
        <f t="shared" si="8"/>
        <v/>
      </c>
      <c r="L123" s="127"/>
      <c r="M123" s="146" t="str">
        <f t="shared" si="12"/>
        <v/>
      </c>
      <c r="N123" s="127"/>
      <c r="O123" s="127"/>
      <c r="P123" s="133" t="str">
        <f t="shared" si="13"/>
        <v/>
      </c>
      <c r="Q123" s="127"/>
      <c r="R123" s="127"/>
      <c r="S123" s="127"/>
      <c r="T123" s="127"/>
      <c r="U123" s="135" t="str">
        <f t="shared" si="14"/>
        <v/>
      </c>
      <c r="V123" s="757"/>
      <c r="W123" s="757"/>
      <c r="X123" s="135"/>
      <c r="Y123" s="128"/>
      <c r="Z123" s="130" t="str">
        <f>IFERROR(AVERAGE(F123:J123,#REF!,N123:N123,Q123:S123)," ")</f>
        <v xml:space="preserve"> </v>
      </c>
      <c r="AA123" s="131" t="str">
        <f>IFERROR(RANK(Z123,$Z$13:$Z$127,0)+COUNTIF($Z$13:Z123,#REF!)," ")</f>
        <v xml:space="preserve"> </v>
      </c>
      <c r="AB123" s="192" t="s">
        <v>1</v>
      </c>
      <c r="AC123" s="192"/>
    </row>
    <row r="124" spans="1:29" ht="22.5" customHeight="1">
      <c r="A124" s="136"/>
      <c r="B124" s="136"/>
      <c r="C124" s="194">
        <f>'3. NON USARE Master scoring'!C125</f>
        <v>0</v>
      </c>
      <c r="D124" s="19" t="e">
        <f>VLOOKUP(C124,'3. NON USARE Master scoring'!$C$14:$AH$115,2,FALSE)</f>
        <v>#N/A</v>
      </c>
      <c r="E124" s="128"/>
      <c r="F124" s="127"/>
      <c r="G124" s="127"/>
      <c r="H124" s="127"/>
      <c r="I124" s="127"/>
      <c r="J124" s="127"/>
      <c r="K124" s="135" t="str">
        <f t="shared" si="8"/>
        <v/>
      </c>
      <c r="L124" s="127"/>
      <c r="M124" s="146" t="str">
        <f t="shared" si="12"/>
        <v/>
      </c>
      <c r="N124" s="127"/>
      <c r="O124" s="127"/>
      <c r="P124" s="133" t="str">
        <f t="shared" si="13"/>
        <v/>
      </c>
      <c r="Q124" s="127"/>
      <c r="R124" s="127"/>
      <c r="S124" s="127"/>
      <c r="T124" s="127"/>
      <c r="U124" s="135" t="str">
        <f t="shared" si="14"/>
        <v/>
      </c>
      <c r="V124" s="757"/>
      <c r="W124" s="757"/>
      <c r="X124" s="135"/>
      <c r="Y124" s="128"/>
      <c r="Z124" s="130" t="str">
        <f>IFERROR(AVERAGE(F124:J124,#REF!,N124:N124,Q124:S124)," ")</f>
        <v xml:space="preserve"> </v>
      </c>
      <c r="AA124" s="131" t="str">
        <f>IFERROR(RANK(Z124,$Z$13:$Z$127,0)+COUNTIF($Z$13:Z124,#REF!)," ")</f>
        <v xml:space="preserve"> </v>
      </c>
      <c r="AB124" s="192" t="s">
        <v>1</v>
      </c>
      <c r="AC124" s="192"/>
    </row>
    <row r="125" spans="1:29" ht="22.5" customHeight="1">
      <c r="A125" s="136"/>
      <c r="B125" s="136"/>
      <c r="C125" s="194">
        <f>'3. NON USARE Master scoring'!C126</f>
        <v>0</v>
      </c>
      <c r="D125" s="19" t="e">
        <f>VLOOKUP(C125,'3. NON USARE Master scoring'!$C$14:$AH$115,2,FALSE)</f>
        <v>#N/A</v>
      </c>
      <c r="E125" s="128"/>
      <c r="F125" s="127"/>
      <c r="G125" s="127"/>
      <c r="H125" s="127"/>
      <c r="I125" s="127"/>
      <c r="J125" s="127"/>
      <c r="K125" s="135" t="str">
        <f t="shared" si="8"/>
        <v/>
      </c>
      <c r="L125" s="127"/>
      <c r="M125" s="146" t="str">
        <f t="shared" si="12"/>
        <v/>
      </c>
      <c r="N125" s="127"/>
      <c r="O125" s="127"/>
      <c r="P125" s="133" t="str">
        <f t="shared" si="13"/>
        <v/>
      </c>
      <c r="Q125" s="127"/>
      <c r="R125" s="127"/>
      <c r="S125" s="127"/>
      <c r="T125" s="127"/>
      <c r="U125" s="135" t="str">
        <f t="shared" si="14"/>
        <v/>
      </c>
      <c r="V125" s="757"/>
      <c r="W125" s="757"/>
      <c r="X125" s="135"/>
      <c r="Y125" s="128"/>
      <c r="Z125" s="130" t="str">
        <f>IFERROR(AVERAGE(F125:J125,#REF!,N125:N125,Q125:S125)," ")</f>
        <v xml:space="preserve"> </v>
      </c>
      <c r="AA125" s="131" t="str">
        <f>IFERROR(RANK(Z125,$Z$13:$Z$127,0)+COUNTIF($Z$13:Z125,#REF!)," ")</f>
        <v xml:space="preserve"> </v>
      </c>
      <c r="AB125" s="192" t="s">
        <v>1</v>
      </c>
      <c r="AC125" s="192"/>
    </row>
    <row r="126" spans="1:29" ht="22.5" customHeight="1">
      <c r="A126" s="136"/>
      <c r="B126" s="136"/>
      <c r="C126" s="194">
        <f>'3. NON USARE Master scoring'!C127</f>
        <v>0</v>
      </c>
      <c r="D126" s="19" t="e">
        <f>VLOOKUP(C126,'3. NON USARE Master scoring'!$C$14:$AH$115,2,FALSE)</f>
        <v>#N/A</v>
      </c>
      <c r="E126" s="128"/>
      <c r="F126" s="127"/>
      <c r="G126" s="127"/>
      <c r="H126" s="127"/>
      <c r="I126" s="127"/>
      <c r="J126" s="127"/>
      <c r="K126" s="135" t="str">
        <f t="shared" si="8"/>
        <v/>
      </c>
      <c r="L126" s="127"/>
      <c r="M126" s="146" t="str">
        <f t="shared" si="12"/>
        <v/>
      </c>
      <c r="N126" s="127"/>
      <c r="O126" s="127"/>
      <c r="P126" s="133" t="str">
        <f t="shared" si="13"/>
        <v/>
      </c>
      <c r="Q126" s="127"/>
      <c r="R126" s="127"/>
      <c r="S126" s="127"/>
      <c r="T126" s="127"/>
      <c r="U126" s="135" t="str">
        <f t="shared" si="14"/>
        <v/>
      </c>
      <c r="V126" s="757"/>
      <c r="W126" s="757"/>
      <c r="X126" s="135"/>
      <c r="Y126" s="128"/>
      <c r="Z126" s="130" t="str">
        <f>IFERROR(AVERAGE(F126:J126,#REF!,N126:N126,Q126:S126)," ")</f>
        <v xml:space="preserve"> </v>
      </c>
      <c r="AA126" s="131" t="str">
        <f>IFERROR(RANK(Z126,$Z$13:$Z$127,0)+COUNTIF($Z$13:Z126,#REF!)," ")</f>
        <v xml:space="preserve"> </v>
      </c>
      <c r="AB126" s="192" t="s">
        <v>1</v>
      </c>
      <c r="AC126" s="192"/>
    </row>
    <row r="127" spans="1:29" ht="22.5" customHeight="1">
      <c r="A127" s="136"/>
      <c r="B127" s="136"/>
      <c r="C127" s="194">
        <f>'3. NON USARE Master scoring'!C128</f>
        <v>0</v>
      </c>
      <c r="D127" s="19" t="e">
        <f>VLOOKUP(C127,'3. NON USARE Master scoring'!$C$14:$AH$115,2,FALSE)</f>
        <v>#N/A</v>
      </c>
      <c r="E127" s="128"/>
      <c r="F127" s="127"/>
      <c r="G127" s="127"/>
      <c r="H127" s="127"/>
      <c r="I127" s="127"/>
      <c r="J127" s="127"/>
      <c r="K127" s="135" t="str">
        <f t="shared" si="8"/>
        <v/>
      </c>
      <c r="L127" s="127"/>
      <c r="M127" s="146" t="str">
        <f t="shared" si="12"/>
        <v/>
      </c>
      <c r="N127" s="127"/>
      <c r="O127" s="127"/>
      <c r="P127" s="133" t="str">
        <f t="shared" si="13"/>
        <v/>
      </c>
      <c r="Q127" s="127"/>
      <c r="R127" s="127"/>
      <c r="S127" s="127"/>
      <c r="T127" s="127"/>
      <c r="U127" s="135" t="str">
        <f t="shared" si="14"/>
        <v/>
      </c>
      <c r="V127" s="757"/>
      <c r="W127" s="757"/>
      <c r="X127" s="135"/>
      <c r="Y127" s="128"/>
      <c r="Z127" s="130" t="str">
        <f>IFERROR(AVERAGE(F127:J127,#REF!,N127:N127,Q127:S127)," ")</f>
        <v xml:space="preserve"> </v>
      </c>
      <c r="AA127" s="131" t="str">
        <f>IFERROR(RANK(Z127,$Z$13:$Z$127,0)+COUNTIF($Z$13:Z127,#REF!)," ")</f>
        <v xml:space="preserve"> </v>
      </c>
      <c r="AB127" s="192" t="s">
        <v>1</v>
      </c>
      <c r="AC127" s="192"/>
    </row>
    <row r="128" spans="1:29" ht="22.5" customHeight="1">
      <c r="A128" s="136"/>
      <c r="B128" s="136"/>
      <c r="C128" s="194">
        <f>'3. NON USARE Master scoring'!C129</f>
        <v>0</v>
      </c>
      <c r="D128" s="19" t="e">
        <f>VLOOKUP(C128,'3. NON USARE Master scoring'!$C$14:$AH$115,2,FALSE)</f>
        <v>#N/A</v>
      </c>
      <c r="E128" s="128"/>
      <c r="F128" s="127"/>
      <c r="G128" s="127"/>
      <c r="H128" s="127"/>
      <c r="I128" s="127"/>
      <c r="J128" s="127"/>
      <c r="K128" s="135" t="str">
        <f t="shared" si="8"/>
        <v/>
      </c>
      <c r="L128" s="127"/>
      <c r="M128" s="146" t="str">
        <f t="shared" si="12"/>
        <v/>
      </c>
      <c r="N128" s="127"/>
      <c r="O128" s="127"/>
      <c r="P128" s="133" t="str">
        <f t="shared" si="13"/>
        <v/>
      </c>
      <c r="Q128" s="127"/>
      <c r="R128" s="127"/>
      <c r="S128" s="127"/>
      <c r="T128" s="127"/>
      <c r="U128" s="135" t="str">
        <f t="shared" si="14"/>
        <v/>
      </c>
      <c r="V128" s="757"/>
      <c r="W128" s="757"/>
      <c r="X128" s="135"/>
      <c r="Y128" s="128"/>
      <c r="Z128" s="130" t="str">
        <f>IFERROR(AVERAGE(F128:J128,#REF!,N128:N128,Q128:S128)," ")</f>
        <v xml:space="preserve"> </v>
      </c>
      <c r="AA128" s="131" t="str">
        <f>IFERROR(RANK(Z128,$Z$13:$Z$127,0)+COUNTIF($Z$13:Z128,#REF!)," ")</f>
        <v xml:space="preserve"> </v>
      </c>
      <c r="AB128" s="192" t="s">
        <v>1</v>
      </c>
      <c r="AC128" s="192"/>
    </row>
    <row r="129" spans="1:29" ht="22.5" customHeight="1">
      <c r="A129" s="136"/>
      <c r="B129" s="136"/>
      <c r="C129" s="194">
        <f>'3. NON USARE Master scoring'!C130</f>
        <v>0</v>
      </c>
      <c r="D129" s="19" t="e">
        <f>VLOOKUP(C129,'3. NON USARE Master scoring'!$C$14:$AH$115,2,FALSE)</f>
        <v>#N/A</v>
      </c>
      <c r="E129" s="128"/>
      <c r="F129" s="127"/>
      <c r="G129" s="127"/>
      <c r="H129" s="127"/>
      <c r="I129" s="127"/>
      <c r="J129" s="127"/>
      <c r="K129" s="135" t="str">
        <f t="shared" si="8"/>
        <v/>
      </c>
      <c r="L129" s="127"/>
      <c r="M129" s="146" t="str">
        <f t="shared" si="12"/>
        <v/>
      </c>
      <c r="N129" s="127"/>
      <c r="O129" s="127"/>
      <c r="P129" s="133" t="str">
        <f t="shared" si="13"/>
        <v/>
      </c>
      <c r="Q129" s="127"/>
      <c r="R129" s="127"/>
      <c r="S129" s="127"/>
      <c r="T129" s="127"/>
      <c r="U129" s="135" t="str">
        <f t="shared" si="14"/>
        <v/>
      </c>
      <c r="V129" s="757"/>
      <c r="W129" s="757"/>
      <c r="X129" s="135"/>
      <c r="Y129" s="128"/>
      <c r="Z129" s="130" t="str">
        <f>IFERROR(AVERAGE(F129:J129,#REF!,N129:N129,Q129:S129)," ")</f>
        <v xml:space="preserve"> </v>
      </c>
      <c r="AA129" s="131" t="str">
        <f>IFERROR(RANK(Z129,$Z$13:$Z$127,0)+COUNTIF($Z$13:Z129,#REF!)," ")</f>
        <v xml:space="preserve"> </v>
      </c>
      <c r="AB129" s="192" t="s">
        <v>1</v>
      </c>
      <c r="AC129" s="192"/>
    </row>
  </sheetData>
  <mergeCells count="8">
    <mergeCell ref="B2:C2"/>
    <mergeCell ref="Z7:AA7"/>
    <mergeCell ref="N8:P8"/>
    <mergeCell ref="Q8:U8"/>
    <mergeCell ref="Z8:AA8"/>
    <mergeCell ref="L8:M8"/>
    <mergeCell ref="F8:K8"/>
    <mergeCell ref="V8:X8"/>
  </mergeCells>
  <phoneticPr fontId="150" type="noConversion"/>
  <conditionalFormatting sqref="F31:G31">
    <cfRule type="colorScale" priority="11">
      <colorScale>
        <cfvo type="num" val="1"/>
        <cfvo type="num" val="2.2999999999999998"/>
        <cfvo type="num" val="4.5"/>
        <color rgb="FFFF0000"/>
        <color rgb="FFFFFF00"/>
        <color rgb="FF57BB8A"/>
      </colorScale>
    </cfRule>
  </conditionalFormatting>
  <conditionalFormatting sqref="Q33:Q34">
    <cfRule type="colorScale" priority="6">
      <colorScale>
        <cfvo type="percent" val="40"/>
        <cfvo type="percent" val="60"/>
        <cfvo type="percent" val="80"/>
        <color rgb="FFFFFFFF"/>
        <color rgb="FFABDDC5"/>
        <color rgb="FF57BB8A"/>
      </colorScale>
    </cfRule>
  </conditionalFormatting>
  <conditionalFormatting sqref="Z13:Z33">
    <cfRule type="colorScale" priority="1">
      <colorScale>
        <cfvo type="formula" val="&quot;&lt;1&quot;"/>
        <cfvo type="formula" val="&quot;1&gt;;&lt;3&quot;"/>
        <cfvo type="formula" val="&quot;&gt;3&quot;"/>
        <color rgb="FFF8696B"/>
        <color rgb="FFFFEB84"/>
        <color rgb="FF63BE7B"/>
      </colorScale>
    </cfRule>
  </conditionalFormatting>
  <conditionalFormatting sqref="Z74:Z129">
    <cfRule type="colorScale" priority="12">
      <colorScale>
        <cfvo type="percent" val="40"/>
        <cfvo type="percent" val="60"/>
        <cfvo type="percent" val="80"/>
        <color rgb="FFFFFFFF"/>
        <color rgb="FFABDDC5"/>
        <color rgb="FF57BB8A"/>
      </colorScale>
    </cfRule>
  </conditionalFormatting>
  <dataValidations disablePrompts="1" count="1">
    <dataValidation type="list" allowBlank="1" showErrorMessage="1" sqref="L13:L129 N13:O129 F13:J129 Q13:T129" xr:uid="{00000000-0002-0000-0700-000000000000}">
      <formula1>"5,4,3,2,1"</formula1>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outlinePr summaryBelow="0" summaryRight="0"/>
  </sheetPr>
  <dimension ref="A1:AC129"/>
  <sheetViews>
    <sheetView zoomScale="70" zoomScaleNormal="70" workbookViewId="0">
      <pane xSplit="3" ySplit="11" topLeftCell="P17" activePane="bottomRight" state="frozen"/>
      <selection pane="bottomRight" activeCell="T1" sqref="T1:T1048576"/>
      <selection pane="bottomLeft" activeCell="A12" sqref="A12"/>
      <selection pane="topRight" activeCell="D1" sqref="D1"/>
    </sheetView>
  </sheetViews>
  <sheetFormatPr defaultColWidth="12.28515625" defaultRowHeight="15.75" customHeight="1" outlineLevelRow="1" outlineLevelCol="1"/>
  <cols>
    <col min="1" max="2" width="5.28515625" customWidth="1"/>
    <col min="3" max="3" width="24.28515625" customWidth="1"/>
    <col min="4" max="4" width="48.28515625" customWidth="1"/>
    <col min="5" max="5" width="3.42578125" customWidth="1"/>
    <col min="6" max="7" width="16.42578125" customWidth="1"/>
    <col min="8" max="10" width="17.28515625" customWidth="1"/>
    <col min="11" max="11" width="10.7109375" customWidth="1"/>
    <col min="12" max="12" width="15.28515625" customWidth="1" outlineLevel="1"/>
    <col min="13" max="13" width="10.28515625" customWidth="1"/>
    <col min="14" max="14" width="13.42578125" customWidth="1"/>
    <col min="15" max="15" width="14.28515625" customWidth="1"/>
    <col min="16" max="16" width="10.42578125" customWidth="1"/>
    <col min="17" max="17" width="19.28515625" customWidth="1"/>
    <col min="18" max="18" width="17.42578125" customWidth="1"/>
    <col min="19" max="19" width="16.28515625" customWidth="1"/>
    <col min="20" max="20" width="15.28515625" customWidth="1"/>
    <col min="21" max="24" width="10.28515625" customWidth="1"/>
    <col min="25" max="25" width="3.42578125" customWidth="1"/>
    <col min="26" max="26" width="10.28515625" customWidth="1"/>
    <col min="27" max="27" width="8.28515625" customWidth="1"/>
    <col min="28" max="29" width="4.28515625" customWidth="1"/>
  </cols>
  <sheetData>
    <row r="1" spans="1:29" ht="12.95">
      <c r="A1" s="2"/>
      <c r="B1" s="3"/>
      <c r="C1" s="3"/>
      <c r="D1" s="4"/>
      <c r="E1" s="2"/>
      <c r="F1" s="2"/>
      <c r="G1" s="2"/>
      <c r="H1" s="2"/>
      <c r="I1" s="2"/>
      <c r="J1" s="2"/>
      <c r="K1" s="2"/>
      <c r="L1" s="2"/>
      <c r="M1" s="2"/>
      <c r="N1" s="3"/>
      <c r="O1" s="4"/>
      <c r="P1" s="5"/>
      <c r="Q1" s="5"/>
      <c r="R1" s="5"/>
      <c r="S1" s="5"/>
      <c r="T1" s="6"/>
      <c r="U1" s="6"/>
      <c r="V1" s="6"/>
      <c r="W1" s="6"/>
      <c r="X1" s="6"/>
      <c r="Y1" s="2"/>
      <c r="Z1" s="2"/>
      <c r="AA1" s="2"/>
      <c r="AB1" s="1"/>
      <c r="AC1" s="1"/>
    </row>
    <row r="2" spans="1:29" ht="36" customHeight="1">
      <c r="A2" s="2"/>
      <c r="B2" s="919" t="s">
        <v>452</v>
      </c>
      <c r="C2" s="920"/>
      <c r="D2" s="2"/>
      <c r="E2" s="2"/>
      <c r="F2" s="2"/>
      <c r="G2" s="2"/>
      <c r="H2" s="2"/>
      <c r="I2" s="2"/>
      <c r="J2" s="2"/>
      <c r="K2" s="2"/>
      <c r="L2" s="2"/>
      <c r="M2" s="2"/>
      <c r="N2" s="5"/>
      <c r="O2" s="2"/>
      <c r="P2" s="5"/>
      <c r="Q2" s="5"/>
      <c r="R2" s="5"/>
      <c r="S2" s="5"/>
      <c r="T2" s="6"/>
      <c r="U2" s="6"/>
      <c r="V2" s="6"/>
      <c r="W2" s="6"/>
      <c r="X2" s="6"/>
      <c r="Y2" s="2"/>
      <c r="Z2" s="2"/>
      <c r="AA2" s="2"/>
      <c r="AB2" s="2"/>
      <c r="AC2" s="2"/>
    </row>
    <row r="3" spans="1:29" ht="20.25" customHeight="1">
      <c r="A3" s="2"/>
      <c r="B3" s="8" t="s">
        <v>453</v>
      </c>
      <c r="C3" s="3"/>
      <c r="D3" s="4"/>
      <c r="E3" s="2"/>
      <c r="F3" s="2"/>
      <c r="G3" s="2"/>
      <c r="H3" s="2"/>
      <c r="I3" s="2"/>
      <c r="J3" s="2"/>
      <c r="K3" s="2"/>
      <c r="L3" s="2"/>
      <c r="M3" s="2"/>
      <c r="N3" s="3"/>
      <c r="O3" s="4"/>
      <c r="P3" s="5"/>
      <c r="Q3" s="5"/>
      <c r="R3" s="5"/>
      <c r="S3" s="5"/>
      <c r="T3" s="6"/>
      <c r="U3" s="6"/>
      <c r="V3" s="6"/>
      <c r="W3" s="6"/>
      <c r="X3" s="6"/>
      <c r="Y3" s="2"/>
      <c r="Z3" s="2"/>
      <c r="AA3" s="2"/>
      <c r="AB3" s="2"/>
      <c r="AC3" s="2"/>
    </row>
    <row r="4" spans="1:29" ht="20.25" customHeight="1">
      <c r="A4" s="1"/>
      <c r="B4" s="9"/>
      <c r="C4" s="9"/>
      <c r="D4" s="10"/>
      <c r="E4" s="1"/>
      <c r="F4" s="1"/>
      <c r="G4" s="1"/>
      <c r="H4" s="1"/>
      <c r="I4" s="1"/>
      <c r="J4" s="1"/>
      <c r="K4" s="1"/>
      <c r="L4" s="1"/>
      <c r="M4" s="1"/>
      <c r="N4" s="9"/>
      <c r="O4" s="10"/>
      <c r="P4" s="11"/>
      <c r="Q4" s="11"/>
      <c r="R4" s="11"/>
      <c r="S4" s="11"/>
      <c r="T4" s="12"/>
      <c r="U4" s="12"/>
      <c r="V4" s="12"/>
      <c r="W4" s="12"/>
      <c r="X4" s="12"/>
      <c r="Y4" s="1"/>
      <c r="Z4" s="1"/>
      <c r="AA4" s="1"/>
      <c r="AB4" s="2"/>
      <c r="AC4" s="2"/>
    </row>
    <row r="5" spans="1:29" ht="20.25" customHeight="1">
      <c r="A5" s="137"/>
      <c r="B5" s="137"/>
      <c r="C5" s="192"/>
      <c r="D5" s="192"/>
      <c r="E5" s="192"/>
      <c r="F5" s="192"/>
      <c r="G5" s="192"/>
      <c r="H5" s="192"/>
      <c r="I5" s="192"/>
      <c r="J5" s="192"/>
      <c r="K5" s="192"/>
      <c r="L5" s="192"/>
      <c r="M5" s="192"/>
      <c r="N5" s="192"/>
      <c r="O5" s="192"/>
      <c r="P5" s="192"/>
      <c r="Q5" s="192"/>
      <c r="R5" s="192"/>
      <c r="S5" s="192"/>
      <c r="T5" s="192"/>
      <c r="U5" s="192"/>
      <c r="V5" s="192"/>
      <c r="W5" s="192"/>
      <c r="X5" s="192"/>
      <c r="Y5" s="192"/>
      <c r="Z5" s="203"/>
      <c r="AA5" s="192"/>
      <c r="AB5" s="192"/>
      <c r="AC5" s="192"/>
    </row>
    <row r="6" spans="1:29" ht="22.5" customHeight="1">
      <c r="A6" s="77"/>
      <c r="B6" s="77"/>
      <c r="C6" s="78" t="s">
        <v>65</v>
      </c>
      <c r="D6" s="78"/>
      <c r="E6" s="192"/>
      <c r="F6" s="79" t="s">
        <v>67</v>
      </c>
      <c r="G6" s="79"/>
      <c r="H6" s="79"/>
      <c r="I6" s="79"/>
      <c r="J6" s="79"/>
      <c r="K6" s="79"/>
      <c r="L6" s="79"/>
      <c r="M6" s="79"/>
      <c r="N6" s="79"/>
      <c r="O6" s="79"/>
      <c r="P6" s="79"/>
      <c r="Q6" s="79"/>
      <c r="R6" s="79"/>
      <c r="S6" s="79"/>
      <c r="T6" s="79"/>
      <c r="U6" s="79"/>
      <c r="V6" s="79"/>
      <c r="W6" s="79"/>
      <c r="X6" s="79"/>
      <c r="Y6" s="192"/>
      <c r="Z6" s="79" t="s">
        <v>67</v>
      </c>
      <c r="AA6" s="79"/>
      <c r="AB6" s="192"/>
      <c r="AC6" s="192"/>
    </row>
    <row r="7" spans="1:29" ht="30" customHeight="1">
      <c r="A7" s="77"/>
      <c r="B7" s="77"/>
      <c r="C7" s="82" t="s">
        <v>68</v>
      </c>
      <c r="D7" s="83"/>
      <c r="E7" s="84"/>
      <c r="F7" s="86" t="s">
        <v>449</v>
      </c>
      <c r="G7" s="86"/>
      <c r="H7" s="90"/>
      <c r="I7" s="90"/>
      <c r="J7" s="90"/>
      <c r="K7" s="90"/>
      <c r="L7" s="90"/>
      <c r="M7" s="90"/>
      <c r="N7" s="90"/>
      <c r="O7" s="90"/>
      <c r="P7" s="90"/>
      <c r="Q7" s="90"/>
      <c r="R7" s="90"/>
      <c r="S7" s="90"/>
      <c r="T7" s="90"/>
      <c r="U7" s="90"/>
      <c r="V7" s="90"/>
      <c r="W7" s="90"/>
      <c r="X7" s="90"/>
      <c r="Y7" s="84"/>
      <c r="Z7" s="839" t="s">
        <v>70</v>
      </c>
      <c r="AA7" s="920"/>
      <c r="AB7" s="84"/>
      <c r="AC7" s="192"/>
    </row>
    <row r="8" spans="1:29" ht="19.5" customHeight="1">
      <c r="A8" s="77"/>
      <c r="B8" s="77"/>
      <c r="C8" s="91"/>
      <c r="D8" s="91"/>
      <c r="E8" s="96"/>
      <c r="F8" s="863" t="str">
        <f>'1. Master scoring '!R9</f>
        <v>Grow core Business Margin</v>
      </c>
      <c r="G8" s="843"/>
      <c r="H8" s="938"/>
      <c r="I8" s="938"/>
      <c r="J8" s="938"/>
      <c r="K8" s="921"/>
      <c r="L8" s="837" t="str">
        <f>'1. Master scoring '!X9</f>
        <v>Commercial Viability</v>
      </c>
      <c r="M8" s="838"/>
      <c r="N8" s="835" t="str">
        <f>'1. Master scoring '!Z9</f>
        <v>Customer Desirability</v>
      </c>
      <c r="O8" s="835"/>
      <c r="P8" s="836"/>
      <c r="Q8" s="879" t="str">
        <f>'1. Master scoring '!AC9</f>
        <v>Execution</v>
      </c>
      <c r="R8" s="938"/>
      <c r="S8" s="938"/>
      <c r="T8" s="938"/>
      <c r="U8" s="921"/>
      <c r="V8" s="880" t="str">
        <f>'1. Master scoring '!AH9</f>
        <v>Price VS Costs</v>
      </c>
      <c r="W8" s="881"/>
      <c r="X8" s="881"/>
      <c r="Y8" s="96"/>
      <c r="Z8" s="840" t="s">
        <v>72</v>
      </c>
      <c r="AA8" s="921"/>
      <c r="AB8" s="96"/>
      <c r="AC8" s="192"/>
    </row>
    <row r="9" spans="1:29" ht="26.25" customHeight="1">
      <c r="A9" s="193"/>
      <c r="B9" s="193"/>
      <c r="C9" s="139" t="s">
        <v>454</v>
      </c>
      <c r="D9" s="194" t="s">
        <v>26</v>
      </c>
      <c r="E9" s="195"/>
      <c r="F9" s="418" t="str">
        <f>'1. Master scoring '!R10</f>
        <v>Core Business Sales</v>
      </c>
      <c r="G9" s="418" t="s">
        <v>85</v>
      </c>
      <c r="H9" s="418" t="str">
        <f>'1. Master scoring '!T10</f>
        <v>Customer base</v>
      </c>
      <c r="I9" s="418" t="str">
        <f>'1. Master scoring '!U10</f>
        <v>Customer acquisition costs</v>
      </c>
      <c r="J9" s="418" t="str">
        <f>'1. Master scoring '!V10</f>
        <v>Claim costs</v>
      </c>
      <c r="K9" s="204" t="str">
        <f>'3. NON USARE Master scoring'!T10</f>
        <v>TOTAL</v>
      </c>
      <c r="L9" s="418" t="str">
        <f>'1. Master scoring '!X10</f>
        <v>Business Risk</v>
      </c>
      <c r="M9" s="204" t="str">
        <f>'1. Master scoring '!Y10</f>
        <v>TOTAL</v>
      </c>
      <c r="N9" s="418" t="str">
        <f>'1. Master scoring '!Z10</f>
        <v xml:space="preserve">Perceived Value </v>
      </c>
      <c r="O9" s="418" t="str">
        <f>'1. Master scoring '!AA10</f>
        <v>Potential Reach</v>
      </c>
      <c r="P9" s="138" t="str">
        <f>'1. Master scoring '!AB10</f>
        <v>TOTAL</v>
      </c>
      <c r="Q9" s="418" t="str">
        <f>'1. Master scoring '!AC10</f>
        <v>Improve NPS</v>
      </c>
      <c r="R9" s="418" t="str">
        <f>'1. Master scoring '!AD10</f>
        <v>Retention</v>
      </c>
      <c r="S9" s="418" t="str">
        <f>'1. Master scoring '!AE10</f>
        <v>Increase customers' interactions (TP)</v>
      </c>
      <c r="T9" s="418" t="str">
        <f>'1. Master scoring '!AF10</f>
        <v>Regulation</v>
      </c>
      <c r="U9" s="418" t="str">
        <f>'1. Master scoring '!AG10</f>
        <v>TOTAL</v>
      </c>
      <c r="V9" s="418" t="str">
        <f>'1. Master scoring '!AH10</f>
        <v>Insurance Price</v>
      </c>
      <c r="W9" s="418" t="str">
        <f>'1. Master scoring '!AI10</f>
        <v>Insurance Cost</v>
      </c>
      <c r="X9" s="418" t="str">
        <f>'1. Master scoring '!AJ10</f>
        <v>TOTAL</v>
      </c>
      <c r="Y9" s="195"/>
      <c r="Z9" s="196" t="s">
        <v>82</v>
      </c>
      <c r="AA9" s="197" t="s">
        <v>83</v>
      </c>
      <c r="AB9" s="96"/>
      <c r="AC9" s="192"/>
    </row>
    <row r="10" spans="1:29" ht="9.75" hidden="1" customHeight="1">
      <c r="A10" s="97"/>
      <c r="B10" s="97"/>
      <c r="C10" s="98"/>
      <c r="D10" s="99"/>
      <c r="E10" s="100"/>
      <c r="F10" s="198">
        <f>'1. Master scoring '!R11</f>
        <v>4.7333333333333334</v>
      </c>
      <c r="G10" s="198"/>
      <c r="H10" s="198">
        <f>'1. Master scoring '!T11</f>
        <v>2.7333333333333334</v>
      </c>
      <c r="I10" s="198">
        <f>'1. Master scoring '!U11</f>
        <v>4.4666666666666668</v>
      </c>
      <c r="J10" s="198">
        <f>'1. Master scoring '!V11</f>
        <v>2.8666666666666667</v>
      </c>
      <c r="K10" s="243">
        <f t="shared" ref="K10:M10" si="0">IFERROR(AVERAGEIF($C13:$C129,"&lt;&gt;",K13:K129),"")</f>
        <v>3.9</v>
      </c>
      <c r="L10" s="138">
        <f>'1. Master scoring '!X11</f>
        <v>3.8</v>
      </c>
      <c r="M10" s="244">
        <f t="shared" si="0"/>
        <v>4.2</v>
      </c>
      <c r="N10" s="139">
        <f>'1. Master scoring '!Z11</f>
        <v>4.6000000000000005</v>
      </c>
      <c r="O10" s="139">
        <f>'1. Master scoring '!AA11</f>
        <v>4.3333333333333339</v>
      </c>
      <c r="P10" s="245">
        <f>IFERROR(AVERAGEIF($C13:$C129,"&lt;&gt;",P13:P129),"")</f>
        <v>4.4000000000000004</v>
      </c>
      <c r="Q10" s="200">
        <f>'1. Master scoring '!AC11</f>
        <v>4.5999999999999996</v>
      </c>
      <c r="R10" s="200">
        <f>'1. Master scoring '!AD11</f>
        <v>4.5999999999999996</v>
      </c>
      <c r="S10" s="200">
        <f>'1. Master scoring '!AE11</f>
        <v>4.7333333333333334</v>
      </c>
      <c r="T10" s="200">
        <f>'1. Master scoring '!AF11</f>
        <v>4.3999999999999995</v>
      </c>
      <c r="U10" s="243">
        <f>IFERROR(AVERAGEIF($C13:$C129,"&lt;&gt;",U13:U129),"")</f>
        <v>4.4000000000000004</v>
      </c>
      <c r="V10" s="760"/>
      <c r="W10" s="760"/>
      <c r="X10" s="760"/>
      <c r="Y10" s="100"/>
      <c r="Z10" s="240">
        <f>IFERROR(AVERAGEIF($C13:$C129,"&lt;&gt;",Z13:Z129),"")</f>
        <v>4.2</v>
      </c>
      <c r="AA10" s="102" t="s">
        <v>99</v>
      </c>
      <c r="AB10" s="202"/>
      <c r="AC10" s="192"/>
    </row>
    <row r="11" spans="1:29" ht="61.5" customHeight="1">
      <c r="A11" s="108"/>
      <c r="B11" s="108"/>
      <c r="C11" s="109" t="s">
        <v>455</v>
      </c>
      <c r="D11" s="110" t="s">
        <v>456</v>
      </c>
      <c r="E11" s="112"/>
      <c r="F11" s="258" t="str">
        <f>'1. Master scoring '!R12</f>
        <v>How are VAS' revenues contributing to the company performance?</v>
      </c>
      <c r="G11" s="258" t="str">
        <f>'1. Master scoring '!S12</f>
        <v>How much this VAS improve sales of other products/services?</v>
      </c>
      <c r="H11" s="258" t="str">
        <f>'1. Master scoring '!T12</f>
        <v>How many customers are acquired thanks to this VAS?</v>
      </c>
      <c r="I11" s="258" t="str">
        <f>'1. Master scoring '!U12</f>
        <v>How much the VAS contribute to reduce the cost of acquisition of a single customer?</v>
      </c>
      <c r="J11" s="258" t="str">
        <f>'1. Master scoring '!V12</f>
        <v>How much the VAS contribute to reduce the cost of single claim?</v>
      </c>
      <c r="K11" s="141" t="str">
        <f>'1. Master scoring '!AB12</f>
        <v>Overall Customer Desirability score</v>
      </c>
      <c r="L11" s="258" t="str">
        <f>'1. Master scoring '!X12</f>
        <v>How expose are we to this VAS considering: reputation, financial and customer relation?</v>
      </c>
      <c r="M11" s="141" t="str">
        <f>'1. Master scoring '!Y12</f>
        <v>Overall Commercial Viability score</v>
      </c>
      <c r="N11" s="258" t="str">
        <f>'1. Master scoring '!Z12</f>
        <v xml:space="preserve">How much value would this feature deliver to customers? </v>
      </c>
      <c r="O11" s="258" t="str">
        <f>'1. Master scoring '!AA12</f>
        <v>What is the total number of customers (i.e. market size) we could realistically offer this feature to?</v>
      </c>
      <c r="P11" s="141" t="str">
        <f>'1. Master scoring '!AB12</f>
        <v>Overall Customer Desirability score</v>
      </c>
      <c r="Q11" s="258" t="str">
        <f>'1. Master scoring '!AC12</f>
        <v>What is the customers' satisfaction (NPS) related to the service?</v>
      </c>
      <c r="R11" s="258" t="str">
        <f>'1. Master scoring '!AD12</f>
        <v>Percentage of customer that are actively using the service.</v>
      </c>
      <c r="S11" s="258" t="str">
        <f>'1. Master scoring '!AE12</f>
        <v>How often the customer interact with the VAS?</v>
      </c>
      <c r="T11" s="258" t="str">
        <f>'1. Master scoring '!AF12</f>
        <v xml:space="preserve">How complex or restrictive is the regulatory environment for this VAS? </v>
      </c>
      <c r="U11" s="141" t="s">
        <v>121</v>
      </c>
      <c r="V11" s="258" t="str">
        <f>'1. Master scoring '!AH12</f>
        <v xml:space="preserve">Price of the insurance for the customer </v>
      </c>
      <c r="W11" s="258" t="str">
        <f>'1. Master scoring '!AI12</f>
        <v>Cost of the insurance for the company</v>
      </c>
      <c r="X11" s="135" t="str">
        <f>'1. Master scoring '!AJ12</f>
        <v>Overall Execution Feasibility score</v>
      </c>
      <c r="Y11" s="256"/>
      <c r="Z11" s="751" t="s">
        <v>105</v>
      </c>
      <c r="AA11" s="740" t="s">
        <v>83</v>
      </c>
      <c r="AB11" s="256"/>
      <c r="AC11" s="192"/>
    </row>
    <row r="12" spans="1:29" ht="78.75" customHeight="1" outlineLevel="1">
      <c r="A12" s="121"/>
      <c r="B12" s="121"/>
      <c r="C12" s="122"/>
      <c r="D12" s="123"/>
      <c r="E12" s="124"/>
      <c r="F12" s="741" t="str">
        <f>'1. Master scoring '!R13</f>
        <v xml:space="preserve">5: Very high impact
4: High impact
3: Some impact
2: Low impact
1: No impact </v>
      </c>
      <c r="G12" s="741" t="str">
        <f>'1. Master scoring '!S13</f>
        <v xml:space="preserve">5: Very high impact
4: High impact
3: Some impact
2: Low impact
1: No impact </v>
      </c>
      <c r="H12" s="741" t="str">
        <f>'1. Master scoring '!T13</f>
        <v>5: Large Amount 
4: A lot
3: Some  
2: Few 
1: No client</v>
      </c>
      <c r="I12" s="741" t="str">
        <f>'1. Master scoring '!U13</f>
        <v>5: High Contribution 
4: Moderate contribution
3: Medium contribution
2: Low contribution
1: Very low contribution</v>
      </c>
      <c r="J12" s="741" t="str">
        <f>'1. Master scoring '!V13</f>
        <v>5: High Contribution 
4: Moderate contribution
3: Medium contribution
2: Low contribution
1: Very low contribution</v>
      </c>
      <c r="K12" s="142" t="s">
        <v>128</v>
      </c>
      <c r="L12" s="741" t="str">
        <f>'1. Master scoring '!X13</f>
        <v>5: Very Low Risk
4: Low Risk 
3: Medium Risk
2: Moderate Risk
1: High Risk</v>
      </c>
      <c r="M12" s="142" t="s">
        <v>128</v>
      </c>
      <c r="N12" s="743" t="str">
        <f>'1. Master scoring '!Z13</f>
        <v xml:space="preserve">5: Very high value
4: High value
3: Some value
2: Low value
1: No value </v>
      </c>
      <c r="O12" s="743" t="str">
        <f>'1. Master scoring '!AA13</f>
        <v>5: Mass market
4: Large reach 
3: Solid reach 
2: Niche segment 
1: Very niche segment</v>
      </c>
      <c r="P12" s="143" t="s">
        <v>128</v>
      </c>
      <c r="Q12" s="743" t="str">
        <f>'1. Master scoring '!AC13</f>
        <v>5: from 9 to 10
4: from 7 to 8
3: from 6 to 5
2: from 3 to 4
1: from 1 to 2</v>
      </c>
      <c r="R12" s="743" t="str">
        <f>'1. Master scoring '!AD13</f>
        <v>5: More than X%
4: Between X% and X%
3 Between X% and X%
2: Between X% and X%
1: Less than X%</v>
      </c>
      <c r="S12" s="743" t="str">
        <f>'1. Master scoring '!AE13</f>
        <v>5: more than six times a year
4: six times a year
3: four a year
2: twice a year
1: once a year</v>
      </c>
      <c r="T12" s="743" t="str">
        <f>'1. Master scoring '!AF13</f>
        <v>5: No red tape
4: Low regulation 
3: Some regulation 
2: Highly regulated
1: Very highly regulated</v>
      </c>
      <c r="U12" s="142" t="s">
        <v>128</v>
      </c>
      <c r="V12" s="761" t="str">
        <f>'1. Master scoring '!AH13</f>
        <v>Value</v>
      </c>
      <c r="W12" s="761" t="str">
        <f>'1. Master scoring '!AI13</f>
        <v>Value</v>
      </c>
      <c r="X12" s="135" t="s">
        <v>451</v>
      </c>
      <c r="Y12" s="112"/>
      <c r="Z12" s="746" t="s">
        <v>128</v>
      </c>
      <c r="AA12" s="280"/>
      <c r="AB12" s="125"/>
      <c r="AC12" s="125"/>
    </row>
    <row r="13" spans="1:29" ht="22.5" customHeight="1">
      <c r="A13" s="126"/>
      <c r="B13" s="126"/>
      <c r="C13" s="194" t="str">
        <f>'1. Master scoring '!C14</f>
        <v>Telemedicine</v>
      </c>
      <c r="D13" s="194" t="str">
        <f>'1. Master scoring '!D14</f>
        <v>Cover the costs of private healthcare, from diagnosis to treatment</v>
      </c>
      <c r="E13" s="128"/>
      <c r="F13" s="127">
        <v>5</v>
      </c>
      <c r="G13" s="127"/>
      <c r="H13" s="127">
        <v>4</v>
      </c>
      <c r="I13" s="127">
        <v>5</v>
      </c>
      <c r="J13" s="127">
        <v>2</v>
      </c>
      <c r="K13" s="135">
        <f>IFERROR(AVERAGE(F13:J13),"")</f>
        <v>4</v>
      </c>
      <c r="L13" s="127">
        <v>5</v>
      </c>
      <c r="M13" s="146">
        <f t="shared" ref="M13:M30" si="1">IFERROR(AVERAGE(L13:L13),"")</f>
        <v>5</v>
      </c>
      <c r="N13" s="127">
        <v>5</v>
      </c>
      <c r="O13" s="127">
        <v>5</v>
      </c>
      <c r="P13" s="133">
        <f t="shared" ref="P13:P42" si="2">IFERROR(AVERAGE(N13:O13),"")</f>
        <v>5</v>
      </c>
      <c r="Q13" s="127">
        <v>5</v>
      </c>
      <c r="R13" s="127">
        <v>5</v>
      </c>
      <c r="S13" s="127">
        <v>5</v>
      </c>
      <c r="T13" s="127">
        <v>5</v>
      </c>
      <c r="U13" s="135">
        <f t="shared" ref="U13:U37" si="3">IFERROR(AVERAGE(Q13:T13),"")</f>
        <v>5</v>
      </c>
      <c r="V13" s="758">
        <v>4</v>
      </c>
      <c r="W13" s="758">
        <v>5</v>
      </c>
      <c r="X13" s="135">
        <f>IFERROR(AVERAGE(V13:W13),"")</f>
        <v>4.5</v>
      </c>
      <c r="Y13" s="128"/>
      <c r="Z13" s="130">
        <f t="shared" ref="Z13:Z37" si="4">IFERROR(AVERAGE(F13:J13,L13:L13,N13:O13,Q13:T13)," ")</f>
        <v>4.6363636363636367</v>
      </c>
      <c r="AA13" s="131">
        <f>IFERROR(RANK(Z13,$Z$13:$Z$127,0)+COUNTIF($Z$13:Z13,#REF!)," ")</f>
        <v>1</v>
      </c>
      <c r="AB13" s="192" t="s">
        <v>1</v>
      </c>
      <c r="AC13" s="192"/>
    </row>
    <row r="14" spans="1:29" ht="22.5" customHeight="1">
      <c r="A14" s="126"/>
      <c r="B14" s="126"/>
      <c r="C14" s="194" t="str">
        <f>'1. Master scoring '!C15</f>
        <v>ID Theft</v>
      </c>
      <c r="D14" s="194" t="str">
        <f>'1. Master scoring '!D15</f>
        <v>Cover the costs you might incur from being defrauded</v>
      </c>
      <c r="E14" s="128"/>
      <c r="F14" s="127">
        <v>5</v>
      </c>
      <c r="G14" s="127"/>
      <c r="H14" s="127">
        <v>2</v>
      </c>
      <c r="I14" s="127">
        <v>5</v>
      </c>
      <c r="J14" s="127">
        <v>2</v>
      </c>
      <c r="K14" s="135">
        <f t="shared" ref="K14:K30" si="5">IFERROR(AVERAGE(F14:J14),"")</f>
        <v>3.5</v>
      </c>
      <c r="L14" s="127">
        <v>5</v>
      </c>
      <c r="M14" s="146">
        <f t="shared" si="1"/>
        <v>5</v>
      </c>
      <c r="N14" s="127">
        <v>5</v>
      </c>
      <c r="O14" s="127">
        <v>4</v>
      </c>
      <c r="P14" s="133">
        <f t="shared" si="2"/>
        <v>4.5</v>
      </c>
      <c r="Q14" s="127">
        <v>5</v>
      </c>
      <c r="R14" s="127">
        <v>5</v>
      </c>
      <c r="S14" s="127">
        <v>5</v>
      </c>
      <c r="T14" s="127">
        <v>4</v>
      </c>
      <c r="U14" s="135">
        <f t="shared" si="3"/>
        <v>4.75</v>
      </c>
      <c r="V14" s="758"/>
      <c r="W14" s="758"/>
      <c r="X14" s="135" t="str">
        <f t="shared" ref="X14:X40" si="6">IFERROR(AVERAGE(V14:W14),"")</f>
        <v/>
      </c>
      <c r="Y14" s="128"/>
      <c r="Z14" s="130">
        <f t="shared" si="4"/>
        <v>4.2727272727272725</v>
      </c>
      <c r="AA14" s="131">
        <f>IFERROR(RANK(Z14,$Z$13:$Z$127,0)+COUNTIF($Z$13:Z14,#REF!)," ")</f>
        <v>3</v>
      </c>
      <c r="AB14" s="192" t="s">
        <v>1</v>
      </c>
      <c r="AC14" s="192"/>
    </row>
    <row r="15" spans="1:29" ht="22.5" customHeight="1">
      <c r="A15" s="126"/>
      <c r="B15" s="126"/>
      <c r="C15" s="194" t="str">
        <f>'1. Master scoring '!C16</f>
        <v>Vehicle Geolocation</v>
      </c>
      <c r="D15" s="194" t="str">
        <f>'1. Master scoring '!D16</f>
        <v>Install an approved GPS tracking device and reduce vehicle insurance premium</v>
      </c>
      <c r="E15" s="128"/>
      <c r="F15" s="127">
        <v>5</v>
      </c>
      <c r="G15" s="127"/>
      <c r="H15" s="127">
        <v>2</v>
      </c>
      <c r="I15" s="127">
        <v>4</v>
      </c>
      <c r="J15" s="127">
        <v>3</v>
      </c>
      <c r="K15" s="135">
        <f t="shared" si="5"/>
        <v>3.5</v>
      </c>
      <c r="L15" s="127">
        <v>3</v>
      </c>
      <c r="M15" s="146">
        <f t="shared" si="1"/>
        <v>3</v>
      </c>
      <c r="N15" s="127">
        <v>4</v>
      </c>
      <c r="O15" s="127">
        <v>5</v>
      </c>
      <c r="P15" s="133">
        <f t="shared" si="2"/>
        <v>4.5</v>
      </c>
      <c r="Q15" s="127">
        <v>3</v>
      </c>
      <c r="R15" s="127">
        <v>5</v>
      </c>
      <c r="S15" s="127">
        <v>4</v>
      </c>
      <c r="T15" s="127">
        <v>5</v>
      </c>
      <c r="U15" s="135">
        <f t="shared" si="3"/>
        <v>4.25</v>
      </c>
      <c r="V15" s="758"/>
      <c r="W15" s="758"/>
      <c r="X15" s="135" t="str">
        <f t="shared" si="6"/>
        <v/>
      </c>
      <c r="Y15" s="128"/>
      <c r="Z15" s="130">
        <f t="shared" si="4"/>
        <v>3.9090909090909092</v>
      </c>
      <c r="AA15" s="131">
        <f>IFERROR(RANK(Z15,$Z$13:$Z$127,0)+COUNTIF($Z$13:Z15,#REF!)," ")</f>
        <v>4</v>
      </c>
      <c r="AB15" s="192" t="s">
        <v>1</v>
      </c>
      <c r="AC15" s="192"/>
    </row>
    <row r="16" spans="1:29" ht="22.5" customHeight="1">
      <c r="A16" s="126"/>
      <c r="B16" s="126"/>
      <c r="C16" s="194" t="str">
        <f>'1. Master scoring '!C17</f>
        <v>Pet Care</v>
      </c>
      <c r="D16" s="194" t="str">
        <f>'1. Master scoring '!D17</f>
        <v>Cover the cost of veterinary fees for illnesses or injuries</v>
      </c>
      <c r="E16" s="128"/>
      <c r="F16" s="127">
        <v>5</v>
      </c>
      <c r="G16" s="127"/>
      <c r="H16" s="127">
        <v>2</v>
      </c>
      <c r="I16" s="127">
        <v>5</v>
      </c>
      <c r="J16" s="127">
        <v>5</v>
      </c>
      <c r="K16" s="135">
        <f>IFERROR(AVERAGE(F16:J16),"")</f>
        <v>4.25</v>
      </c>
      <c r="L16" s="127">
        <v>3</v>
      </c>
      <c r="M16" s="146">
        <f t="shared" si="1"/>
        <v>3</v>
      </c>
      <c r="N16" s="127">
        <v>3</v>
      </c>
      <c r="O16" s="127">
        <v>5</v>
      </c>
      <c r="P16" s="133">
        <f t="shared" si="2"/>
        <v>4</v>
      </c>
      <c r="Q16" s="127">
        <v>5</v>
      </c>
      <c r="R16" s="127">
        <v>5</v>
      </c>
      <c r="S16" s="127">
        <v>5</v>
      </c>
      <c r="T16" s="127">
        <v>5</v>
      </c>
      <c r="U16" s="135">
        <f t="shared" si="3"/>
        <v>5</v>
      </c>
      <c r="V16" s="758"/>
      <c r="W16" s="758"/>
      <c r="X16" s="135" t="str">
        <f t="shared" si="6"/>
        <v/>
      </c>
      <c r="Y16" s="128"/>
      <c r="Z16" s="130">
        <f t="shared" si="4"/>
        <v>4.3636363636363633</v>
      </c>
      <c r="AA16" s="131">
        <f>IFERROR(RANK(Z16,$Z$13:$Z$127,0)+COUNTIF($Z$13:Z16,#REF!)," ")</f>
        <v>2</v>
      </c>
      <c r="AB16" s="192" t="s">
        <v>1</v>
      </c>
      <c r="AC16" s="192"/>
    </row>
    <row r="17" spans="1:29" ht="22.5" customHeight="1">
      <c r="A17" s="126"/>
      <c r="B17" s="126"/>
      <c r="C17" s="194" t="str">
        <f>'1. Master scoring '!C18</f>
        <v>Road Assistance</v>
      </c>
      <c r="D17" s="194" t="str">
        <f>'1. Master scoring '!D18</f>
        <v>Lorem ipsum</v>
      </c>
      <c r="E17" s="128"/>
      <c r="F17" s="127">
        <v>4</v>
      </c>
      <c r="G17" s="127"/>
      <c r="H17" s="127">
        <v>4</v>
      </c>
      <c r="I17" s="127">
        <v>4</v>
      </c>
      <c r="J17" s="127">
        <v>5</v>
      </c>
      <c r="K17" s="135">
        <f t="shared" si="5"/>
        <v>4.25</v>
      </c>
      <c r="L17" s="127">
        <v>5</v>
      </c>
      <c r="M17" s="146">
        <f t="shared" si="1"/>
        <v>5</v>
      </c>
      <c r="N17" s="127">
        <v>5</v>
      </c>
      <c r="O17" s="127">
        <v>3</v>
      </c>
      <c r="P17" s="133">
        <f t="shared" si="2"/>
        <v>4</v>
      </c>
      <c r="Q17" s="127">
        <v>3</v>
      </c>
      <c r="R17" s="127">
        <v>2</v>
      </c>
      <c r="S17" s="127">
        <v>4</v>
      </c>
      <c r="T17" s="127">
        <v>3</v>
      </c>
      <c r="U17" s="135">
        <f t="shared" si="3"/>
        <v>3</v>
      </c>
      <c r="V17" s="758"/>
      <c r="W17" s="758"/>
      <c r="X17" s="135" t="str">
        <f t="shared" si="6"/>
        <v/>
      </c>
      <c r="Y17" s="128"/>
      <c r="Z17" s="130">
        <f t="shared" si="4"/>
        <v>3.8181818181818183</v>
      </c>
      <c r="AA17" s="131">
        <f>IFERROR(RANK(Z17,$Z$13:$Z$127,0)+COUNTIF($Z$13:Z17,#REF!)," ")</f>
        <v>5</v>
      </c>
      <c r="AB17" s="192" t="s">
        <v>1</v>
      </c>
      <c r="AC17" s="192"/>
    </row>
    <row r="18" spans="1:29" ht="22.5" customHeight="1">
      <c r="A18" s="126"/>
      <c r="B18" s="126"/>
      <c r="C18" s="194" t="str">
        <f>'1. Master scoring '!C19</f>
        <v/>
      </c>
      <c r="D18" s="194" t="str">
        <f>'1. Master scoring '!D18</f>
        <v>Lorem ipsum</v>
      </c>
      <c r="E18" s="128"/>
      <c r="F18" s="127"/>
      <c r="G18" s="127"/>
      <c r="H18" s="127"/>
      <c r="I18" s="127"/>
      <c r="J18" s="127"/>
      <c r="K18" s="135" t="str">
        <f t="shared" si="5"/>
        <v/>
      </c>
      <c r="L18" s="127"/>
      <c r="M18" s="146" t="str">
        <f t="shared" si="1"/>
        <v/>
      </c>
      <c r="N18" s="127"/>
      <c r="O18" s="127"/>
      <c r="P18" s="133" t="str">
        <f t="shared" si="2"/>
        <v/>
      </c>
      <c r="Q18" s="127"/>
      <c r="R18" s="127"/>
      <c r="S18" s="127"/>
      <c r="T18" s="127"/>
      <c r="U18" s="135" t="str">
        <f t="shared" si="3"/>
        <v/>
      </c>
      <c r="V18" s="758"/>
      <c r="W18" s="758"/>
      <c r="X18" s="135" t="str">
        <f t="shared" si="6"/>
        <v/>
      </c>
      <c r="Y18" s="128"/>
      <c r="Z18" s="130" t="str">
        <f t="shared" si="4"/>
        <v xml:space="preserve"> </v>
      </c>
      <c r="AA18" s="131" t="str">
        <f>IFERROR(RANK(Z18,$Z$13:$Z$127,0)+COUNTIF($Z$13:Z18,#REF!)," ")</f>
        <v xml:space="preserve"> </v>
      </c>
      <c r="AB18" s="192" t="s">
        <v>1</v>
      </c>
      <c r="AC18" s="192"/>
    </row>
    <row r="19" spans="1:29" ht="22.5" customHeight="1">
      <c r="A19" s="126"/>
      <c r="B19" s="126"/>
      <c r="C19" s="194" t="str">
        <f>'1. Master scoring '!C20</f>
        <v/>
      </c>
      <c r="D19" s="194" t="e">
        <f>'1. Master scoring '!#REF!</f>
        <v>#REF!</v>
      </c>
      <c r="E19" s="128"/>
      <c r="F19" s="127"/>
      <c r="G19" s="127"/>
      <c r="H19" s="127"/>
      <c r="I19" s="127"/>
      <c r="J19" s="127"/>
      <c r="K19" s="135" t="str">
        <f t="shared" si="5"/>
        <v/>
      </c>
      <c r="L19" s="127"/>
      <c r="M19" s="146" t="str">
        <f t="shared" si="1"/>
        <v/>
      </c>
      <c r="N19" s="127"/>
      <c r="O19" s="127"/>
      <c r="P19" s="133" t="str">
        <f t="shared" si="2"/>
        <v/>
      </c>
      <c r="Q19" s="127"/>
      <c r="R19" s="127"/>
      <c r="S19" s="127"/>
      <c r="T19" s="127"/>
      <c r="U19" s="135" t="str">
        <f t="shared" si="3"/>
        <v/>
      </c>
      <c r="V19" s="758"/>
      <c r="W19" s="758"/>
      <c r="X19" s="135" t="str">
        <f t="shared" si="6"/>
        <v/>
      </c>
      <c r="Y19" s="128"/>
      <c r="Z19" s="130" t="str">
        <f t="shared" si="4"/>
        <v xml:space="preserve"> </v>
      </c>
      <c r="AA19" s="131" t="str">
        <f>IFERROR(RANK(Z19,$Z$13:$Z$127,0)+COUNTIF($Z$13:Z19,#REF!)," ")</f>
        <v xml:space="preserve"> </v>
      </c>
      <c r="AB19" s="192" t="s">
        <v>1</v>
      </c>
      <c r="AC19" s="192"/>
    </row>
    <row r="20" spans="1:29" ht="22.5" customHeight="1">
      <c r="A20" s="126"/>
      <c r="B20" s="126"/>
      <c r="C20" s="194" t="str">
        <f>'1. Master scoring '!C21</f>
        <v/>
      </c>
      <c r="D20" s="194" t="str">
        <f>'1. Master scoring '!D21</f>
        <v/>
      </c>
      <c r="E20" s="128"/>
      <c r="F20" s="127"/>
      <c r="G20" s="127"/>
      <c r="H20" s="127"/>
      <c r="I20" s="127"/>
      <c r="J20" s="127"/>
      <c r="K20" s="135" t="str">
        <f t="shared" si="5"/>
        <v/>
      </c>
      <c r="L20" s="127"/>
      <c r="M20" s="146" t="str">
        <f t="shared" si="1"/>
        <v/>
      </c>
      <c r="N20" s="127"/>
      <c r="O20" s="127"/>
      <c r="P20" s="133" t="str">
        <f t="shared" si="2"/>
        <v/>
      </c>
      <c r="Q20" s="127"/>
      <c r="R20" s="127"/>
      <c r="S20" s="127"/>
      <c r="T20" s="127"/>
      <c r="U20" s="135" t="str">
        <f t="shared" si="3"/>
        <v/>
      </c>
      <c r="V20" s="758"/>
      <c r="W20" s="758"/>
      <c r="X20" s="135" t="str">
        <f t="shared" si="6"/>
        <v/>
      </c>
      <c r="Y20" s="128"/>
      <c r="Z20" s="130" t="str">
        <f t="shared" si="4"/>
        <v xml:space="preserve"> </v>
      </c>
      <c r="AA20" s="131" t="str">
        <f>IFERROR(RANK(Z20,$Z$13:$Z$127,0)+COUNTIF($Z$13:Z20,#REF!)," ")</f>
        <v xml:space="preserve"> </v>
      </c>
      <c r="AB20" s="192" t="s">
        <v>1</v>
      </c>
      <c r="AC20" s="192"/>
    </row>
    <row r="21" spans="1:29" ht="22.5" customHeight="1">
      <c r="A21" s="126"/>
      <c r="B21" s="126"/>
      <c r="C21" s="194" t="str">
        <f>'1. Master scoring '!C22</f>
        <v/>
      </c>
      <c r="D21" s="194" t="str">
        <f>'1. Master scoring '!D22</f>
        <v/>
      </c>
      <c r="E21" s="128"/>
      <c r="F21" s="127"/>
      <c r="G21" s="127"/>
      <c r="H21" s="127"/>
      <c r="I21" s="127"/>
      <c r="J21" s="127"/>
      <c r="K21" s="135" t="str">
        <f t="shared" si="5"/>
        <v/>
      </c>
      <c r="L21" s="127"/>
      <c r="M21" s="146" t="str">
        <f t="shared" si="1"/>
        <v/>
      </c>
      <c r="N21" s="127"/>
      <c r="O21" s="127"/>
      <c r="P21" s="133" t="str">
        <f t="shared" si="2"/>
        <v/>
      </c>
      <c r="Q21" s="127"/>
      <c r="R21" s="127"/>
      <c r="S21" s="127"/>
      <c r="T21" s="127"/>
      <c r="U21" s="135" t="str">
        <f t="shared" si="3"/>
        <v/>
      </c>
      <c r="V21" s="758"/>
      <c r="W21" s="758"/>
      <c r="X21" s="135" t="str">
        <f t="shared" si="6"/>
        <v/>
      </c>
      <c r="Y21" s="128"/>
      <c r="Z21" s="130" t="str">
        <f t="shared" si="4"/>
        <v xml:space="preserve"> </v>
      </c>
      <c r="AA21" s="131" t="str">
        <f>IFERROR(RANK(Z21,$Z$13:$Z$127,0)+COUNTIF($Z$13:Z21,#REF!)," ")</f>
        <v xml:space="preserve"> </v>
      </c>
      <c r="AB21" s="192" t="s">
        <v>1</v>
      </c>
      <c r="AC21" s="192"/>
    </row>
    <row r="22" spans="1:29" ht="22.5" customHeight="1">
      <c r="A22" s="126"/>
      <c r="B22" s="126"/>
      <c r="C22" s="194" t="str">
        <f>'1. Master scoring '!C23</f>
        <v/>
      </c>
      <c r="D22" s="194" t="str">
        <f>'1. Master scoring '!D23</f>
        <v/>
      </c>
      <c r="E22" s="128"/>
      <c r="F22" s="127"/>
      <c r="G22" s="127"/>
      <c r="H22" s="127"/>
      <c r="I22" s="127"/>
      <c r="J22" s="127"/>
      <c r="K22" s="135" t="str">
        <f t="shared" si="5"/>
        <v/>
      </c>
      <c r="L22" s="127"/>
      <c r="M22" s="146" t="str">
        <f t="shared" si="1"/>
        <v/>
      </c>
      <c r="N22" s="127"/>
      <c r="O22" s="127"/>
      <c r="P22" s="133" t="str">
        <f t="shared" si="2"/>
        <v/>
      </c>
      <c r="Q22" s="127"/>
      <c r="R22" s="127"/>
      <c r="S22" s="127"/>
      <c r="T22" s="127"/>
      <c r="U22" s="135" t="str">
        <f t="shared" si="3"/>
        <v/>
      </c>
      <c r="V22" s="758"/>
      <c r="W22" s="758"/>
      <c r="X22" s="135" t="str">
        <f t="shared" si="6"/>
        <v/>
      </c>
      <c r="Y22" s="128"/>
      <c r="Z22" s="130" t="str">
        <f t="shared" si="4"/>
        <v xml:space="preserve"> </v>
      </c>
      <c r="AA22" s="131" t="str">
        <f>IFERROR(RANK(Z22,$Z$13:$Z$127,0)+COUNTIF($Z$13:Z22,#REF!)," ")</f>
        <v xml:space="preserve"> </v>
      </c>
      <c r="AB22" s="192" t="s">
        <v>1</v>
      </c>
      <c r="AC22" s="192"/>
    </row>
    <row r="23" spans="1:29" ht="22.5" customHeight="1">
      <c r="A23" s="126"/>
      <c r="B23" s="126"/>
      <c r="C23" s="194" t="str">
        <f>'1. Master scoring '!C24</f>
        <v/>
      </c>
      <c r="D23" s="194" t="str">
        <f>'1. Master scoring '!D24</f>
        <v/>
      </c>
      <c r="E23" s="128"/>
      <c r="F23" s="127"/>
      <c r="G23" s="127"/>
      <c r="H23" s="127"/>
      <c r="I23" s="127"/>
      <c r="J23" s="127"/>
      <c r="K23" s="135" t="str">
        <f t="shared" si="5"/>
        <v/>
      </c>
      <c r="L23" s="127"/>
      <c r="M23" s="146" t="str">
        <f t="shared" si="1"/>
        <v/>
      </c>
      <c r="N23" s="127"/>
      <c r="O23" s="127"/>
      <c r="P23" s="133" t="str">
        <f t="shared" si="2"/>
        <v/>
      </c>
      <c r="Q23" s="127"/>
      <c r="R23" s="127"/>
      <c r="S23" s="127"/>
      <c r="T23" s="127"/>
      <c r="U23" s="135" t="str">
        <f t="shared" si="3"/>
        <v/>
      </c>
      <c r="V23" s="758"/>
      <c r="W23" s="758"/>
      <c r="X23" s="135" t="str">
        <f t="shared" si="6"/>
        <v/>
      </c>
      <c r="Y23" s="128"/>
      <c r="Z23" s="130" t="str">
        <f t="shared" si="4"/>
        <v xml:space="preserve"> </v>
      </c>
      <c r="AA23" s="131" t="str">
        <f>IFERROR(RANK(Z23,$Z$13:$Z$127,0)+COUNTIF($Z$13:Z23,#REF!)," ")</f>
        <v xml:space="preserve"> </v>
      </c>
      <c r="AB23" s="192" t="s">
        <v>1</v>
      </c>
      <c r="AC23" s="192"/>
    </row>
    <row r="24" spans="1:29" ht="22.5" customHeight="1">
      <c r="A24" s="126"/>
      <c r="B24" s="126"/>
      <c r="C24" s="194" t="str">
        <f>'1. Master scoring '!C25</f>
        <v/>
      </c>
      <c r="D24" s="194" t="str">
        <f>'1. Master scoring '!D25</f>
        <v/>
      </c>
      <c r="E24" s="128"/>
      <c r="F24" s="127"/>
      <c r="G24" s="127"/>
      <c r="H24" s="127"/>
      <c r="I24" s="127"/>
      <c r="J24" s="127"/>
      <c r="K24" s="135" t="str">
        <f t="shared" si="5"/>
        <v/>
      </c>
      <c r="L24" s="127"/>
      <c r="M24" s="146" t="str">
        <f t="shared" si="1"/>
        <v/>
      </c>
      <c r="N24" s="127"/>
      <c r="O24" s="127"/>
      <c r="P24" s="133" t="str">
        <f t="shared" si="2"/>
        <v/>
      </c>
      <c r="Q24" s="127"/>
      <c r="R24" s="127"/>
      <c r="S24" s="127"/>
      <c r="T24" s="127"/>
      <c r="U24" s="135" t="str">
        <f t="shared" si="3"/>
        <v/>
      </c>
      <c r="V24" s="758"/>
      <c r="W24" s="758"/>
      <c r="X24" s="135" t="str">
        <f t="shared" si="6"/>
        <v/>
      </c>
      <c r="Y24" s="128"/>
      <c r="Z24" s="130" t="str">
        <f t="shared" si="4"/>
        <v xml:space="preserve"> </v>
      </c>
      <c r="AA24" s="131" t="str">
        <f>IFERROR(RANK(Z24,$Z$13:$Z$127,0)+COUNTIF($Z$13:Z24,#REF!)," ")</f>
        <v xml:space="preserve"> </v>
      </c>
      <c r="AB24" s="192" t="s">
        <v>1</v>
      </c>
      <c r="AC24" s="192"/>
    </row>
    <row r="25" spans="1:29" ht="22.5" customHeight="1">
      <c r="A25" s="126"/>
      <c r="B25" s="126"/>
      <c r="C25" s="194" t="str">
        <f>'1. Master scoring '!C26</f>
        <v/>
      </c>
      <c r="D25" s="194" t="str">
        <f>'1. Master scoring '!D26</f>
        <v/>
      </c>
      <c r="E25" s="128"/>
      <c r="F25" s="127"/>
      <c r="G25" s="127"/>
      <c r="H25" s="127"/>
      <c r="I25" s="127"/>
      <c r="J25" s="127"/>
      <c r="K25" s="135" t="str">
        <f t="shared" si="5"/>
        <v/>
      </c>
      <c r="L25" s="127"/>
      <c r="M25" s="146" t="str">
        <f t="shared" si="1"/>
        <v/>
      </c>
      <c r="N25" s="127"/>
      <c r="O25" s="127"/>
      <c r="P25" s="133" t="str">
        <f t="shared" si="2"/>
        <v/>
      </c>
      <c r="Q25" s="127"/>
      <c r="R25" s="127"/>
      <c r="S25" s="127"/>
      <c r="T25" s="127"/>
      <c r="U25" s="135" t="str">
        <f t="shared" si="3"/>
        <v/>
      </c>
      <c r="V25" s="758"/>
      <c r="W25" s="758"/>
      <c r="X25" s="135" t="str">
        <f t="shared" si="6"/>
        <v/>
      </c>
      <c r="Y25" s="128"/>
      <c r="Z25" s="130" t="str">
        <f t="shared" si="4"/>
        <v xml:space="preserve"> </v>
      </c>
      <c r="AA25" s="131" t="str">
        <f>IFERROR(RANK(Z25,$Z$13:$Z$127,0)+COUNTIF($Z$13:Z25,#REF!)," ")</f>
        <v xml:space="preserve"> </v>
      </c>
      <c r="AB25" s="192" t="s">
        <v>1</v>
      </c>
      <c r="AC25" s="192"/>
    </row>
    <row r="26" spans="1:29" ht="22.5" customHeight="1">
      <c r="A26" s="126"/>
      <c r="B26" s="126"/>
      <c r="C26" s="194" t="str">
        <f>'1. Master scoring '!C27</f>
        <v/>
      </c>
      <c r="D26" s="194" t="str">
        <f>'1. Master scoring '!D27</f>
        <v/>
      </c>
      <c r="E26" s="128"/>
      <c r="F26" s="127"/>
      <c r="G26" s="127"/>
      <c r="H26" s="127"/>
      <c r="I26" s="127"/>
      <c r="J26" s="127"/>
      <c r="K26" s="135" t="str">
        <f t="shared" si="5"/>
        <v/>
      </c>
      <c r="L26" s="127"/>
      <c r="M26" s="146" t="str">
        <f t="shared" si="1"/>
        <v/>
      </c>
      <c r="N26" s="127"/>
      <c r="O26" s="127"/>
      <c r="P26" s="133" t="str">
        <f t="shared" si="2"/>
        <v/>
      </c>
      <c r="Q26" s="127"/>
      <c r="R26" s="127"/>
      <c r="S26" s="127"/>
      <c r="T26" s="127"/>
      <c r="U26" s="135" t="str">
        <f t="shared" si="3"/>
        <v/>
      </c>
      <c r="V26" s="758"/>
      <c r="W26" s="758"/>
      <c r="X26" s="135" t="str">
        <f t="shared" si="6"/>
        <v/>
      </c>
      <c r="Y26" s="128"/>
      <c r="Z26" s="130" t="str">
        <f t="shared" si="4"/>
        <v xml:space="preserve"> </v>
      </c>
      <c r="AA26" s="131" t="str">
        <f>IFERROR(RANK(Z26,$Z$13:$Z$127,0)+COUNTIF($Z$13:Z26,#REF!)," ")</f>
        <v xml:space="preserve"> </v>
      </c>
      <c r="AB26" s="192" t="s">
        <v>1</v>
      </c>
      <c r="AC26" s="192"/>
    </row>
    <row r="27" spans="1:29" ht="22.5" customHeight="1">
      <c r="A27" s="126"/>
      <c r="B27" s="126"/>
      <c r="C27" s="194" t="str">
        <f>'1. Master scoring '!C28</f>
        <v/>
      </c>
      <c r="D27" s="194" t="str">
        <f>'1. Master scoring '!D28</f>
        <v/>
      </c>
      <c r="E27" s="128"/>
      <c r="F27" s="127"/>
      <c r="G27" s="127"/>
      <c r="H27" s="127"/>
      <c r="I27" s="127"/>
      <c r="J27" s="127"/>
      <c r="K27" s="135" t="str">
        <f t="shared" si="5"/>
        <v/>
      </c>
      <c r="L27" s="127"/>
      <c r="M27" s="146" t="str">
        <f t="shared" si="1"/>
        <v/>
      </c>
      <c r="N27" s="127"/>
      <c r="O27" s="127"/>
      <c r="P27" s="133" t="str">
        <f t="shared" si="2"/>
        <v/>
      </c>
      <c r="Q27" s="127"/>
      <c r="R27" s="127"/>
      <c r="S27" s="127"/>
      <c r="T27" s="127"/>
      <c r="U27" s="135" t="str">
        <f t="shared" si="3"/>
        <v/>
      </c>
      <c r="V27" s="758"/>
      <c r="W27" s="758"/>
      <c r="X27" s="135" t="str">
        <f t="shared" si="6"/>
        <v/>
      </c>
      <c r="Y27" s="128"/>
      <c r="Z27" s="130" t="str">
        <f t="shared" si="4"/>
        <v xml:space="preserve"> </v>
      </c>
      <c r="AA27" s="131" t="str">
        <f>IFERROR(RANK(Z27,$Z$13:$Z$127,0)+COUNTIF($Z$13:Z27,#REF!)," ")</f>
        <v xml:space="preserve"> </v>
      </c>
      <c r="AB27" s="192" t="s">
        <v>1</v>
      </c>
      <c r="AC27" s="192"/>
    </row>
    <row r="28" spans="1:29" ht="22.5" customHeight="1">
      <c r="A28" s="126"/>
      <c r="B28" s="126"/>
      <c r="C28" s="194" t="str">
        <f>'1. Master scoring '!C29</f>
        <v/>
      </c>
      <c r="D28" s="194" t="str">
        <f>'1. Master scoring '!D29</f>
        <v/>
      </c>
      <c r="E28" s="128"/>
      <c r="F28" s="127"/>
      <c r="G28" s="127"/>
      <c r="H28" s="127"/>
      <c r="I28" s="127"/>
      <c r="J28" s="127"/>
      <c r="K28" s="135" t="str">
        <f t="shared" si="5"/>
        <v/>
      </c>
      <c r="L28" s="127"/>
      <c r="M28" s="146" t="str">
        <f t="shared" si="1"/>
        <v/>
      </c>
      <c r="N28" s="127"/>
      <c r="O28" s="127"/>
      <c r="P28" s="133" t="str">
        <f t="shared" si="2"/>
        <v/>
      </c>
      <c r="Q28" s="127"/>
      <c r="R28" s="127"/>
      <c r="S28" s="127"/>
      <c r="T28" s="127"/>
      <c r="U28" s="135" t="str">
        <f t="shared" si="3"/>
        <v/>
      </c>
      <c r="V28" s="758"/>
      <c r="W28" s="758"/>
      <c r="X28" s="135" t="str">
        <f t="shared" si="6"/>
        <v/>
      </c>
      <c r="Y28" s="128"/>
      <c r="Z28" s="130" t="str">
        <f t="shared" si="4"/>
        <v xml:space="preserve"> </v>
      </c>
      <c r="AA28" s="131" t="str">
        <f>IFERROR(RANK(Z28,$Z$13:$Z$127,0)+COUNTIF($Z$13:Z28,#REF!)," ")</f>
        <v xml:space="preserve"> </v>
      </c>
      <c r="AB28" s="192" t="s">
        <v>1</v>
      </c>
      <c r="AC28" s="192"/>
    </row>
    <row r="29" spans="1:29" ht="22.5" customHeight="1">
      <c r="A29" s="126"/>
      <c r="B29" s="126"/>
      <c r="C29" s="194" t="str">
        <f>'1. Master scoring '!C30</f>
        <v/>
      </c>
      <c r="D29" s="194" t="str">
        <f>'1. Master scoring '!D30</f>
        <v/>
      </c>
      <c r="E29" s="128"/>
      <c r="F29" s="127"/>
      <c r="G29" s="127"/>
      <c r="H29" s="127"/>
      <c r="I29" s="127"/>
      <c r="J29" s="127"/>
      <c r="K29" s="135" t="str">
        <f t="shared" si="5"/>
        <v/>
      </c>
      <c r="L29" s="127"/>
      <c r="M29" s="146" t="str">
        <f t="shared" si="1"/>
        <v/>
      </c>
      <c r="N29" s="127"/>
      <c r="O29" s="127"/>
      <c r="P29" s="133" t="str">
        <f t="shared" si="2"/>
        <v/>
      </c>
      <c r="Q29" s="127"/>
      <c r="R29" s="127"/>
      <c r="S29" s="127"/>
      <c r="T29" s="127"/>
      <c r="U29" s="135" t="str">
        <f t="shared" si="3"/>
        <v/>
      </c>
      <c r="V29" s="758"/>
      <c r="W29" s="758"/>
      <c r="X29" s="135" t="str">
        <f t="shared" si="6"/>
        <v/>
      </c>
      <c r="Y29" s="128"/>
      <c r="Z29" s="130" t="str">
        <f t="shared" si="4"/>
        <v xml:space="preserve"> </v>
      </c>
      <c r="AA29" s="131" t="str">
        <f>IFERROR(RANK(Z29,$Z$13:$Z$127,0)+COUNTIF($Z$13:Z29,#REF!)," ")</f>
        <v xml:space="preserve"> </v>
      </c>
      <c r="AB29" s="192" t="s">
        <v>1</v>
      </c>
      <c r="AC29" s="192"/>
    </row>
    <row r="30" spans="1:29" ht="22.5" customHeight="1">
      <c r="A30" s="126"/>
      <c r="B30" s="126"/>
      <c r="C30" s="194" t="str">
        <f>'1. Master scoring '!C31</f>
        <v/>
      </c>
      <c r="D30" s="194" t="str">
        <f>'1. Master scoring '!D31</f>
        <v/>
      </c>
      <c r="E30" s="128"/>
      <c r="F30" s="127"/>
      <c r="G30" s="127"/>
      <c r="H30" s="127"/>
      <c r="I30" s="127"/>
      <c r="J30" s="127"/>
      <c r="K30" s="135" t="str">
        <f t="shared" si="5"/>
        <v/>
      </c>
      <c r="L30" s="127"/>
      <c r="M30" s="146" t="str">
        <f t="shared" si="1"/>
        <v/>
      </c>
      <c r="N30" s="127"/>
      <c r="O30" s="127"/>
      <c r="P30" s="133" t="str">
        <f t="shared" si="2"/>
        <v/>
      </c>
      <c r="Q30" s="127"/>
      <c r="R30" s="127"/>
      <c r="S30" s="127"/>
      <c r="T30" s="127"/>
      <c r="U30" s="135" t="str">
        <f t="shared" si="3"/>
        <v/>
      </c>
      <c r="V30" s="758"/>
      <c r="W30" s="758"/>
      <c r="X30" s="135" t="str">
        <f t="shared" si="6"/>
        <v/>
      </c>
      <c r="Y30" s="128"/>
      <c r="Z30" s="130" t="str">
        <f t="shared" si="4"/>
        <v xml:space="preserve"> </v>
      </c>
      <c r="AA30" s="131" t="str">
        <f>IFERROR(RANK(Z30,$Z$13:$Z$127,0)+COUNTIF($Z$13:Z30,#REF!)," ")</f>
        <v xml:space="preserve"> </v>
      </c>
      <c r="AB30" s="192" t="s">
        <v>1</v>
      </c>
      <c r="AC30" s="192"/>
    </row>
    <row r="31" spans="1:29" ht="22.5" customHeight="1">
      <c r="A31" s="126"/>
      <c r="B31" s="126"/>
      <c r="C31" s="194">
        <f>'1. Master scoring '!C32</f>
        <v>0</v>
      </c>
      <c r="D31" s="194" t="str">
        <f>'1. Master scoring '!D32</f>
        <v/>
      </c>
      <c r="E31" s="128"/>
      <c r="F31" s="127"/>
      <c r="G31" s="127"/>
      <c r="H31" s="127"/>
      <c r="I31" s="127"/>
      <c r="J31" s="127"/>
      <c r="K31" s="135"/>
      <c r="L31" s="127"/>
      <c r="M31" s="146"/>
      <c r="N31" s="127"/>
      <c r="O31" s="147"/>
      <c r="P31" s="133" t="str">
        <f t="shared" si="2"/>
        <v/>
      </c>
      <c r="Q31" s="127"/>
      <c r="R31" s="127"/>
      <c r="S31" s="127"/>
      <c r="T31" s="135"/>
      <c r="U31" s="135" t="str">
        <f t="shared" si="3"/>
        <v/>
      </c>
      <c r="V31" s="758"/>
      <c r="W31" s="758"/>
      <c r="X31" s="135" t="str">
        <f t="shared" si="6"/>
        <v/>
      </c>
      <c r="Y31" s="128"/>
      <c r="Z31" s="130" t="str">
        <f t="shared" si="4"/>
        <v xml:space="preserve"> </v>
      </c>
      <c r="AA31" s="131"/>
      <c r="AB31" s="192"/>
      <c r="AC31" s="192"/>
    </row>
    <row r="32" spans="1:29" ht="22.5" customHeight="1">
      <c r="A32" s="126"/>
      <c r="B32" s="126"/>
      <c r="C32" s="194">
        <f>'1. Master scoring '!C33</f>
        <v>0</v>
      </c>
      <c r="D32" s="194" t="str">
        <f>'1. Master scoring '!D33</f>
        <v/>
      </c>
      <c r="E32" s="128"/>
      <c r="F32" s="127"/>
      <c r="G32" s="127"/>
      <c r="H32" s="127"/>
      <c r="I32" s="127"/>
      <c r="J32" s="127"/>
      <c r="K32" s="135"/>
      <c r="L32" s="127"/>
      <c r="M32" s="146"/>
      <c r="N32" s="127"/>
      <c r="O32" s="147"/>
      <c r="P32" s="133" t="str">
        <f t="shared" si="2"/>
        <v/>
      </c>
      <c r="Q32" s="127"/>
      <c r="R32" s="127"/>
      <c r="S32" s="127"/>
      <c r="T32" s="135"/>
      <c r="U32" s="135" t="str">
        <f t="shared" si="3"/>
        <v/>
      </c>
      <c r="V32" s="758"/>
      <c r="W32" s="758"/>
      <c r="X32" s="135" t="str">
        <f t="shared" si="6"/>
        <v/>
      </c>
      <c r="Y32" s="128"/>
      <c r="Z32" s="130" t="str">
        <f t="shared" si="4"/>
        <v xml:space="preserve"> </v>
      </c>
      <c r="AA32" s="131"/>
      <c r="AB32" s="192"/>
      <c r="AC32" s="192"/>
    </row>
    <row r="33" spans="1:29" ht="22.5" customHeight="1">
      <c r="A33" s="126"/>
      <c r="B33" s="126"/>
      <c r="C33" s="194">
        <f>'1. Master scoring '!C34</f>
        <v>0</v>
      </c>
      <c r="D33" s="194" t="str">
        <f>'1. Master scoring '!D34</f>
        <v/>
      </c>
      <c r="E33" s="128"/>
      <c r="F33" s="127"/>
      <c r="G33" s="127"/>
      <c r="H33" s="127"/>
      <c r="I33" s="127"/>
      <c r="J33" s="127"/>
      <c r="K33" s="135"/>
      <c r="L33" s="127"/>
      <c r="M33" s="146"/>
      <c r="N33" s="127"/>
      <c r="O33" s="147"/>
      <c r="P33" s="133" t="str">
        <f t="shared" si="2"/>
        <v/>
      </c>
      <c r="Q33" s="127"/>
      <c r="R33" s="127"/>
      <c r="S33" s="127"/>
      <c r="T33" s="135"/>
      <c r="U33" s="135" t="str">
        <f t="shared" si="3"/>
        <v/>
      </c>
      <c r="V33" s="758"/>
      <c r="W33" s="758"/>
      <c r="X33" s="135" t="str">
        <f t="shared" si="6"/>
        <v/>
      </c>
      <c r="Y33" s="128"/>
      <c r="Z33" s="130" t="str">
        <f t="shared" si="4"/>
        <v xml:space="preserve"> </v>
      </c>
      <c r="AA33" s="131"/>
      <c r="AB33" s="192"/>
      <c r="AC33" s="192"/>
    </row>
    <row r="34" spans="1:29" ht="22.5" customHeight="1">
      <c r="A34" s="126"/>
      <c r="B34" s="126"/>
      <c r="C34" s="194">
        <f>'1. Master scoring '!C35</f>
        <v>0</v>
      </c>
      <c r="D34" s="194" t="str">
        <f>'1. Master scoring '!D35</f>
        <v/>
      </c>
      <c r="E34" s="128"/>
      <c r="F34" s="127"/>
      <c r="G34" s="127"/>
      <c r="H34" s="127"/>
      <c r="I34" s="127"/>
      <c r="J34" s="127"/>
      <c r="K34" s="135"/>
      <c r="L34" s="127"/>
      <c r="M34" s="146"/>
      <c r="N34" s="127"/>
      <c r="O34" s="147"/>
      <c r="P34" s="133" t="str">
        <f t="shared" si="2"/>
        <v/>
      </c>
      <c r="Q34" s="127"/>
      <c r="R34" s="127"/>
      <c r="S34" s="127"/>
      <c r="T34" s="135"/>
      <c r="U34" s="135" t="str">
        <f t="shared" si="3"/>
        <v/>
      </c>
      <c r="V34" s="758"/>
      <c r="W34" s="758"/>
      <c r="X34" s="135" t="str">
        <f t="shared" si="6"/>
        <v/>
      </c>
      <c r="Y34" s="128"/>
      <c r="Z34" s="130" t="str">
        <f t="shared" si="4"/>
        <v xml:space="preserve"> </v>
      </c>
      <c r="AA34" s="131"/>
      <c r="AB34" s="192"/>
      <c r="AC34" s="192"/>
    </row>
    <row r="35" spans="1:29" ht="22.5" customHeight="1">
      <c r="A35" s="126"/>
      <c r="B35" s="126"/>
      <c r="C35" s="194">
        <f>'1. Master scoring '!C36</f>
        <v>0</v>
      </c>
      <c r="D35" s="194" t="str">
        <f>'1. Master scoring '!D36</f>
        <v/>
      </c>
      <c r="E35" s="128"/>
      <c r="F35" s="127"/>
      <c r="G35" s="127"/>
      <c r="H35" s="127"/>
      <c r="I35" s="127"/>
      <c r="J35" s="127"/>
      <c r="K35" s="135"/>
      <c r="L35" s="127"/>
      <c r="M35" s="146"/>
      <c r="N35" s="127"/>
      <c r="O35" s="147"/>
      <c r="P35" s="133" t="str">
        <f t="shared" si="2"/>
        <v/>
      </c>
      <c r="Q35" s="127"/>
      <c r="R35" s="127"/>
      <c r="S35" s="127"/>
      <c r="T35" s="135"/>
      <c r="U35" s="135" t="str">
        <f t="shared" si="3"/>
        <v/>
      </c>
      <c r="V35" s="758"/>
      <c r="W35" s="758"/>
      <c r="X35" s="135" t="str">
        <f t="shared" si="6"/>
        <v/>
      </c>
      <c r="Y35" s="128"/>
      <c r="Z35" s="130" t="str">
        <f t="shared" si="4"/>
        <v xml:space="preserve"> </v>
      </c>
      <c r="AA35" s="131"/>
      <c r="AB35" s="192"/>
      <c r="AC35" s="192"/>
    </row>
    <row r="36" spans="1:29" ht="22.5" customHeight="1">
      <c r="A36" s="126"/>
      <c r="B36" s="126"/>
      <c r="C36" s="194">
        <f>'1. Master scoring '!C37</f>
        <v>0</v>
      </c>
      <c r="D36" s="194" t="str">
        <f>'1. Master scoring '!D37</f>
        <v/>
      </c>
      <c r="E36" s="128"/>
      <c r="F36" s="127"/>
      <c r="G36" s="127"/>
      <c r="H36" s="127"/>
      <c r="I36" s="127"/>
      <c r="J36" s="127"/>
      <c r="K36" s="135"/>
      <c r="L36" s="127"/>
      <c r="M36" s="146"/>
      <c r="N36" s="127"/>
      <c r="O36" s="147"/>
      <c r="P36" s="133" t="str">
        <f t="shared" si="2"/>
        <v/>
      </c>
      <c r="Q36" s="127"/>
      <c r="R36" s="127"/>
      <c r="S36" s="127"/>
      <c r="T36" s="135"/>
      <c r="U36" s="135" t="str">
        <f t="shared" si="3"/>
        <v/>
      </c>
      <c r="V36" s="758"/>
      <c r="W36" s="758"/>
      <c r="X36" s="135" t="str">
        <f t="shared" si="6"/>
        <v/>
      </c>
      <c r="Y36" s="128"/>
      <c r="Z36" s="130" t="str">
        <f t="shared" si="4"/>
        <v xml:space="preserve"> </v>
      </c>
      <c r="AA36" s="131"/>
      <c r="AB36" s="192"/>
      <c r="AC36" s="192"/>
    </row>
    <row r="37" spans="1:29" ht="22.5" customHeight="1">
      <c r="A37" s="126"/>
      <c r="B37" s="126"/>
      <c r="C37" s="194">
        <f>'1. Master scoring '!C38</f>
        <v>0</v>
      </c>
      <c r="D37" s="194" t="str">
        <f>'1. Master scoring '!D38</f>
        <v/>
      </c>
      <c r="E37" s="128"/>
      <c r="F37" s="127"/>
      <c r="G37" s="127"/>
      <c r="H37" s="127"/>
      <c r="I37" s="127"/>
      <c r="J37" s="127"/>
      <c r="K37" s="135"/>
      <c r="L37" s="127"/>
      <c r="M37" s="146"/>
      <c r="N37" s="127"/>
      <c r="O37" s="147"/>
      <c r="P37" s="133" t="str">
        <f t="shared" si="2"/>
        <v/>
      </c>
      <c r="Q37" s="127"/>
      <c r="R37" s="127"/>
      <c r="S37" s="127"/>
      <c r="T37" s="135"/>
      <c r="U37" s="135" t="str">
        <f t="shared" si="3"/>
        <v/>
      </c>
      <c r="V37" s="758"/>
      <c r="W37" s="758"/>
      <c r="X37" s="135" t="str">
        <f t="shared" si="6"/>
        <v/>
      </c>
      <c r="Y37" s="128"/>
      <c r="Z37" s="130" t="str">
        <f t="shared" si="4"/>
        <v xml:space="preserve"> </v>
      </c>
      <c r="AA37" s="131"/>
      <c r="AB37" s="192"/>
      <c r="AC37" s="192"/>
    </row>
    <row r="38" spans="1:29" ht="22.5" customHeight="1">
      <c r="A38" s="126"/>
      <c r="B38" s="126"/>
      <c r="C38" s="194">
        <f>'1. Master scoring '!C39</f>
        <v>0</v>
      </c>
      <c r="D38" s="194" t="str">
        <f>'1. Master scoring '!D39</f>
        <v/>
      </c>
      <c r="E38" s="128"/>
      <c r="F38" s="127"/>
      <c r="G38" s="127"/>
      <c r="H38" s="127"/>
      <c r="I38" s="127"/>
      <c r="J38" s="127"/>
      <c r="K38" s="135"/>
      <c r="L38" s="127"/>
      <c r="M38" s="146"/>
      <c r="N38" s="127"/>
      <c r="O38" s="147"/>
      <c r="P38" s="133" t="str">
        <f t="shared" si="2"/>
        <v/>
      </c>
      <c r="Q38" s="127"/>
      <c r="R38" s="127"/>
      <c r="S38" s="127"/>
      <c r="T38" s="135"/>
      <c r="U38" s="135"/>
      <c r="V38" s="758"/>
      <c r="W38" s="758"/>
      <c r="X38" s="135" t="str">
        <f t="shared" si="6"/>
        <v/>
      </c>
      <c r="Y38" s="128"/>
      <c r="Z38" s="130"/>
      <c r="AA38" s="131"/>
      <c r="AB38" s="192"/>
      <c r="AC38" s="192"/>
    </row>
    <row r="39" spans="1:29" ht="22.5" customHeight="1">
      <c r="A39" s="126"/>
      <c r="B39" s="126"/>
      <c r="C39" s="194">
        <f>'1. Master scoring '!C40</f>
        <v>0</v>
      </c>
      <c r="D39" s="194" t="str">
        <f>'1. Master scoring '!D40</f>
        <v/>
      </c>
      <c r="E39" s="128"/>
      <c r="F39" s="127"/>
      <c r="G39" s="127"/>
      <c r="H39" s="127"/>
      <c r="I39" s="127"/>
      <c r="J39" s="127"/>
      <c r="K39" s="135"/>
      <c r="L39" s="127"/>
      <c r="M39" s="146"/>
      <c r="N39" s="127"/>
      <c r="O39" s="147"/>
      <c r="P39" s="133" t="str">
        <f t="shared" si="2"/>
        <v/>
      </c>
      <c r="Q39" s="127"/>
      <c r="R39" s="127"/>
      <c r="S39" s="127"/>
      <c r="T39" s="135"/>
      <c r="U39" s="135"/>
      <c r="V39" s="758"/>
      <c r="W39" s="758"/>
      <c r="X39" s="135" t="str">
        <f t="shared" si="6"/>
        <v/>
      </c>
      <c r="Y39" s="128"/>
      <c r="Z39" s="130"/>
      <c r="AA39" s="131"/>
      <c r="AB39" s="192"/>
      <c r="AC39" s="192"/>
    </row>
    <row r="40" spans="1:29" ht="22.5" customHeight="1">
      <c r="A40" s="126"/>
      <c r="B40" s="126"/>
      <c r="C40" s="194">
        <f>'1. Master scoring '!C41</f>
        <v>0</v>
      </c>
      <c r="D40" s="194" t="str">
        <f>'1. Master scoring '!D41</f>
        <v/>
      </c>
      <c r="E40" s="128"/>
      <c r="F40" s="127"/>
      <c r="G40" s="127"/>
      <c r="H40" s="127"/>
      <c r="I40" s="127"/>
      <c r="J40" s="127"/>
      <c r="K40" s="135"/>
      <c r="L40" s="127"/>
      <c r="M40" s="146"/>
      <c r="N40" s="127"/>
      <c r="O40" s="147"/>
      <c r="P40" s="133" t="str">
        <f t="shared" si="2"/>
        <v/>
      </c>
      <c r="Q40" s="127"/>
      <c r="R40" s="127"/>
      <c r="S40" s="127"/>
      <c r="T40" s="135"/>
      <c r="U40" s="135"/>
      <c r="V40" s="758"/>
      <c r="W40" s="758"/>
      <c r="X40" s="135" t="str">
        <f t="shared" si="6"/>
        <v/>
      </c>
      <c r="Y40" s="128"/>
      <c r="Z40" s="130"/>
      <c r="AA40" s="131"/>
      <c r="AB40" s="192"/>
      <c r="AC40" s="192"/>
    </row>
    <row r="41" spans="1:29" ht="22.5" customHeight="1">
      <c r="A41" s="126"/>
      <c r="B41" s="126"/>
      <c r="C41" s="194">
        <f>'1. Master scoring '!C42</f>
        <v>0</v>
      </c>
      <c r="D41" s="194" t="str">
        <f>'1. Master scoring '!D42</f>
        <v/>
      </c>
      <c r="E41" s="128"/>
      <c r="F41" s="127"/>
      <c r="G41" s="127"/>
      <c r="H41" s="127"/>
      <c r="I41" s="127"/>
      <c r="J41" s="127"/>
      <c r="K41" s="135"/>
      <c r="L41" s="127"/>
      <c r="M41" s="146"/>
      <c r="N41" s="127"/>
      <c r="O41" s="147"/>
      <c r="P41" s="133" t="str">
        <f t="shared" si="2"/>
        <v/>
      </c>
      <c r="Q41" s="127"/>
      <c r="R41" s="127"/>
      <c r="S41" s="127"/>
      <c r="T41" s="135"/>
      <c r="U41" s="135"/>
      <c r="V41" s="758"/>
      <c r="W41" s="758"/>
      <c r="X41" s="135"/>
      <c r="Y41" s="128"/>
      <c r="Z41" s="130"/>
      <c r="AA41" s="131"/>
      <c r="AB41" s="192"/>
      <c r="AC41" s="192"/>
    </row>
    <row r="42" spans="1:29" ht="22.5" customHeight="1">
      <c r="A42" s="126"/>
      <c r="B42" s="126"/>
      <c r="C42" s="194">
        <f>'1. Master scoring '!C43</f>
        <v>0</v>
      </c>
      <c r="D42" s="194" t="str">
        <f>'1. Master scoring '!D43</f>
        <v/>
      </c>
      <c r="E42" s="128"/>
      <c r="F42" s="127"/>
      <c r="G42" s="127"/>
      <c r="H42" s="127"/>
      <c r="I42" s="127"/>
      <c r="J42" s="127"/>
      <c r="K42" s="135"/>
      <c r="L42" s="127"/>
      <c r="M42" s="146"/>
      <c r="N42" s="127"/>
      <c r="O42" s="147"/>
      <c r="P42" s="133" t="str">
        <f t="shared" si="2"/>
        <v/>
      </c>
      <c r="Q42" s="127"/>
      <c r="R42" s="127"/>
      <c r="S42" s="127"/>
      <c r="T42" s="135"/>
      <c r="U42" s="135"/>
      <c r="V42" s="758"/>
      <c r="W42" s="758"/>
      <c r="X42" s="135"/>
      <c r="Y42" s="128"/>
      <c r="Z42" s="130"/>
      <c r="AA42" s="131"/>
      <c r="AB42" s="192"/>
      <c r="AC42" s="192"/>
    </row>
    <row r="43" spans="1:29" ht="22.5" customHeight="1">
      <c r="A43" s="126"/>
      <c r="B43" s="126"/>
      <c r="C43" s="194">
        <f>'1. Master scoring '!C44</f>
        <v>0</v>
      </c>
      <c r="D43" s="194" t="str">
        <f>'1. Master scoring '!D44</f>
        <v/>
      </c>
      <c r="E43" s="128"/>
      <c r="F43" s="127"/>
      <c r="G43" s="127"/>
      <c r="H43" s="127"/>
      <c r="I43" s="127"/>
      <c r="J43" s="127"/>
      <c r="K43" s="135"/>
      <c r="L43" s="127"/>
      <c r="M43" s="146"/>
      <c r="N43" s="127"/>
      <c r="O43" s="147"/>
      <c r="P43" s="127"/>
      <c r="Q43" s="127"/>
      <c r="R43" s="127"/>
      <c r="S43" s="127"/>
      <c r="T43" s="135"/>
      <c r="U43" s="135"/>
      <c r="V43" s="758"/>
      <c r="W43" s="758"/>
      <c r="X43" s="135"/>
      <c r="Y43" s="128"/>
      <c r="Z43" s="130"/>
      <c r="AA43" s="131"/>
      <c r="AB43" s="192"/>
      <c r="AC43" s="192"/>
    </row>
    <row r="44" spans="1:29" ht="22.5" customHeight="1">
      <c r="A44" s="126"/>
      <c r="B44" s="126"/>
      <c r="C44" s="194">
        <f>'1. Master scoring '!C45</f>
        <v>0</v>
      </c>
      <c r="D44" s="194" t="str">
        <f>'1. Master scoring '!D45</f>
        <v/>
      </c>
      <c r="E44" s="128"/>
      <c r="F44" s="127"/>
      <c r="G44" s="127"/>
      <c r="H44" s="127"/>
      <c r="I44" s="127"/>
      <c r="J44" s="127"/>
      <c r="K44" s="135"/>
      <c r="L44" s="127"/>
      <c r="M44" s="146"/>
      <c r="N44" s="127"/>
      <c r="O44" s="147"/>
      <c r="P44" s="127"/>
      <c r="Q44" s="127"/>
      <c r="R44" s="127"/>
      <c r="S44" s="127"/>
      <c r="T44" s="135"/>
      <c r="U44" s="135"/>
      <c r="V44" s="758"/>
      <c r="W44" s="758"/>
      <c r="X44" s="135"/>
      <c r="Y44" s="128"/>
      <c r="Z44" s="130"/>
      <c r="AA44" s="131"/>
      <c r="AB44" s="192"/>
      <c r="AC44" s="192"/>
    </row>
    <row r="45" spans="1:29" ht="22.5" customHeight="1">
      <c r="A45" s="126"/>
      <c r="B45" s="126"/>
      <c r="C45" s="194">
        <f>'1. Master scoring '!C46</f>
        <v>0</v>
      </c>
      <c r="D45" s="194">
        <f>'1. Master scoring '!D46</f>
        <v>0</v>
      </c>
      <c r="E45" s="128"/>
      <c r="F45" s="127"/>
      <c r="G45" s="127"/>
      <c r="H45" s="127"/>
      <c r="I45" s="127"/>
      <c r="J45" s="127"/>
      <c r="K45" s="135"/>
      <c r="L45" s="127"/>
      <c r="M45" s="146"/>
      <c r="N45" s="127"/>
      <c r="O45" s="147"/>
      <c r="P45" s="127"/>
      <c r="Q45" s="127"/>
      <c r="R45" s="127"/>
      <c r="S45" s="127"/>
      <c r="T45" s="135"/>
      <c r="U45" s="135"/>
      <c r="V45" s="758"/>
      <c r="W45" s="758"/>
      <c r="X45" s="135"/>
      <c r="Y45" s="128"/>
      <c r="Z45" s="130"/>
      <c r="AA45" s="131"/>
      <c r="AB45" s="192"/>
      <c r="AC45" s="192"/>
    </row>
    <row r="46" spans="1:29" ht="22.5" customHeight="1">
      <c r="A46" s="126"/>
      <c r="B46" s="126"/>
      <c r="C46" s="194">
        <f>'1. Master scoring '!C47</f>
        <v>0</v>
      </c>
      <c r="D46" s="194">
        <f>'1. Master scoring '!D47</f>
        <v>0</v>
      </c>
      <c r="E46" s="128"/>
      <c r="F46" s="127"/>
      <c r="G46" s="127"/>
      <c r="H46" s="127"/>
      <c r="I46" s="127"/>
      <c r="J46" s="127"/>
      <c r="K46" s="135"/>
      <c r="L46" s="127"/>
      <c r="M46" s="146"/>
      <c r="N46" s="127"/>
      <c r="O46" s="147"/>
      <c r="P46" s="127"/>
      <c r="Q46" s="127"/>
      <c r="R46" s="127"/>
      <c r="S46" s="127"/>
      <c r="T46" s="135"/>
      <c r="U46" s="135"/>
      <c r="V46" s="758"/>
      <c r="W46" s="758"/>
      <c r="X46" s="135"/>
      <c r="Y46" s="128"/>
      <c r="Z46" s="130"/>
      <c r="AA46" s="131"/>
      <c r="AB46" s="192"/>
      <c r="AC46" s="192"/>
    </row>
    <row r="47" spans="1:29" ht="22.5" customHeight="1">
      <c r="A47" s="126"/>
      <c r="B47" s="126"/>
      <c r="C47" s="194">
        <f>'1. Master scoring '!C48</f>
        <v>0</v>
      </c>
      <c r="D47" s="194">
        <f>'1. Master scoring '!D48</f>
        <v>0</v>
      </c>
      <c r="E47" s="128"/>
      <c r="F47" s="127"/>
      <c r="G47" s="127"/>
      <c r="H47" s="127"/>
      <c r="I47" s="127"/>
      <c r="J47" s="127"/>
      <c r="K47" s="135"/>
      <c r="L47" s="127"/>
      <c r="M47" s="146"/>
      <c r="N47" s="127"/>
      <c r="O47" s="147"/>
      <c r="P47" s="127"/>
      <c r="Q47" s="127"/>
      <c r="R47" s="127"/>
      <c r="S47" s="127"/>
      <c r="T47" s="135"/>
      <c r="U47" s="135"/>
      <c r="V47" s="758"/>
      <c r="W47" s="758"/>
      <c r="X47" s="135"/>
      <c r="Y47" s="128"/>
      <c r="Z47" s="130"/>
      <c r="AA47" s="131"/>
      <c r="AB47" s="192"/>
      <c r="AC47" s="192"/>
    </row>
    <row r="48" spans="1:29" ht="22.5" customHeight="1">
      <c r="A48" s="126"/>
      <c r="B48" s="126"/>
      <c r="C48" s="194">
        <f>'1. Master scoring '!C49</f>
        <v>0</v>
      </c>
      <c r="D48" s="194">
        <f>'1. Master scoring '!D49</f>
        <v>0</v>
      </c>
      <c r="E48" s="128"/>
      <c r="F48" s="127"/>
      <c r="G48" s="127"/>
      <c r="H48" s="127"/>
      <c r="I48" s="127"/>
      <c r="J48" s="127"/>
      <c r="K48" s="135"/>
      <c r="L48" s="127"/>
      <c r="M48" s="146"/>
      <c r="N48" s="127"/>
      <c r="O48" s="147"/>
      <c r="P48" s="127"/>
      <c r="Q48" s="127"/>
      <c r="R48" s="127"/>
      <c r="S48" s="127"/>
      <c r="T48" s="135"/>
      <c r="U48" s="135"/>
      <c r="V48" s="758"/>
      <c r="W48" s="758"/>
      <c r="X48" s="135"/>
      <c r="Y48" s="128"/>
      <c r="Z48" s="130"/>
      <c r="AA48" s="131"/>
      <c r="AB48" s="192"/>
      <c r="AC48" s="192"/>
    </row>
    <row r="49" spans="1:29" ht="22.5" customHeight="1">
      <c r="A49" s="126"/>
      <c r="B49" s="126"/>
      <c r="C49" s="194">
        <f>'1. Master scoring '!C50</f>
        <v>0</v>
      </c>
      <c r="D49" s="194">
        <f>'1. Master scoring '!D50</f>
        <v>0</v>
      </c>
      <c r="E49" s="128"/>
      <c r="F49" s="127"/>
      <c r="G49" s="127"/>
      <c r="H49" s="127"/>
      <c r="I49" s="127"/>
      <c r="J49" s="127"/>
      <c r="K49" s="135"/>
      <c r="L49" s="127"/>
      <c r="M49" s="146"/>
      <c r="N49" s="127"/>
      <c r="O49" s="147"/>
      <c r="P49" s="127"/>
      <c r="Q49" s="127"/>
      <c r="R49" s="127"/>
      <c r="S49" s="127"/>
      <c r="T49" s="135"/>
      <c r="U49" s="135"/>
      <c r="V49" s="758"/>
      <c r="W49" s="758"/>
      <c r="X49" s="135"/>
      <c r="Y49" s="128"/>
      <c r="Z49" s="130"/>
      <c r="AA49" s="131"/>
      <c r="AB49" s="192"/>
      <c r="AC49" s="192"/>
    </row>
    <row r="50" spans="1:29" ht="22.5" customHeight="1">
      <c r="A50" s="126"/>
      <c r="B50" s="126"/>
      <c r="C50" s="194">
        <f>'1. Master scoring '!C51</f>
        <v>0</v>
      </c>
      <c r="D50" s="194">
        <f>'1. Master scoring '!D51</f>
        <v>0</v>
      </c>
      <c r="E50" s="128"/>
      <c r="F50" s="127"/>
      <c r="G50" s="127"/>
      <c r="H50" s="127"/>
      <c r="I50" s="127"/>
      <c r="J50" s="127"/>
      <c r="K50" s="135"/>
      <c r="L50" s="127"/>
      <c r="M50" s="146"/>
      <c r="N50" s="127"/>
      <c r="O50" s="147"/>
      <c r="P50" s="127"/>
      <c r="Q50" s="127"/>
      <c r="R50" s="127"/>
      <c r="S50" s="127"/>
      <c r="T50" s="135"/>
      <c r="U50" s="135"/>
      <c r="V50" s="758"/>
      <c r="W50" s="758"/>
      <c r="X50" s="135"/>
      <c r="Y50" s="128"/>
      <c r="Z50" s="130"/>
      <c r="AA50" s="131"/>
      <c r="AB50" s="192"/>
      <c r="AC50" s="192"/>
    </row>
    <row r="51" spans="1:29" ht="22.5" customHeight="1">
      <c r="A51" s="126"/>
      <c r="B51" s="126"/>
      <c r="C51" s="194">
        <f>'1. Master scoring '!C52</f>
        <v>0</v>
      </c>
      <c r="D51" s="194">
        <f>'1. Master scoring '!D52</f>
        <v>0</v>
      </c>
      <c r="E51" s="128"/>
      <c r="F51" s="127"/>
      <c r="G51" s="127"/>
      <c r="H51" s="127"/>
      <c r="I51" s="127"/>
      <c r="J51" s="127"/>
      <c r="K51" s="135"/>
      <c r="L51" s="127"/>
      <c r="M51" s="146"/>
      <c r="N51" s="127"/>
      <c r="O51" s="147"/>
      <c r="P51" s="127"/>
      <c r="Q51" s="127"/>
      <c r="R51" s="127"/>
      <c r="S51" s="127"/>
      <c r="T51" s="135"/>
      <c r="U51" s="135"/>
      <c r="V51" s="758"/>
      <c r="W51" s="758"/>
      <c r="X51" s="135"/>
      <c r="Y51" s="128"/>
      <c r="Z51" s="130"/>
      <c r="AA51" s="131"/>
      <c r="AB51" s="192"/>
      <c r="AC51" s="192"/>
    </row>
    <row r="52" spans="1:29" ht="22.5" customHeight="1">
      <c r="A52" s="126"/>
      <c r="B52" s="126"/>
      <c r="C52" s="194">
        <f>'1. Master scoring '!C53</f>
        <v>0</v>
      </c>
      <c r="D52" s="194">
        <f>'1. Master scoring '!D53</f>
        <v>0</v>
      </c>
      <c r="E52" s="128"/>
      <c r="F52" s="127"/>
      <c r="G52" s="127"/>
      <c r="H52" s="127"/>
      <c r="I52" s="127"/>
      <c r="J52" s="127"/>
      <c r="K52" s="135"/>
      <c r="L52" s="127"/>
      <c r="M52" s="146"/>
      <c r="N52" s="127"/>
      <c r="O52" s="147"/>
      <c r="P52" s="127"/>
      <c r="Q52" s="127"/>
      <c r="R52" s="127"/>
      <c r="S52" s="127"/>
      <c r="T52" s="135"/>
      <c r="U52" s="135"/>
      <c r="V52" s="758"/>
      <c r="W52" s="758"/>
      <c r="X52" s="135"/>
      <c r="Y52" s="128"/>
      <c r="Z52" s="130"/>
      <c r="AA52" s="131"/>
      <c r="AB52" s="192"/>
      <c r="AC52" s="192"/>
    </row>
    <row r="53" spans="1:29" ht="22.5" customHeight="1">
      <c r="A53" s="126"/>
      <c r="B53" s="126"/>
      <c r="C53" s="194">
        <f>'1. Master scoring '!C54</f>
        <v>0</v>
      </c>
      <c r="D53" s="194">
        <f>'1. Master scoring '!D54</f>
        <v>0</v>
      </c>
      <c r="E53" s="128"/>
      <c r="F53" s="127"/>
      <c r="G53" s="127"/>
      <c r="H53" s="127"/>
      <c r="I53" s="127"/>
      <c r="J53" s="127"/>
      <c r="K53" s="135"/>
      <c r="L53" s="127"/>
      <c r="M53" s="146"/>
      <c r="N53" s="127"/>
      <c r="O53" s="147"/>
      <c r="P53" s="127"/>
      <c r="Q53" s="127"/>
      <c r="R53" s="127"/>
      <c r="S53" s="127"/>
      <c r="T53" s="135"/>
      <c r="U53" s="135"/>
      <c r="V53" s="758"/>
      <c r="W53" s="758"/>
      <c r="X53" s="135"/>
      <c r="Y53" s="128"/>
      <c r="Z53" s="130"/>
      <c r="AA53" s="131"/>
      <c r="AB53" s="192"/>
      <c r="AC53" s="192"/>
    </row>
    <row r="54" spans="1:29" ht="22.5" customHeight="1">
      <c r="A54" s="126"/>
      <c r="B54" s="126"/>
      <c r="C54" s="194">
        <f>'1. Master scoring '!C55</f>
        <v>0</v>
      </c>
      <c r="D54" s="194">
        <f>'1. Master scoring '!D55</f>
        <v>0</v>
      </c>
      <c r="E54" s="128"/>
      <c r="F54" s="127"/>
      <c r="G54" s="127"/>
      <c r="H54" s="127"/>
      <c r="I54" s="127"/>
      <c r="J54" s="127"/>
      <c r="K54" s="135"/>
      <c r="L54" s="127"/>
      <c r="M54" s="146"/>
      <c r="N54" s="127"/>
      <c r="O54" s="147"/>
      <c r="P54" s="127"/>
      <c r="Q54" s="127"/>
      <c r="R54" s="127"/>
      <c r="S54" s="127"/>
      <c r="T54" s="135"/>
      <c r="U54" s="135"/>
      <c r="V54" s="758"/>
      <c r="W54" s="758"/>
      <c r="X54" s="135"/>
      <c r="Y54" s="128"/>
      <c r="Z54" s="130"/>
      <c r="AA54" s="131"/>
      <c r="AB54" s="192"/>
      <c r="AC54" s="192"/>
    </row>
    <row r="55" spans="1:29" ht="22.5" customHeight="1">
      <c r="A55" s="126"/>
      <c r="B55" s="126"/>
      <c r="C55" s="194">
        <f>'1. Master scoring '!C56</f>
        <v>0</v>
      </c>
      <c r="D55" s="194">
        <f>'1. Master scoring '!D56</f>
        <v>0</v>
      </c>
      <c r="E55" s="128"/>
      <c r="F55" s="127"/>
      <c r="G55" s="127"/>
      <c r="H55" s="127"/>
      <c r="I55" s="127"/>
      <c r="J55" s="127"/>
      <c r="K55" s="135"/>
      <c r="L55" s="127"/>
      <c r="M55" s="146"/>
      <c r="N55" s="127"/>
      <c r="O55" s="147"/>
      <c r="P55" s="127"/>
      <c r="Q55" s="127"/>
      <c r="R55" s="127"/>
      <c r="S55" s="127"/>
      <c r="T55" s="135"/>
      <c r="U55" s="135"/>
      <c r="V55" s="758"/>
      <c r="W55" s="758"/>
      <c r="X55" s="135"/>
      <c r="Y55" s="128"/>
      <c r="Z55" s="130"/>
      <c r="AA55" s="131"/>
      <c r="AB55" s="192"/>
      <c r="AC55" s="192"/>
    </row>
    <row r="56" spans="1:29" ht="22.5" customHeight="1">
      <c r="A56" s="126"/>
      <c r="B56" s="126"/>
      <c r="C56" s="194">
        <f>'1. Master scoring '!C57</f>
        <v>0</v>
      </c>
      <c r="D56" s="194">
        <f>'1. Master scoring '!D57</f>
        <v>0</v>
      </c>
      <c r="E56" s="128"/>
      <c r="F56" s="127"/>
      <c r="G56" s="127"/>
      <c r="H56" s="127"/>
      <c r="I56" s="127"/>
      <c r="J56" s="127"/>
      <c r="K56" s="135"/>
      <c r="L56" s="127"/>
      <c r="M56" s="146"/>
      <c r="N56" s="127"/>
      <c r="O56" s="147"/>
      <c r="P56" s="127"/>
      <c r="Q56" s="127"/>
      <c r="R56" s="127"/>
      <c r="S56" s="127"/>
      <c r="T56" s="135"/>
      <c r="U56" s="135"/>
      <c r="V56" s="758"/>
      <c r="W56" s="758"/>
      <c r="X56" s="135"/>
      <c r="Y56" s="128"/>
      <c r="Z56" s="130"/>
      <c r="AA56" s="131"/>
      <c r="AB56" s="192"/>
      <c r="AC56" s="192"/>
    </row>
    <row r="57" spans="1:29" ht="22.5" customHeight="1">
      <c r="A57" s="136"/>
      <c r="B57" s="136"/>
      <c r="C57" s="194">
        <f>'1. Master scoring '!C58</f>
        <v>0</v>
      </c>
      <c r="D57" s="194">
        <f>'1. Master scoring '!D58</f>
        <v>0</v>
      </c>
      <c r="E57" s="128"/>
      <c r="F57" s="127"/>
      <c r="G57" s="127"/>
      <c r="H57" s="127"/>
      <c r="I57" s="127"/>
      <c r="J57" s="127"/>
      <c r="K57" s="135"/>
      <c r="L57" s="127"/>
      <c r="M57" s="146"/>
      <c r="N57" s="127"/>
      <c r="O57" s="147"/>
      <c r="P57" s="127"/>
      <c r="Q57" s="127"/>
      <c r="R57" s="127"/>
      <c r="S57" s="127"/>
      <c r="T57" s="135"/>
      <c r="U57" s="135"/>
      <c r="V57" s="758"/>
      <c r="W57" s="758"/>
      <c r="X57" s="135"/>
      <c r="Y57" s="128"/>
      <c r="Z57" s="130"/>
      <c r="AA57" s="131"/>
      <c r="AB57" s="192"/>
      <c r="AC57" s="192"/>
    </row>
    <row r="58" spans="1:29" ht="22.5" customHeight="1">
      <c r="A58" s="136"/>
      <c r="B58" s="136"/>
      <c r="C58" s="194">
        <f>'1. Master scoring '!C59</f>
        <v>0</v>
      </c>
      <c r="D58" s="194">
        <f>'1. Master scoring '!D59</f>
        <v>0</v>
      </c>
      <c r="E58" s="128"/>
      <c r="F58" s="127"/>
      <c r="G58" s="127"/>
      <c r="H58" s="127"/>
      <c r="I58" s="127"/>
      <c r="J58" s="127"/>
      <c r="K58" s="135"/>
      <c r="L58" s="127"/>
      <c r="M58" s="146"/>
      <c r="N58" s="127"/>
      <c r="O58" s="147"/>
      <c r="P58" s="127"/>
      <c r="Q58" s="127"/>
      <c r="R58" s="127"/>
      <c r="S58" s="127"/>
      <c r="T58" s="135"/>
      <c r="U58" s="135"/>
      <c r="V58" s="758"/>
      <c r="W58" s="758"/>
      <c r="X58" s="135"/>
      <c r="Y58" s="128"/>
      <c r="Z58" s="130"/>
      <c r="AA58" s="131"/>
      <c r="AB58" s="192"/>
      <c r="AC58" s="192"/>
    </row>
    <row r="59" spans="1:29" ht="22.5" customHeight="1">
      <c r="A59" s="136"/>
      <c r="B59" s="136"/>
      <c r="C59" s="194">
        <f>'1. Master scoring '!C60</f>
        <v>0</v>
      </c>
      <c r="D59" s="194">
        <f>'1. Master scoring '!D60</f>
        <v>0</v>
      </c>
      <c r="E59" s="128"/>
      <c r="F59" s="127"/>
      <c r="G59" s="127"/>
      <c r="H59" s="127"/>
      <c r="I59" s="127"/>
      <c r="J59" s="127"/>
      <c r="K59" s="135"/>
      <c r="L59" s="127"/>
      <c r="M59" s="146"/>
      <c r="N59" s="127"/>
      <c r="O59" s="147"/>
      <c r="P59" s="127"/>
      <c r="Q59" s="127"/>
      <c r="R59" s="127"/>
      <c r="S59" s="127"/>
      <c r="T59" s="135"/>
      <c r="U59" s="135"/>
      <c r="V59" s="758"/>
      <c r="W59" s="758"/>
      <c r="X59" s="135"/>
      <c r="Y59" s="128"/>
      <c r="Z59" s="130"/>
      <c r="AA59" s="131"/>
      <c r="AB59" s="192"/>
      <c r="AC59" s="192"/>
    </row>
    <row r="60" spans="1:29" ht="22.5" customHeight="1">
      <c r="A60" s="136"/>
      <c r="B60" s="136"/>
      <c r="C60" s="194">
        <f>'1. Master scoring '!C61</f>
        <v>0</v>
      </c>
      <c r="D60" s="194">
        <f>'1. Master scoring '!D61</f>
        <v>0</v>
      </c>
      <c r="E60" s="128"/>
      <c r="F60" s="127"/>
      <c r="G60" s="127"/>
      <c r="H60" s="127"/>
      <c r="I60" s="127"/>
      <c r="J60" s="127"/>
      <c r="K60" s="135"/>
      <c r="L60" s="127"/>
      <c r="M60" s="146"/>
      <c r="N60" s="127"/>
      <c r="O60" s="147"/>
      <c r="P60" s="127"/>
      <c r="Q60" s="127"/>
      <c r="R60" s="127"/>
      <c r="S60" s="127"/>
      <c r="T60" s="135"/>
      <c r="U60" s="135"/>
      <c r="V60" s="758"/>
      <c r="W60" s="758"/>
      <c r="X60" s="135"/>
      <c r="Y60" s="128"/>
      <c r="Z60" s="130"/>
      <c r="AA60" s="131"/>
      <c r="AB60" s="192"/>
      <c r="AC60" s="192"/>
    </row>
    <row r="61" spans="1:29" ht="22.5" customHeight="1">
      <c r="A61" s="136"/>
      <c r="B61" s="136"/>
      <c r="C61" s="194">
        <f>'1. Master scoring '!C62</f>
        <v>0</v>
      </c>
      <c r="D61" s="194">
        <f>'1. Master scoring '!D62</f>
        <v>0</v>
      </c>
      <c r="E61" s="128"/>
      <c r="F61" s="127"/>
      <c r="G61" s="127"/>
      <c r="H61" s="127"/>
      <c r="I61" s="127"/>
      <c r="J61" s="127"/>
      <c r="K61" s="135"/>
      <c r="L61" s="127"/>
      <c r="M61" s="146"/>
      <c r="N61" s="127"/>
      <c r="O61" s="147"/>
      <c r="P61" s="127"/>
      <c r="Q61" s="127"/>
      <c r="R61" s="127"/>
      <c r="S61" s="127"/>
      <c r="T61" s="135"/>
      <c r="U61" s="135"/>
      <c r="V61" s="758"/>
      <c r="W61" s="758"/>
      <c r="X61" s="135"/>
      <c r="Y61" s="128"/>
      <c r="Z61" s="130"/>
      <c r="AA61" s="131"/>
      <c r="AB61" s="192"/>
      <c r="AC61" s="192"/>
    </row>
    <row r="62" spans="1:29" ht="22.5" customHeight="1">
      <c r="A62" s="136"/>
      <c r="B62" s="136"/>
      <c r="C62" s="194">
        <f>'1. Master scoring '!C63</f>
        <v>0</v>
      </c>
      <c r="D62" s="194">
        <f>'1. Master scoring '!D63</f>
        <v>0</v>
      </c>
      <c r="E62" s="128"/>
      <c r="F62" s="127"/>
      <c r="G62" s="127"/>
      <c r="H62" s="127"/>
      <c r="I62" s="127"/>
      <c r="J62" s="127"/>
      <c r="K62" s="135"/>
      <c r="L62" s="127"/>
      <c r="M62" s="146"/>
      <c r="N62" s="127"/>
      <c r="O62" s="147"/>
      <c r="P62" s="127"/>
      <c r="Q62" s="127"/>
      <c r="R62" s="127"/>
      <c r="S62" s="127"/>
      <c r="T62" s="135"/>
      <c r="U62" s="135"/>
      <c r="V62" s="758"/>
      <c r="W62" s="758"/>
      <c r="X62" s="135"/>
      <c r="Y62" s="128"/>
      <c r="Z62" s="130"/>
      <c r="AA62" s="131"/>
      <c r="AB62" s="192"/>
      <c r="AC62" s="192"/>
    </row>
    <row r="63" spans="1:29" ht="22.5" customHeight="1">
      <c r="A63" s="136"/>
      <c r="B63" s="136"/>
      <c r="C63" s="194">
        <f>'1. Master scoring '!C64</f>
        <v>0</v>
      </c>
      <c r="D63" s="194">
        <f>'1. Master scoring '!D64</f>
        <v>0</v>
      </c>
      <c r="E63" s="128"/>
      <c r="F63" s="127"/>
      <c r="G63" s="127"/>
      <c r="H63" s="127"/>
      <c r="I63" s="127"/>
      <c r="J63" s="127"/>
      <c r="K63" s="135"/>
      <c r="L63" s="127"/>
      <c r="M63" s="146"/>
      <c r="N63" s="127"/>
      <c r="O63" s="147"/>
      <c r="P63" s="127"/>
      <c r="Q63" s="127"/>
      <c r="R63" s="127"/>
      <c r="S63" s="127"/>
      <c r="T63" s="135"/>
      <c r="U63" s="135"/>
      <c r="V63" s="758"/>
      <c r="W63" s="758"/>
      <c r="X63" s="135"/>
      <c r="Y63" s="128"/>
      <c r="Z63" s="130"/>
      <c r="AA63" s="131"/>
      <c r="AB63" s="192"/>
      <c r="AC63" s="192"/>
    </row>
    <row r="64" spans="1:29" ht="22.5" customHeight="1">
      <c r="A64" s="136"/>
      <c r="B64" s="136"/>
      <c r="C64" s="194">
        <f>'1. Master scoring '!C65</f>
        <v>0</v>
      </c>
      <c r="D64" s="194">
        <f>'1. Master scoring '!D65</f>
        <v>0</v>
      </c>
      <c r="E64" s="128"/>
      <c r="F64" s="127"/>
      <c r="G64" s="127"/>
      <c r="H64" s="127"/>
      <c r="I64" s="127"/>
      <c r="J64" s="127"/>
      <c r="K64" s="135"/>
      <c r="L64" s="127"/>
      <c r="M64" s="146"/>
      <c r="N64" s="127"/>
      <c r="O64" s="147"/>
      <c r="P64" s="127"/>
      <c r="Q64" s="127"/>
      <c r="R64" s="127"/>
      <c r="S64" s="127"/>
      <c r="T64" s="135"/>
      <c r="U64" s="135"/>
      <c r="V64" s="758"/>
      <c r="W64" s="758"/>
      <c r="X64" s="135"/>
      <c r="Y64" s="128"/>
      <c r="Z64" s="130"/>
      <c r="AA64" s="131"/>
      <c r="AB64" s="192"/>
      <c r="AC64" s="192"/>
    </row>
    <row r="65" spans="1:29" ht="22.5" customHeight="1">
      <c r="A65" s="136"/>
      <c r="B65" s="136"/>
      <c r="C65" s="194">
        <f>'1. Master scoring '!C66</f>
        <v>0</v>
      </c>
      <c r="D65" s="194">
        <f>'1. Master scoring '!D66</f>
        <v>0</v>
      </c>
      <c r="E65" s="128"/>
      <c r="F65" s="127"/>
      <c r="G65" s="127"/>
      <c r="H65" s="127"/>
      <c r="I65" s="127"/>
      <c r="J65" s="127"/>
      <c r="K65" s="135"/>
      <c r="L65" s="127"/>
      <c r="M65" s="146"/>
      <c r="N65" s="127"/>
      <c r="O65" s="147"/>
      <c r="P65" s="127"/>
      <c r="Q65" s="127"/>
      <c r="R65" s="127"/>
      <c r="S65" s="127"/>
      <c r="T65" s="135"/>
      <c r="U65" s="135"/>
      <c r="V65" s="758"/>
      <c r="W65" s="758"/>
      <c r="X65" s="135"/>
      <c r="Y65" s="128"/>
      <c r="Z65" s="130"/>
      <c r="AA65" s="131"/>
      <c r="AB65" s="192"/>
      <c r="AC65" s="192"/>
    </row>
    <row r="66" spans="1:29" ht="22.5" customHeight="1">
      <c r="A66" s="136"/>
      <c r="B66" s="136"/>
      <c r="C66" s="194">
        <f>'1. Master scoring '!C67</f>
        <v>0</v>
      </c>
      <c r="D66" s="194">
        <f>'1. Master scoring '!D67</f>
        <v>0</v>
      </c>
      <c r="E66" s="128"/>
      <c r="F66" s="127"/>
      <c r="G66" s="127"/>
      <c r="H66" s="127"/>
      <c r="I66" s="127"/>
      <c r="J66" s="127"/>
      <c r="K66" s="135"/>
      <c r="L66" s="127"/>
      <c r="M66" s="146"/>
      <c r="N66" s="127"/>
      <c r="O66" s="147"/>
      <c r="P66" s="127"/>
      <c r="Q66" s="127"/>
      <c r="R66" s="127"/>
      <c r="S66" s="127"/>
      <c r="T66" s="135"/>
      <c r="U66" s="135"/>
      <c r="V66" s="758"/>
      <c r="W66" s="758"/>
      <c r="X66" s="135"/>
      <c r="Y66" s="128"/>
      <c r="Z66" s="130"/>
      <c r="AA66" s="131"/>
      <c r="AB66" s="192"/>
      <c r="AC66" s="192"/>
    </row>
    <row r="67" spans="1:29" ht="22.5" customHeight="1">
      <c r="A67" s="136"/>
      <c r="B67" s="136"/>
      <c r="C67" s="194">
        <f>'1. Master scoring '!C68</f>
        <v>0</v>
      </c>
      <c r="D67" s="194">
        <f>'1. Master scoring '!D68</f>
        <v>0</v>
      </c>
      <c r="E67" s="128"/>
      <c r="F67" s="127"/>
      <c r="G67" s="127"/>
      <c r="H67" s="127"/>
      <c r="I67" s="127"/>
      <c r="J67" s="127"/>
      <c r="K67" s="135"/>
      <c r="L67" s="127"/>
      <c r="M67" s="146"/>
      <c r="N67" s="127"/>
      <c r="O67" s="147"/>
      <c r="P67" s="127"/>
      <c r="Q67" s="127"/>
      <c r="R67" s="127"/>
      <c r="S67" s="127"/>
      <c r="T67" s="135"/>
      <c r="U67" s="135"/>
      <c r="V67" s="758"/>
      <c r="W67" s="758"/>
      <c r="X67" s="135"/>
      <c r="Y67" s="128"/>
      <c r="Z67" s="130"/>
      <c r="AA67" s="131"/>
      <c r="AB67" s="192"/>
      <c r="AC67" s="192"/>
    </row>
    <row r="68" spans="1:29" ht="22.5" customHeight="1">
      <c r="A68" s="136"/>
      <c r="B68" s="136"/>
      <c r="C68" s="194">
        <f>'1. Master scoring '!C69</f>
        <v>0</v>
      </c>
      <c r="D68" s="194">
        <f>'1. Master scoring '!D69</f>
        <v>0</v>
      </c>
      <c r="E68" s="128"/>
      <c r="F68" s="127"/>
      <c r="G68" s="127"/>
      <c r="H68" s="127"/>
      <c r="I68" s="127"/>
      <c r="J68" s="127"/>
      <c r="K68" s="135"/>
      <c r="L68" s="127"/>
      <c r="M68" s="146"/>
      <c r="N68" s="127"/>
      <c r="O68" s="147"/>
      <c r="P68" s="127"/>
      <c r="Q68" s="127"/>
      <c r="R68" s="127"/>
      <c r="S68" s="127"/>
      <c r="T68" s="135"/>
      <c r="U68" s="135"/>
      <c r="V68" s="758"/>
      <c r="W68" s="758"/>
      <c r="X68" s="135"/>
      <c r="Y68" s="128"/>
      <c r="Z68" s="130"/>
      <c r="AA68" s="131"/>
      <c r="AB68" s="192"/>
      <c r="AC68" s="192"/>
    </row>
    <row r="69" spans="1:29" ht="22.5" customHeight="1">
      <c r="A69" s="136"/>
      <c r="B69" s="136"/>
      <c r="C69" s="194">
        <f>'1. Master scoring '!C70</f>
        <v>0</v>
      </c>
      <c r="D69" s="194">
        <f>'1. Master scoring '!D70</f>
        <v>0</v>
      </c>
      <c r="E69" s="128"/>
      <c r="F69" s="127"/>
      <c r="G69" s="127"/>
      <c r="H69" s="127"/>
      <c r="I69" s="127"/>
      <c r="J69" s="127"/>
      <c r="K69" s="135"/>
      <c r="L69" s="127"/>
      <c r="M69" s="146"/>
      <c r="N69" s="127"/>
      <c r="O69" s="147"/>
      <c r="P69" s="127"/>
      <c r="Q69" s="127"/>
      <c r="R69" s="127"/>
      <c r="S69" s="127"/>
      <c r="T69" s="135"/>
      <c r="U69" s="135"/>
      <c r="V69" s="758"/>
      <c r="W69" s="758"/>
      <c r="X69" s="135"/>
      <c r="Y69" s="128"/>
      <c r="Z69" s="130"/>
      <c r="AA69" s="131"/>
      <c r="AB69" s="192"/>
      <c r="AC69" s="192"/>
    </row>
    <row r="70" spans="1:29" ht="22.5" customHeight="1">
      <c r="A70" s="136"/>
      <c r="B70" s="136"/>
      <c r="C70" s="194">
        <f>'1. Master scoring '!C71</f>
        <v>0</v>
      </c>
      <c r="D70" s="194">
        <f>'1. Master scoring '!D71</f>
        <v>0</v>
      </c>
      <c r="E70" s="128"/>
      <c r="F70" s="127"/>
      <c r="G70" s="127"/>
      <c r="H70" s="127"/>
      <c r="I70" s="127"/>
      <c r="J70" s="127"/>
      <c r="K70" s="135"/>
      <c r="L70" s="127"/>
      <c r="M70" s="146"/>
      <c r="N70" s="127"/>
      <c r="O70" s="147"/>
      <c r="P70" s="127"/>
      <c r="Q70" s="127"/>
      <c r="R70" s="127"/>
      <c r="S70" s="127"/>
      <c r="T70" s="135"/>
      <c r="U70" s="135"/>
      <c r="V70" s="758"/>
      <c r="W70" s="758"/>
      <c r="X70" s="135"/>
      <c r="Y70" s="128"/>
      <c r="Z70" s="130"/>
      <c r="AA70" s="131"/>
      <c r="AB70" s="192"/>
      <c r="AC70" s="192"/>
    </row>
    <row r="71" spans="1:29" ht="22.5" customHeight="1">
      <c r="A71" s="136"/>
      <c r="B71" s="136"/>
      <c r="C71" s="194">
        <f>'1. Master scoring '!C72</f>
        <v>0</v>
      </c>
      <c r="D71" s="194">
        <f>'1. Master scoring '!D72</f>
        <v>0</v>
      </c>
      <c r="E71" s="128"/>
      <c r="F71" s="127"/>
      <c r="G71" s="127"/>
      <c r="H71" s="127"/>
      <c r="I71" s="127"/>
      <c r="J71" s="127"/>
      <c r="K71" s="135"/>
      <c r="L71" s="127"/>
      <c r="M71" s="146"/>
      <c r="N71" s="127"/>
      <c r="O71" s="147"/>
      <c r="P71" s="127"/>
      <c r="Q71" s="127"/>
      <c r="R71" s="127"/>
      <c r="S71" s="127"/>
      <c r="T71" s="135"/>
      <c r="U71" s="135"/>
      <c r="V71" s="758"/>
      <c r="W71" s="758"/>
      <c r="X71" s="135"/>
      <c r="Y71" s="128"/>
      <c r="Z71" s="130"/>
      <c r="AA71" s="131"/>
      <c r="AB71" s="192"/>
      <c r="AC71" s="192"/>
    </row>
    <row r="72" spans="1:29" ht="22.5" customHeight="1">
      <c r="A72" s="136"/>
      <c r="B72" s="136"/>
      <c r="C72" s="194">
        <f>'1. Master scoring '!C73</f>
        <v>0</v>
      </c>
      <c r="D72" s="194">
        <f>'1. Master scoring '!D73</f>
        <v>0</v>
      </c>
      <c r="E72" s="128"/>
      <c r="F72" s="127"/>
      <c r="G72" s="127"/>
      <c r="H72" s="127"/>
      <c r="I72" s="127"/>
      <c r="J72" s="127"/>
      <c r="K72" s="135"/>
      <c r="L72" s="127"/>
      <c r="M72" s="146"/>
      <c r="N72" s="127"/>
      <c r="O72" s="147"/>
      <c r="P72" s="127"/>
      <c r="Q72" s="127"/>
      <c r="R72" s="127"/>
      <c r="S72" s="127"/>
      <c r="T72" s="135"/>
      <c r="U72" s="135"/>
      <c r="V72" s="758"/>
      <c r="W72" s="758"/>
      <c r="X72" s="135"/>
      <c r="Y72" s="128"/>
      <c r="Z72" s="130"/>
      <c r="AA72" s="131"/>
      <c r="AB72" s="192"/>
      <c r="AC72" s="192"/>
    </row>
    <row r="73" spans="1:29" ht="22.5" customHeight="1">
      <c r="A73" s="136"/>
      <c r="B73" s="136"/>
      <c r="C73" s="194">
        <f>'1. Master scoring '!C74</f>
        <v>0</v>
      </c>
      <c r="D73" s="194">
        <f>'1. Master scoring '!D74</f>
        <v>0</v>
      </c>
      <c r="E73" s="128"/>
      <c r="F73" s="127"/>
      <c r="G73" s="127"/>
      <c r="H73" s="127"/>
      <c r="I73" s="127"/>
      <c r="J73" s="127"/>
      <c r="K73" s="135"/>
      <c r="L73" s="127"/>
      <c r="M73" s="146"/>
      <c r="N73" s="127"/>
      <c r="O73" s="147"/>
      <c r="P73" s="127"/>
      <c r="Q73" s="127"/>
      <c r="R73" s="127"/>
      <c r="S73" s="127"/>
      <c r="T73" s="135"/>
      <c r="U73" s="135"/>
      <c r="V73" s="758"/>
      <c r="W73" s="758"/>
      <c r="X73" s="135"/>
      <c r="Y73" s="128"/>
      <c r="Z73" s="130"/>
      <c r="AA73" s="131"/>
      <c r="AB73" s="192"/>
      <c r="AC73" s="192"/>
    </row>
    <row r="74" spans="1:29" ht="22.5" customHeight="1">
      <c r="A74" s="136"/>
      <c r="B74" s="136"/>
      <c r="C74" s="194">
        <f>'1. Master scoring '!C75</f>
        <v>0</v>
      </c>
      <c r="D74" s="194">
        <f>'1. Master scoring '!D75</f>
        <v>0</v>
      </c>
      <c r="E74" s="128"/>
      <c r="F74" s="127"/>
      <c r="G74" s="127"/>
      <c r="H74" s="127"/>
      <c r="I74" s="127"/>
      <c r="J74" s="127"/>
      <c r="K74" s="135"/>
      <c r="L74" s="127"/>
      <c r="M74" s="146"/>
      <c r="N74" s="127"/>
      <c r="O74" s="147"/>
      <c r="P74" s="127"/>
      <c r="Q74" s="127"/>
      <c r="R74" s="127"/>
      <c r="S74" s="127"/>
      <c r="T74" s="135"/>
      <c r="U74" s="135"/>
      <c r="V74" s="758"/>
      <c r="W74" s="758"/>
      <c r="X74" s="135"/>
      <c r="Y74" s="128"/>
      <c r="Z74" s="130"/>
      <c r="AA74" s="131"/>
      <c r="AB74" s="192"/>
      <c r="AC74" s="192"/>
    </row>
    <row r="75" spans="1:29" ht="22.5" customHeight="1">
      <c r="A75" s="136"/>
      <c r="B75" s="136"/>
      <c r="C75" s="194">
        <f>'1. Master scoring '!C76</f>
        <v>0</v>
      </c>
      <c r="D75" s="194">
        <f>'1. Master scoring '!D76</f>
        <v>0</v>
      </c>
      <c r="E75" s="128"/>
      <c r="F75" s="127"/>
      <c r="G75" s="127"/>
      <c r="H75" s="127"/>
      <c r="I75" s="127"/>
      <c r="J75" s="127"/>
      <c r="K75" s="135"/>
      <c r="L75" s="127"/>
      <c r="M75" s="146"/>
      <c r="N75" s="127"/>
      <c r="O75" s="147"/>
      <c r="P75" s="127"/>
      <c r="Q75" s="127"/>
      <c r="R75" s="127"/>
      <c r="S75" s="127"/>
      <c r="T75" s="135"/>
      <c r="U75" s="135"/>
      <c r="V75" s="758"/>
      <c r="W75" s="758"/>
      <c r="X75" s="135"/>
      <c r="Y75" s="128"/>
      <c r="Z75" s="130"/>
      <c r="AA75" s="131"/>
      <c r="AB75" s="192"/>
      <c r="AC75" s="192"/>
    </row>
    <row r="76" spans="1:29" ht="22.5" customHeight="1">
      <c r="A76" s="136"/>
      <c r="B76" s="136"/>
      <c r="C76" s="194">
        <f>'1. Master scoring '!C77</f>
        <v>0</v>
      </c>
      <c r="D76" s="194">
        <f>'1. Master scoring '!D77</f>
        <v>0</v>
      </c>
      <c r="E76" s="128"/>
      <c r="F76" s="127"/>
      <c r="G76" s="127"/>
      <c r="H76" s="127"/>
      <c r="I76" s="127"/>
      <c r="J76" s="127"/>
      <c r="K76" s="135"/>
      <c r="L76" s="127"/>
      <c r="M76" s="146"/>
      <c r="N76" s="127"/>
      <c r="O76" s="147"/>
      <c r="P76" s="127"/>
      <c r="Q76" s="127"/>
      <c r="R76" s="127"/>
      <c r="S76" s="127"/>
      <c r="T76" s="135"/>
      <c r="U76" s="135"/>
      <c r="V76" s="758"/>
      <c r="W76" s="758"/>
      <c r="X76" s="135"/>
      <c r="Y76" s="128"/>
      <c r="Z76" s="130"/>
      <c r="AA76" s="131"/>
      <c r="AB76" s="192"/>
      <c r="AC76" s="192"/>
    </row>
    <row r="77" spans="1:29" ht="22.5" customHeight="1">
      <c r="A77" s="136"/>
      <c r="B77" s="136"/>
      <c r="C77" s="194">
        <f>'1. Master scoring '!C78</f>
        <v>0</v>
      </c>
      <c r="D77" s="194">
        <f>'1. Master scoring '!D78</f>
        <v>0</v>
      </c>
      <c r="E77" s="128"/>
      <c r="F77" s="127"/>
      <c r="G77" s="127"/>
      <c r="H77" s="127"/>
      <c r="I77" s="127"/>
      <c r="J77" s="127"/>
      <c r="K77" s="135" t="str">
        <f t="shared" ref="K77:K129" si="7">IFERROR(AVERAGE(F77:I77),"")</f>
        <v/>
      </c>
      <c r="L77" s="127"/>
      <c r="M77" s="146" t="str">
        <f t="shared" ref="M77:M91" si="8">IFERROR(AVERAGE(L77:L77),"")</f>
        <v/>
      </c>
      <c r="N77" s="127"/>
      <c r="O77" s="147" t="str">
        <f t="shared" ref="O77:O108" si="9">IFERROR(AVERAGE(N77:N77),"")</f>
        <v/>
      </c>
      <c r="P77" s="127"/>
      <c r="Q77" s="127"/>
      <c r="R77" s="127"/>
      <c r="S77" s="127"/>
      <c r="T77" s="135"/>
      <c r="U77" s="135"/>
      <c r="V77" s="758"/>
      <c r="W77" s="758"/>
      <c r="X77" s="135"/>
      <c r="Y77" s="128"/>
      <c r="Z77" s="130" t="str">
        <f>IFERROR(AVERAGE(F77:J77,#REF!,N77:N77,P77:S77)," ")</f>
        <v xml:space="preserve"> </v>
      </c>
      <c r="AA77" s="131" t="str">
        <f>IFERROR(RANK(Z77,$Z$13:$Z$127,0)+COUNTIF($Z$13:Z77,#REF!)," ")</f>
        <v xml:space="preserve"> </v>
      </c>
      <c r="AB77" s="192" t="s">
        <v>1</v>
      </c>
      <c r="AC77" s="192"/>
    </row>
    <row r="78" spans="1:29" ht="22.5" customHeight="1">
      <c r="A78" s="136"/>
      <c r="B78" s="136"/>
      <c r="C78" s="194">
        <f>'1. Master scoring '!C79</f>
        <v>0</v>
      </c>
      <c r="D78" s="194">
        <f>'1. Master scoring '!D79</f>
        <v>0</v>
      </c>
      <c r="E78" s="128"/>
      <c r="F78" s="127"/>
      <c r="G78" s="127"/>
      <c r="H78" s="127"/>
      <c r="I78" s="127"/>
      <c r="J78" s="127"/>
      <c r="K78" s="135" t="str">
        <f t="shared" si="7"/>
        <v/>
      </c>
      <c r="L78" s="127"/>
      <c r="M78" s="146" t="str">
        <f t="shared" si="8"/>
        <v/>
      </c>
      <c r="N78" s="127"/>
      <c r="O78" s="147" t="str">
        <f t="shared" si="9"/>
        <v/>
      </c>
      <c r="P78" s="127"/>
      <c r="Q78" s="127"/>
      <c r="R78" s="127"/>
      <c r="S78" s="127"/>
      <c r="T78" s="135"/>
      <c r="U78" s="135"/>
      <c r="V78" s="758"/>
      <c r="W78" s="758"/>
      <c r="X78" s="135"/>
      <c r="Y78" s="128"/>
      <c r="Z78" s="130" t="str">
        <f>IFERROR(AVERAGE(F78:J78,#REF!,N78:N78,P78:S78)," ")</f>
        <v xml:space="preserve"> </v>
      </c>
      <c r="AA78" s="131" t="str">
        <f>IFERROR(RANK(Z78,$Z$13:$Z$127,0)+COUNTIF($Z$13:Z78,#REF!)," ")</f>
        <v xml:space="preserve"> </v>
      </c>
      <c r="AB78" s="192" t="s">
        <v>1</v>
      </c>
      <c r="AC78" s="192"/>
    </row>
    <row r="79" spans="1:29" ht="22.5" customHeight="1">
      <c r="A79" s="136"/>
      <c r="B79" s="136"/>
      <c r="C79" s="194">
        <f>'1. Master scoring '!C80</f>
        <v>0</v>
      </c>
      <c r="D79" s="194">
        <f>'1. Master scoring '!D80</f>
        <v>0</v>
      </c>
      <c r="E79" s="128"/>
      <c r="F79" s="127"/>
      <c r="G79" s="127"/>
      <c r="H79" s="127"/>
      <c r="I79" s="127"/>
      <c r="J79" s="127"/>
      <c r="K79" s="135" t="str">
        <f t="shared" si="7"/>
        <v/>
      </c>
      <c r="L79" s="127"/>
      <c r="M79" s="146" t="str">
        <f t="shared" si="8"/>
        <v/>
      </c>
      <c r="N79" s="127"/>
      <c r="O79" s="147" t="str">
        <f t="shared" si="9"/>
        <v/>
      </c>
      <c r="P79" s="127"/>
      <c r="Q79" s="127"/>
      <c r="R79" s="127"/>
      <c r="S79" s="127"/>
      <c r="T79" s="135"/>
      <c r="U79" s="135"/>
      <c r="V79" s="758"/>
      <c r="W79" s="758"/>
      <c r="X79" s="135"/>
      <c r="Y79" s="128"/>
      <c r="Z79" s="130" t="str">
        <f>IFERROR(AVERAGE(F79:J79,#REF!,N79:N79,P79:S79)," ")</f>
        <v xml:space="preserve"> </v>
      </c>
      <c r="AA79" s="131" t="str">
        <f>IFERROR(RANK(Z79,$Z$13:$Z$127,0)+COUNTIF($Z$13:Z79,#REF!)," ")</f>
        <v xml:space="preserve"> </v>
      </c>
      <c r="AB79" s="192" t="s">
        <v>1</v>
      </c>
      <c r="AC79" s="192"/>
    </row>
    <row r="80" spans="1:29" ht="22.5" customHeight="1">
      <c r="A80" s="136"/>
      <c r="B80" s="136"/>
      <c r="C80" s="194">
        <f>'1. Master scoring '!C81</f>
        <v>0</v>
      </c>
      <c r="D80" s="194">
        <f>'1. Master scoring '!D81</f>
        <v>0</v>
      </c>
      <c r="E80" s="128"/>
      <c r="F80" s="127"/>
      <c r="G80" s="127"/>
      <c r="H80" s="127"/>
      <c r="I80" s="127"/>
      <c r="J80" s="127"/>
      <c r="K80" s="135" t="str">
        <f t="shared" si="7"/>
        <v/>
      </c>
      <c r="L80" s="127"/>
      <c r="M80" s="146" t="str">
        <f t="shared" si="8"/>
        <v/>
      </c>
      <c r="N80" s="127"/>
      <c r="O80" s="147" t="str">
        <f t="shared" si="9"/>
        <v/>
      </c>
      <c r="P80" s="127"/>
      <c r="Q80" s="127"/>
      <c r="R80" s="127"/>
      <c r="S80" s="127"/>
      <c r="T80" s="135"/>
      <c r="U80" s="135"/>
      <c r="V80" s="758"/>
      <c r="W80" s="758"/>
      <c r="X80" s="135"/>
      <c r="Y80" s="128"/>
      <c r="Z80" s="130" t="str">
        <f>IFERROR(AVERAGE(F80:J80,#REF!,N80:N80,P80:S80)," ")</f>
        <v xml:space="preserve"> </v>
      </c>
      <c r="AA80" s="131" t="str">
        <f>IFERROR(RANK(Z80,$Z$13:$Z$127,0)+COUNTIF($Z$13:Z80,#REF!)," ")</f>
        <v xml:space="preserve"> </v>
      </c>
      <c r="AB80" s="192" t="s">
        <v>1</v>
      </c>
      <c r="AC80" s="192"/>
    </row>
    <row r="81" spans="1:29" ht="22.5" customHeight="1">
      <c r="A81" s="136"/>
      <c r="B81" s="136"/>
      <c r="C81" s="194">
        <f>'1. Master scoring '!C82</f>
        <v>0</v>
      </c>
      <c r="D81" s="194">
        <f>'1. Master scoring '!D82</f>
        <v>0</v>
      </c>
      <c r="E81" s="128"/>
      <c r="F81" s="127"/>
      <c r="G81" s="127"/>
      <c r="H81" s="127"/>
      <c r="I81" s="127"/>
      <c r="J81" s="127"/>
      <c r="K81" s="135" t="str">
        <f t="shared" si="7"/>
        <v/>
      </c>
      <c r="L81" s="127"/>
      <c r="M81" s="146" t="str">
        <f t="shared" si="8"/>
        <v/>
      </c>
      <c r="N81" s="127"/>
      <c r="O81" s="147" t="str">
        <f t="shared" si="9"/>
        <v/>
      </c>
      <c r="P81" s="127"/>
      <c r="Q81" s="127"/>
      <c r="R81" s="127"/>
      <c r="S81" s="127"/>
      <c r="T81" s="135"/>
      <c r="U81" s="135"/>
      <c r="V81" s="758"/>
      <c r="W81" s="758"/>
      <c r="X81" s="135"/>
      <c r="Y81" s="128"/>
      <c r="Z81" s="130" t="str">
        <f>IFERROR(AVERAGE(F81:J81,#REF!,N81:N81,P81:S81)," ")</f>
        <v xml:space="preserve"> </v>
      </c>
      <c r="AA81" s="131" t="str">
        <f>IFERROR(RANK(Z81,$Z$13:$Z$127,0)+COUNTIF($Z$13:Z81,#REF!)," ")</f>
        <v xml:space="preserve"> </v>
      </c>
      <c r="AB81" s="192" t="s">
        <v>1</v>
      </c>
      <c r="AC81" s="192"/>
    </row>
    <row r="82" spans="1:29" ht="22.5" customHeight="1">
      <c r="A82" s="136"/>
      <c r="B82" s="136"/>
      <c r="C82" s="194">
        <f>'1. Master scoring '!C83</f>
        <v>0</v>
      </c>
      <c r="D82" s="194">
        <f>'1. Master scoring '!D83</f>
        <v>0</v>
      </c>
      <c r="E82" s="128"/>
      <c r="F82" s="127"/>
      <c r="G82" s="127"/>
      <c r="H82" s="127"/>
      <c r="I82" s="127"/>
      <c r="J82" s="127"/>
      <c r="K82" s="135" t="str">
        <f t="shared" si="7"/>
        <v/>
      </c>
      <c r="L82" s="127"/>
      <c r="M82" s="146" t="str">
        <f t="shared" si="8"/>
        <v/>
      </c>
      <c r="N82" s="127"/>
      <c r="O82" s="147" t="str">
        <f t="shared" si="9"/>
        <v/>
      </c>
      <c r="P82" s="127"/>
      <c r="Q82" s="127"/>
      <c r="R82" s="127"/>
      <c r="S82" s="127"/>
      <c r="T82" s="135"/>
      <c r="U82" s="135"/>
      <c r="V82" s="758"/>
      <c r="W82" s="758"/>
      <c r="X82" s="135"/>
      <c r="Y82" s="128"/>
      <c r="Z82" s="130" t="str">
        <f>IFERROR(AVERAGE(F82:J82,#REF!,N82:N82,P82:S82)," ")</f>
        <v xml:space="preserve"> </v>
      </c>
      <c r="AA82" s="131" t="str">
        <f>IFERROR(RANK(Z82,$Z$13:$Z$127,0)+COUNTIF($Z$13:Z82,#REF!)," ")</f>
        <v xml:space="preserve"> </v>
      </c>
      <c r="AB82" s="192" t="s">
        <v>1</v>
      </c>
      <c r="AC82" s="192"/>
    </row>
    <row r="83" spans="1:29" ht="22.5" customHeight="1">
      <c r="A83" s="136"/>
      <c r="B83" s="136"/>
      <c r="C83" s="194">
        <f>'1. Master scoring '!C84</f>
        <v>0</v>
      </c>
      <c r="D83" s="194">
        <f>'1. Master scoring '!D84</f>
        <v>0</v>
      </c>
      <c r="E83" s="128"/>
      <c r="F83" s="127"/>
      <c r="G83" s="127"/>
      <c r="H83" s="127"/>
      <c r="I83" s="127"/>
      <c r="J83" s="127"/>
      <c r="K83" s="135" t="str">
        <f t="shared" si="7"/>
        <v/>
      </c>
      <c r="L83" s="127"/>
      <c r="M83" s="146" t="str">
        <f t="shared" si="8"/>
        <v/>
      </c>
      <c r="N83" s="127"/>
      <c r="O83" s="147" t="str">
        <f t="shared" si="9"/>
        <v/>
      </c>
      <c r="P83" s="127"/>
      <c r="Q83" s="127"/>
      <c r="R83" s="127"/>
      <c r="S83" s="127"/>
      <c r="T83" s="135"/>
      <c r="U83" s="135"/>
      <c r="V83" s="758"/>
      <c r="W83" s="758"/>
      <c r="X83" s="135"/>
      <c r="Y83" s="128"/>
      <c r="Z83" s="130" t="str">
        <f>IFERROR(AVERAGE(F83:J83,#REF!,N83:N83,P83:S83)," ")</f>
        <v xml:space="preserve"> </v>
      </c>
      <c r="AA83" s="131" t="str">
        <f>IFERROR(RANK(Z83,$Z$13:$Z$127,0)+COUNTIF($Z$13:Z83,#REF!)," ")</f>
        <v xml:space="preserve"> </v>
      </c>
      <c r="AB83" s="192" t="s">
        <v>1</v>
      </c>
      <c r="AC83" s="192"/>
    </row>
    <row r="84" spans="1:29" ht="22.5" customHeight="1">
      <c r="A84" s="136"/>
      <c r="B84" s="136"/>
      <c r="C84" s="194">
        <f>'1. Master scoring '!C85</f>
        <v>0</v>
      </c>
      <c r="D84" s="194">
        <f>'1. Master scoring '!D85</f>
        <v>0</v>
      </c>
      <c r="E84" s="128"/>
      <c r="F84" s="127"/>
      <c r="G84" s="127"/>
      <c r="H84" s="127"/>
      <c r="I84" s="127"/>
      <c r="J84" s="127"/>
      <c r="K84" s="135" t="str">
        <f t="shared" si="7"/>
        <v/>
      </c>
      <c r="L84" s="127"/>
      <c r="M84" s="146" t="str">
        <f t="shared" si="8"/>
        <v/>
      </c>
      <c r="N84" s="127"/>
      <c r="O84" s="147" t="str">
        <f t="shared" si="9"/>
        <v/>
      </c>
      <c r="P84" s="127"/>
      <c r="Q84" s="127"/>
      <c r="R84" s="127"/>
      <c r="S84" s="127"/>
      <c r="T84" s="135"/>
      <c r="U84" s="135"/>
      <c r="V84" s="758"/>
      <c r="W84" s="758"/>
      <c r="X84" s="135"/>
      <c r="Y84" s="128"/>
      <c r="Z84" s="130" t="str">
        <f>IFERROR(AVERAGE(F84:J84,#REF!,N84:N84,P84:S84)," ")</f>
        <v xml:space="preserve"> </v>
      </c>
      <c r="AA84" s="131" t="str">
        <f>IFERROR(RANK(Z84,$Z$13:$Z$127,0)+COUNTIF($Z$13:Z84,#REF!)," ")</f>
        <v xml:space="preserve"> </v>
      </c>
      <c r="AB84" s="192" t="s">
        <v>1</v>
      </c>
      <c r="AC84" s="192"/>
    </row>
    <row r="85" spans="1:29" ht="22.5" customHeight="1">
      <c r="A85" s="136"/>
      <c r="B85" s="136"/>
      <c r="C85" s="194">
        <f>'1. Master scoring '!C86</f>
        <v>0</v>
      </c>
      <c r="D85" s="194">
        <f>'1. Master scoring '!D86</f>
        <v>0</v>
      </c>
      <c r="E85" s="128"/>
      <c r="F85" s="127"/>
      <c r="G85" s="127"/>
      <c r="H85" s="127"/>
      <c r="I85" s="127"/>
      <c r="J85" s="127"/>
      <c r="K85" s="135" t="str">
        <f t="shared" si="7"/>
        <v/>
      </c>
      <c r="L85" s="127"/>
      <c r="M85" s="146" t="str">
        <f t="shared" si="8"/>
        <v/>
      </c>
      <c r="N85" s="127"/>
      <c r="O85" s="147" t="str">
        <f t="shared" si="9"/>
        <v/>
      </c>
      <c r="P85" s="127"/>
      <c r="Q85" s="127"/>
      <c r="R85" s="127"/>
      <c r="S85" s="127"/>
      <c r="T85" s="135"/>
      <c r="U85" s="135"/>
      <c r="V85" s="758"/>
      <c r="W85" s="758"/>
      <c r="X85" s="135"/>
      <c r="Y85" s="128"/>
      <c r="Z85" s="130" t="str">
        <f>IFERROR(AVERAGE(F85:J85,#REF!,N85:N85,P85:S85)," ")</f>
        <v xml:space="preserve"> </v>
      </c>
      <c r="AA85" s="131" t="str">
        <f>IFERROR(RANK(Z85,$Z$13:$Z$127,0)+COUNTIF($Z$13:Z85,#REF!)," ")</f>
        <v xml:space="preserve"> </v>
      </c>
      <c r="AB85" s="192" t="s">
        <v>1</v>
      </c>
      <c r="AC85" s="192"/>
    </row>
    <row r="86" spans="1:29" ht="22.5" customHeight="1">
      <c r="A86" s="136"/>
      <c r="B86" s="136"/>
      <c r="C86" s="194">
        <f>'1. Master scoring '!C87</f>
        <v>0</v>
      </c>
      <c r="D86" s="194">
        <f>'1. Master scoring '!D87</f>
        <v>0</v>
      </c>
      <c r="E86" s="128"/>
      <c r="F86" s="127"/>
      <c r="G86" s="127"/>
      <c r="H86" s="127"/>
      <c r="I86" s="127"/>
      <c r="J86" s="127"/>
      <c r="K86" s="135" t="str">
        <f t="shared" si="7"/>
        <v/>
      </c>
      <c r="L86" s="127"/>
      <c r="M86" s="146" t="str">
        <f t="shared" si="8"/>
        <v/>
      </c>
      <c r="N86" s="127"/>
      <c r="O86" s="147" t="str">
        <f t="shared" si="9"/>
        <v/>
      </c>
      <c r="P86" s="127"/>
      <c r="Q86" s="127"/>
      <c r="R86" s="127"/>
      <c r="S86" s="127"/>
      <c r="T86" s="135"/>
      <c r="U86" s="135"/>
      <c r="V86" s="758"/>
      <c r="W86" s="758"/>
      <c r="X86" s="135"/>
      <c r="Y86" s="128"/>
      <c r="Z86" s="130" t="str">
        <f>IFERROR(AVERAGE(F86:J86,#REF!,N86:N86,P86:S86)," ")</f>
        <v xml:space="preserve"> </v>
      </c>
      <c r="AA86" s="131" t="str">
        <f>IFERROR(RANK(Z86,$Z$13:$Z$127,0)+COUNTIF($Z$13:Z86,#REF!)," ")</f>
        <v xml:space="preserve"> </v>
      </c>
      <c r="AB86" s="192" t="s">
        <v>1</v>
      </c>
      <c r="AC86" s="192"/>
    </row>
    <row r="87" spans="1:29" ht="22.5" customHeight="1">
      <c r="A87" s="136"/>
      <c r="B87" s="136"/>
      <c r="C87" s="194">
        <f>'1. Master scoring '!C88</f>
        <v>0</v>
      </c>
      <c r="D87" s="194">
        <f>'1. Master scoring '!D88</f>
        <v>0</v>
      </c>
      <c r="E87" s="128"/>
      <c r="F87" s="127"/>
      <c r="G87" s="127"/>
      <c r="H87" s="127"/>
      <c r="I87" s="127"/>
      <c r="J87" s="127"/>
      <c r="K87" s="135" t="str">
        <f t="shared" si="7"/>
        <v/>
      </c>
      <c r="L87" s="127"/>
      <c r="M87" s="146" t="str">
        <f t="shared" si="8"/>
        <v/>
      </c>
      <c r="N87" s="127"/>
      <c r="O87" s="147" t="str">
        <f t="shared" si="9"/>
        <v/>
      </c>
      <c r="P87" s="127"/>
      <c r="Q87" s="127"/>
      <c r="R87" s="127"/>
      <c r="S87" s="127"/>
      <c r="T87" s="135"/>
      <c r="U87" s="135"/>
      <c r="V87" s="758"/>
      <c r="W87" s="758"/>
      <c r="X87" s="135"/>
      <c r="Y87" s="128"/>
      <c r="Z87" s="130" t="str">
        <f>IFERROR(AVERAGE(F87:J87,#REF!,N87:N87,P87:S87)," ")</f>
        <v xml:space="preserve"> </v>
      </c>
      <c r="AA87" s="131" t="str">
        <f>IFERROR(RANK(Z87,$Z$13:$Z$127,0)+COUNTIF($Z$13:Z87,#REF!)," ")</f>
        <v xml:space="preserve"> </v>
      </c>
      <c r="AB87" s="192" t="s">
        <v>1</v>
      </c>
      <c r="AC87" s="192"/>
    </row>
    <row r="88" spans="1:29" ht="22.5" customHeight="1">
      <c r="A88" s="136"/>
      <c r="B88" s="136"/>
      <c r="C88" s="194">
        <f>'1. Master scoring '!C89</f>
        <v>0</v>
      </c>
      <c r="D88" s="194">
        <f>'1. Master scoring '!D89</f>
        <v>0</v>
      </c>
      <c r="E88" s="128"/>
      <c r="F88" s="127"/>
      <c r="G88" s="127"/>
      <c r="H88" s="127"/>
      <c r="I88" s="127"/>
      <c r="J88" s="127"/>
      <c r="K88" s="135" t="str">
        <f t="shared" si="7"/>
        <v/>
      </c>
      <c r="L88" s="127"/>
      <c r="M88" s="146" t="str">
        <f t="shared" si="8"/>
        <v/>
      </c>
      <c r="N88" s="127"/>
      <c r="O88" s="147" t="str">
        <f t="shared" si="9"/>
        <v/>
      </c>
      <c r="P88" s="127"/>
      <c r="Q88" s="127"/>
      <c r="R88" s="127"/>
      <c r="S88" s="127"/>
      <c r="T88" s="135"/>
      <c r="U88" s="135"/>
      <c r="V88" s="758"/>
      <c r="W88" s="758"/>
      <c r="X88" s="135"/>
      <c r="Y88" s="128"/>
      <c r="Z88" s="130" t="str">
        <f>IFERROR(AVERAGE(F88:J88,#REF!,N88:N88,P88:S88)," ")</f>
        <v xml:space="preserve"> </v>
      </c>
      <c r="AA88" s="131" t="str">
        <f>IFERROR(RANK(Z88,$Z$13:$Z$127,0)+COUNTIF($Z$13:Z88,#REF!)," ")</f>
        <v xml:space="preserve"> </v>
      </c>
      <c r="AB88" s="192" t="s">
        <v>1</v>
      </c>
      <c r="AC88" s="192"/>
    </row>
    <row r="89" spans="1:29" ht="22.5" customHeight="1">
      <c r="A89" s="136"/>
      <c r="B89" s="136"/>
      <c r="C89" s="194">
        <f>'1. Master scoring '!C90</f>
        <v>0</v>
      </c>
      <c r="D89" s="194">
        <f>'1. Master scoring '!D90</f>
        <v>0</v>
      </c>
      <c r="E89" s="128"/>
      <c r="F89" s="127"/>
      <c r="G89" s="127"/>
      <c r="H89" s="127"/>
      <c r="I89" s="127"/>
      <c r="J89" s="127"/>
      <c r="K89" s="135" t="str">
        <f t="shared" si="7"/>
        <v/>
      </c>
      <c r="L89" s="127"/>
      <c r="M89" s="146" t="str">
        <f t="shared" si="8"/>
        <v/>
      </c>
      <c r="N89" s="127"/>
      <c r="O89" s="147" t="str">
        <f t="shared" si="9"/>
        <v/>
      </c>
      <c r="P89" s="127"/>
      <c r="Q89" s="127"/>
      <c r="R89" s="127"/>
      <c r="S89" s="127"/>
      <c r="T89" s="135"/>
      <c r="U89" s="135"/>
      <c r="V89" s="758"/>
      <c r="W89" s="758"/>
      <c r="X89" s="135"/>
      <c r="Y89" s="128"/>
      <c r="Z89" s="130" t="str">
        <f>IFERROR(AVERAGE(F89:J89,#REF!,N89:N89,P89:S89)," ")</f>
        <v xml:space="preserve"> </v>
      </c>
      <c r="AA89" s="131" t="str">
        <f>IFERROR(RANK(Z89,$Z$13:$Z$127,0)+COUNTIF($Z$13:Z89,#REF!)," ")</f>
        <v xml:space="preserve"> </v>
      </c>
      <c r="AB89" s="192" t="s">
        <v>1</v>
      </c>
      <c r="AC89" s="192"/>
    </row>
    <row r="90" spans="1:29" ht="22.5" customHeight="1">
      <c r="A90" s="136"/>
      <c r="B90" s="136"/>
      <c r="C90" s="194">
        <f>'1. Master scoring '!C91</f>
        <v>0</v>
      </c>
      <c r="D90" s="194">
        <f>'1. Master scoring '!D91</f>
        <v>0</v>
      </c>
      <c r="E90" s="128"/>
      <c r="F90" s="127"/>
      <c r="G90" s="127"/>
      <c r="H90" s="127"/>
      <c r="I90" s="127"/>
      <c r="J90" s="127"/>
      <c r="K90" s="135" t="str">
        <f t="shared" si="7"/>
        <v/>
      </c>
      <c r="L90" s="127"/>
      <c r="M90" s="146" t="str">
        <f t="shared" si="8"/>
        <v/>
      </c>
      <c r="N90" s="127"/>
      <c r="O90" s="147" t="str">
        <f t="shared" si="9"/>
        <v/>
      </c>
      <c r="P90" s="127"/>
      <c r="Q90" s="127"/>
      <c r="R90" s="127"/>
      <c r="S90" s="127"/>
      <c r="T90" s="135"/>
      <c r="U90" s="135"/>
      <c r="V90" s="758"/>
      <c r="W90" s="758"/>
      <c r="X90" s="135"/>
      <c r="Y90" s="128"/>
      <c r="Z90" s="130" t="str">
        <f>IFERROR(AVERAGE(F90:J90,#REF!,N90:N90,P90:S90)," ")</f>
        <v xml:space="preserve"> </v>
      </c>
      <c r="AA90" s="131" t="str">
        <f>IFERROR(RANK(Z90,$Z$13:$Z$127,0)+COUNTIF($Z$13:Z90,#REF!)," ")</f>
        <v xml:space="preserve"> </v>
      </c>
      <c r="AB90" s="192" t="s">
        <v>1</v>
      </c>
      <c r="AC90" s="192"/>
    </row>
    <row r="91" spans="1:29" ht="22.5" customHeight="1">
      <c r="A91" s="136"/>
      <c r="B91" s="136"/>
      <c r="C91" s="194">
        <f>'1. Master scoring '!C92</f>
        <v>0</v>
      </c>
      <c r="D91" s="194">
        <f>'1. Master scoring '!D92</f>
        <v>0</v>
      </c>
      <c r="E91" s="128"/>
      <c r="F91" s="127"/>
      <c r="G91" s="127"/>
      <c r="H91" s="127"/>
      <c r="I91" s="127"/>
      <c r="J91" s="127"/>
      <c r="K91" s="135" t="str">
        <f t="shared" si="7"/>
        <v/>
      </c>
      <c r="L91" s="127"/>
      <c r="M91" s="146" t="str">
        <f t="shared" si="8"/>
        <v/>
      </c>
      <c r="N91" s="127"/>
      <c r="O91" s="147" t="str">
        <f t="shared" si="9"/>
        <v/>
      </c>
      <c r="P91" s="127"/>
      <c r="Q91" s="127"/>
      <c r="R91" s="127"/>
      <c r="S91" s="127"/>
      <c r="T91" s="135"/>
      <c r="U91" s="135"/>
      <c r="V91" s="758"/>
      <c r="W91" s="758"/>
      <c r="X91" s="135"/>
      <c r="Y91" s="128"/>
      <c r="Z91" s="130" t="str">
        <f>IFERROR(AVERAGE(F91:J91,#REF!,N91:N91,P91:S91)," ")</f>
        <v xml:space="preserve"> </v>
      </c>
      <c r="AA91" s="131" t="str">
        <f>IFERROR(RANK(Z91,$Z$13:$Z$127,0)+COUNTIF($Z$13:Z91,#REF!)," ")</f>
        <v xml:space="preserve"> </v>
      </c>
      <c r="AB91" s="192" t="s">
        <v>1</v>
      </c>
      <c r="AC91" s="192"/>
    </row>
    <row r="92" spans="1:29" ht="22.5" customHeight="1">
      <c r="A92" s="136"/>
      <c r="B92" s="136"/>
      <c r="C92" s="194">
        <f>'1. Master scoring '!C93</f>
        <v>0</v>
      </c>
      <c r="D92" s="194">
        <f>'1. Master scoring '!D93</f>
        <v>0</v>
      </c>
      <c r="E92" s="128"/>
      <c r="F92" s="127"/>
      <c r="G92" s="127"/>
      <c r="H92" s="127"/>
      <c r="I92" s="127"/>
      <c r="J92" s="127"/>
      <c r="K92" s="135" t="str">
        <f t="shared" si="7"/>
        <v/>
      </c>
      <c r="L92" s="127"/>
      <c r="M92" s="147" t="str">
        <f>IFERROR(AVERAGE(#REF!),"")</f>
        <v/>
      </c>
      <c r="N92" s="127"/>
      <c r="O92" s="147" t="str">
        <f t="shared" si="9"/>
        <v/>
      </c>
      <c r="P92" s="127"/>
      <c r="Q92" s="127"/>
      <c r="R92" s="127"/>
      <c r="S92" s="127"/>
      <c r="T92" s="135"/>
      <c r="U92" s="135"/>
      <c r="V92" s="758"/>
      <c r="W92" s="758"/>
      <c r="X92" s="135"/>
      <c r="Y92" s="128"/>
      <c r="Z92" s="130" t="str">
        <f>IFERROR(AVERAGE(F92:J92,#REF!,N92:N92,P92:S92)," ")</f>
        <v xml:space="preserve"> </v>
      </c>
      <c r="AA92" s="131" t="str">
        <f>IFERROR(RANK(Z92,$Z$13:$Z$127,0)+COUNTIF($Z$13:Z92,#REF!)," ")</f>
        <v xml:space="preserve"> </v>
      </c>
      <c r="AB92" s="192" t="s">
        <v>1</v>
      </c>
      <c r="AC92" s="192"/>
    </row>
    <row r="93" spans="1:29" ht="22.5" customHeight="1">
      <c r="A93" s="136"/>
      <c r="B93" s="136"/>
      <c r="C93" s="194">
        <f>'1. Master scoring '!C94</f>
        <v>0</v>
      </c>
      <c r="D93" s="194">
        <f>'1. Master scoring '!D94</f>
        <v>0</v>
      </c>
      <c r="E93" s="128"/>
      <c r="F93" s="127"/>
      <c r="G93" s="127"/>
      <c r="H93" s="127"/>
      <c r="I93" s="127"/>
      <c r="J93" s="127"/>
      <c r="K93" s="135" t="str">
        <f t="shared" si="7"/>
        <v/>
      </c>
      <c r="L93" s="127"/>
      <c r="M93" s="147" t="str">
        <f>IFERROR(AVERAGE(#REF!),"")</f>
        <v/>
      </c>
      <c r="N93" s="127"/>
      <c r="O93" s="147" t="str">
        <f t="shared" si="9"/>
        <v/>
      </c>
      <c r="P93" s="127"/>
      <c r="Q93" s="127"/>
      <c r="R93" s="127"/>
      <c r="S93" s="127"/>
      <c r="T93" s="135"/>
      <c r="U93" s="135"/>
      <c r="V93" s="758"/>
      <c r="W93" s="758"/>
      <c r="X93" s="135"/>
      <c r="Y93" s="128"/>
      <c r="Z93" s="130" t="str">
        <f>IFERROR(AVERAGE(F93:J93,#REF!,N93:N93,P93:S93)," ")</f>
        <v xml:space="preserve"> </v>
      </c>
      <c r="AA93" s="131" t="str">
        <f>IFERROR(RANK(Z93,$Z$13:$Z$127,0)+COUNTIF($Z$13:Z93,#REF!)," ")</f>
        <v xml:space="preserve"> </v>
      </c>
      <c r="AB93" s="192" t="s">
        <v>1</v>
      </c>
      <c r="AC93" s="192"/>
    </row>
    <row r="94" spans="1:29" ht="22.5" customHeight="1">
      <c r="A94" s="136"/>
      <c r="B94" s="136"/>
      <c r="C94" s="194">
        <f>'1. Master scoring '!C95</f>
        <v>0</v>
      </c>
      <c r="D94" s="194">
        <f>'1. Master scoring '!D95</f>
        <v>0</v>
      </c>
      <c r="E94" s="128"/>
      <c r="F94" s="127"/>
      <c r="G94" s="127"/>
      <c r="H94" s="127"/>
      <c r="I94" s="127"/>
      <c r="J94" s="127"/>
      <c r="K94" s="135" t="str">
        <f t="shared" si="7"/>
        <v/>
      </c>
      <c r="L94" s="127"/>
      <c r="M94" s="147" t="str">
        <f>IFERROR(AVERAGE(#REF!),"")</f>
        <v/>
      </c>
      <c r="N94" s="127"/>
      <c r="O94" s="147" t="str">
        <f t="shared" si="9"/>
        <v/>
      </c>
      <c r="P94" s="127"/>
      <c r="Q94" s="127"/>
      <c r="R94" s="127"/>
      <c r="S94" s="127"/>
      <c r="T94" s="135"/>
      <c r="U94" s="135"/>
      <c r="V94" s="758"/>
      <c r="W94" s="758"/>
      <c r="X94" s="135"/>
      <c r="Y94" s="128"/>
      <c r="Z94" s="130" t="str">
        <f>IFERROR(AVERAGE(F94:J94,#REF!,N94:N94,P94:S94)," ")</f>
        <v xml:space="preserve"> </v>
      </c>
      <c r="AA94" s="131" t="str">
        <f>IFERROR(RANK(Z94,$Z$13:$Z$127,0)+COUNTIF($Z$13:Z94,#REF!)," ")</f>
        <v xml:space="preserve"> </v>
      </c>
      <c r="AB94" s="192" t="s">
        <v>1</v>
      </c>
      <c r="AC94" s="192"/>
    </row>
    <row r="95" spans="1:29" ht="22.5" customHeight="1">
      <c r="A95" s="136"/>
      <c r="B95" s="136"/>
      <c r="C95" s="194">
        <f>'1. Master scoring '!C96</f>
        <v>0</v>
      </c>
      <c r="D95" s="194">
        <f>'1. Master scoring '!D96</f>
        <v>0</v>
      </c>
      <c r="E95" s="128"/>
      <c r="F95" s="127"/>
      <c r="G95" s="127"/>
      <c r="H95" s="127"/>
      <c r="I95" s="127"/>
      <c r="J95" s="127"/>
      <c r="K95" s="135" t="str">
        <f t="shared" si="7"/>
        <v/>
      </c>
      <c r="L95" s="127"/>
      <c r="M95" s="147" t="str">
        <f>IFERROR(AVERAGE(#REF!),"")</f>
        <v/>
      </c>
      <c r="N95" s="127"/>
      <c r="O95" s="147" t="str">
        <f t="shared" si="9"/>
        <v/>
      </c>
      <c r="P95" s="127"/>
      <c r="Q95" s="127"/>
      <c r="R95" s="127"/>
      <c r="S95" s="127"/>
      <c r="T95" s="135"/>
      <c r="U95" s="135"/>
      <c r="V95" s="758"/>
      <c r="W95" s="758"/>
      <c r="X95" s="135"/>
      <c r="Y95" s="128"/>
      <c r="Z95" s="130" t="str">
        <f>IFERROR(AVERAGE(F95:J95,#REF!,N95:N95,P95:S95)," ")</f>
        <v xml:space="preserve"> </v>
      </c>
      <c r="AA95" s="131" t="str">
        <f>IFERROR(RANK(Z95,$Z$13:$Z$127,0)+COUNTIF($Z$13:Z95,#REF!)," ")</f>
        <v xml:space="preserve"> </v>
      </c>
      <c r="AB95" s="192" t="s">
        <v>1</v>
      </c>
      <c r="AC95" s="192"/>
    </row>
    <row r="96" spans="1:29" ht="22.5" customHeight="1">
      <c r="A96" s="136"/>
      <c r="B96" s="136"/>
      <c r="C96" s="194">
        <f>'1. Master scoring '!C97</f>
        <v>0</v>
      </c>
      <c r="D96" s="194">
        <f>'1. Master scoring '!D97</f>
        <v>0</v>
      </c>
      <c r="E96" s="128"/>
      <c r="F96" s="127"/>
      <c r="G96" s="127"/>
      <c r="H96" s="127"/>
      <c r="I96" s="127"/>
      <c r="J96" s="127"/>
      <c r="K96" s="135" t="str">
        <f t="shared" si="7"/>
        <v/>
      </c>
      <c r="L96" s="127"/>
      <c r="M96" s="147" t="str">
        <f>IFERROR(AVERAGE(#REF!),"")</f>
        <v/>
      </c>
      <c r="N96" s="127"/>
      <c r="O96" s="147" t="str">
        <f t="shared" si="9"/>
        <v/>
      </c>
      <c r="P96" s="127"/>
      <c r="Q96" s="127"/>
      <c r="R96" s="127"/>
      <c r="S96" s="127"/>
      <c r="T96" s="135"/>
      <c r="U96" s="135"/>
      <c r="V96" s="758"/>
      <c r="W96" s="758"/>
      <c r="X96" s="135"/>
      <c r="Y96" s="128"/>
      <c r="Z96" s="130" t="str">
        <f>IFERROR(AVERAGE(F96:J96,#REF!,N96:N96,P96:S96)," ")</f>
        <v xml:space="preserve"> </v>
      </c>
      <c r="AA96" s="131" t="str">
        <f>IFERROR(RANK(Z96,$Z$13:$Z$127,0)+COUNTIF($Z$13:Z96,#REF!)," ")</f>
        <v xml:space="preserve"> </v>
      </c>
      <c r="AB96" s="192" t="s">
        <v>1</v>
      </c>
      <c r="AC96" s="192"/>
    </row>
    <row r="97" spans="1:29" ht="22.5" customHeight="1">
      <c r="A97" s="136"/>
      <c r="B97" s="136"/>
      <c r="C97" s="194">
        <f>'1. Master scoring '!C98</f>
        <v>0</v>
      </c>
      <c r="D97" s="194">
        <f>'1. Master scoring '!D98</f>
        <v>0</v>
      </c>
      <c r="E97" s="128"/>
      <c r="F97" s="127"/>
      <c r="G97" s="127"/>
      <c r="H97" s="127"/>
      <c r="I97" s="127"/>
      <c r="J97" s="127"/>
      <c r="K97" s="135" t="str">
        <f t="shared" si="7"/>
        <v/>
      </c>
      <c r="L97" s="127"/>
      <c r="M97" s="147" t="str">
        <f>IFERROR(AVERAGE(#REF!),"")</f>
        <v/>
      </c>
      <c r="N97" s="127"/>
      <c r="O97" s="147" t="str">
        <f t="shared" si="9"/>
        <v/>
      </c>
      <c r="P97" s="127"/>
      <c r="Q97" s="127"/>
      <c r="R97" s="127"/>
      <c r="S97" s="127"/>
      <c r="T97" s="135"/>
      <c r="U97" s="135"/>
      <c r="V97" s="758"/>
      <c r="W97" s="758"/>
      <c r="X97" s="135"/>
      <c r="Y97" s="128"/>
      <c r="Z97" s="130" t="str">
        <f>IFERROR(AVERAGE(F97:J97,#REF!,N97:N97,P97:S97)," ")</f>
        <v xml:space="preserve"> </v>
      </c>
      <c r="AA97" s="131" t="str">
        <f>IFERROR(RANK(Z97,$Z$13:$Z$127,0)+COUNTIF($Z$13:Z97,#REF!)," ")</f>
        <v xml:space="preserve"> </v>
      </c>
      <c r="AB97" s="192" t="s">
        <v>1</v>
      </c>
      <c r="AC97" s="192"/>
    </row>
    <row r="98" spans="1:29" ht="22.5" customHeight="1">
      <c r="A98" s="136"/>
      <c r="B98" s="136"/>
      <c r="C98" s="194">
        <f>'1. Master scoring '!C99</f>
        <v>0</v>
      </c>
      <c r="D98" s="194">
        <f>'1. Master scoring '!D99</f>
        <v>0</v>
      </c>
      <c r="E98" s="128"/>
      <c r="F98" s="127"/>
      <c r="G98" s="127"/>
      <c r="H98" s="127"/>
      <c r="I98" s="127"/>
      <c r="J98" s="127"/>
      <c r="K98" s="135" t="str">
        <f t="shared" si="7"/>
        <v/>
      </c>
      <c r="L98" s="127"/>
      <c r="M98" s="147" t="str">
        <f>IFERROR(AVERAGE(#REF!),"")</f>
        <v/>
      </c>
      <c r="N98" s="127"/>
      <c r="O98" s="147" t="str">
        <f t="shared" si="9"/>
        <v/>
      </c>
      <c r="P98" s="127"/>
      <c r="Q98" s="127"/>
      <c r="R98" s="127"/>
      <c r="S98" s="127"/>
      <c r="T98" s="135"/>
      <c r="U98" s="135"/>
      <c r="V98" s="758"/>
      <c r="W98" s="758"/>
      <c r="X98" s="135"/>
      <c r="Y98" s="128"/>
      <c r="Z98" s="130" t="str">
        <f>IFERROR(AVERAGE(F98:J98,#REF!,N98:N98,P98:S98)," ")</f>
        <v xml:space="preserve"> </v>
      </c>
      <c r="AA98" s="131" t="str">
        <f>IFERROR(RANK(Z98,$Z$13:$Z$127,0)+COUNTIF($Z$13:Z98,#REF!)," ")</f>
        <v xml:space="preserve"> </v>
      </c>
      <c r="AB98" s="192" t="s">
        <v>1</v>
      </c>
      <c r="AC98" s="192"/>
    </row>
    <row r="99" spans="1:29" ht="22.5" customHeight="1">
      <c r="A99" s="136"/>
      <c r="B99" s="136"/>
      <c r="C99" s="194">
        <f>'1. Master scoring '!C100</f>
        <v>0</v>
      </c>
      <c r="D99" s="194">
        <f>'1. Master scoring '!D100</f>
        <v>0</v>
      </c>
      <c r="E99" s="128"/>
      <c r="F99" s="127"/>
      <c r="G99" s="127"/>
      <c r="H99" s="127"/>
      <c r="I99" s="127"/>
      <c r="J99" s="127"/>
      <c r="K99" s="135" t="str">
        <f t="shared" si="7"/>
        <v/>
      </c>
      <c r="L99" s="127"/>
      <c r="M99" s="147" t="str">
        <f>IFERROR(AVERAGE(#REF!),"")</f>
        <v/>
      </c>
      <c r="N99" s="127"/>
      <c r="O99" s="147" t="str">
        <f t="shared" si="9"/>
        <v/>
      </c>
      <c r="P99" s="127"/>
      <c r="Q99" s="127"/>
      <c r="R99" s="127"/>
      <c r="S99" s="127"/>
      <c r="T99" s="135"/>
      <c r="U99" s="135"/>
      <c r="V99" s="758"/>
      <c r="W99" s="758"/>
      <c r="X99" s="135"/>
      <c r="Y99" s="128"/>
      <c r="Z99" s="130" t="str">
        <f>IFERROR(AVERAGE(F99:J99,#REF!,N99:N99,P99:S99)," ")</f>
        <v xml:space="preserve"> </v>
      </c>
      <c r="AA99" s="131" t="str">
        <f>IFERROR(RANK(Z99,$Z$13:$Z$127,0)+COUNTIF($Z$13:Z99,#REF!)," ")</f>
        <v xml:space="preserve"> </v>
      </c>
      <c r="AB99" s="192" t="s">
        <v>1</v>
      </c>
      <c r="AC99" s="192"/>
    </row>
    <row r="100" spans="1:29" ht="22.5" customHeight="1">
      <c r="A100" s="136"/>
      <c r="B100" s="136"/>
      <c r="C100" s="194">
        <f>'1. Master scoring '!C101</f>
        <v>0</v>
      </c>
      <c r="D100" s="194">
        <f>'1. Master scoring '!D101</f>
        <v>0</v>
      </c>
      <c r="E100" s="128"/>
      <c r="F100" s="127"/>
      <c r="G100" s="127"/>
      <c r="H100" s="127"/>
      <c r="I100" s="127"/>
      <c r="J100" s="127"/>
      <c r="K100" s="135" t="str">
        <f t="shared" si="7"/>
        <v/>
      </c>
      <c r="L100" s="127"/>
      <c r="M100" s="147" t="str">
        <f>IFERROR(AVERAGE(#REF!),"")</f>
        <v/>
      </c>
      <c r="N100" s="127"/>
      <c r="O100" s="147" t="str">
        <f t="shared" si="9"/>
        <v/>
      </c>
      <c r="P100" s="127"/>
      <c r="Q100" s="127"/>
      <c r="R100" s="127"/>
      <c r="S100" s="127"/>
      <c r="T100" s="135"/>
      <c r="U100" s="135"/>
      <c r="V100" s="758"/>
      <c r="W100" s="758"/>
      <c r="X100" s="135"/>
      <c r="Y100" s="128"/>
      <c r="Z100" s="130" t="str">
        <f>IFERROR(AVERAGE(F100:J100,#REF!,N100:N100,P100:S100)," ")</f>
        <v xml:space="preserve"> </v>
      </c>
      <c r="AA100" s="131" t="str">
        <f>IFERROR(RANK(Z100,$Z$13:$Z$127,0)+COUNTIF($Z$13:Z100,#REF!)," ")</f>
        <v xml:space="preserve"> </v>
      </c>
      <c r="AB100" s="192" t="s">
        <v>1</v>
      </c>
      <c r="AC100" s="192"/>
    </row>
    <row r="101" spans="1:29" ht="22.5" customHeight="1">
      <c r="A101" s="136"/>
      <c r="B101" s="136"/>
      <c r="C101" s="194">
        <f>'1. Master scoring '!C102</f>
        <v>0</v>
      </c>
      <c r="D101" s="194">
        <f>'1. Master scoring '!D102</f>
        <v>0</v>
      </c>
      <c r="E101" s="128"/>
      <c r="F101" s="127"/>
      <c r="G101" s="127"/>
      <c r="H101" s="127"/>
      <c r="I101" s="127"/>
      <c r="J101" s="127"/>
      <c r="K101" s="135" t="str">
        <f t="shared" si="7"/>
        <v/>
      </c>
      <c r="L101" s="127"/>
      <c r="M101" s="147" t="str">
        <f>IFERROR(AVERAGE(#REF!),"")</f>
        <v/>
      </c>
      <c r="N101" s="127"/>
      <c r="O101" s="147" t="str">
        <f t="shared" si="9"/>
        <v/>
      </c>
      <c r="P101" s="127"/>
      <c r="Q101" s="127"/>
      <c r="R101" s="127"/>
      <c r="S101" s="127"/>
      <c r="T101" s="135"/>
      <c r="U101" s="135"/>
      <c r="V101" s="758"/>
      <c r="W101" s="758"/>
      <c r="X101" s="135"/>
      <c r="Y101" s="128"/>
      <c r="Z101" s="130" t="str">
        <f>IFERROR(AVERAGE(F101:J101,#REF!,N101:N101,P101:S101)," ")</f>
        <v xml:space="preserve"> </v>
      </c>
      <c r="AA101" s="131" t="str">
        <f>IFERROR(RANK(Z101,$Z$13:$Z$127,0)+COUNTIF($Z$13:Z101,#REF!)," ")</f>
        <v xml:space="preserve"> </v>
      </c>
      <c r="AB101" s="192" t="s">
        <v>1</v>
      </c>
      <c r="AC101" s="192"/>
    </row>
    <row r="102" spans="1:29" ht="22.5" customHeight="1">
      <c r="A102" s="136"/>
      <c r="B102" s="136"/>
      <c r="C102" s="194">
        <f>'1. Master scoring '!C103</f>
        <v>0</v>
      </c>
      <c r="D102" s="194">
        <f>'1. Master scoring '!D103</f>
        <v>0</v>
      </c>
      <c r="E102" s="128"/>
      <c r="F102" s="127"/>
      <c r="G102" s="127"/>
      <c r="H102" s="127"/>
      <c r="I102" s="127"/>
      <c r="J102" s="127"/>
      <c r="K102" s="135" t="str">
        <f t="shared" si="7"/>
        <v/>
      </c>
      <c r="L102" s="127"/>
      <c r="M102" s="147" t="str">
        <f>IFERROR(AVERAGE(#REF!),"")</f>
        <v/>
      </c>
      <c r="N102" s="127"/>
      <c r="O102" s="147" t="str">
        <f t="shared" si="9"/>
        <v/>
      </c>
      <c r="P102" s="127"/>
      <c r="Q102" s="127"/>
      <c r="R102" s="127"/>
      <c r="S102" s="127"/>
      <c r="T102" s="135"/>
      <c r="U102" s="135"/>
      <c r="V102" s="758"/>
      <c r="W102" s="758"/>
      <c r="X102" s="135"/>
      <c r="Y102" s="128"/>
      <c r="Z102" s="130" t="str">
        <f>IFERROR(AVERAGE(F102:J102,#REF!,N102:N102,P102:S102)," ")</f>
        <v xml:space="preserve"> </v>
      </c>
      <c r="AA102" s="131" t="str">
        <f>IFERROR(RANK(Z102,$Z$13:$Z$127,0)+COUNTIF($Z$13:Z102,#REF!)," ")</f>
        <v xml:space="preserve"> </v>
      </c>
      <c r="AB102" s="192" t="s">
        <v>1</v>
      </c>
      <c r="AC102" s="192"/>
    </row>
    <row r="103" spans="1:29" ht="22.5" customHeight="1">
      <c r="A103" s="136"/>
      <c r="B103" s="136"/>
      <c r="C103" s="194">
        <f>'1. Master scoring '!C104</f>
        <v>0</v>
      </c>
      <c r="D103" s="194">
        <f>'1. Master scoring '!D104</f>
        <v>0</v>
      </c>
      <c r="E103" s="128"/>
      <c r="F103" s="127"/>
      <c r="G103" s="127"/>
      <c r="H103" s="127"/>
      <c r="I103" s="127"/>
      <c r="J103" s="127"/>
      <c r="K103" s="135" t="str">
        <f t="shared" si="7"/>
        <v/>
      </c>
      <c r="L103" s="127"/>
      <c r="M103" s="147" t="str">
        <f>IFERROR(AVERAGE(#REF!),"")</f>
        <v/>
      </c>
      <c r="N103" s="127"/>
      <c r="O103" s="147" t="str">
        <f t="shared" si="9"/>
        <v/>
      </c>
      <c r="P103" s="127"/>
      <c r="Q103" s="127"/>
      <c r="R103" s="127"/>
      <c r="S103" s="127"/>
      <c r="T103" s="135"/>
      <c r="U103" s="135"/>
      <c r="V103" s="758"/>
      <c r="W103" s="758"/>
      <c r="X103" s="135"/>
      <c r="Y103" s="128"/>
      <c r="Z103" s="130" t="str">
        <f>IFERROR(AVERAGE(F103:J103,#REF!,N103:N103,P103:S103)," ")</f>
        <v xml:space="preserve"> </v>
      </c>
      <c r="AA103" s="131" t="str">
        <f>IFERROR(RANK(Z103,$Z$13:$Z$127,0)+COUNTIF($Z$13:Z103,#REF!)," ")</f>
        <v xml:space="preserve"> </v>
      </c>
      <c r="AB103" s="192" t="s">
        <v>1</v>
      </c>
      <c r="AC103" s="192"/>
    </row>
    <row r="104" spans="1:29" ht="22.5" customHeight="1">
      <c r="A104" s="136"/>
      <c r="B104" s="136"/>
      <c r="C104" s="194">
        <f>'1. Master scoring '!C105</f>
        <v>0</v>
      </c>
      <c r="D104" s="194">
        <f>'1. Master scoring '!D105</f>
        <v>0</v>
      </c>
      <c r="E104" s="128"/>
      <c r="F104" s="127"/>
      <c r="G104" s="127"/>
      <c r="H104" s="127"/>
      <c r="I104" s="127"/>
      <c r="J104" s="127"/>
      <c r="K104" s="135" t="str">
        <f t="shared" si="7"/>
        <v/>
      </c>
      <c r="L104" s="127"/>
      <c r="M104" s="147" t="str">
        <f>IFERROR(AVERAGE(#REF!),"")</f>
        <v/>
      </c>
      <c r="N104" s="127"/>
      <c r="O104" s="147" t="str">
        <f t="shared" si="9"/>
        <v/>
      </c>
      <c r="P104" s="127"/>
      <c r="Q104" s="127"/>
      <c r="R104" s="127"/>
      <c r="S104" s="127"/>
      <c r="T104" s="135"/>
      <c r="U104" s="135"/>
      <c r="V104" s="758"/>
      <c r="W104" s="758"/>
      <c r="X104" s="135"/>
      <c r="Y104" s="128"/>
      <c r="Z104" s="130" t="str">
        <f>IFERROR(AVERAGE(F104:J104,#REF!,N104:N104,P104:S104)," ")</f>
        <v xml:space="preserve"> </v>
      </c>
      <c r="AA104" s="131" t="str">
        <f>IFERROR(RANK(Z104,$Z$13:$Z$127,0)+COUNTIF($Z$13:Z104,#REF!)," ")</f>
        <v xml:space="preserve"> </v>
      </c>
      <c r="AB104" s="192" t="s">
        <v>1</v>
      </c>
      <c r="AC104" s="192"/>
    </row>
    <row r="105" spans="1:29" ht="22.5" customHeight="1">
      <c r="A105" s="136"/>
      <c r="B105" s="136"/>
      <c r="C105" s="194">
        <f>'1. Master scoring '!C106</f>
        <v>0</v>
      </c>
      <c r="D105" s="194">
        <f>'1. Master scoring '!D106</f>
        <v>0</v>
      </c>
      <c r="E105" s="128"/>
      <c r="F105" s="127"/>
      <c r="G105" s="127"/>
      <c r="H105" s="127"/>
      <c r="I105" s="127"/>
      <c r="J105" s="127"/>
      <c r="K105" s="135" t="str">
        <f t="shared" si="7"/>
        <v/>
      </c>
      <c r="L105" s="127"/>
      <c r="M105" s="147" t="str">
        <f>IFERROR(AVERAGE(#REF!),"")</f>
        <v/>
      </c>
      <c r="N105" s="127"/>
      <c r="O105" s="147" t="str">
        <f t="shared" si="9"/>
        <v/>
      </c>
      <c r="P105" s="127"/>
      <c r="Q105" s="127"/>
      <c r="R105" s="127"/>
      <c r="S105" s="127"/>
      <c r="T105" s="135"/>
      <c r="U105" s="135"/>
      <c r="V105" s="758"/>
      <c r="W105" s="758"/>
      <c r="X105" s="135"/>
      <c r="Y105" s="128"/>
      <c r="Z105" s="130" t="str">
        <f>IFERROR(AVERAGE(F105:J105,#REF!,N105:N105,P105:S105)," ")</f>
        <v xml:space="preserve"> </v>
      </c>
      <c r="AA105" s="131" t="str">
        <f>IFERROR(RANK(Z105,$Z$13:$Z$127,0)+COUNTIF($Z$13:Z105,#REF!)," ")</f>
        <v xml:space="preserve"> </v>
      </c>
      <c r="AB105" s="192" t="s">
        <v>1</v>
      </c>
      <c r="AC105" s="192"/>
    </row>
    <row r="106" spans="1:29" ht="22.5" customHeight="1">
      <c r="A106" s="136"/>
      <c r="B106" s="136"/>
      <c r="C106" s="194">
        <f>'1. Master scoring '!C107</f>
        <v>0</v>
      </c>
      <c r="D106" s="194">
        <f>'1. Master scoring '!D107</f>
        <v>0</v>
      </c>
      <c r="E106" s="128"/>
      <c r="F106" s="127"/>
      <c r="G106" s="127"/>
      <c r="H106" s="127"/>
      <c r="I106" s="127"/>
      <c r="J106" s="127"/>
      <c r="K106" s="135" t="str">
        <f t="shared" si="7"/>
        <v/>
      </c>
      <c r="L106" s="127"/>
      <c r="M106" s="147" t="str">
        <f>IFERROR(AVERAGE(#REF!),"")</f>
        <v/>
      </c>
      <c r="N106" s="127"/>
      <c r="O106" s="147" t="str">
        <f t="shared" si="9"/>
        <v/>
      </c>
      <c r="P106" s="127"/>
      <c r="Q106" s="127"/>
      <c r="R106" s="127"/>
      <c r="S106" s="127"/>
      <c r="T106" s="135"/>
      <c r="U106" s="135"/>
      <c r="V106" s="758"/>
      <c r="W106" s="758"/>
      <c r="X106" s="135"/>
      <c r="Y106" s="128"/>
      <c r="Z106" s="130" t="str">
        <f>IFERROR(AVERAGE(F106:J106,#REF!,N106:N106,P106:S106)," ")</f>
        <v xml:space="preserve"> </v>
      </c>
      <c r="AA106" s="131" t="str">
        <f>IFERROR(RANK(Z106,$Z$13:$Z$127,0)+COUNTIF($Z$13:Z106,#REF!)," ")</f>
        <v xml:space="preserve"> </v>
      </c>
      <c r="AB106" s="192" t="s">
        <v>1</v>
      </c>
      <c r="AC106" s="192"/>
    </row>
    <row r="107" spans="1:29" ht="22.5" customHeight="1">
      <c r="A107" s="136"/>
      <c r="B107" s="136"/>
      <c r="C107" s="194">
        <f>'1. Master scoring '!C108</f>
        <v>0</v>
      </c>
      <c r="D107" s="194">
        <f>'1. Master scoring '!D108</f>
        <v>0</v>
      </c>
      <c r="E107" s="128"/>
      <c r="F107" s="127"/>
      <c r="G107" s="127"/>
      <c r="H107" s="127"/>
      <c r="I107" s="127"/>
      <c r="J107" s="127"/>
      <c r="K107" s="135" t="str">
        <f t="shared" si="7"/>
        <v/>
      </c>
      <c r="L107" s="127"/>
      <c r="M107" s="147" t="str">
        <f>IFERROR(AVERAGE(#REF!),"")</f>
        <v/>
      </c>
      <c r="N107" s="127"/>
      <c r="O107" s="147" t="str">
        <f t="shared" si="9"/>
        <v/>
      </c>
      <c r="P107" s="127"/>
      <c r="Q107" s="127"/>
      <c r="R107" s="127"/>
      <c r="S107" s="127"/>
      <c r="T107" s="135"/>
      <c r="U107" s="135"/>
      <c r="V107" s="758"/>
      <c r="W107" s="758"/>
      <c r="X107" s="135"/>
      <c r="Y107" s="128"/>
      <c r="Z107" s="130" t="str">
        <f>IFERROR(AVERAGE(F107:J107,#REF!,N107:N107,P107:S107)," ")</f>
        <v xml:space="preserve"> </v>
      </c>
      <c r="AA107" s="131" t="str">
        <f>IFERROR(RANK(Z107,$Z$13:$Z$127,0)+COUNTIF($Z$13:Z107,#REF!)," ")</f>
        <v xml:space="preserve"> </v>
      </c>
      <c r="AB107" s="192" t="s">
        <v>1</v>
      </c>
      <c r="AC107" s="192"/>
    </row>
    <row r="108" spans="1:29" ht="22.5" customHeight="1">
      <c r="A108" s="136"/>
      <c r="B108" s="136"/>
      <c r="C108" s="194">
        <f>'1. Master scoring '!C109</f>
        <v>0</v>
      </c>
      <c r="D108" s="194">
        <f>'1. Master scoring '!D109</f>
        <v>0</v>
      </c>
      <c r="E108" s="128"/>
      <c r="F108" s="127"/>
      <c r="G108" s="127"/>
      <c r="H108" s="127"/>
      <c r="I108" s="127"/>
      <c r="J108" s="127"/>
      <c r="K108" s="135" t="str">
        <f t="shared" si="7"/>
        <v/>
      </c>
      <c r="L108" s="127"/>
      <c r="M108" s="147" t="str">
        <f>IFERROR(AVERAGE(#REF!),"")</f>
        <v/>
      </c>
      <c r="N108" s="127"/>
      <c r="O108" s="147" t="str">
        <f t="shared" si="9"/>
        <v/>
      </c>
      <c r="P108" s="127"/>
      <c r="Q108" s="127"/>
      <c r="R108" s="127"/>
      <c r="S108" s="127"/>
      <c r="T108" s="135"/>
      <c r="U108" s="135"/>
      <c r="V108" s="758"/>
      <c r="W108" s="758"/>
      <c r="X108" s="135"/>
      <c r="Y108" s="128"/>
      <c r="Z108" s="130" t="str">
        <f>IFERROR(AVERAGE(F108:J108,#REF!,N108:N108,P108:S108)," ")</f>
        <v xml:space="preserve"> </v>
      </c>
      <c r="AA108" s="131" t="str">
        <f>IFERROR(RANK(Z108,$Z$13:$Z$127,0)+COUNTIF($Z$13:Z108,#REF!)," ")</f>
        <v xml:space="preserve"> </v>
      </c>
      <c r="AB108" s="192" t="s">
        <v>1</v>
      </c>
      <c r="AC108" s="192"/>
    </row>
    <row r="109" spans="1:29" ht="22.5" customHeight="1">
      <c r="A109" s="136"/>
      <c r="B109" s="136"/>
      <c r="C109" s="194">
        <f>'1. Master scoring '!C110</f>
        <v>0</v>
      </c>
      <c r="D109" s="194">
        <f>'1. Master scoring '!D110</f>
        <v>0</v>
      </c>
      <c r="E109" s="128"/>
      <c r="F109" s="127"/>
      <c r="G109" s="127"/>
      <c r="H109" s="127"/>
      <c r="I109" s="127"/>
      <c r="J109" s="127"/>
      <c r="K109" s="135" t="str">
        <f t="shared" si="7"/>
        <v/>
      </c>
      <c r="L109" s="127"/>
      <c r="M109" s="147" t="str">
        <f>IFERROR(AVERAGE(#REF!),"")</f>
        <v/>
      </c>
      <c r="N109" s="127"/>
      <c r="O109" s="147" t="str">
        <f t="shared" ref="O109:O129" si="10">IFERROR(AVERAGE(N109:N109),"")</f>
        <v/>
      </c>
      <c r="P109" s="127"/>
      <c r="Q109" s="127"/>
      <c r="R109" s="127"/>
      <c r="S109" s="127"/>
      <c r="T109" s="135"/>
      <c r="U109" s="135"/>
      <c r="V109" s="758"/>
      <c r="W109" s="758"/>
      <c r="X109" s="135"/>
      <c r="Y109" s="128"/>
      <c r="Z109" s="130" t="str">
        <f>IFERROR(AVERAGE(F109:J109,#REF!,N109:N109,P109:S109)," ")</f>
        <v xml:space="preserve"> </v>
      </c>
      <c r="AA109" s="131" t="str">
        <f>IFERROR(RANK(Z109,$Z$13:$Z$127,0)+COUNTIF($Z$13:Z109,#REF!)," ")</f>
        <v xml:space="preserve"> </v>
      </c>
      <c r="AB109" s="192" t="s">
        <v>1</v>
      </c>
      <c r="AC109" s="192"/>
    </row>
    <row r="110" spans="1:29" ht="22.5" customHeight="1">
      <c r="A110" s="136"/>
      <c r="B110" s="136"/>
      <c r="C110" s="194">
        <f>'1. Master scoring '!C111</f>
        <v>0</v>
      </c>
      <c r="D110" s="194">
        <f>'1. Master scoring '!D111</f>
        <v>0</v>
      </c>
      <c r="E110" s="128"/>
      <c r="F110" s="127"/>
      <c r="G110" s="127"/>
      <c r="H110" s="127"/>
      <c r="I110" s="127"/>
      <c r="J110" s="127"/>
      <c r="K110" s="135" t="str">
        <f t="shared" si="7"/>
        <v/>
      </c>
      <c r="L110" s="127"/>
      <c r="M110" s="147" t="str">
        <f>IFERROR(AVERAGE(#REF!),"")</f>
        <v/>
      </c>
      <c r="N110" s="127"/>
      <c r="O110" s="147" t="str">
        <f t="shared" si="10"/>
        <v/>
      </c>
      <c r="P110" s="127"/>
      <c r="Q110" s="127"/>
      <c r="R110" s="127"/>
      <c r="S110" s="127"/>
      <c r="T110" s="135"/>
      <c r="U110" s="135"/>
      <c r="V110" s="758"/>
      <c r="W110" s="758"/>
      <c r="X110" s="135"/>
      <c r="Y110" s="128"/>
      <c r="Z110" s="130" t="str">
        <f>IFERROR(AVERAGE(F110:J110,#REF!,N110:N110,P110:S110)," ")</f>
        <v xml:space="preserve"> </v>
      </c>
      <c r="AA110" s="131" t="str">
        <f>IFERROR(RANK(Z110,$Z$13:$Z$127,0)+COUNTIF($Z$13:Z110,#REF!)," ")</f>
        <v xml:space="preserve"> </v>
      </c>
      <c r="AB110" s="192" t="s">
        <v>1</v>
      </c>
      <c r="AC110" s="192"/>
    </row>
    <row r="111" spans="1:29" ht="22.5" customHeight="1">
      <c r="A111" s="136"/>
      <c r="B111" s="136"/>
      <c r="C111" s="194">
        <f>'1. Master scoring '!C112</f>
        <v>0</v>
      </c>
      <c r="D111" s="194">
        <f>'1. Master scoring '!D112</f>
        <v>0</v>
      </c>
      <c r="E111" s="128"/>
      <c r="F111" s="127"/>
      <c r="G111" s="127"/>
      <c r="H111" s="127"/>
      <c r="I111" s="127"/>
      <c r="J111" s="127"/>
      <c r="K111" s="135" t="str">
        <f t="shared" si="7"/>
        <v/>
      </c>
      <c r="L111" s="127"/>
      <c r="M111" s="147" t="str">
        <f>IFERROR(AVERAGE(#REF!),"")</f>
        <v/>
      </c>
      <c r="N111" s="127"/>
      <c r="O111" s="147" t="str">
        <f t="shared" si="10"/>
        <v/>
      </c>
      <c r="P111" s="127"/>
      <c r="Q111" s="127"/>
      <c r="R111" s="127"/>
      <c r="S111" s="127"/>
      <c r="T111" s="135"/>
      <c r="U111" s="135"/>
      <c r="V111" s="758"/>
      <c r="W111" s="758"/>
      <c r="X111" s="135"/>
      <c r="Y111" s="128"/>
      <c r="Z111" s="130" t="str">
        <f>IFERROR(AVERAGE(F111:J111,#REF!,N111:N111,P111:S111)," ")</f>
        <v xml:space="preserve"> </v>
      </c>
      <c r="AA111" s="131" t="str">
        <f>IFERROR(RANK(Z111,$Z$13:$Z$127,0)+COUNTIF($Z$13:Z111,#REF!)," ")</f>
        <v xml:space="preserve"> </v>
      </c>
      <c r="AB111" s="192" t="s">
        <v>1</v>
      </c>
      <c r="AC111" s="192"/>
    </row>
    <row r="112" spans="1:29" ht="22.5" customHeight="1">
      <c r="A112" s="136"/>
      <c r="B112" s="136"/>
      <c r="C112" s="194">
        <f>'1. Master scoring '!C113</f>
        <v>0</v>
      </c>
      <c r="D112" s="194">
        <f>'1. Master scoring '!D113</f>
        <v>0</v>
      </c>
      <c r="E112" s="128"/>
      <c r="F112" s="127"/>
      <c r="G112" s="127"/>
      <c r="H112" s="127"/>
      <c r="I112" s="127"/>
      <c r="J112" s="127"/>
      <c r="K112" s="135" t="str">
        <f t="shared" si="7"/>
        <v/>
      </c>
      <c r="L112" s="127"/>
      <c r="M112" s="147" t="str">
        <f>IFERROR(AVERAGE(#REF!),"")</f>
        <v/>
      </c>
      <c r="N112" s="127"/>
      <c r="O112" s="147" t="str">
        <f t="shared" si="10"/>
        <v/>
      </c>
      <c r="P112" s="127"/>
      <c r="Q112" s="127"/>
      <c r="R112" s="127"/>
      <c r="S112" s="127"/>
      <c r="T112" s="135"/>
      <c r="U112" s="135"/>
      <c r="V112" s="758"/>
      <c r="W112" s="758"/>
      <c r="X112" s="135"/>
      <c r="Y112" s="128"/>
      <c r="Z112" s="130" t="str">
        <f>IFERROR(AVERAGE(F112:J112,#REF!,N112:N112,P112:S112)," ")</f>
        <v xml:space="preserve"> </v>
      </c>
      <c r="AA112" s="131" t="str">
        <f>IFERROR(RANK(Z112,$Z$13:$Z$127,0)+COUNTIF($Z$13:Z112,#REF!)," ")</f>
        <v xml:space="preserve"> </v>
      </c>
      <c r="AB112" s="192" t="s">
        <v>1</v>
      </c>
      <c r="AC112" s="192"/>
    </row>
    <row r="113" spans="1:29" ht="22.5" customHeight="1">
      <c r="A113" s="136"/>
      <c r="B113" s="136"/>
      <c r="C113" s="194">
        <f>'1. Master scoring '!C114</f>
        <v>0</v>
      </c>
      <c r="D113" s="194">
        <f>'1. Master scoring '!D114</f>
        <v>0</v>
      </c>
      <c r="E113" s="128"/>
      <c r="F113" s="127"/>
      <c r="G113" s="127"/>
      <c r="H113" s="127"/>
      <c r="I113" s="127"/>
      <c r="J113" s="127"/>
      <c r="K113" s="135" t="str">
        <f t="shared" si="7"/>
        <v/>
      </c>
      <c r="L113" s="127"/>
      <c r="M113" s="147" t="str">
        <f>IFERROR(AVERAGE(#REF!),"")</f>
        <v/>
      </c>
      <c r="N113" s="127"/>
      <c r="O113" s="147" t="str">
        <f t="shared" si="10"/>
        <v/>
      </c>
      <c r="P113" s="127"/>
      <c r="Q113" s="127"/>
      <c r="R113" s="127"/>
      <c r="S113" s="127"/>
      <c r="T113" s="135"/>
      <c r="U113" s="135"/>
      <c r="V113" s="758"/>
      <c r="W113" s="758"/>
      <c r="X113" s="135"/>
      <c r="Y113" s="128"/>
      <c r="Z113" s="130" t="str">
        <f>IFERROR(AVERAGE(F113:J113,#REF!,N113:N113,P113:S113)," ")</f>
        <v xml:space="preserve"> </v>
      </c>
      <c r="AA113" s="131" t="str">
        <f>IFERROR(RANK(Z113,$Z$13:$Z$127,0)+COUNTIF($Z$13:Z113,#REF!)," ")</f>
        <v xml:space="preserve"> </v>
      </c>
      <c r="AB113" s="192" t="s">
        <v>1</v>
      </c>
      <c r="AC113" s="192"/>
    </row>
    <row r="114" spans="1:29" ht="22.5" customHeight="1">
      <c r="A114" s="136"/>
      <c r="B114" s="136"/>
      <c r="C114" s="194">
        <f>'1. Master scoring '!C115</f>
        <v>0</v>
      </c>
      <c r="D114" s="194">
        <f>'1. Master scoring '!D115</f>
        <v>0</v>
      </c>
      <c r="E114" s="128"/>
      <c r="F114" s="127"/>
      <c r="G114" s="127"/>
      <c r="H114" s="127"/>
      <c r="I114" s="127"/>
      <c r="J114" s="127"/>
      <c r="K114" s="135" t="str">
        <f t="shared" si="7"/>
        <v/>
      </c>
      <c r="L114" s="127"/>
      <c r="M114" s="147" t="str">
        <f>IFERROR(AVERAGE(#REF!),"")</f>
        <v/>
      </c>
      <c r="N114" s="127"/>
      <c r="O114" s="147" t="str">
        <f t="shared" si="10"/>
        <v/>
      </c>
      <c r="P114" s="127"/>
      <c r="Q114" s="127"/>
      <c r="R114" s="127"/>
      <c r="S114" s="127"/>
      <c r="T114" s="135"/>
      <c r="U114" s="135"/>
      <c r="V114" s="758"/>
      <c r="W114" s="758"/>
      <c r="X114" s="135"/>
      <c r="Y114" s="128"/>
      <c r="Z114" s="130" t="str">
        <f>IFERROR(AVERAGE(F114:J114,#REF!,N114:N114,P114:S114)," ")</f>
        <v xml:space="preserve"> </v>
      </c>
      <c r="AA114" s="131" t="str">
        <f>IFERROR(RANK(Z114,$Z$13:$Z$127,0)+COUNTIF($Z$13:Z114,#REF!)," ")</f>
        <v xml:space="preserve"> </v>
      </c>
      <c r="AB114" s="192" t="s">
        <v>1</v>
      </c>
      <c r="AC114" s="192"/>
    </row>
    <row r="115" spans="1:29" ht="22.5" customHeight="1">
      <c r="A115" s="136"/>
      <c r="B115" s="136"/>
      <c r="C115" s="194">
        <f>'1. Master scoring '!C116</f>
        <v>0</v>
      </c>
      <c r="D115" s="194">
        <f>'1. Master scoring '!D116</f>
        <v>0</v>
      </c>
      <c r="E115" s="128"/>
      <c r="F115" s="127"/>
      <c r="G115" s="127"/>
      <c r="H115" s="127"/>
      <c r="I115" s="127"/>
      <c r="J115" s="127"/>
      <c r="K115" s="135" t="str">
        <f t="shared" si="7"/>
        <v/>
      </c>
      <c r="L115" s="127"/>
      <c r="M115" s="147" t="str">
        <f>IFERROR(AVERAGE(#REF!),"")</f>
        <v/>
      </c>
      <c r="N115" s="127"/>
      <c r="O115" s="147" t="str">
        <f t="shared" si="10"/>
        <v/>
      </c>
      <c r="P115" s="127"/>
      <c r="Q115" s="127"/>
      <c r="R115" s="127"/>
      <c r="S115" s="127"/>
      <c r="T115" s="135"/>
      <c r="U115" s="135"/>
      <c r="V115" s="758"/>
      <c r="W115" s="758"/>
      <c r="X115" s="135"/>
      <c r="Y115" s="128"/>
      <c r="Z115" s="130" t="str">
        <f>IFERROR(AVERAGE(F115:J115,#REF!,N115:N115,P115:S115)," ")</f>
        <v xml:space="preserve"> </v>
      </c>
      <c r="AA115" s="131" t="str">
        <f>IFERROR(RANK(Z115,$Z$13:$Z$127,0)+COUNTIF($Z$13:Z115,#REF!)," ")</f>
        <v xml:space="preserve"> </v>
      </c>
      <c r="AB115" s="192" t="s">
        <v>1</v>
      </c>
      <c r="AC115" s="192"/>
    </row>
    <row r="116" spans="1:29" ht="22.5" customHeight="1">
      <c r="A116" s="136"/>
      <c r="B116" s="136"/>
      <c r="C116" s="194">
        <f>'1. Master scoring '!C117</f>
        <v>0</v>
      </c>
      <c r="D116" s="194">
        <f>'1. Master scoring '!D117</f>
        <v>0</v>
      </c>
      <c r="E116" s="128"/>
      <c r="F116" s="127"/>
      <c r="G116" s="127"/>
      <c r="H116" s="127"/>
      <c r="I116" s="127"/>
      <c r="J116" s="127"/>
      <c r="K116" s="135" t="str">
        <f t="shared" si="7"/>
        <v/>
      </c>
      <c r="L116" s="127"/>
      <c r="M116" s="147" t="str">
        <f>IFERROR(AVERAGE(#REF!),"")</f>
        <v/>
      </c>
      <c r="N116" s="127"/>
      <c r="O116" s="147" t="str">
        <f t="shared" si="10"/>
        <v/>
      </c>
      <c r="P116" s="127"/>
      <c r="Q116" s="127"/>
      <c r="R116" s="127"/>
      <c r="S116" s="127"/>
      <c r="T116" s="135"/>
      <c r="U116" s="135"/>
      <c r="V116" s="758"/>
      <c r="W116" s="758"/>
      <c r="X116" s="135"/>
      <c r="Y116" s="128"/>
      <c r="Z116" s="130" t="str">
        <f>IFERROR(AVERAGE(F116:J116,#REF!,N116:N116,P116:S116)," ")</f>
        <v xml:space="preserve"> </v>
      </c>
      <c r="AA116" s="131" t="str">
        <f>IFERROR(RANK(Z116,$Z$13:$Z$127,0)+COUNTIF($Z$13:Z116,#REF!)," ")</f>
        <v xml:space="preserve"> </v>
      </c>
      <c r="AB116" s="192" t="s">
        <v>1</v>
      </c>
      <c r="AC116" s="192"/>
    </row>
    <row r="117" spans="1:29" ht="22.5" customHeight="1">
      <c r="A117" s="136"/>
      <c r="B117" s="136"/>
      <c r="C117" s="194">
        <f>'1. Master scoring '!C118</f>
        <v>0</v>
      </c>
      <c r="D117" s="194">
        <f>'1. Master scoring '!D118</f>
        <v>0</v>
      </c>
      <c r="E117" s="128"/>
      <c r="F117" s="127"/>
      <c r="G117" s="127"/>
      <c r="H117" s="127"/>
      <c r="I117" s="127"/>
      <c r="J117" s="127"/>
      <c r="K117" s="135" t="str">
        <f t="shared" si="7"/>
        <v/>
      </c>
      <c r="L117" s="127"/>
      <c r="M117" s="147" t="str">
        <f>IFERROR(AVERAGE(#REF!),"")</f>
        <v/>
      </c>
      <c r="N117" s="127"/>
      <c r="O117" s="147" t="str">
        <f t="shared" si="10"/>
        <v/>
      </c>
      <c r="P117" s="127"/>
      <c r="Q117" s="127"/>
      <c r="R117" s="127"/>
      <c r="S117" s="127"/>
      <c r="T117" s="135"/>
      <c r="U117" s="135"/>
      <c r="V117" s="758"/>
      <c r="W117" s="758"/>
      <c r="X117" s="135"/>
      <c r="Y117" s="128"/>
      <c r="Z117" s="130" t="str">
        <f>IFERROR(AVERAGE(F117:J117,#REF!,N117:N117,P117:S117)," ")</f>
        <v xml:space="preserve"> </v>
      </c>
      <c r="AA117" s="131" t="str">
        <f>IFERROR(RANK(Z117,$Z$13:$Z$127,0)+COUNTIF($Z$13:Z117,#REF!)," ")</f>
        <v xml:space="preserve"> </v>
      </c>
      <c r="AB117" s="192" t="s">
        <v>1</v>
      </c>
      <c r="AC117" s="192"/>
    </row>
    <row r="118" spans="1:29" ht="22.5" customHeight="1">
      <c r="A118" s="136"/>
      <c r="B118" s="136"/>
      <c r="C118" s="194">
        <f>'1. Master scoring '!C119</f>
        <v>0</v>
      </c>
      <c r="D118" s="194">
        <f>'1. Master scoring '!D119</f>
        <v>0</v>
      </c>
      <c r="E118" s="128"/>
      <c r="F118" s="127"/>
      <c r="G118" s="127"/>
      <c r="H118" s="127"/>
      <c r="I118" s="127"/>
      <c r="J118" s="127"/>
      <c r="K118" s="135" t="str">
        <f t="shared" si="7"/>
        <v/>
      </c>
      <c r="L118" s="127"/>
      <c r="M118" s="147" t="str">
        <f>IFERROR(AVERAGE(#REF!),"")</f>
        <v/>
      </c>
      <c r="N118" s="127"/>
      <c r="O118" s="147" t="str">
        <f t="shared" si="10"/>
        <v/>
      </c>
      <c r="P118" s="127"/>
      <c r="Q118" s="127"/>
      <c r="R118" s="127"/>
      <c r="S118" s="127"/>
      <c r="T118" s="135"/>
      <c r="U118" s="135"/>
      <c r="V118" s="758"/>
      <c r="W118" s="758"/>
      <c r="X118" s="135"/>
      <c r="Y118" s="128"/>
      <c r="Z118" s="130" t="str">
        <f>IFERROR(AVERAGE(F118:J118,#REF!,N118:N118,P118:S118)," ")</f>
        <v xml:space="preserve"> </v>
      </c>
      <c r="AA118" s="131" t="str">
        <f>IFERROR(RANK(Z118,$Z$13:$Z$127,0)+COUNTIF($Z$13:Z118,#REF!)," ")</f>
        <v xml:space="preserve"> </v>
      </c>
      <c r="AB118" s="192" t="s">
        <v>1</v>
      </c>
      <c r="AC118" s="192"/>
    </row>
    <row r="119" spans="1:29" ht="22.5" customHeight="1">
      <c r="A119" s="136"/>
      <c r="B119" s="136"/>
      <c r="C119" s="194">
        <f>'1. Master scoring '!C120</f>
        <v>0</v>
      </c>
      <c r="D119" s="194">
        <f>'1. Master scoring '!D120</f>
        <v>0</v>
      </c>
      <c r="E119" s="128"/>
      <c r="F119" s="127"/>
      <c r="G119" s="127"/>
      <c r="H119" s="127"/>
      <c r="I119" s="127"/>
      <c r="J119" s="127"/>
      <c r="K119" s="135" t="str">
        <f t="shared" si="7"/>
        <v/>
      </c>
      <c r="L119" s="127"/>
      <c r="M119" s="147" t="str">
        <f>IFERROR(AVERAGE(#REF!),"")</f>
        <v/>
      </c>
      <c r="N119" s="127"/>
      <c r="O119" s="147" t="str">
        <f t="shared" si="10"/>
        <v/>
      </c>
      <c r="P119" s="127"/>
      <c r="Q119" s="127"/>
      <c r="R119" s="127"/>
      <c r="S119" s="127"/>
      <c r="T119" s="135"/>
      <c r="U119" s="135"/>
      <c r="V119" s="758"/>
      <c r="W119" s="758"/>
      <c r="X119" s="135"/>
      <c r="Y119" s="128"/>
      <c r="Z119" s="130" t="str">
        <f>IFERROR(AVERAGE(F119:J119,#REF!,N119:N119,P119:S119)," ")</f>
        <v xml:space="preserve"> </v>
      </c>
      <c r="AA119" s="131" t="str">
        <f>IFERROR(RANK(Z119,$Z$13:$Z$127,0)+COUNTIF($Z$13:Z119,#REF!)," ")</f>
        <v xml:space="preserve"> </v>
      </c>
      <c r="AB119" s="192" t="s">
        <v>1</v>
      </c>
      <c r="AC119" s="192"/>
    </row>
    <row r="120" spans="1:29" ht="22.5" customHeight="1">
      <c r="A120" s="136"/>
      <c r="B120" s="136"/>
      <c r="C120" s="194">
        <f>'3. NON USARE Master scoring'!C121</f>
        <v>0</v>
      </c>
      <c r="D120" s="19" t="e">
        <f>VLOOKUP(C120,'3. NON USARE Master scoring'!$C$14:$AH$115,2,FALSE)</f>
        <v>#N/A</v>
      </c>
      <c r="E120" s="128"/>
      <c r="F120" s="127"/>
      <c r="G120" s="127"/>
      <c r="H120" s="127"/>
      <c r="I120" s="127"/>
      <c r="J120" s="127"/>
      <c r="K120" s="135" t="str">
        <f t="shared" si="7"/>
        <v/>
      </c>
      <c r="L120" s="127"/>
      <c r="M120" s="147" t="str">
        <f>IFERROR(AVERAGE(#REF!),"")</f>
        <v/>
      </c>
      <c r="N120" s="127"/>
      <c r="O120" s="147" t="str">
        <f t="shared" si="10"/>
        <v/>
      </c>
      <c r="P120" s="127"/>
      <c r="Q120" s="127"/>
      <c r="R120" s="127"/>
      <c r="S120" s="127"/>
      <c r="T120" s="135"/>
      <c r="U120" s="135"/>
      <c r="V120" s="758"/>
      <c r="W120" s="758"/>
      <c r="X120" s="135"/>
      <c r="Y120" s="128"/>
      <c r="Z120" s="130" t="str">
        <f>IFERROR(AVERAGE(F120:J120,#REF!,N120:N120,P120:S120)," ")</f>
        <v xml:space="preserve"> </v>
      </c>
      <c r="AA120" s="131" t="str">
        <f>IFERROR(RANK(Z120,$Z$13:$Z$127,0)+COUNTIF($Z$13:Z120,#REF!)," ")</f>
        <v xml:space="preserve"> </v>
      </c>
      <c r="AB120" s="192" t="s">
        <v>1</v>
      </c>
      <c r="AC120" s="192"/>
    </row>
    <row r="121" spans="1:29" ht="22.5" customHeight="1">
      <c r="A121" s="136"/>
      <c r="B121" s="136"/>
      <c r="C121" s="194">
        <f>'3. NON USARE Master scoring'!C122</f>
        <v>0</v>
      </c>
      <c r="D121" s="19" t="e">
        <f>VLOOKUP(C121,'3. NON USARE Master scoring'!$C$14:$AH$115,2,FALSE)</f>
        <v>#N/A</v>
      </c>
      <c r="E121" s="128"/>
      <c r="F121" s="127"/>
      <c r="G121" s="127"/>
      <c r="H121" s="127"/>
      <c r="I121" s="127"/>
      <c r="J121" s="127"/>
      <c r="K121" s="135" t="str">
        <f t="shared" si="7"/>
        <v/>
      </c>
      <c r="L121" s="127"/>
      <c r="M121" s="147" t="str">
        <f>IFERROR(AVERAGE(#REF!),"")</f>
        <v/>
      </c>
      <c r="N121" s="127"/>
      <c r="O121" s="147" t="str">
        <f t="shared" si="10"/>
        <v/>
      </c>
      <c r="P121" s="127"/>
      <c r="Q121" s="127"/>
      <c r="R121" s="127"/>
      <c r="S121" s="127"/>
      <c r="T121" s="135"/>
      <c r="U121" s="135"/>
      <c r="V121" s="758"/>
      <c r="W121" s="758"/>
      <c r="X121" s="135"/>
      <c r="Y121" s="128"/>
      <c r="Z121" s="130" t="str">
        <f>IFERROR(AVERAGE(F121:J121,#REF!,N121:N121,P121:S121)," ")</f>
        <v xml:space="preserve"> </v>
      </c>
      <c r="AA121" s="131" t="str">
        <f>IFERROR(RANK(Z121,$Z$13:$Z$127,0)+COUNTIF($Z$13:Z121,#REF!)," ")</f>
        <v xml:space="preserve"> </v>
      </c>
      <c r="AB121" s="192" t="s">
        <v>1</v>
      </c>
      <c r="AC121" s="192"/>
    </row>
    <row r="122" spans="1:29" ht="22.5" customHeight="1">
      <c r="A122" s="136"/>
      <c r="B122" s="136"/>
      <c r="C122" s="194">
        <f>'3. NON USARE Master scoring'!C123</f>
        <v>0</v>
      </c>
      <c r="D122" s="19" t="e">
        <f>VLOOKUP(C122,'3. NON USARE Master scoring'!$C$14:$AH$115,2,FALSE)</f>
        <v>#N/A</v>
      </c>
      <c r="E122" s="128"/>
      <c r="F122" s="127"/>
      <c r="G122" s="127"/>
      <c r="H122" s="127"/>
      <c r="I122" s="127"/>
      <c r="J122" s="127"/>
      <c r="K122" s="135" t="str">
        <f t="shared" si="7"/>
        <v/>
      </c>
      <c r="L122" s="127"/>
      <c r="M122" s="147" t="str">
        <f>IFERROR(AVERAGE(#REF!),"")</f>
        <v/>
      </c>
      <c r="N122" s="127"/>
      <c r="O122" s="147" t="str">
        <f t="shared" si="10"/>
        <v/>
      </c>
      <c r="P122" s="127"/>
      <c r="Q122" s="127"/>
      <c r="R122" s="127"/>
      <c r="S122" s="127"/>
      <c r="T122" s="135"/>
      <c r="U122" s="135"/>
      <c r="V122" s="758"/>
      <c r="W122" s="758"/>
      <c r="X122" s="135"/>
      <c r="Y122" s="128"/>
      <c r="Z122" s="130" t="str">
        <f>IFERROR(AVERAGE(F122:J122,#REF!,N122:N122,P122:S122)," ")</f>
        <v xml:space="preserve"> </v>
      </c>
      <c r="AA122" s="131" t="str">
        <f>IFERROR(RANK(Z122,$Z$13:$Z$127,0)+COUNTIF($Z$13:Z122,#REF!)," ")</f>
        <v xml:space="preserve"> </v>
      </c>
      <c r="AB122" s="192" t="s">
        <v>1</v>
      </c>
      <c r="AC122" s="192"/>
    </row>
    <row r="123" spans="1:29" ht="22.5" customHeight="1">
      <c r="A123" s="136"/>
      <c r="B123" s="136"/>
      <c r="C123" s="194">
        <f>'3. NON USARE Master scoring'!C124</f>
        <v>0</v>
      </c>
      <c r="D123" s="19" t="e">
        <f>VLOOKUP(C123,'3. NON USARE Master scoring'!$C$14:$AH$115,2,FALSE)</f>
        <v>#N/A</v>
      </c>
      <c r="E123" s="128"/>
      <c r="F123" s="127"/>
      <c r="G123" s="127"/>
      <c r="H123" s="127"/>
      <c r="I123" s="127"/>
      <c r="J123" s="127"/>
      <c r="K123" s="135" t="str">
        <f t="shared" si="7"/>
        <v/>
      </c>
      <c r="L123" s="127"/>
      <c r="M123" s="147" t="str">
        <f>IFERROR(AVERAGE(#REF!),"")</f>
        <v/>
      </c>
      <c r="N123" s="127"/>
      <c r="O123" s="147" t="str">
        <f t="shared" si="10"/>
        <v/>
      </c>
      <c r="P123" s="127"/>
      <c r="Q123" s="127"/>
      <c r="R123" s="127"/>
      <c r="S123" s="127"/>
      <c r="T123" s="135"/>
      <c r="U123" s="135"/>
      <c r="V123" s="758"/>
      <c r="W123" s="758"/>
      <c r="X123" s="135"/>
      <c r="Y123" s="128"/>
      <c r="Z123" s="130" t="str">
        <f>IFERROR(AVERAGE(F123:J123,#REF!,N123:N123,P123:S123)," ")</f>
        <v xml:space="preserve"> </v>
      </c>
      <c r="AA123" s="131" t="str">
        <f>IFERROR(RANK(Z123,$Z$13:$Z$127,0)+COUNTIF($Z$13:Z123,#REF!)," ")</f>
        <v xml:space="preserve"> </v>
      </c>
      <c r="AB123" s="192" t="s">
        <v>1</v>
      </c>
      <c r="AC123" s="192"/>
    </row>
    <row r="124" spans="1:29" ht="22.5" customHeight="1">
      <c r="A124" s="136"/>
      <c r="B124" s="136"/>
      <c r="C124" s="194">
        <f>'3. NON USARE Master scoring'!C125</f>
        <v>0</v>
      </c>
      <c r="D124" s="19" t="e">
        <f>VLOOKUP(C124,'3. NON USARE Master scoring'!$C$14:$AH$115,2,FALSE)</f>
        <v>#N/A</v>
      </c>
      <c r="E124" s="128"/>
      <c r="F124" s="127"/>
      <c r="G124" s="127"/>
      <c r="H124" s="127"/>
      <c r="I124" s="127"/>
      <c r="J124" s="127"/>
      <c r="K124" s="135" t="str">
        <f t="shared" si="7"/>
        <v/>
      </c>
      <c r="L124" s="127"/>
      <c r="M124" s="147" t="str">
        <f>IFERROR(AVERAGE(#REF!),"")</f>
        <v/>
      </c>
      <c r="N124" s="127"/>
      <c r="O124" s="147" t="str">
        <f t="shared" si="10"/>
        <v/>
      </c>
      <c r="P124" s="127"/>
      <c r="Q124" s="127"/>
      <c r="R124" s="127"/>
      <c r="S124" s="127"/>
      <c r="T124" s="135"/>
      <c r="U124" s="135"/>
      <c r="V124" s="758"/>
      <c r="W124" s="758"/>
      <c r="X124" s="135"/>
      <c r="Y124" s="128"/>
      <c r="Z124" s="130" t="str">
        <f>IFERROR(AVERAGE(F124:J124,#REF!,N124:N124,P124:S124)," ")</f>
        <v xml:space="preserve"> </v>
      </c>
      <c r="AA124" s="131" t="str">
        <f>IFERROR(RANK(Z124,$Z$13:$Z$127,0)+COUNTIF($Z$13:Z124,#REF!)," ")</f>
        <v xml:space="preserve"> </v>
      </c>
      <c r="AB124" s="192" t="s">
        <v>1</v>
      </c>
      <c r="AC124" s="192"/>
    </row>
    <row r="125" spans="1:29" ht="22.5" customHeight="1">
      <c r="A125" s="136"/>
      <c r="B125" s="136"/>
      <c r="C125" s="194">
        <f>'3. NON USARE Master scoring'!C126</f>
        <v>0</v>
      </c>
      <c r="D125" s="19" t="e">
        <f>VLOOKUP(C125,'3. NON USARE Master scoring'!$C$14:$AH$115,2,FALSE)</f>
        <v>#N/A</v>
      </c>
      <c r="E125" s="128"/>
      <c r="F125" s="127"/>
      <c r="G125" s="127"/>
      <c r="H125" s="127"/>
      <c r="I125" s="127"/>
      <c r="J125" s="127"/>
      <c r="K125" s="135" t="str">
        <f t="shared" si="7"/>
        <v/>
      </c>
      <c r="L125" s="127"/>
      <c r="M125" s="147" t="str">
        <f>IFERROR(AVERAGE(#REF!),"")</f>
        <v/>
      </c>
      <c r="N125" s="127"/>
      <c r="O125" s="147" t="str">
        <f t="shared" si="10"/>
        <v/>
      </c>
      <c r="P125" s="127"/>
      <c r="Q125" s="127"/>
      <c r="R125" s="127"/>
      <c r="S125" s="127"/>
      <c r="T125" s="135"/>
      <c r="U125" s="135"/>
      <c r="V125" s="758"/>
      <c r="W125" s="758"/>
      <c r="X125" s="135"/>
      <c r="Y125" s="128"/>
      <c r="Z125" s="130" t="str">
        <f>IFERROR(AVERAGE(F125:J125,#REF!,N125:N125,P125:S125)," ")</f>
        <v xml:space="preserve"> </v>
      </c>
      <c r="AA125" s="131" t="str">
        <f>IFERROR(RANK(Z125,$Z$13:$Z$127,0)+COUNTIF($Z$13:Z125,#REF!)," ")</f>
        <v xml:space="preserve"> </v>
      </c>
      <c r="AB125" s="192" t="s">
        <v>1</v>
      </c>
      <c r="AC125" s="192"/>
    </row>
    <row r="126" spans="1:29" ht="22.5" customHeight="1">
      <c r="A126" s="136"/>
      <c r="B126" s="136"/>
      <c r="C126" s="194">
        <f>'3. NON USARE Master scoring'!C127</f>
        <v>0</v>
      </c>
      <c r="D126" s="19" t="e">
        <f>VLOOKUP(C126,'3. NON USARE Master scoring'!$C$14:$AH$115,2,FALSE)</f>
        <v>#N/A</v>
      </c>
      <c r="E126" s="128"/>
      <c r="F126" s="127"/>
      <c r="G126" s="127"/>
      <c r="H126" s="127"/>
      <c r="I126" s="127"/>
      <c r="J126" s="127"/>
      <c r="K126" s="135" t="str">
        <f t="shared" si="7"/>
        <v/>
      </c>
      <c r="L126" s="127"/>
      <c r="M126" s="147" t="str">
        <f>IFERROR(AVERAGE(#REF!),"")</f>
        <v/>
      </c>
      <c r="N126" s="127"/>
      <c r="O126" s="147" t="str">
        <f t="shared" si="10"/>
        <v/>
      </c>
      <c r="P126" s="127"/>
      <c r="Q126" s="127"/>
      <c r="R126" s="127"/>
      <c r="S126" s="127"/>
      <c r="T126" s="135"/>
      <c r="U126" s="135"/>
      <c r="V126" s="758"/>
      <c r="W126" s="758"/>
      <c r="X126" s="135"/>
      <c r="Y126" s="128"/>
      <c r="Z126" s="130" t="str">
        <f>IFERROR(AVERAGE(F126:J126,#REF!,N126:N126,P126:S126)," ")</f>
        <v xml:space="preserve"> </v>
      </c>
      <c r="AA126" s="131" t="str">
        <f>IFERROR(RANK(Z126,$Z$13:$Z$127,0)+COUNTIF($Z$13:Z126,#REF!)," ")</f>
        <v xml:space="preserve"> </v>
      </c>
      <c r="AB126" s="192" t="s">
        <v>1</v>
      </c>
      <c r="AC126" s="192"/>
    </row>
    <row r="127" spans="1:29" ht="22.5" customHeight="1">
      <c r="A127" s="136"/>
      <c r="B127" s="136"/>
      <c r="C127" s="194">
        <f>'3. NON USARE Master scoring'!C128</f>
        <v>0</v>
      </c>
      <c r="D127" s="19" t="e">
        <f>VLOOKUP(C127,'3. NON USARE Master scoring'!$C$14:$AH$115,2,FALSE)</f>
        <v>#N/A</v>
      </c>
      <c r="E127" s="128"/>
      <c r="F127" s="127"/>
      <c r="G127" s="127"/>
      <c r="H127" s="127"/>
      <c r="I127" s="127"/>
      <c r="J127" s="127"/>
      <c r="K127" s="135" t="str">
        <f t="shared" si="7"/>
        <v/>
      </c>
      <c r="L127" s="127"/>
      <c r="M127" s="147" t="str">
        <f>IFERROR(AVERAGE(#REF!),"")</f>
        <v/>
      </c>
      <c r="N127" s="127"/>
      <c r="O127" s="147" t="str">
        <f t="shared" si="10"/>
        <v/>
      </c>
      <c r="P127" s="127"/>
      <c r="Q127" s="127"/>
      <c r="R127" s="127"/>
      <c r="S127" s="127"/>
      <c r="T127" s="135"/>
      <c r="U127" s="135"/>
      <c r="V127" s="758"/>
      <c r="W127" s="758"/>
      <c r="X127" s="135"/>
      <c r="Y127" s="128"/>
      <c r="Z127" s="130" t="str">
        <f>IFERROR(AVERAGE(F127:J127,#REF!,N127:N127,P127:S127)," ")</f>
        <v xml:space="preserve"> </v>
      </c>
      <c r="AA127" s="131" t="str">
        <f>IFERROR(RANK(Z127,$Z$13:$Z$127,0)+COUNTIF($Z$13:Z127,#REF!)," ")</f>
        <v xml:space="preserve"> </v>
      </c>
      <c r="AB127" s="192" t="s">
        <v>1</v>
      </c>
      <c r="AC127" s="192"/>
    </row>
    <row r="128" spans="1:29" ht="22.5" customHeight="1">
      <c r="A128" s="136"/>
      <c r="B128" s="136"/>
      <c r="C128" s="194">
        <f>'3. NON USARE Master scoring'!C129</f>
        <v>0</v>
      </c>
      <c r="D128" s="19" t="e">
        <f>VLOOKUP(C128,'3. NON USARE Master scoring'!$C$14:$AH$115,2,FALSE)</f>
        <v>#N/A</v>
      </c>
      <c r="E128" s="128"/>
      <c r="F128" s="127"/>
      <c r="G128" s="127"/>
      <c r="H128" s="127"/>
      <c r="I128" s="127"/>
      <c r="J128" s="127"/>
      <c r="K128" s="135" t="str">
        <f t="shared" si="7"/>
        <v/>
      </c>
      <c r="L128" s="127"/>
      <c r="M128" s="147" t="str">
        <f>IFERROR(AVERAGE(#REF!),"")</f>
        <v/>
      </c>
      <c r="N128" s="127"/>
      <c r="O128" s="147" t="str">
        <f t="shared" si="10"/>
        <v/>
      </c>
      <c r="P128" s="127"/>
      <c r="Q128" s="127"/>
      <c r="R128" s="127"/>
      <c r="S128" s="127"/>
      <c r="T128" s="135"/>
      <c r="U128" s="135"/>
      <c r="V128" s="758"/>
      <c r="W128" s="758"/>
      <c r="X128" s="135"/>
      <c r="Y128" s="128"/>
      <c r="Z128" s="130" t="str">
        <f>IFERROR(AVERAGE(F128:J128,#REF!,N128:N128,P128:S128)," ")</f>
        <v xml:space="preserve"> </v>
      </c>
      <c r="AA128" s="131" t="str">
        <f>IFERROR(RANK(Z128,$Z$13:$Z$127,0)+COUNTIF($Z$13:Z128,#REF!)," ")</f>
        <v xml:space="preserve"> </v>
      </c>
      <c r="AB128" s="192" t="s">
        <v>1</v>
      </c>
      <c r="AC128" s="192"/>
    </row>
    <row r="129" spans="1:29" ht="22.5" customHeight="1">
      <c r="A129" s="136"/>
      <c r="B129" s="136"/>
      <c r="C129" s="194">
        <f>'3. NON USARE Master scoring'!C130</f>
        <v>0</v>
      </c>
      <c r="D129" s="19" t="e">
        <f>VLOOKUP(C129,'3. NON USARE Master scoring'!$C$14:$AH$115,2,FALSE)</f>
        <v>#N/A</v>
      </c>
      <c r="E129" s="128"/>
      <c r="F129" s="127"/>
      <c r="G129" s="127"/>
      <c r="H129" s="127"/>
      <c r="I129" s="127"/>
      <c r="J129" s="127"/>
      <c r="K129" s="135" t="str">
        <f t="shared" si="7"/>
        <v/>
      </c>
      <c r="L129" s="127"/>
      <c r="M129" s="147" t="str">
        <f>IFERROR(AVERAGE(#REF!),"")</f>
        <v/>
      </c>
      <c r="N129" s="127"/>
      <c r="O129" s="147" t="str">
        <f t="shared" si="10"/>
        <v/>
      </c>
      <c r="P129" s="127"/>
      <c r="Q129" s="127"/>
      <c r="R129" s="127"/>
      <c r="S129" s="127"/>
      <c r="T129" s="135"/>
      <c r="U129" s="135"/>
      <c r="V129" s="758"/>
      <c r="W129" s="758"/>
      <c r="X129" s="135"/>
      <c r="Y129" s="128"/>
      <c r="Z129" s="130" t="str">
        <f>IFERROR(AVERAGE(F129:J129,#REF!,N129:N129,P129:S129)," ")</f>
        <v xml:space="preserve"> </v>
      </c>
      <c r="AA129" s="131" t="str">
        <f>IFERROR(RANK(Z129,$Z$13:$Z$127,0)+COUNTIF($Z$13:Z129,#REF!)," ")</f>
        <v xml:space="preserve"> </v>
      </c>
      <c r="AB129" s="192" t="s">
        <v>1</v>
      </c>
      <c r="AC129" s="192"/>
    </row>
  </sheetData>
  <mergeCells count="8">
    <mergeCell ref="N8:P8"/>
    <mergeCell ref="Q8:U8"/>
    <mergeCell ref="B2:C2"/>
    <mergeCell ref="Z7:AA7"/>
    <mergeCell ref="F8:K8"/>
    <mergeCell ref="Z8:AA8"/>
    <mergeCell ref="L8:M8"/>
    <mergeCell ref="V8:X8"/>
  </mergeCells>
  <conditionalFormatting sqref="Z13:Z37">
    <cfRule type="colorScale" priority="1">
      <colorScale>
        <cfvo type="percent" val="40"/>
        <cfvo type="percent" val="60"/>
        <cfvo type="percent" val="80"/>
        <color rgb="FFFFFFFF"/>
        <color rgb="FFABDDC5"/>
        <color rgb="FF57BB8A"/>
      </colorScale>
    </cfRule>
  </conditionalFormatting>
  <conditionalFormatting sqref="Z38:Z52">
    <cfRule type="colorScale" priority="4">
      <colorScale>
        <cfvo type="percent" val="40"/>
        <cfvo type="percent" val="60"/>
        <cfvo type="percent" val="80"/>
        <color rgb="FFFFFFFF"/>
        <color rgb="FFABDDC5"/>
        <color rgb="FF57BB8A"/>
      </colorScale>
    </cfRule>
  </conditionalFormatting>
  <conditionalFormatting sqref="Z53:Z129">
    <cfRule type="colorScale" priority="5">
      <colorScale>
        <cfvo type="percent" val="40"/>
        <cfvo type="percent" val="60"/>
        <cfvo type="percent" val="80"/>
        <color rgb="FFFFFFFF"/>
        <color rgb="FFABDDC5"/>
        <color rgb="FF57BB8A"/>
      </colorScale>
    </cfRule>
  </conditionalFormatting>
  <dataValidations count="1">
    <dataValidation type="list" allowBlank="1" showErrorMessage="1" sqref="F13:J129 Q31:S129 P43:P129 L13:L129 N13:O30 N31:N129 Q13:T30" xr:uid="{00000000-0002-0000-0800-000000000000}">
      <formula1>"5,4,3,2,1"</formula1>
    </dataValidation>
  </dataValidation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outlinePr summaryBelow="0" summaryRight="0"/>
  </sheetPr>
  <dimension ref="A1:AC129"/>
  <sheetViews>
    <sheetView zoomScale="70" zoomScaleNormal="70" workbookViewId="0">
      <pane xSplit="4" ySplit="11" topLeftCell="E12" activePane="bottomRight" state="frozen"/>
      <selection pane="bottomRight" activeCell="T1" sqref="T1:T1048576"/>
      <selection pane="bottomLeft" activeCell="A12" sqref="A12"/>
      <selection pane="topRight" activeCell="E1" sqref="E1"/>
    </sheetView>
  </sheetViews>
  <sheetFormatPr defaultColWidth="12.28515625" defaultRowHeight="15.75" customHeight="1" outlineLevelRow="1" outlineLevelCol="1"/>
  <cols>
    <col min="1" max="1" width="4.7109375" customWidth="1"/>
    <col min="2" max="2" width="5.28515625" customWidth="1"/>
    <col min="3" max="3" width="32.28515625" customWidth="1"/>
    <col min="4" max="4" width="58" customWidth="1"/>
    <col min="5" max="5" width="3.42578125" customWidth="1"/>
    <col min="6" max="7" width="16.42578125" customWidth="1" outlineLevel="1"/>
    <col min="8" max="10" width="17.28515625" customWidth="1" outlineLevel="1"/>
    <col min="11" max="11" width="10.7109375" customWidth="1" outlineLevel="1"/>
    <col min="12" max="12" width="15.28515625" customWidth="1" outlineLevel="1"/>
    <col min="13" max="13" width="10.28515625" customWidth="1"/>
    <col min="14" max="14" width="13.42578125" customWidth="1"/>
    <col min="15" max="15" width="8.42578125" customWidth="1"/>
    <col min="16" max="16" width="10.7109375" customWidth="1"/>
    <col min="17" max="17" width="19.28515625" customWidth="1"/>
    <col min="18" max="19" width="16.28515625" customWidth="1"/>
    <col min="20" max="20" width="15.7109375" customWidth="1"/>
    <col min="21" max="24" width="10.28515625" customWidth="1"/>
    <col min="25" max="25" width="8.28515625" customWidth="1"/>
    <col min="26" max="26" width="9.28515625" customWidth="1"/>
    <col min="27" max="27" width="13.28515625" style="298" customWidth="1"/>
    <col min="28" max="29" width="12.28515625" style="298"/>
  </cols>
  <sheetData>
    <row r="1" spans="1:27" ht="12.95">
      <c r="A1" s="2"/>
      <c r="B1" s="3"/>
      <c r="C1" s="3"/>
      <c r="D1" s="4"/>
      <c r="E1" s="2"/>
      <c r="F1" s="2"/>
      <c r="G1" s="2"/>
      <c r="H1" s="2"/>
      <c r="I1" s="2"/>
      <c r="J1" s="2"/>
      <c r="K1" s="2"/>
      <c r="L1" s="2"/>
      <c r="M1" s="2"/>
      <c r="N1" s="3"/>
      <c r="O1" s="4"/>
      <c r="P1" s="5"/>
      <c r="Q1" s="5"/>
      <c r="R1" s="5"/>
      <c r="S1" s="5"/>
      <c r="T1" s="2"/>
      <c r="U1" s="2"/>
      <c r="V1" s="2"/>
      <c r="W1" s="2"/>
      <c r="X1" s="2"/>
      <c r="Y1" s="2"/>
      <c r="Z1" s="1"/>
      <c r="AA1" s="735"/>
    </row>
    <row r="2" spans="1:27" ht="36" customHeight="1">
      <c r="A2" s="2"/>
      <c r="B2" s="919" t="s">
        <v>457</v>
      </c>
      <c r="C2" s="920"/>
      <c r="D2" s="2"/>
      <c r="E2" s="2"/>
      <c r="F2" s="2"/>
      <c r="G2" s="2"/>
      <c r="H2" s="2"/>
      <c r="I2" s="2"/>
      <c r="J2" s="2"/>
      <c r="K2" s="2"/>
      <c r="L2" s="2"/>
      <c r="M2" s="2"/>
      <c r="O2" s="2"/>
      <c r="P2" s="5"/>
      <c r="Q2" s="5"/>
      <c r="R2" s="5"/>
      <c r="S2" s="5"/>
      <c r="T2" s="2"/>
      <c r="U2" s="2"/>
      <c r="V2" s="2"/>
      <c r="W2" s="2"/>
      <c r="X2" s="2"/>
      <c r="Y2" s="2"/>
      <c r="Z2" s="2"/>
      <c r="AA2" s="736"/>
    </row>
    <row r="3" spans="1:27" ht="20.25" customHeight="1">
      <c r="A3" s="2"/>
      <c r="B3" s="8" t="s">
        <v>453</v>
      </c>
      <c r="C3" s="3"/>
      <c r="D3" s="4"/>
      <c r="E3" s="2"/>
      <c r="F3" s="2"/>
      <c r="G3" s="2"/>
      <c r="H3" s="2"/>
      <c r="I3" s="2"/>
      <c r="J3" s="2"/>
      <c r="K3" s="2"/>
      <c r="L3" s="2"/>
      <c r="M3" s="2"/>
      <c r="N3" s="3"/>
      <c r="O3" s="4"/>
      <c r="P3" s="5"/>
      <c r="Q3" s="5"/>
      <c r="R3" s="5"/>
      <c r="S3" s="5"/>
      <c r="T3" s="2"/>
      <c r="U3" s="2"/>
      <c r="V3" s="2"/>
      <c r="W3" s="2"/>
      <c r="X3" s="2"/>
      <c r="Y3" s="2"/>
      <c r="Z3" s="2"/>
      <c r="AA3" s="736"/>
    </row>
    <row r="4" spans="1:27" ht="20.25" customHeight="1">
      <c r="A4" s="1"/>
      <c r="B4" s="9" t="s">
        <v>202</v>
      </c>
      <c r="C4" s="9"/>
      <c r="D4" s="10"/>
      <c r="E4" s="1"/>
      <c r="F4" s="1"/>
      <c r="G4" s="1"/>
      <c r="H4" s="1"/>
      <c r="I4" s="1"/>
      <c r="J4" s="1"/>
      <c r="K4" s="1"/>
      <c r="L4" s="1"/>
      <c r="M4" s="1"/>
      <c r="N4" s="9"/>
      <c r="O4" s="10"/>
      <c r="P4" s="11"/>
      <c r="Q4" s="11"/>
      <c r="R4" s="11"/>
      <c r="S4" s="11"/>
      <c r="T4" s="1"/>
      <c r="U4" s="1"/>
      <c r="V4" s="1"/>
      <c r="W4" s="1"/>
      <c r="X4" s="1"/>
      <c r="Y4" s="1"/>
      <c r="Z4" s="2"/>
      <c r="AA4" s="736"/>
    </row>
    <row r="5" spans="1:27" ht="20.25" customHeight="1">
      <c r="A5" s="137"/>
      <c r="B5" s="137"/>
      <c r="C5" s="192"/>
      <c r="D5" s="192"/>
      <c r="E5" s="192"/>
      <c r="F5" s="192"/>
      <c r="G5" s="192"/>
      <c r="H5" s="192"/>
      <c r="I5" s="192"/>
      <c r="J5" s="192"/>
      <c r="K5" s="192"/>
      <c r="L5" s="192"/>
      <c r="M5" s="192"/>
      <c r="N5" s="192"/>
      <c r="O5" s="192"/>
      <c r="P5" s="192"/>
      <c r="Q5" s="192"/>
      <c r="R5" s="192"/>
      <c r="S5" s="192"/>
      <c r="T5" s="192"/>
      <c r="U5" s="203"/>
      <c r="V5" s="203"/>
      <c r="W5" s="203"/>
      <c r="X5" s="203"/>
      <c r="Y5" s="192"/>
      <c r="Z5" s="192"/>
      <c r="AA5" s="737"/>
    </row>
    <row r="6" spans="1:27" ht="22.5" customHeight="1">
      <c r="A6" s="77"/>
      <c r="B6" s="77"/>
      <c r="C6" s="78" t="s">
        <v>65</v>
      </c>
      <c r="D6" s="78"/>
      <c r="E6" s="192"/>
      <c r="F6" s="79" t="s">
        <v>67</v>
      </c>
      <c r="G6" s="79"/>
      <c r="H6" s="79"/>
      <c r="I6" s="79"/>
      <c r="J6" s="79"/>
      <c r="K6" s="79"/>
      <c r="L6" s="79"/>
      <c r="M6" s="79"/>
      <c r="N6" s="79"/>
      <c r="O6" s="79"/>
      <c r="P6" s="79"/>
      <c r="Q6" s="79"/>
      <c r="R6" s="79"/>
      <c r="S6" s="79"/>
      <c r="T6" s="79"/>
      <c r="U6" s="79"/>
      <c r="V6" s="79"/>
      <c r="W6" s="79"/>
      <c r="X6" s="79"/>
      <c r="Y6" s="192"/>
      <c r="Z6" s="79" t="s">
        <v>67</v>
      </c>
      <c r="AA6" s="738"/>
    </row>
    <row r="7" spans="1:27" ht="30" customHeight="1">
      <c r="A7" s="77"/>
      <c r="B7" s="77"/>
      <c r="C7" s="82" t="s">
        <v>68</v>
      </c>
      <c r="D7" s="83"/>
      <c r="E7" s="84"/>
      <c r="F7" s="86" t="s">
        <v>449</v>
      </c>
      <c r="G7" s="86"/>
      <c r="H7" s="90"/>
      <c r="I7" s="90"/>
      <c r="J7" s="90"/>
      <c r="K7" s="90"/>
      <c r="L7" s="90"/>
      <c r="M7" s="90"/>
      <c r="N7" s="90"/>
      <c r="O7" s="90"/>
      <c r="P7" s="90"/>
      <c r="Q7" s="90"/>
      <c r="R7" s="90"/>
      <c r="S7" s="90"/>
      <c r="T7" s="90"/>
      <c r="U7" s="90"/>
      <c r="V7" s="90"/>
      <c r="W7" s="90"/>
      <c r="X7" s="90"/>
      <c r="Y7" s="84"/>
      <c r="Z7" s="839" t="s">
        <v>70</v>
      </c>
      <c r="AA7" s="920"/>
    </row>
    <row r="8" spans="1:27" ht="19.5" customHeight="1">
      <c r="A8" s="77"/>
      <c r="B8" s="77"/>
      <c r="C8" s="91"/>
      <c r="D8" s="91"/>
      <c r="E8" s="96"/>
      <c r="F8" s="863" t="str">
        <f>'1. Master scoring '!R9</f>
        <v>Grow core Business Margin</v>
      </c>
      <c r="G8" s="843"/>
      <c r="H8" s="938"/>
      <c r="I8" s="938"/>
      <c r="J8" s="938"/>
      <c r="K8" s="921"/>
      <c r="L8" s="837" t="str">
        <f>'1. Master scoring '!X9</f>
        <v>Commercial Viability</v>
      </c>
      <c r="M8" s="838"/>
      <c r="N8" s="835" t="str">
        <f>'1. Master scoring '!Z9</f>
        <v>Customer Desirability</v>
      </c>
      <c r="O8" s="835"/>
      <c r="P8" s="836"/>
      <c r="Q8" s="879" t="str">
        <f>'1. Master scoring '!AC9</f>
        <v>Execution</v>
      </c>
      <c r="R8" s="938"/>
      <c r="S8" s="938"/>
      <c r="T8" s="938"/>
      <c r="U8" s="923"/>
      <c r="V8" s="879" t="str">
        <f>'1. Master scoring '!AH9</f>
        <v>Price VS Costs</v>
      </c>
      <c r="W8" s="938"/>
      <c r="X8" s="938"/>
      <c r="Y8" s="96"/>
      <c r="Z8" s="840" t="s">
        <v>72</v>
      </c>
      <c r="AA8" s="923"/>
    </row>
    <row r="9" spans="1:27" ht="26.25" customHeight="1">
      <c r="A9" s="193"/>
      <c r="B9" s="193"/>
      <c r="C9" s="139" t="s">
        <v>454</v>
      </c>
      <c r="D9" s="139" t="s">
        <v>26</v>
      </c>
      <c r="E9" s="195"/>
      <c r="F9" s="418" t="str">
        <f>'1. Master scoring '!R10</f>
        <v>Core Business Sales</v>
      </c>
      <c r="G9" s="418" t="s">
        <v>85</v>
      </c>
      <c r="H9" s="418" t="str">
        <f>'1. Master scoring '!T10</f>
        <v>Customer base</v>
      </c>
      <c r="I9" s="418" t="str">
        <f>'1. Master scoring '!U10</f>
        <v>Customer acquisition costs</v>
      </c>
      <c r="J9" s="418" t="str">
        <f>'1. Master scoring '!V10</f>
        <v>Claim costs</v>
      </c>
      <c r="K9" s="204" t="str">
        <f>'1. Master scoring '!W10</f>
        <v>TOTAL</v>
      </c>
      <c r="L9" s="418" t="str">
        <f>'1. Master scoring '!X10</f>
        <v>Business Risk</v>
      </c>
      <c r="M9" s="204" t="str">
        <f>'1. Master scoring '!Y10</f>
        <v>TOTAL</v>
      </c>
      <c r="N9" s="418" t="str">
        <f>'1. Master scoring '!Z10</f>
        <v xml:space="preserve">Perceived Value </v>
      </c>
      <c r="O9" s="418" t="str">
        <f>'1. Master scoring '!AA10</f>
        <v>Potential Reach</v>
      </c>
      <c r="P9" s="139" t="str">
        <f>'1. Master scoring '!AB10</f>
        <v>TOTAL</v>
      </c>
      <c r="Q9" s="418" t="str">
        <f>'1. Master scoring '!AC10</f>
        <v>Improve NPS</v>
      </c>
      <c r="R9" s="418" t="str">
        <f>'1. Master scoring '!AD10</f>
        <v>Retention</v>
      </c>
      <c r="S9" s="418" t="str">
        <f>'1. Master scoring '!AE10</f>
        <v>Increase customers' interactions (TP)</v>
      </c>
      <c r="T9" s="747" t="str">
        <f>'1. Master scoring '!AF10</f>
        <v>Regulation</v>
      </c>
      <c r="U9" s="749" t="str">
        <f>'3. NON USARE Master scoring'!AH10</f>
        <v>TOTAL</v>
      </c>
      <c r="V9" s="418" t="str">
        <f>'1. Master scoring '!AH10</f>
        <v>Insurance Price</v>
      </c>
      <c r="W9" s="418" t="str">
        <f>'1. Master scoring '!AI10</f>
        <v>Insurance Cost</v>
      </c>
      <c r="X9" s="759" t="str">
        <f>'1. Master scoring '!AJ10</f>
        <v>TOTAL</v>
      </c>
      <c r="Y9" s="195"/>
      <c r="Z9" s="196" t="s">
        <v>82</v>
      </c>
      <c r="AA9" s="745" t="s">
        <v>83</v>
      </c>
    </row>
    <row r="10" spans="1:27" ht="9.75" hidden="1" customHeight="1">
      <c r="A10" s="97"/>
      <c r="B10" s="97"/>
      <c r="C10" s="98"/>
      <c r="D10" s="98"/>
      <c r="E10" s="100"/>
      <c r="F10" s="198">
        <f>'1. Master scoring '!R11</f>
        <v>4.7333333333333334</v>
      </c>
      <c r="G10" s="198"/>
      <c r="H10" s="198">
        <f>'1. Master scoring '!T11</f>
        <v>2.7333333333333334</v>
      </c>
      <c r="I10" s="198">
        <f>'1. Master scoring '!U11</f>
        <v>4.4666666666666668</v>
      </c>
      <c r="J10" s="198">
        <f>'1. Master scoring '!V11</f>
        <v>2.8666666666666667</v>
      </c>
      <c r="K10" s="204">
        <f>'1. Master scoring '!W11</f>
        <v>0.92500000000000004</v>
      </c>
      <c r="L10" s="432">
        <f>'1. Master scoring '!X11</f>
        <v>3.8</v>
      </c>
      <c r="M10">
        <f>'1. Master scoring '!Y11</f>
        <v>3.8</v>
      </c>
      <c r="N10" s="139">
        <f>'1. Master scoring '!Z11</f>
        <v>4.6000000000000005</v>
      </c>
      <c r="O10" s="139">
        <f>'1. Master scoring '!AA11</f>
        <v>4.3333333333333339</v>
      </c>
      <c r="P10" s="139">
        <f>'1. Master scoring '!AB11</f>
        <v>3.45</v>
      </c>
      <c r="Q10" s="241">
        <f>'3. NON USARE Master scoring'!AD11</f>
        <v>4.5999999999999996</v>
      </c>
      <c r="R10" s="242">
        <f>'3. NON USARE Master scoring'!AE11</f>
        <v>4.666666666666667</v>
      </c>
      <c r="S10" s="242">
        <f>'3. NON USARE Master scoring'!AF11</f>
        <v>4.5999999999999996</v>
      </c>
      <c r="T10" s="748"/>
      <c r="U10" s="750">
        <f>'3. NON USARE Master scoring'!AH11</f>
        <v>4.5999999999999996</v>
      </c>
      <c r="V10" s="759">
        <f>'1. Master scoring '!AH11</f>
        <v>1.3333333333333333</v>
      </c>
      <c r="W10" s="759"/>
      <c r="X10" s="759"/>
      <c r="Y10" s="100"/>
      <c r="Z10" s="240">
        <f>IFERROR(AVERAGEIF($C13:$C129,"&lt;&gt;",Z13:Z129),"")</f>
        <v>4.1090909090909093</v>
      </c>
      <c r="AA10" s="739" t="s">
        <v>99</v>
      </c>
    </row>
    <row r="11" spans="1:27" ht="61.5" customHeight="1">
      <c r="A11" s="108"/>
      <c r="B11" s="108"/>
      <c r="C11" s="109" t="s">
        <v>455</v>
      </c>
      <c r="D11" s="109" t="s">
        <v>456</v>
      </c>
      <c r="E11" s="112"/>
      <c r="F11" s="258" t="str">
        <f>'1. Master scoring '!R12</f>
        <v>How are VAS' revenues contributing to the company performance?</v>
      </c>
      <c r="G11" s="258" t="str">
        <f>'1. Master scoring '!S12</f>
        <v>How much this VAS improve sales of other products/services?</v>
      </c>
      <c r="H11" s="258" t="str">
        <f>'1. Master scoring '!T12</f>
        <v>How many customers are acquired thanks to this VAS?</v>
      </c>
      <c r="I11" s="258" t="str">
        <f>'1. Master scoring '!U12</f>
        <v>How much the VAS contribute to reduce the cost of acquisition of a single customer?</v>
      </c>
      <c r="J11" s="258" t="str">
        <f>'1. Master scoring '!V12</f>
        <v>How much the VAS contribute to reduce the cost of single claim?</v>
      </c>
      <c r="K11" s="141" t="str">
        <f>'1. Master scoring '!W12</f>
        <v>Overall Business Margin score</v>
      </c>
      <c r="L11" s="258" t="str">
        <f>'1. Master scoring '!X12</f>
        <v>How expose are we to this VAS considering: reputation, financial and customer relation?</v>
      </c>
      <c r="M11" s="141" t="str">
        <f>'1. Master scoring '!Y12</f>
        <v>Overall Commercial Viability score</v>
      </c>
      <c r="N11" s="258" t="str">
        <f>'1. Master scoring '!Z12</f>
        <v xml:space="preserve">How much value would this feature deliver to customers? </v>
      </c>
      <c r="O11" s="258" t="str">
        <f>'1. Master scoring '!AA12</f>
        <v>What is the total number of customers (i.e. market size) we could realistically offer this feature to?</v>
      </c>
      <c r="P11" s="238" t="str">
        <f>'1. Master scoring '!AB12</f>
        <v>Overall Customer Desirability score</v>
      </c>
      <c r="Q11" s="115" t="str">
        <f>'1. Master scoring '!AC12</f>
        <v>What is the customers' satisfaction (NPS) related to the service?</v>
      </c>
      <c r="R11" s="115" t="str">
        <f>'1. Master scoring '!AD12</f>
        <v>Percentage of customer that are actively using the service.</v>
      </c>
      <c r="S11" s="115" t="str">
        <f>'1. Master scoring '!AE12</f>
        <v>How often the customer interact with the VAS?</v>
      </c>
      <c r="T11" s="115" t="str">
        <f>'1. Master scoring '!AF12</f>
        <v xml:space="preserve">How complex or restrictive is the regulatory environment for this VAS? </v>
      </c>
      <c r="U11" s="238" t="str">
        <f>'1. Master scoring '!AG12</f>
        <v>Overall Execution Feasibility score</v>
      </c>
      <c r="V11" s="763" t="str">
        <f>'1. Master scoring '!AH12</f>
        <v xml:space="preserve">Price of the insurance for the customer </v>
      </c>
      <c r="W11" s="763" t="str">
        <f>'1. Master scoring '!AI12</f>
        <v>Cost of the insurance for the company</v>
      </c>
      <c r="X11" s="238" t="str">
        <f>'1. Master scoring '!AJ12</f>
        <v>Overall Execution Feasibility score</v>
      </c>
      <c r="Y11" s="256"/>
      <c r="Z11" s="751" t="s">
        <v>105</v>
      </c>
      <c r="AA11" s="336" t="s">
        <v>83</v>
      </c>
    </row>
    <row r="12" spans="1:27" ht="60.75" customHeight="1" outlineLevel="1">
      <c r="A12" s="121"/>
      <c r="B12" s="121"/>
      <c r="C12" s="122"/>
      <c r="D12" s="122"/>
      <c r="E12" s="124"/>
      <c r="F12" s="741" t="str">
        <f>'1. Master scoring '!R13</f>
        <v xml:space="preserve">5: Very high impact
4: High impact
3: Some impact
2: Low impact
1: No impact </v>
      </c>
      <c r="G12" s="741" t="str">
        <f>'1. Master scoring '!S13</f>
        <v xml:space="preserve">5: Very high impact
4: High impact
3: Some impact
2: Low impact
1: No impact </v>
      </c>
      <c r="H12" s="741" t="str">
        <f>'1. Master scoring '!T13</f>
        <v>5: Large Amount 
4: A lot
3: Some  
2: Few 
1: No client</v>
      </c>
      <c r="I12" s="741" t="str">
        <f>'1. Master scoring '!U13</f>
        <v>5: High Contribution 
4: Moderate contribution
3: Medium contribution
2: Low contribution
1: Very low contribution</v>
      </c>
      <c r="J12" s="741" t="str">
        <f>'1. Master scoring '!V13</f>
        <v>5: High Contribution 
4: Moderate contribution
3: Medium contribution
2: Low contribution
1: Very low contribution</v>
      </c>
      <c r="K12" s="142" t="s">
        <v>128</v>
      </c>
      <c r="L12" s="741" t="str">
        <f>'1. Master scoring '!X13</f>
        <v>5: Very Low Risk
4: Low Risk 
3: Medium Risk
2: Moderate Risk
1: High Risk</v>
      </c>
      <c r="M12" s="142" t="s">
        <v>128</v>
      </c>
      <c r="N12" s="741" t="str">
        <f>'1. Master scoring '!Z13</f>
        <v xml:space="preserve">5: Very high value
4: High value
3: Some value
2: Low value
1: No value </v>
      </c>
      <c r="O12" s="741" t="str">
        <f>'1. Master scoring '!AA13</f>
        <v>5: Mass market
4: Large reach 
3: Solid reach 
2: Niche segment 
1: Very niche segment</v>
      </c>
      <c r="P12" s="143" t="s">
        <v>128</v>
      </c>
      <c r="Q12" s="741" t="str">
        <f>'1. Master scoring '!AC13</f>
        <v>5: from 9 to 10
4: from 7 to 8
3: from 6 to 5
2: from 3 to 4
1: from 1 to 2</v>
      </c>
      <c r="R12" s="741" t="str">
        <f>'1. Master scoring '!AD13</f>
        <v>5: More than X%
4: Between X% and X%
3 Between X% and X%
2: Between X% and X%
1: Less than X%</v>
      </c>
      <c r="S12" s="741" t="str">
        <f>'1. Master scoring '!AE13</f>
        <v>5: more than six times a year
4: six times a year
3: four a year
2: twice a year
1: once a year</v>
      </c>
      <c r="T12" s="115" t="str">
        <f>'1. Master scoring '!AF13</f>
        <v>5: No red tape
4: Low regulation 
3: Some regulation 
2: Highly regulated
1: Very highly regulated</v>
      </c>
      <c r="U12" s="142" t="s">
        <v>128</v>
      </c>
      <c r="V12" s="764" t="str">
        <f>'1. Master scoring '!AH13</f>
        <v>Value</v>
      </c>
      <c r="W12" s="764" t="str">
        <f>'1. Master scoring '!AI13</f>
        <v>Value</v>
      </c>
      <c r="X12" s="142" t="s">
        <v>128</v>
      </c>
      <c r="Y12" s="112"/>
      <c r="Z12" s="746" t="s">
        <v>128</v>
      </c>
      <c r="AA12" s="280"/>
    </row>
    <row r="13" spans="1:27" ht="22.5" customHeight="1">
      <c r="A13" s="126"/>
      <c r="B13" s="126"/>
      <c r="C13" s="194" t="str">
        <f>'1. Master scoring '!C14</f>
        <v>Telemedicine</v>
      </c>
      <c r="D13" s="194" t="str">
        <f>'1. Master scoring '!D14</f>
        <v>Cover the costs of private healthcare, from diagnosis to treatment</v>
      </c>
      <c r="E13" s="128"/>
      <c r="F13" s="127">
        <v>5</v>
      </c>
      <c r="G13" s="127"/>
      <c r="H13" s="127">
        <v>4</v>
      </c>
      <c r="I13" s="127">
        <v>5</v>
      </c>
      <c r="J13" s="127">
        <v>2</v>
      </c>
      <c r="K13" s="135">
        <f t="shared" ref="K13:K44" si="0">IFERROR(AVERAGE(F13:J13),"")</f>
        <v>4</v>
      </c>
      <c r="L13" s="127">
        <v>5</v>
      </c>
      <c r="M13" s="146">
        <f t="shared" ref="M13:M44" si="1">IFERROR(AVERAGE(L13:L13),"")</f>
        <v>5</v>
      </c>
      <c r="N13" s="127">
        <v>5</v>
      </c>
      <c r="O13" s="127">
        <v>5</v>
      </c>
      <c r="P13" s="133">
        <f t="shared" ref="P13:P44" si="2">IFERROR(AVERAGE(N13:O13),"")</f>
        <v>5</v>
      </c>
      <c r="Q13" s="127">
        <v>5</v>
      </c>
      <c r="R13" s="127">
        <v>5</v>
      </c>
      <c r="S13" s="127">
        <v>5</v>
      </c>
      <c r="T13" s="127">
        <v>5</v>
      </c>
      <c r="U13" s="135">
        <f t="shared" ref="U13:U44" si="3">IFERROR(AVERAGE(Q13:T13),"")</f>
        <v>5</v>
      </c>
      <c r="V13" s="758">
        <v>3</v>
      </c>
      <c r="W13" s="758">
        <v>4</v>
      </c>
      <c r="X13" s="135">
        <f>IFERROR(AVERAGE(V13:W13),"")</f>
        <v>3.5</v>
      </c>
      <c r="Y13" s="128"/>
      <c r="Z13" s="130">
        <f t="shared" ref="Z13:Z44" si="4">IFERROR(AVERAGE(F13:J13,L13:L13,N13:O13,Q13:T13)," ")</f>
        <v>4.6363636363636367</v>
      </c>
      <c r="AA13" s="422">
        <f>IFERROR(RANK(Z13,$Z$13:$Z$127,0)+COUNTIF($Z$13:Z13,#REF!)," ")</f>
        <v>1</v>
      </c>
    </row>
    <row r="14" spans="1:27" ht="22.5" customHeight="1">
      <c r="A14" s="126"/>
      <c r="B14" s="126"/>
      <c r="C14" s="194" t="str">
        <f>'1. Master scoring '!C15</f>
        <v>ID Theft</v>
      </c>
      <c r="D14" s="194" t="str">
        <f>'1. Master scoring '!D15</f>
        <v>Cover the costs you might incur from being defrauded</v>
      </c>
      <c r="E14" s="128"/>
      <c r="F14" s="127">
        <v>5</v>
      </c>
      <c r="G14" s="127"/>
      <c r="H14" s="127">
        <v>2</v>
      </c>
      <c r="I14" s="127">
        <v>5</v>
      </c>
      <c r="J14" s="127">
        <v>3</v>
      </c>
      <c r="K14" s="135">
        <f t="shared" si="0"/>
        <v>3.75</v>
      </c>
      <c r="L14" s="127">
        <v>4</v>
      </c>
      <c r="M14" s="146">
        <f t="shared" si="1"/>
        <v>4</v>
      </c>
      <c r="N14" s="127">
        <v>4</v>
      </c>
      <c r="O14" s="133">
        <f t="shared" ref="O14:O45" si="5">IFERROR(AVERAGE(N14:N14),"")</f>
        <v>4</v>
      </c>
      <c r="P14" s="133">
        <f t="shared" si="2"/>
        <v>4</v>
      </c>
      <c r="Q14" s="127">
        <v>5</v>
      </c>
      <c r="R14" s="127">
        <v>5</v>
      </c>
      <c r="S14" s="127">
        <v>5</v>
      </c>
      <c r="T14" s="128">
        <v>4</v>
      </c>
      <c r="U14" s="135">
        <f t="shared" si="3"/>
        <v>4.75</v>
      </c>
      <c r="V14" s="758"/>
      <c r="W14" s="758"/>
      <c r="X14" s="135" t="str">
        <f t="shared" ref="X14:X77" si="6">IFERROR(AVERAGE(V14:W14),"")</f>
        <v/>
      </c>
      <c r="Y14" s="131"/>
      <c r="Z14" s="130">
        <f t="shared" si="4"/>
        <v>4.1818181818181817</v>
      </c>
      <c r="AA14" s="422">
        <f>IFERROR(RANK(Z14,$Z$13:$Z$127,0)+COUNTIF($Z$13:Z14,#REF!)," ")</f>
        <v>3</v>
      </c>
    </row>
    <row r="15" spans="1:27" ht="22.5" customHeight="1">
      <c r="A15" s="126"/>
      <c r="B15" s="126"/>
      <c r="C15" s="194" t="str">
        <f>'1. Master scoring '!C16</f>
        <v>Vehicle Geolocation</v>
      </c>
      <c r="D15" s="194" t="str">
        <f>'1. Master scoring '!D16</f>
        <v>Install an approved GPS tracking device and reduce vehicle insurance premium</v>
      </c>
      <c r="E15" s="128"/>
      <c r="F15" s="127">
        <v>5</v>
      </c>
      <c r="G15" s="127"/>
      <c r="H15" s="127">
        <v>4</v>
      </c>
      <c r="I15" s="127">
        <v>5</v>
      </c>
      <c r="J15" s="127">
        <v>4</v>
      </c>
      <c r="K15" s="135">
        <f t="shared" si="0"/>
        <v>4.5</v>
      </c>
      <c r="L15" s="127">
        <v>5</v>
      </c>
      <c r="M15" s="146">
        <f t="shared" si="1"/>
        <v>5</v>
      </c>
      <c r="N15" s="127">
        <v>5</v>
      </c>
      <c r="O15" s="133">
        <f t="shared" si="5"/>
        <v>5</v>
      </c>
      <c r="P15" s="133">
        <f t="shared" si="2"/>
        <v>5</v>
      </c>
      <c r="Q15" s="127">
        <v>4</v>
      </c>
      <c r="R15" s="127">
        <v>4</v>
      </c>
      <c r="S15" s="127">
        <v>5</v>
      </c>
      <c r="T15" s="128">
        <v>5</v>
      </c>
      <c r="U15" s="135">
        <f t="shared" si="3"/>
        <v>4.5</v>
      </c>
      <c r="V15" s="758"/>
      <c r="W15" s="758"/>
      <c r="X15" s="135" t="str">
        <f t="shared" si="6"/>
        <v/>
      </c>
      <c r="Y15" s="131"/>
      <c r="Z15" s="130">
        <f t="shared" si="4"/>
        <v>4.6363636363636367</v>
      </c>
      <c r="AA15" s="422">
        <f>IFERROR(RANK(Z15,$Z$13:$Z$127,0)+COUNTIF($Z$13:Z15,#REF!)," ")</f>
        <v>1</v>
      </c>
    </row>
    <row r="16" spans="1:27" ht="22.5" customHeight="1">
      <c r="A16" s="126"/>
      <c r="B16" s="126"/>
      <c r="C16" s="194" t="str">
        <f>'1. Master scoring '!C17</f>
        <v>Pet Care</v>
      </c>
      <c r="D16" s="194" t="str">
        <f>'1. Master scoring '!D17</f>
        <v>Cover the cost of veterinary fees for illnesses or injuries</v>
      </c>
      <c r="E16" s="128"/>
      <c r="F16" s="127">
        <v>4</v>
      </c>
      <c r="G16" s="127"/>
      <c r="H16" s="127">
        <v>3</v>
      </c>
      <c r="I16" s="127">
        <v>4</v>
      </c>
      <c r="J16" s="127">
        <v>2</v>
      </c>
      <c r="K16" s="135">
        <f t="shared" si="0"/>
        <v>3.25</v>
      </c>
      <c r="L16" s="127">
        <v>4</v>
      </c>
      <c r="M16" s="146">
        <f t="shared" si="1"/>
        <v>4</v>
      </c>
      <c r="N16" s="127">
        <v>4</v>
      </c>
      <c r="O16" s="133">
        <f t="shared" si="5"/>
        <v>4</v>
      </c>
      <c r="P16" s="133">
        <f t="shared" si="2"/>
        <v>4</v>
      </c>
      <c r="Q16" s="127">
        <v>5</v>
      </c>
      <c r="R16" s="127">
        <v>5</v>
      </c>
      <c r="S16" s="127">
        <v>4</v>
      </c>
      <c r="T16" s="128">
        <v>3</v>
      </c>
      <c r="U16" s="135">
        <f t="shared" si="3"/>
        <v>4.25</v>
      </c>
      <c r="V16" s="758"/>
      <c r="W16" s="758"/>
      <c r="X16" s="135" t="str">
        <f t="shared" si="6"/>
        <v/>
      </c>
      <c r="Y16" s="131"/>
      <c r="Z16" s="130">
        <f t="shared" si="4"/>
        <v>3.8181818181818183</v>
      </c>
      <c r="AA16" s="422">
        <f>IFERROR(RANK(Z16,$Z$13:$Z$127,0)+COUNTIF($Z$13:Z16,#REF!)," ")</f>
        <v>4</v>
      </c>
    </row>
    <row r="17" spans="1:27" ht="22.5" customHeight="1">
      <c r="A17" s="126"/>
      <c r="B17" s="126"/>
      <c r="C17" s="194" t="str">
        <f>'1. Master scoring '!C18</f>
        <v>Road Assistance</v>
      </c>
      <c r="D17" s="194" t="str">
        <f>'1. Master scoring '!D18</f>
        <v>Lorem ipsum</v>
      </c>
      <c r="E17" s="128"/>
      <c r="F17" s="127">
        <v>3</v>
      </c>
      <c r="G17" s="127"/>
      <c r="H17" s="127">
        <v>2</v>
      </c>
      <c r="I17" s="127">
        <v>3</v>
      </c>
      <c r="J17" s="127">
        <v>4</v>
      </c>
      <c r="K17" s="135">
        <f t="shared" si="0"/>
        <v>3</v>
      </c>
      <c r="L17" s="127">
        <v>3</v>
      </c>
      <c r="M17" s="146">
        <f t="shared" si="1"/>
        <v>3</v>
      </c>
      <c r="N17" s="127">
        <v>4</v>
      </c>
      <c r="O17" s="133">
        <f t="shared" si="5"/>
        <v>4</v>
      </c>
      <c r="P17" s="133">
        <f t="shared" si="2"/>
        <v>4</v>
      </c>
      <c r="Q17" s="127">
        <v>4</v>
      </c>
      <c r="R17" s="127">
        <v>3</v>
      </c>
      <c r="S17" s="127">
        <v>4</v>
      </c>
      <c r="T17" s="128">
        <v>2</v>
      </c>
      <c r="U17" s="135">
        <f t="shared" si="3"/>
        <v>3.25</v>
      </c>
      <c r="V17" s="758"/>
      <c r="W17" s="758"/>
      <c r="X17" s="135" t="str">
        <f t="shared" si="6"/>
        <v/>
      </c>
      <c r="Y17" s="131"/>
      <c r="Z17" s="130">
        <f t="shared" si="4"/>
        <v>3.2727272727272729</v>
      </c>
      <c r="AA17" s="422">
        <f>IFERROR(RANK(Z17,$Z$13:$Z$127,0)+COUNTIF($Z$13:Z17,#REF!)," ")</f>
        <v>5</v>
      </c>
    </row>
    <row r="18" spans="1:27" ht="22.5" customHeight="1">
      <c r="A18" s="126"/>
      <c r="B18" s="126"/>
      <c r="C18" s="194" t="str">
        <f>'1. Master scoring '!C19</f>
        <v/>
      </c>
      <c r="D18" s="194" t="str">
        <f>'1. Master scoring '!D20</f>
        <v/>
      </c>
      <c r="E18" s="128"/>
      <c r="F18" s="127"/>
      <c r="G18" s="127"/>
      <c r="H18" s="127"/>
      <c r="I18" s="127"/>
      <c r="J18" s="127"/>
      <c r="K18" s="135" t="str">
        <f t="shared" si="0"/>
        <v/>
      </c>
      <c r="L18" s="127"/>
      <c r="M18" s="146" t="str">
        <f t="shared" si="1"/>
        <v/>
      </c>
      <c r="N18" s="127"/>
      <c r="O18" s="133" t="str">
        <f t="shared" si="5"/>
        <v/>
      </c>
      <c r="P18" s="133" t="str">
        <f t="shared" si="2"/>
        <v/>
      </c>
      <c r="Q18" s="127"/>
      <c r="R18" s="127"/>
      <c r="S18" s="127"/>
      <c r="T18" s="128"/>
      <c r="U18" s="135" t="str">
        <f t="shared" si="3"/>
        <v/>
      </c>
      <c r="V18" s="758"/>
      <c r="W18" s="758"/>
      <c r="X18" s="135" t="str">
        <f t="shared" si="6"/>
        <v/>
      </c>
      <c r="Y18" s="131"/>
      <c r="Z18" s="130" t="str">
        <f t="shared" si="4"/>
        <v xml:space="preserve"> </v>
      </c>
      <c r="AA18" s="422" t="str">
        <f>IFERROR(RANK(Z18,$Z$13:$Z$127,0)+COUNTIF($Z$13:Z18,#REF!)," ")</f>
        <v xml:space="preserve"> </v>
      </c>
    </row>
    <row r="19" spans="1:27" ht="22.5" customHeight="1">
      <c r="A19" s="126"/>
      <c r="B19" s="126"/>
      <c r="C19" s="194" t="str">
        <f>'1. Master scoring '!C20</f>
        <v/>
      </c>
      <c r="D19" s="194" t="e">
        <f>'1. Master scoring '!#REF!</f>
        <v>#REF!</v>
      </c>
      <c r="E19" s="128"/>
      <c r="F19" s="127"/>
      <c r="G19" s="127"/>
      <c r="H19" s="127"/>
      <c r="I19" s="127"/>
      <c r="J19" s="127"/>
      <c r="K19" s="135" t="str">
        <f t="shared" si="0"/>
        <v/>
      </c>
      <c r="L19" s="127"/>
      <c r="M19" s="146" t="str">
        <f t="shared" si="1"/>
        <v/>
      </c>
      <c r="N19" s="127"/>
      <c r="O19" s="133" t="str">
        <f t="shared" si="5"/>
        <v/>
      </c>
      <c r="P19" s="133" t="str">
        <f t="shared" si="2"/>
        <v/>
      </c>
      <c r="Q19" s="127"/>
      <c r="R19" s="127"/>
      <c r="S19" s="127"/>
      <c r="T19" s="128"/>
      <c r="U19" s="135" t="str">
        <f t="shared" si="3"/>
        <v/>
      </c>
      <c r="V19" s="758"/>
      <c r="W19" s="758"/>
      <c r="X19" s="135" t="str">
        <f t="shared" si="6"/>
        <v/>
      </c>
      <c r="Y19" s="131"/>
      <c r="Z19" s="130" t="str">
        <f t="shared" si="4"/>
        <v xml:space="preserve"> </v>
      </c>
      <c r="AA19" s="422" t="str">
        <f>IFERROR(RANK(Z19,$Z$13:$Z$127,0)+COUNTIF($Z$13:Z19,#REF!)," ")</f>
        <v xml:space="preserve"> </v>
      </c>
    </row>
    <row r="20" spans="1:27" ht="22.5" customHeight="1">
      <c r="A20" s="126"/>
      <c r="B20" s="126"/>
      <c r="C20" s="194" t="str">
        <f>'1. Master scoring '!C21</f>
        <v/>
      </c>
      <c r="D20" s="194" t="str">
        <f>'1. Master scoring '!D21</f>
        <v/>
      </c>
      <c r="E20" s="128"/>
      <c r="F20" s="127"/>
      <c r="G20" s="127"/>
      <c r="H20" s="127"/>
      <c r="I20" s="127"/>
      <c r="J20" s="127"/>
      <c r="K20" s="135" t="str">
        <f t="shared" si="0"/>
        <v/>
      </c>
      <c r="L20" s="127"/>
      <c r="M20" s="146" t="str">
        <f t="shared" si="1"/>
        <v/>
      </c>
      <c r="N20" s="127"/>
      <c r="O20" s="133" t="str">
        <f t="shared" si="5"/>
        <v/>
      </c>
      <c r="P20" s="133" t="str">
        <f t="shared" si="2"/>
        <v/>
      </c>
      <c r="Q20" s="127"/>
      <c r="R20" s="127"/>
      <c r="S20" s="127"/>
      <c r="T20" s="128"/>
      <c r="U20" s="135" t="str">
        <f t="shared" si="3"/>
        <v/>
      </c>
      <c r="V20" s="758"/>
      <c r="W20" s="758"/>
      <c r="X20" s="135" t="str">
        <f t="shared" si="6"/>
        <v/>
      </c>
      <c r="Y20" s="131"/>
      <c r="Z20" s="130" t="str">
        <f t="shared" si="4"/>
        <v xml:space="preserve"> </v>
      </c>
      <c r="AA20" s="422" t="str">
        <f>IFERROR(RANK(Z20,$Z$13:$Z$127,0)+COUNTIF($Z$13:Z20,#REF!)," ")</f>
        <v xml:space="preserve"> </v>
      </c>
    </row>
    <row r="21" spans="1:27" ht="22.5" customHeight="1">
      <c r="A21" s="126"/>
      <c r="B21" s="126"/>
      <c r="C21" s="194" t="str">
        <f>'1. Master scoring '!C22</f>
        <v/>
      </c>
      <c r="D21" s="194" t="str">
        <f>'1. Master scoring '!D22</f>
        <v/>
      </c>
      <c r="E21" s="128"/>
      <c r="F21" s="127"/>
      <c r="G21" s="127"/>
      <c r="H21" s="127"/>
      <c r="I21" s="127"/>
      <c r="J21" s="127"/>
      <c r="K21" s="135" t="str">
        <f t="shared" si="0"/>
        <v/>
      </c>
      <c r="L21" s="127"/>
      <c r="M21" s="146" t="str">
        <f t="shared" si="1"/>
        <v/>
      </c>
      <c r="N21" s="127"/>
      <c r="O21" s="133" t="str">
        <f t="shared" si="5"/>
        <v/>
      </c>
      <c r="P21" s="133" t="str">
        <f t="shared" si="2"/>
        <v/>
      </c>
      <c r="Q21" s="127"/>
      <c r="R21" s="127"/>
      <c r="S21" s="127"/>
      <c r="T21" s="128"/>
      <c r="U21" s="135" t="str">
        <f t="shared" si="3"/>
        <v/>
      </c>
      <c r="V21" s="758"/>
      <c r="W21" s="758"/>
      <c r="X21" s="135" t="str">
        <f t="shared" si="6"/>
        <v/>
      </c>
      <c r="Y21" s="131"/>
      <c r="Z21" s="130" t="str">
        <f t="shared" si="4"/>
        <v xml:space="preserve"> </v>
      </c>
      <c r="AA21" s="422" t="str">
        <f>IFERROR(RANK(Z21,$Z$13:$Z$127,0)+COUNTIF($Z$13:Z21,#REF!)," ")</f>
        <v xml:space="preserve"> </v>
      </c>
    </row>
    <row r="22" spans="1:27" ht="22.5" customHeight="1">
      <c r="A22" s="126"/>
      <c r="B22" s="126"/>
      <c r="C22" s="194" t="str">
        <f>'1. Master scoring '!C23</f>
        <v/>
      </c>
      <c r="D22" s="194" t="str">
        <f>'1. Master scoring '!D23</f>
        <v/>
      </c>
      <c r="E22" s="128"/>
      <c r="F22" s="127"/>
      <c r="G22" s="127"/>
      <c r="H22" s="127"/>
      <c r="I22" s="127"/>
      <c r="J22" s="127"/>
      <c r="K22" s="135" t="str">
        <f t="shared" si="0"/>
        <v/>
      </c>
      <c r="L22" s="127"/>
      <c r="M22" s="146" t="str">
        <f t="shared" si="1"/>
        <v/>
      </c>
      <c r="N22" s="127"/>
      <c r="O22" s="133" t="str">
        <f t="shared" si="5"/>
        <v/>
      </c>
      <c r="P22" s="133" t="str">
        <f t="shared" si="2"/>
        <v/>
      </c>
      <c r="Q22" s="127"/>
      <c r="R22" s="127"/>
      <c r="S22" s="127"/>
      <c r="T22" s="128"/>
      <c r="U22" s="135" t="str">
        <f t="shared" si="3"/>
        <v/>
      </c>
      <c r="V22" s="758"/>
      <c r="W22" s="758"/>
      <c r="X22" s="135" t="str">
        <f t="shared" si="6"/>
        <v/>
      </c>
      <c r="Y22" s="131"/>
      <c r="Z22" s="130" t="str">
        <f t="shared" si="4"/>
        <v xml:space="preserve"> </v>
      </c>
      <c r="AA22" s="422" t="str">
        <f>IFERROR(RANK(Z22,$Z$13:$Z$127,0)+COUNTIF($Z$13:Z22,#REF!)," ")</f>
        <v xml:space="preserve"> </v>
      </c>
    </row>
    <row r="23" spans="1:27" ht="22.5" customHeight="1">
      <c r="A23" s="126"/>
      <c r="B23" s="126"/>
      <c r="C23" s="194" t="str">
        <f>'1. Master scoring '!C24</f>
        <v/>
      </c>
      <c r="D23" s="194" t="str">
        <f>'1. Master scoring '!D24</f>
        <v/>
      </c>
      <c r="E23" s="128"/>
      <c r="F23" s="127"/>
      <c r="G23" s="127"/>
      <c r="H23" s="127"/>
      <c r="I23" s="127"/>
      <c r="J23" s="127"/>
      <c r="K23" s="135" t="str">
        <f t="shared" si="0"/>
        <v/>
      </c>
      <c r="L23" s="127"/>
      <c r="M23" s="146" t="str">
        <f t="shared" si="1"/>
        <v/>
      </c>
      <c r="N23" s="127"/>
      <c r="O23" s="133" t="str">
        <f t="shared" si="5"/>
        <v/>
      </c>
      <c r="P23" s="133" t="str">
        <f t="shared" si="2"/>
        <v/>
      </c>
      <c r="Q23" s="127"/>
      <c r="R23" s="127"/>
      <c r="S23" s="127"/>
      <c r="T23" s="128"/>
      <c r="U23" s="135" t="str">
        <f t="shared" si="3"/>
        <v/>
      </c>
      <c r="V23" s="758"/>
      <c r="W23" s="758"/>
      <c r="X23" s="135" t="str">
        <f t="shared" si="6"/>
        <v/>
      </c>
      <c r="Y23" s="131"/>
      <c r="Z23" s="130" t="str">
        <f t="shared" si="4"/>
        <v xml:space="preserve"> </v>
      </c>
      <c r="AA23" s="422" t="str">
        <f>IFERROR(RANK(Z23,$Z$13:$Z$127,0)+COUNTIF($Z$13:Z23,#REF!)," ")</f>
        <v xml:space="preserve"> </v>
      </c>
    </row>
    <row r="24" spans="1:27" ht="22.5" customHeight="1">
      <c r="A24" s="126"/>
      <c r="B24" s="126"/>
      <c r="C24" s="194" t="str">
        <f>'1. Master scoring '!C25</f>
        <v/>
      </c>
      <c r="D24" s="194" t="str">
        <f>'1. Master scoring '!D25</f>
        <v/>
      </c>
      <c r="E24" s="128"/>
      <c r="F24" s="127"/>
      <c r="G24" s="127"/>
      <c r="H24" s="127"/>
      <c r="I24" s="127"/>
      <c r="J24" s="127"/>
      <c r="K24" s="135" t="str">
        <f t="shared" si="0"/>
        <v/>
      </c>
      <c r="L24" s="127"/>
      <c r="M24" s="146" t="str">
        <f t="shared" si="1"/>
        <v/>
      </c>
      <c r="N24" s="127"/>
      <c r="O24" s="133" t="str">
        <f t="shared" si="5"/>
        <v/>
      </c>
      <c r="P24" s="133" t="str">
        <f t="shared" si="2"/>
        <v/>
      </c>
      <c r="Q24" s="127"/>
      <c r="R24" s="127"/>
      <c r="S24" s="127"/>
      <c r="T24" s="128"/>
      <c r="U24" s="135" t="str">
        <f t="shared" si="3"/>
        <v/>
      </c>
      <c r="V24" s="758"/>
      <c r="W24" s="758"/>
      <c r="X24" s="135" t="str">
        <f t="shared" si="6"/>
        <v/>
      </c>
      <c r="Y24" s="131"/>
      <c r="Z24" s="130" t="str">
        <f t="shared" si="4"/>
        <v xml:space="preserve"> </v>
      </c>
      <c r="AA24" s="422" t="str">
        <f>IFERROR(RANK(Z24,$Z$13:$Z$127,0)+COUNTIF($Z$13:Z24,#REF!)," ")</f>
        <v xml:space="preserve"> </v>
      </c>
    </row>
    <row r="25" spans="1:27" ht="22.5" customHeight="1">
      <c r="A25" s="126"/>
      <c r="B25" s="126"/>
      <c r="C25" s="194" t="str">
        <f>'1. Master scoring '!C26</f>
        <v/>
      </c>
      <c r="D25" s="194" t="str">
        <f>'1. Master scoring '!D26</f>
        <v/>
      </c>
      <c r="E25" s="128"/>
      <c r="F25" s="127"/>
      <c r="G25" s="127"/>
      <c r="H25" s="127"/>
      <c r="I25" s="127"/>
      <c r="J25" s="127"/>
      <c r="K25" s="135" t="str">
        <f t="shared" si="0"/>
        <v/>
      </c>
      <c r="L25" s="127"/>
      <c r="M25" s="146" t="str">
        <f t="shared" si="1"/>
        <v/>
      </c>
      <c r="N25" s="127"/>
      <c r="O25" s="133" t="str">
        <f t="shared" si="5"/>
        <v/>
      </c>
      <c r="P25" s="133" t="str">
        <f t="shared" si="2"/>
        <v/>
      </c>
      <c r="Q25" s="127"/>
      <c r="R25" s="127"/>
      <c r="S25" s="127"/>
      <c r="T25" s="128"/>
      <c r="U25" s="135" t="str">
        <f t="shared" si="3"/>
        <v/>
      </c>
      <c r="V25" s="758"/>
      <c r="W25" s="758"/>
      <c r="X25" s="135" t="str">
        <f t="shared" si="6"/>
        <v/>
      </c>
      <c r="Y25" s="131"/>
      <c r="Z25" s="130" t="str">
        <f t="shared" si="4"/>
        <v xml:space="preserve"> </v>
      </c>
      <c r="AA25" s="422" t="str">
        <f>IFERROR(RANK(Z25,$Z$13:$Z$127,0)+COUNTIF($Z$13:Z25,#REF!)," ")</f>
        <v xml:space="preserve"> </v>
      </c>
    </row>
    <row r="26" spans="1:27" ht="22.5" customHeight="1">
      <c r="A26" s="126"/>
      <c r="B26" s="126"/>
      <c r="C26" s="194" t="str">
        <f>'1. Master scoring '!C27</f>
        <v/>
      </c>
      <c r="D26" s="194" t="str">
        <f>'1. Master scoring '!D27</f>
        <v/>
      </c>
      <c r="E26" s="128"/>
      <c r="F26" s="127"/>
      <c r="G26" s="127"/>
      <c r="H26" s="127"/>
      <c r="I26" s="127"/>
      <c r="J26" s="127"/>
      <c r="K26" s="135" t="str">
        <f t="shared" si="0"/>
        <v/>
      </c>
      <c r="L26" s="127"/>
      <c r="M26" s="146" t="str">
        <f t="shared" si="1"/>
        <v/>
      </c>
      <c r="N26" s="127"/>
      <c r="O26" s="133" t="str">
        <f t="shared" si="5"/>
        <v/>
      </c>
      <c r="P26" s="133" t="str">
        <f t="shared" si="2"/>
        <v/>
      </c>
      <c r="Q26" s="127"/>
      <c r="R26" s="127"/>
      <c r="S26" s="127"/>
      <c r="T26" s="128"/>
      <c r="U26" s="135" t="str">
        <f t="shared" si="3"/>
        <v/>
      </c>
      <c r="V26" s="758"/>
      <c r="W26" s="758"/>
      <c r="X26" s="135" t="str">
        <f t="shared" si="6"/>
        <v/>
      </c>
      <c r="Y26" s="131"/>
      <c r="Z26" s="130" t="str">
        <f t="shared" si="4"/>
        <v xml:space="preserve"> </v>
      </c>
      <c r="AA26" s="422" t="str">
        <f>IFERROR(RANK(Z26,$Z$13:$Z$127,0)+COUNTIF($Z$13:Z26,#REF!)," ")</f>
        <v xml:space="preserve"> </v>
      </c>
    </row>
    <row r="27" spans="1:27" ht="22.5" customHeight="1">
      <c r="A27" s="126"/>
      <c r="B27" s="126"/>
      <c r="C27" s="194" t="str">
        <f>'1. Master scoring '!C28</f>
        <v/>
      </c>
      <c r="D27" s="194" t="str">
        <f>'1. Master scoring '!D28</f>
        <v/>
      </c>
      <c r="E27" s="128"/>
      <c r="F27" s="127"/>
      <c r="G27" s="127"/>
      <c r="H27" s="127"/>
      <c r="I27" s="127"/>
      <c r="J27" s="127"/>
      <c r="K27" s="135" t="str">
        <f t="shared" si="0"/>
        <v/>
      </c>
      <c r="L27" s="127"/>
      <c r="M27" s="146" t="str">
        <f t="shared" si="1"/>
        <v/>
      </c>
      <c r="N27" s="127"/>
      <c r="O27" s="133" t="str">
        <f t="shared" si="5"/>
        <v/>
      </c>
      <c r="P27" s="133" t="str">
        <f t="shared" si="2"/>
        <v/>
      </c>
      <c r="Q27" s="127"/>
      <c r="R27" s="127"/>
      <c r="S27" s="127"/>
      <c r="T27" s="128"/>
      <c r="U27" s="135" t="str">
        <f t="shared" si="3"/>
        <v/>
      </c>
      <c r="V27" s="758"/>
      <c r="W27" s="758"/>
      <c r="X27" s="135" t="str">
        <f t="shared" si="6"/>
        <v/>
      </c>
      <c r="Y27" s="131"/>
      <c r="Z27" s="130" t="str">
        <f t="shared" si="4"/>
        <v xml:space="preserve"> </v>
      </c>
      <c r="AA27" s="422" t="str">
        <f>IFERROR(RANK(Z27,$Z$13:$Z$127,0)+COUNTIF($Z$13:Z27,#REF!)," ")</f>
        <v xml:space="preserve"> </v>
      </c>
    </row>
    <row r="28" spans="1:27" ht="22.5" customHeight="1">
      <c r="A28" s="126"/>
      <c r="B28" s="126"/>
      <c r="C28" s="194" t="str">
        <f>'1. Master scoring '!C29</f>
        <v/>
      </c>
      <c r="D28" s="194" t="str">
        <f>'1. Master scoring '!D29</f>
        <v/>
      </c>
      <c r="E28" s="128"/>
      <c r="F28" s="127"/>
      <c r="G28" s="127"/>
      <c r="H28" s="127"/>
      <c r="I28" s="127"/>
      <c r="J28" s="127"/>
      <c r="K28" s="135" t="str">
        <f t="shared" si="0"/>
        <v/>
      </c>
      <c r="L28" s="127"/>
      <c r="M28" s="146" t="str">
        <f t="shared" si="1"/>
        <v/>
      </c>
      <c r="N28" s="127"/>
      <c r="O28" s="133" t="str">
        <f t="shared" si="5"/>
        <v/>
      </c>
      <c r="P28" s="133" t="str">
        <f t="shared" si="2"/>
        <v/>
      </c>
      <c r="Q28" s="127"/>
      <c r="R28" s="127"/>
      <c r="S28" s="127"/>
      <c r="T28" s="128"/>
      <c r="U28" s="135" t="str">
        <f t="shared" si="3"/>
        <v/>
      </c>
      <c r="V28" s="758"/>
      <c r="W28" s="758"/>
      <c r="X28" s="135" t="str">
        <f t="shared" si="6"/>
        <v/>
      </c>
      <c r="Y28" s="131"/>
      <c r="Z28" s="130" t="str">
        <f t="shared" si="4"/>
        <v xml:space="preserve"> </v>
      </c>
      <c r="AA28" s="422" t="str">
        <f>IFERROR(RANK(Z28,$Z$13:$Z$127,0)+COUNTIF($Z$13:Z28,#REF!)," ")</f>
        <v xml:space="preserve"> </v>
      </c>
    </row>
    <row r="29" spans="1:27" ht="22.5" customHeight="1">
      <c r="A29" s="126"/>
      <c r="B29" s="126"/>
      <c r="C29" s="194" t="str">
        <f>'1. Master scoring '!C30</f>
        <v/>
      </c>
      <c r="D29" s="194" t="str">
        <f>'1. Master scoring '!D30</f>
        <v/>
      </c>
      <c r="E29" s="128"/>
      <c r="F29" s="127"/>
      <c r="G29" s="127"/>
      <c r="H29" s="127"/>
      <c r="I29" s="127"/>
      <c r="J29" s="127"/>
      <c r="K29" s="135" t="str">
        <f t="shared" si="0"/>
        <v/>
      </c>
      <c r="L29" s="127"/>
      <c r="M29" s="146" t="str">
        <f t="shared" si="1"/>
        <v/>
      </c>
      <c r="N29" s="127"/>
      <c r="O29" s="133" t="str">
        <f t="shared" si="5"/>
        <v/>
      </c>
      <c r="P29" s="133" t="str">
        <f t="shared" si="2"/>
        <v/>
      </c>
      <c r="Q29" s="127"/>
      <c r="R29" s="127"/>
      <c r="S29" s="127"/>
      <c r="T29" s="128"/>
      <c r="U29" s="135" t="str">
        <f t="shared" si="3"/>
        <v/>
      </c>
      <c r="V29" s="758"/>
      <c r="W29" s="758"/>
      <c r="X29" s="135" t="str">
        <f t="shared" si="6"/>
        <v/>
      </c>
      <c r="Y29" s="131"/>
      <c r="Z29" s="130" t="str">
        <f t="shared" si="4"/>
        <v xml:space="preserve"> </v>
      </c>
      <c r="AA29" s="422" t="str">
        <f>IFERROR(RANK(Z29,$Z$13:$Z$127,0)+COUNTIF($Z$13:Z29,#REF!)," ")</f>
        <v xml:space="preserve"> </v>
      </c>
    </row>
    <row r="30" spans="1:27" ht="22.5" customHeight="1">
      <c r="A30" s="126"/>
      <c r="B30" s="126"/>
      <c r="C30" s="194" t="str">
        <f>'1. Master scoring '!C31</f>
        <v/>
      </c>
      <c r="D30" s="194" t="str">
        <f>'1. Master scoring '!D31</f>
        <v/>
      </c>
      <c r="E30" s="128"/>
      <c r="F30" s="127"/>
      <c r="G30" s="127"/>
      <c r="H30" s="127"/>
      <c r="I30" s="127"/>
      <c r="J30" s="127"/>
      <c r="K30" s="135" t="str">
        <f t="shared" si="0"/>
        <v/>
      </c>
      <c r="L30" s="127"/>
      <c r="M30" s="146" t="str">
        <f t="shared" si="1"/>
        <v/>
      </c>
      <c r="N30" s="127"/>
      <c r="O30" s="133" t="str">
        <f t="shared" si="5"/>
        <v/>
      </c>
      <c r="P30" s="133" t="str">
        <f t="shared" si="2"/>
        <v/>
      </c>
      <c r="Q30" s="127"/>
      <c r="R30" s="127"/>
      <c r="S30" s="127"/>
      <c r="T30" s="128"/>
      <c r="U30" s="135" t="str">
        <f t="shared" si="3"/>
        <v/>
      </c>
      <c r="V30" s="758"/>
      <c r="W30" s="758"/>
      <c r="X30" s="135" t="str">
        <f t="shared" si="6"/>
        <v/>
      </c>
      <c r="Y30" s="131"/>
      <c r="Z30" s="130" t="str">
        <f t="shared" si="4"/>
        <v xml:space="preserve"> </v>
      </c>
      <c r="AA30" s="422" t="str">
        <f>IFERROR(RANK(Z30,$Z$13:$Z$127,0)+COUNTIF($Z$13:Z30,#REF!)," ")</f>
        <v xml:space="preserve"> </v>
      </c>
    </row>
    <row r="31" spans="1:27" ht="22.5" customHeight="1">
      <c r="A31" s="126"/>
      <c r="B31" s="126"/>
      <c r="C31" s="194">
        <f>'1. Master scoring '!C32</f>
        <v>0</v>
      </c>
      <c r="D31" s="194" t="str">
        <f>'1. Master scoring '!D32</f>
        <v/>
      </c>
      <c r="E31" s="128"/>
      <c r="F31" s="127"/>
      <c r="G31" s="127"/>
      <c r="H31" s="127"/>
      <c r="I31" s="127"/>
      <c r="J31" s="127"/>
      <c r="K31" s="135" t="str">
        <f t="shared" si="0"/>
        <v/>
      </c>
      <c r="L31" s="127"/>
      <c r="M31" s="146" t="str">
        <f t="shared" si="1"/>
        <v/>
      </c>
      <c r="N31" s="127"/>
      <c r="O31" s="133" t="str">
        <f t="shared" si="5"/>
        <v/>
      </c>
      <c r="P31" s="133" t="str">
        <f t="shared" si="2"/>
        <v/>
      </c>
      <c r="Q31" s="127"/>
      <c r="R31" s="127"/>
      <c r="S31" s="127"/>
      <c r="T31" s="128"/>
      <c r="U31" s="135" t="str">
        <f t="shared" si="3"/>
        <v/>
      </c>
      <c r="V31" s="758"/>
      <c r="W31" s="758"/>
      <c r="X31" s="135" t="str">
        <f t="shared" si="6"/>
        <v/>
      </c>
      <c r="Y31" s="131"/>
      <c r="Z31" s="130" t="str">
        <f t="shared" si="4"/>
        <v xml:space="preserve"> </v>
      </c>
      <c r="AA31" s="422" t="str">
        <f>IFERROR(RANK(Z31,$Z$13:$Z$127,0)+COUNTIF($Z$13:Z31,#REF!)," ")</f>
        <v xml:space="preserve"> </v>
      </c>
    </row>
    <row r="32" spans="1:27" ht="22.5" customHeight="1">
      <c r="A32" s="126"/>
      <c r="B32" s="126"/>
      <c r="C32" s="194">
        <f>'1. Master scoring '!C33</f>
        <v>0</v>
      </c>
      <c r="D32" s="194" t="str">
        <f>'1. Master scoring '!D33</f>
        <v/>
      </c>
      <c r="E32" s="128"/>
      <c r="F32" s="127"/>
      <c r="G32" s="127"/>
      <c r="H32" s="127"/>
      <c r="I32" s="127"/>
      <c r="J32" s="127"/>
      <c r="K32" s="135" t="str">
        <f t="shared" si="0"/>
        <v/>
      </c>
      <c r="L32" s="127"/>
      <c r="M32" s="146" t="str">
        <f t="shared" si="1"/>
        <v/>
      </c>
      <c r="N32" s="127"/>
      <c r="O32" s="133" t="str">
        <f t="shared" si="5"/>
        <v/>
      </c>
      <c r="P32" s="133" t="str">
        <f t="shared" si="2"/>
        <v/>
      </c>
      <c r="Q32" s="127"/>
      <c r="R32" s="127"/>
      <c r="S32" s="127"/>
      <c r="T32" s="128"/>
      <c r="U32" s="135" t="str">
        <f t="shared" si="3"/>
        <v/>
      </c>
      <c r="V32" s="758"/>
      <c r="W32" s="758"/>
      <c r="X32" s="135" t="str">
        <f t="shared" si="6"/>
        <v/>
      </c>
      <c r="Y32" s="131"/>
      <c r="Z32" s="130" t="str">
        <f t="shared" si="4"/>
        <v xml:space="preserve"> </v>
      </c>
      <c r="AA32" s="422" t="str">
        <f>IFERROR(RANK(Z32,$Z$13:$Z$127,0)+COUNTIF($Z$13:Z32,#REF!)," ")</f>
        <v xml:space="preserve"> </v>
      </c>
    </row>
    <row r="33" spans="1:27" ht="22.5" customHeight="1">
      <c r="A33" s="126"/>
      <c r="B33" s="126"/>
      <c r="C33" s="194">
        <f>'1. Master scoring '!C34</f>
        <v>0</v>
      </c>
      <c r="D33" s="194" t="str">
        <f>'1. Master scoring '!D34</f>
        <v/>
      </c>
      <c r="E33" s="128"/>
      <c r="F33" s="127"/>
      <c r="G33" s="127"/>
      <c r="H33" s="127"/>
      <c r="I33" s="127"/>
      <c r="J33" s="127"/>
      <c r="K33" s="135" t="str">
        <f t="shared" si="0"/>
        <v/>
      </c>
      <c r="L33" s="127"/>
      <c r="M33" s="146" t="str">
        <f t="shared" si="1"/>
        <v/>
      </c>
      <c r="N33" s="127"/>
      <c r="O33" s="133" t="str">
        <f t="shared" si="5"/>
        <v/>
      </c>
      <c r="P33" s="133" t="str">
        <f t="shared" si="2"/>
        <v/>
      </c>
      <c r="Q33" s="127"/>
      <c r="R33" s="127"/>
      <c r="S33" s="127"/>
      <c r="T33" s="128"/>
      <c r="U33" s="135" t="str">
        <f t="shared" si="3"/>
        <v/>
      </c>
      <c r="V33" s="758"/>
      <c r="W33" s="758"/>
      <c r="X33" s="135" t="str">
        <f t="shared" si="6"/>
        <v/>
      </c>
      <c r="Y33" s="131"/>
      <c r="Z33" s="130" t="str">
        <f t="shared" si="4"/>
        <v xml:space="preserve"> </v>
      </c>
      <c r="AA33" s="422" t="str">
        <f>IFERROR(RANK(Z33,$Z$13:$Z$127,0)+COUNTIF($Z$13:Z33,#REF!)," ")</f>
        <v xml:space="preserve"> </v>
      </c>
    </row>
    <row r="34" spans="1:27" ht="22.5" customHeight="1">
      <c r="A34" s="126"/>
      <c r="B34" s="126"/>
      <c r="C34" s="194">
        <f>'1. Master scoring '!C35</f>
        <v>0</v>
      </c>
      <c r="D34" s="194" t="str">
        <f>'1. Master scoring '!D35</f>
        <v/>
      </c>
      <c r="E34" s="128"/>
      <c r="F34" s="127"/>
      <c r="G34" s="127"/>
      <c r="H34" s="127"/>
      <c r="I34" s="127"/>
      <c r="J34" s="127"/>
      <c r="K34" s="135" t="str">
        <f t="shared" si="0"/>
        <v/>
      </c>
      <c r="L34" s="127"/>
      <c r="M34" s="146" t="str">
        <f t="shared" si="1"/>
        <v/>
      </c>
      <c r="N34" s="127"/>
      <c r="O34" s="133" t="str">
        <f t="shared" si="5"/>
        <v/>
      </c>
      <c r="P34" s="133" t="str">
        <f t="shared" si="2"/>
        <v/>
      </c>
      <c r="Q34" s="127"/>
      <c r="R34" s="127"/>
      <c r="S34" s="127"/>
      <c r="T34" s="128"/>
      <c r="U34" s="135" t="str">
        <f t="shared" si="3"/>
        <v/>
      </c>
      <c r="V34" s="758"/>
      <c r="W34" s="758"/>
      <c r="X34" s="135" t="str">
        <f t="shared" si="6"/>
        <v/>
      </c>
      <c r="Y34" s="131"/>
      <c r="Z34" s="130" t="str">
        <f t="shared" si="4"/>
        <v xml:space="preserve"> </v>
      </c>
      <c r="AA34" s="422" t="str">
        <f>IFERROR(RANK(Z34,$Z$13:$Z$127,0)+COUNTIF($Z$13:Z34,#REF!)," ")</f>
        <v xml:space="preserve"> </v>
      </c>
    </row>
    <row r="35" spans="1:27" ht="22.5" customHeight="1">
      <c r="A35" s="126"/>
      <c r="B35" s="126"/>
      <c r="C35" s="194">
        <f>'1. Master scoring '!C36</f>
        <v>0</v>
      </c>
      <c r="D35" s="194" t="str">
        <f>'1. Master scoring '!D36</f>
        <v/>
      </c>
      <c r="E35" s="128"/>
      <c r="F35" s="127"/>
      <c r="G35" s="127"/>
      <c r="H35" s="127"/>
      <c r="I35" s="127"/>
      <c r="J35" s="127"/>
      <c r="K35" s="135" t="str">
        <f t="shared" si="0"/>
        <v/>
      </c>
      <c r="L35" s="127"/>
      <c r="M35" s="146" t="str">
        <f t="shared" si="1"/>
        <v/>
      </c>
      <c r="N35" s="127"/>
      <c r="O35" s="133" t="str">
        <f t="shared" si="5"/>
        <v/>
      </c>
      <c r="P35" s="133" t="str">
        <f t="shared" si="2"/>
        <v/>
      </c>
      <c r="Q35" s="127"/>
      <c r="R35" s="127"/>
      <c r="S35" s="127"/>
      <c r="T35" s="128"/>
      <c r="U35" s="135" t="str">
        <f t="shared" si="3"/>
        <v/>
      </c>
      <c r="V35" s="758"/>
      <c r="W35" s="758"/>
      <c r="X35" s="135" t="str">
        <f t="shared" si="6"/>
        <v/>
      </c>
      <c r="Y35" s="131"/>
      <c r="Z35" s="130" t="str">
        <f t="shared" si="4"/>
        <v xml:space="preserve"> </v>
      </c>
      <c r="AA35" s="422" t="str">
        <f>IFERROR(RANK(Z35,$Z$13:$Z$127,0)+COUNTIF($Z$13:Z35,#REF!)," ")</f>
        <v xml:space="preserve"> </v>
      </c>
    </row>
    <row r="36" spans="1:27" ht="22.5" customHeight="1">
      <c r="A36" s="126"/>
      <c r="B36" s="126"/>
      <c r="C36" s="194">
        <f>'1. Master scoring '!C37</f>
        <v>0</v>
      </c>
      <c r="D36" s="194" t="str">
        <f>'1. Master scoring '!D37</f>
        <v/>
      </c>
      <c r="E36" s="128"/>
      <c r="F36" s="127"/>
      <c r="G36" s="127"/>
      <c r="H36" s="127"/>
      <c r="I36" s="127"/>
      <c r="J36" s="127"/>
      <c r="K36" s="135" t="str">
        <f t="shared" si="0"/>
        <v/>
      </c>
      <c r="L36" s="127"/>
      <c r="M36" s="146" t="str">
        <f t="shared" si="1"/>
        <v/>
      </c>
      <c r="N36" s="127"/>
      <c r="O36" s="133" t="str">
        <f t="shared" si="5"/>
        <v/>
      </c>
      <c r="P36" s="133" t="str">
        <f t="shared" si="2"/>
        <v/>
      </c>
      <c r="Q36" s="127"/>
      <c r="R36" s="127"/>
      <c r="S36" s="127"/>
      <c r="T36" s="128"/>
      <c r="U36" s="135" t="str">
        <f t="shared" si="3"/>
        <v/>
      </c>
      <c r="V36" s="758"/>
      <c r="W36" s="758"/>
      <c r="X36" s="135" t="str">
        <f t="shared" si="6"/>
        <v/>
      </c>
      <c r="Y36" s="131"/>
      <c r="Z36" s="130" t="str">
        <f t="shared" si="4"/>
        <v xml:space="preserve"> </v>
      </c>
      <c r="AA36" s="422" t="str">
        <f>IFERROR(RANK(Z36,$Z$13:$Z$127,0)+COUNTIF($Z$13:Z36,#REF!)," ")</f>
        <v xml:space="preserve"> </v>
      </c>
    </row>
    <row r="37" spans="1:27" ht="22.5" customHeight="1">
      <c r="A37" s="126"/>
      <c r="B37" s="126"/>
      <c r="C37" s="194">
        <f>'1. Master scoring '!C38</f>
        <v>0</v>
      </c>
      <c r="D37" s="194" t="str">
        <f>'1. Master scoring '!D38</f>
        <v/>
      </c>
      <c r="E37" s="128"/>
      <c r="F37" s="127"/>
      <c r="G37" s="127"/>
      <c r="H37" s="127"/>
      <c r="I37" s="127"/>
      <c r="J37" s="127"/>
      <c r="K37" s="135" t="str">
        <f t="shared" si="0"/>
        <v/>
      </c>
      <c r="L37" s="127"/>
      <c r="M37" s="146" t="str">
        <f t="shared" si="1"/>
        <v/>
      </c>
      <c r="N37" s="127"/>
      <c r="O37" s="133" t="str">
        <f t="shared" si="5"/>
        <v/>
      </c>
      <c r="P37" s="133" t="str">
        <f t="shared" si="2"/>
        <v/>
      </c>
      <c r="Q37" s="127"/>
      <c r="R37" s="127"/>
      <c r="S37" s="127"/>
      <c r="T37" s="128"/>
      <c r="U37" s="135" t="str">
        <f t="shared" si="3"/>
        <v/>
      </c>
      <c r="V37" s="758"/>
      <c r="W37" s="758"/>
      <c r="X37" s="135" t="str">
        <f t="shared" si="6"/>
        <v/>
      </c>
      <c r="Y37" s="131"/>
      <c r="Z37" s="130" t="str">
        <f t="shared" si="4"/>
        <v xml:space="preserve"> </v>
      </c>
      <c r="AA37" s="422" t="str">
        <f>IFERROR(RANK(Z37,$Z$13:$Z$127,0)+COUNTIF($Z$13:Z37,#REF!)," ")</f>
        <v xml:space="preserve"> </v>
      </c>
    </row>
    <row r="38" spans="1:27" ht="22.5" customHeight="1">
      <c r="A38" s="126"/>
      <c r="B38" s="126"/>
      <c r="C38" s="194">
        <f>'1. Master scoring '!C39</f>
        <v>0</v>
      </c>
      <c r="D38" s="194" t="str">
        <f>'1. Master scoring '!D39</f>
        <v/>
      </c>
      <c r="E38" s="128"/>
      <c r="F38" s="127"/>
      <c r="G38" s="127"/>
      <c r="H38" s="127"/>
      <c r="I38" s="127"/>
      <c r="J38" s="127"/>
      <c r="K38" s="135" t="str">
        <f t="shared" si="0"/>
        <v/>
      </c>
      <c r="L38" s="127"/>
      <c r="M38" s="146" t="str">
        <f t="shared" si="1"/>
        <v/>
      </c>
      <c r="N38" s="127"/>
      <c r="O38" s="133" t="str">
        <f t="shared" si="5"/>
        <v/>
      </c>
      <c r="P38" s="133" t="str">
        <f t="shared" si="2"/>
        <v/>
      </c>
      <c r="Q38" s="127"/>
      <c r="R38" s="127"/>
      <c r="S38" s="127"/>
      <c r="T38" s="128"/>
      <c r="U38" s="135" t="str">
        <f t="shared" si="3"/>
        <v/>
      </c>
      <c r="V38" s="758"/>
      <c r="W38" s="758"/>
      <c r="X38" s="135" t="str">
        <f t="shared" si="6"/>
        <v/>
      </c>
      <c r="Y38" s="131"/>
      <c r="Z38" s="130" t="str">
        <f t="shared" si="4"/>
        <v xml:space="preserve"> </v>
      </c>
      <c r="AA38" s="422" t="str">
        <f>IFERROR(RANK(Z38,$Z$13:$Z$127,0)+COUNTIF($Z$13:Z38,#REF!)," ")</f>
        <v xml:space="preserve"> </v>
      </c>
    </row>
    <row r="39" spans="1:27" ht="22.5" customHeight="1">
      <c r="A39" s="126"/>
      <c r="B39" s="126"/>
      <c r="C39" s="194">
        <f>'1. Master scoring '!C40</f>
        <v>0</v>
      </c>
      <c r="D39" s="194" t="str">
        <f>'1. Master scoring '!D40</f>
        <v/>
      </c>
      <c r="E39" s="128"/>
      <c r="F39" s="127"/>
      <c r="G39" s="127"/>
      <c r="H39" s="127"/>
      <c r="I39" s="127"/>
      <c r="J39" s="127"/>
      <c r="K39" s="135" t="str">
        <f t="shared" si="0"/>
        <v/>
      </c>
      <c r="L39" s="127"/>
      <c r="M39" s="146" t="str">
        <f t="shared" si="1"/>
        <v/>
      </c>
      <c r="N39" s="127"/>
      <c r="O39" s="133" t="str">
        <f t="shared" si="5"/>
        <v/>
      </c>
      <c r="P39" s="133" t="str">
        <f t="shared" si="2"/>
        <v/>
      </c>
      <c r="Q39" s="127"/>
      <c r="R39" s="127"/>
      <c r="S39" s="127"/>
      <c r="T39" s="128"/>
      <c r="U39" s="135" t="str">
        <f t="shared" si="3"/>
        <v/>
      </c>
      <c r="V39" s="758"/>
      <c r="W39" s="758"/>
      <c r="X39" s="135" t="str">
        <f t="shared" si="6"/>
        <v/>
      </c>
      <c r="Y39" s="131"/>
      <c r="Z39" s="130" t="str">
        <f t="shared" si="4"/>
        <v xml:space="preserve"> </v>
      </c>
      <c r="AA39" s="422" t="str">
        <f>IFERROR(RANK(Z39,$Z$13:$Z$127,0)+COUNTIF($Z$13:Z39,#REF!)," ")</f>
        <v xml:space="preserve"> </v>
      </c>
    </row>
    <row r="40" spans="1:27" ht="22.5" customHeight="1">
      <c r="A40" s="126"/>
      <c r="B40" s="126"/>
      <c r="C40" s="194">
        <f>'1. Master scoring '!C41</f>
        <v>0</v>
      </c>
      <c r="D40" s="194" t="str">
        <f>'1. Master scoring '!D41</f>
        <v/>
      </c>
      <c r="E40" s="128"/>
      <c r="F40" s="127"/>
      <c r="G40" s="127"/>
      <c r="H40" s="127"/>
      <c r="I40" s="127"/>
      <c r="J40" s="127"/>
      <c r="K40" s="135" t="str">
        <f t="shared" si="0"/>
        <v/>
      </c>
      <c r="L40" s="127"/>
      <c r="M40" s="146" t="str">
        <f t="shared" si="1"/>
        <v/>
      </c>
      <c r="N40" s="127"/>
      <c r="O40" s="133" t="str">
        <f t="shared" si="5"/>
        <v/>
      </c>
      <c r="P40" s="133" t="str">
        <f t="shared" si="2"/>
        <v/>
      </c>
      <c r="Q40" s="127"/>
      <c r="R40" s="127"/>
      <c r="S40" s="127"/>
      <c r="T40" s="128"/>
      <c r="U40" s="135" t="str">
        <f t="shared" si="3"/>
        <v/>
      </c>
      <c r="V40" s="758"/>
      <c r="W40" s="758"/>
      <c r="X40" s="135" t="str">
        <f t="shared" si="6"/>
        <v/>
      </c>
      <c r="Y40" s="131"/>
      <c r="Z40" s="130" t="str">
        <f t="shared" si="4"/>
        <v xml:space="preserve"> </v>
      </c>
      <c r="AA40" s="422" t="str">
        <f>IFERROR(RANK(Z40,$Z$13:$Z$127,0)+COUNTIF($Z$13:Z40,#REF!)," ")</f>
        <v xml:space="preserve"> </v>
      </c>
    </row>
    <row r="41" spans="1:27" ht="22.5" customHeight="1">
      <c r="A41" s="126"/>
      <c r="B41" s="126"/>
      <c r="C41" s="194">
        <f>'1. Master scoring '!C42</f>
        <v>0</v>
      </c>
      <c r="D41" s="194" t="str">
        <f>'1. Master scoring '!D42</f>
        <v/>
      </c>
      <c r="E41" s="128"/>
      <c r="F41" s="127"/>
      <c r="G41" s="127"/>
      <c r="H41" s="127"/>
      <c r="I41" s="127"/>
      <c r="J41" s="127"/>
      <c r="K41" s="135" t="str">
        <f t="shared" si="0"/>
        <v/>
      </c>
      <c r="L41" s="127"/>
      <c r="M41" s="146" t="str">
        <f t="shared" si="1"/>
        <v/>
      </c>
      <c r="N41" s="127"/>
      <c r="O41" s="133" t="str">
        <f t="shared" si="5"/>
        <v/>
      </c>
      <c r="P41" s="133" t="str">
        <f t="shared" si="2"/>
        <v/>
      </c>
      <c r="Q41" s="127"/>
      <c r="R41" s="127"/>
      <c r="S41" s="127"/>
      <c r="T41" s="128"/>
      <c r="U41" s="135" t="str">
        <f t="shared" si="3"/>
        <v/>
      </c>
      <c r="V41" s="758"/>
      <c r="W41" s="758"/>
      <c r="X41" s="135" t="str">
        <f t="shared" si="6"/>
        <v/>
      </c>
      <c r="Y41" s="131"/>
      <c r="Z41" s="130" t="str">
        <f t="shared" si="4"/>
        <v xml:space="preserve"> </v>
      </c>
      <c r="AA41" s="422" t="str">
        <f>IFERROR(RANK(Z41,$Z$13:$Z$127,0)+COUNTIF($Z$13:Z41,#REF!)," ")</f>
        <v xml:space="preserve"> </v>
      </c>
    </row>
    <row r="42" spans="1:27" ht="22.5" customHeight="1">
      <c r="A42" s="126"/>
      <c r="B42" s="126"/>
      <c r="C42" s="194">
        <f>'1. Master scoring '!C43</f>
        <v>0</v>
      </c>
      <c r="D42" s="194" t="str">
        <f>'1. Master scoring '!D43</f>
        <v/>
      </c>
      <c r="E42" s="128"/>
      <c r="F42" s="127"/>
      <c r="G42" s="127"/>
      <c r="H42" s="127"/>
      <c r="I42" s="127"/>
      <c r="J42" s="127"/>
      <c r="K42" s="135" t="str">
        <f t="shared" si="0"/>
        <v/>
      </c>
      <c r="L42" s="127"/>
      <c r="M42" s="146" t="str">
        <f t="shared" si="1"/>
        <v/>
      </c>
      <c r="N42" s="127"/>
      <c r="O42" s="133" t="str">
        <f t="shared" si="5"/>
        <v/>
      </c>
      <c r="P42" s="133" t="str">
        <f t="shared" si="2"/>
        <v/>
      </c>
      <c r="Q42" s="127"/>
      <c r="R42" s="127"/>
      <c r="S42" s="127"/>
      <c r="T42" s="128"/>
      <c r="U42" s="135" t="str">
        <f t="shared" si="3"/>
        <v/>
      </c>
      <c r="V42" s="758"/>
      <c r="W42" s="758"/>
      <c r="X42" s="135" t="str">
        <f t="shared" si="6"/>
        <v/>
      </c>
      <c r="Y42" s="131"/>
      <c r="Z42" s="130" t="str">
        <f t="shared" si="4"/>
        <v xml:space="preserve"> </v>
      </c>
      <c r="AA42" s="422" t="str">
        <f>IFERROR(RANK(Z42,$Z$13:$Z$127,0)+COUNTIF($Z$13:Z42,#REF!)," ")</f>
        <v xml:space="preserve"> </v>
      </c>
    </row>
    <row r="43" spans="1:27" ht="22.5" customHeight="1">
      <c r="A43" s="126"/>
      <c r="B43" s="126"/>
      <c r="C43" s="194">
        <f>'1. Master scoring '!C44</f>
        <v>0</v>
      </c>
      <c r="D43" s="194" t="str">
        <f>'1. Master scoring '!D44</f>
        <v/>
      </c>
      <c r="E43" s="128"/>
      <c r="F43" s="127"/>
      <c r="G43" s="127"/>
      <c r="H43" s="127"/>
      <c r="I43" s="127"/>
      <c r="J43" s="127"/>
      <c r="K43" s="135" t="str">
        <f t="shared" si="0"/>
        <v/>
      </c>
      <c r="L43" s="127"/>
      <c r="M43" s="146" t="str">
        <f t="shared" si="1"/>
        <v/>
      </c>
      <c r="N43" s="127"/>
      <c r="O43" s="133" t="str">
        <f t="shared" si="5"/>
        <v/>
      </c>
      <c r="P43" s="133" t="str">
        <f t="shared" si="2"/>
        <v/>
      </c>
      <c r="Q43" s="127"/>
      <c r="R43" s="127"/>
      <c r="S43" s="127"/>
      <c r="T43" s="128"/>
      <c r="U43" s="135" t="str">
        <f t="shared" si="3"/>
        <v/>
      </c>
      <c r="V43" s="758"/>
      <c r="W43" s="758"/>
      <c r="X43" s="135" t="str">
        <f t="shared" si="6"/>
        <v/>
      </c>
      <c r="Y43" s="131"/>
      <c r="Z43" s="130" t="str">
        <f t="shared" si="4"/>
        <v xml:space="preserve"> </v>
      </c>
      <c r="AA43" s="422" t="str">
        <f>IFERROR(RANK(Z43,$Z$13:$Z$127,0)+COUNTIF($Z$13:Z43,#REF!)," ")</f>
        <v xml:space="preserve"> </v>
      </c>
    </row>
    <row r="44" spans="1:27" ht="22.5" customHeight="1">
      <c r="A44" s="126"/>
      <c r="B44" s="126"/>
      <c r="C44" s="194">
        <f>'1. Master scoring '!C45</f>
        <v>0</v>
      </c>
      <c r="D44" s="194" t="str">
        <f>'1. Master scoring '!D45</f>
        <v/>
      </c>
      <c r="E44" s="128"/>
      <c r="F44" s="127"/>
      <c r="G44" s="127"/>
      <c r="H44" s="127"/>
      <c r="I44" s="127"/>
      <c r="J44" s="127"/>
      <c r="K44" s="135" t="str">
        <f t="shared" si="0"/>
        <v/>
      </c>
      <c r="L44" s="127"/>
      <c r="M44" s="146" t="str">
        <f t="shared" si="1"/>
        <v/>
      </c>
      <c r="N44" s="127"/>
      <c r="O44" s="133" t="str">
        <f t="shared" si="5"/>
        <v/>
      </c>
      <c r="P44" s="133" t="str">
        <f t="shared" si="2"/>
        <v/>
      </c>
      <c r="Q44" s="127"/>
      <c r="R44" s="127"/>
      <c r="S44" s="127"/>
      <c r="T44" s="128"/>
      <c r="U44" s="135" t="str">
        <f t="shared" si="3"/>
        <v/>
      </c>
      <c r="V44" s="758"/>
      <c r="W44" s="758"/>
      <c r="X44" s="135" t="str">
        <f t="shared" si="6"/>
        <v/>
      </c>
      <c r="Y44" s="131"/>
      <c r="Z44" s="130" t="str">
        <f t="shared" si="4"/>
        <v xml:space="preserve"> </v>
      </c>
      <c r="AA44" s="422" t="str">
        <f>IFERROR(RANK(Z44,$Z$13:$Z$127,0)+COUNTIF($Z$13:Z44,#REF!)," ")</f>
        <v xml:space="preserve"> </v>
      </c>
    </row>
    <row r="45" spans="1:27" ht="22.5" customHeight="1">
      <c r="A45" s="126"/>
      <c r="B45" s="126"/>
      <c r="C45" s="194">
        <f>'1. Master scoring '!C46</f>
        <v>0</v>
      </c>
      <c r="D45" s="194">
        <f>'1. Master scoring '!D46</f>
        <v>0</v>
      </c>
      <c r="E45" s="128"/>
      <c r="F45" s="127"/>
      <c r="G45" s="127"/>
      <c r="H45" s="127"/>
      <c r="I45" s="127"/>
      <c r="J45" s="127"/>
      <c r="K45" s="135" t="str">
        <f t="shared" ref="K45:K76" si="7">IFERROR(AVERAGE(F45:J45),"")</f>
        <v/>
      </c>
      <c r="L45" s="127"/>
      <c r="M45" s="146" t="str">
        <f t="shared" ref="M45:M76" si="8">IFERROR(AVERAGE(L45:L45),"")</f>
        <v/>
      </c>
      <c r="N45" s="127"/>
      <c r="O45" s="133" t="str">
        <f t="shared" si="5"/>
        <v/>
      </c>
      <c r="P45" s="133" t="str">
        <f t="shared" ref="P45:P76" si="9">IFERROR(AVERAGE(N45:O45),"")</f>
        <v/>
      </c>
      <c r="Q45" s="127"/>
      <c r="R45" s="127"/>
      <c r="S45" s="127"/>
      <c r="T45" s="128"/>
      <c r="U45" s="135" t="str">
        <f t="shared" ref="U45:U76" si="10">IFERROR(AVERAGE(Q45:T45),"")</f>
        <v/>
      </c>
      <c r="V45" s="758"/>
      <c r="W45" s="758"/>
      <c r="X45" s="135" t="str">
        <f t="shared" si="6"/>
        <v/>
      </c>
      <c r="Y45" s="131"/>
      <c r="Z45" s="130" t="str">
        <f t="shared" ref="Z45:Z68" si="11">IFERROR(AVERAGE(F45:J45,L45:L45,N45:O45,Q45:T45)," ")</f>
        <v xml:space="preserve"> </v>
      </c>
      <c r="AA45" s="422" t="str">
        <f>IFERROR(RANK(Z45,$Z$13:$Z$127,0)+COUNTIF($Z$13:Z45,#REF!)," ")</f>
        <v xml:space="preserve"> </v>
      </c>
    </row>
    <row r="46" spans="1:27" ht="22.5" customHeight="1">
      <c r="A46" s="126"/>
      <c r="B46" s="126"/>
      <c r="C46" s="194">
        <f>'1. Master scoring '!C47</f>
        <v>0</v>
      </c>
      <c r="D46" s="194">
        <f>'1. Master scoring '!D47</f>
        <v>0</v>
      </c>
      <c r="E46" s="128"/>
      <c r="F46" s="127"/>
      <c r="G46" s="127"/>
      <c r="H46" s="127"/>
      <c r="I46" s="127"/>
      <c r="J46" s="127"/>
      <c r="K46" s="135" t="str">
        <f t="shared" si="7"/>
        <v/>
      </c>
      <c r="L46" s="127"/>
      <c r="M46" s="146" t="str">
        <f t="shared" si="8"/>
        <v/>
      </c>
      <c r="N46" s="127"/>
      <c r="O46" s="133" t="str">
        <f t="shared" ref="O46:O77" si="12">IFERROR(AVERAGE(N46:N46),"")</f>
        <v/>
      </c>
      <c r="P46" s="133" t="str">
        <f t="shared" si="9"/>
        <v/>
      </c>
      <c r="Q46" s="127"/>
      <c r="R46" s="127"/>
      <c r="S46" s="127"/>
      <c r="T46" s="128"/>
      <c r="U46" s="135" t="str">
        <f t="shared" si="10"/>
        <v/>
      </c>
      <c r="V46" s="758"/>
      <c r="W46" s="758"/>
      <c r="X46" s="135" t="str">
        <f t="shared" si="6"/>
        <v/>
      </c>
      <c r="Y46" s="131"/>
      <c r="Z46" s="130" t="str">
        <f t="shared" si="11"/>
        <v xml:space="preserve"> </v>
      </c>
      <c r="AA46" s="422" t="str">
        <f>IFERROR(RANK(Z46,$Z$13:$Z$127,0)+COUNTIF($Z$13:Z46,#REF!)," ")</f>
        <v xml:space="preserve"> </v>
      </c>
    </row>
    <row r="47" spans="1:27" ht="22.5" customHeight="1">
      <c r="A47" s="126"/>
      <c r="B47" s="126"/>
      <c r="C47" s="194">
        <f>'1. Master scoring '!C48</f>
        <v>0</v>
      </c>
      <c r="D47" s="194">
        <f>'1. Master scoring '!D48</f>
        <v>0</v>
      </c>
      <c r="E47" s="128"/>
      <c r="F47" s="127"/>
      <c r="G47" s="127"/>
      <c r="H47" s="127"/>
      <c r="I47" s="127"/>
      <c r="J47" s="127"/>
      <c r="K47" s="135" t="str">
        <f t="shared" si="7"/>
        <v/>
      </c>
      <c r="L47" s="127"/>
      <c r="M47" s="146" t="str">
        <f t="shared" si="8"/>
        <v/>
      </c>
      <c r="N47" s="127"/>
      <c r="O47" s="133" t="str">
        <f t="shared" si="12"/>
        <v/>
      </c>
      <c r="P47" s="133" t="str">
        <f t="shared" si="9"/>
        <v/>
      </c>
      <c r="Q47" s="127"/>
      <c r="R47" s="127"/>
      <c r="S47" s="127"/>
      <c r="T47" s="128"/>
      <c r="U47" s="135" t="str">
        <f t="shared" si="10"/>
        <v/>
      </c>
      <c r="V47" s="758"/>
      <c r="W47" s="758"/>
      <c r="X47" s="135" t="str">
        <f t="shared" si="6"/>
        <v/>
      </c>
      <c r="Y47" s="131"/>
      <c r="Z47" s="130" t="str">
        <f t="shared" si="11"/>
        <v xml:space="preserve"> </v>
      </c>
      <c r="AA47" s="422" t="str">
        <f>IFERROR(RANK(Z47,$Z$13:$Z$127,0)+COUNTIF($Z$13:Z47,#REF!)," ")</f>
        <v xml:space="preserve"> </v>
      </c>
    </row>
    <row r="48" spans="1:27" ht="22.5" customHeight="1">
      <c r="A48" s="126"/>
      <c r="B48" s="126"/>
      <c r="C48" s="194">
        <f>'1. Master scoring '!C49</f>
        <v>0</v>
      </c>
      <c r="D48" s="194">
        <f>'1. Master scoring '!D49</f>
        <v>0</v>
      </c>
      <c r="E48" s="128"/>
      <c r="F48" s="127"/>
      <c r="G48" s="127"/>
      <c r="H48" s="127"/>
      <c r="I48" s="127"/>
      <c r="J48" s="127"/>
      <c r="K48" s="135" t="str">
        <f t="shared" si="7"/>
        <v/>
      </c>
      <c r="L48" s="127"/>
      <c r="M48" s="146" t="str">
        <f t="shared" si="8"/>
        <v/>
      </c>
      <c r="N48" s="127"/>
      <c r="O48" s="133" t="str">
        <f t="shared" si="12"/>
        <v/>
      </c>
      <c r="P48" s="133" t="str">
        <f t="shared" si="9"/>
        <v/>
      </c>
      <c r="Q48" s="127"/>
      <c r="R48" s="127"/>
      <c r="S48" s="127"/>
      <c r="T48" s="128"/>
      <c r="U48" s="135" t="str">
        <f t="shared" si="10"/>
        <v/>
      </c>
      <c r="V48" s="758"/>
      <c r="W48" s="758"/>
      <c r="X48" s="135" t="str">
        <f t="shared" si="6"/>
        <v/>
      </c>
      <c r="Y48" s="131"/>
      <c r="Z48" s="130" t="str">
        <f t="shared" si="11"/>
        <v xml:space="preserve"> </v>
      </c>
      <c r="AA48" s="422" t="str">
        <f>IFERROR(RANK(Z48,$Z$13:$Z$127,0)+COUNTIF($Z$13:Z48,#REF!)," ")</f>
        <v xml:space="preserve"> </v>
      </c>
    </row>
    <row r="49" spans="1:27" ht="22.5" customHeight="1">
      <c r="A49" s="126"/>
      <c r="B49" s="126"/>
      <c r="C49" s="194">
        <f>'1. Master scoring '!C50</f>
        <v>0</v>
      </c>
      <c r="D49" s="194">
        <f>'1. Master scoring '!D50</f>
        <v>0</v>
      </c>
      <c r="E49" s="128"/>
      <c r="F49" s="127"/>
      <c r="G49" s="127"/>
      <c r="H49" s="127"/>
      <c r="I49" s="127"/>
      <c r="J49" s="127"/>
      <c r="K49" s="135" t="str">
        <f t="shared" si="7"/>
        <v/>
      </c>
      <c r="L49" s="127"/>
      <c r="M49" s="146" t="str">
        <f t="shared" si="8"/>
        <v/>
      </c>
      <c r="N49" s="127"/>
      <c r="O49" s="133" t="str">
        <f t="shared" si="12"/>
        <v/>
      </c>
      <c r="P49" s="133" t="str">
        <f t="shared" si="9"/>
        <v/>
      </c>
      <c r="Q49" s="127"/>
      <c r="R49" s="127"/>
      <c r="S49" s="127"/>
      <c r="T49" s="128"/>
      <c r="U49" s="135" t="str">
        <f t="shared" si="10"/>
        <v/>
      </c>
      <c r="V49" s="758"/>
      <c r="W49" s="758"/>
      <c r="X49" s="135" t="str">
        <f t="shared" si="6"/>
        <v/>
      </c>
      <c r="Y49" s="131"/>
      <c r="Z49" s="130" t="str">
        <f t="shared" si="11"/>
        <v xml:space="preserve"> </v>
      </c>
      <c r="AA49" s="422" t="str">
        <f>IFERROR(RANK(Z49,$Z$13:$Z$127,0)+COUNTIF($Z$13:Z49,#REF!)," ")</f>
        <v xml:space="preserve"> </v>
      </c>
    </row>
    <row r="50" spans="1:27" ht="22.5" customHeight="1">
      <c r="A50" s="126"/>
      <c r="B50" s="126"/>
      <c r="C50" s="194">
        <f>'1. Master scoring '!C51</f>
        <v>0</v>
      </c>
      <c r="D50" s="194">
        <f>'1. Master scoring '!D51</f>
        <v>0</v>
      </c>
      <c r="E50" s="128"/>
      <c r="F50" s="127"/>
      <c r="G50" s="127"/>
      <c r="H50" s="127"/>
      <c r="I50" s="127"/>
      <c r="J50" s="127"/>
      <c r="K50" s="135" t="str">
        <f t="shared" si="7"/>
        <v/>
      </c>
      <c r="L50" s="127"/>
      <c r="M50" s="146" t="str">
        <f t="shared" si="8"/>
        <v/>
      </c>
      <c r="N50" s="127"/>
      <c r="O50" s="133" t="str">
        <f t="shared" si="12"/>
        <v/>
      </c>
      <c r="P50" s="133" t="str">
        <f t="shared" si="9"/>
        <v/>
      </c>
      <c r="Q50" s="127"/>
      <c r="R50" s="127"/>
      <c r="S50" s="127"/>
      <c r="T50" s="128"/>
      <c r="U50" s="135" t="str">
        <f t="shared" si="10"/>
        <v/>
      </c>
      <c r="V50" s="758"/>
      <c r="W50" s="758"/>
      <c r="X50" s="135" t="str">
        <f t="shared" si="6"/>
        <v/>
      </c>
      <c r="Y50" s="131"/>
      <c r="Z50" s="130" t="str">
        <f t="shared" si="11"/>
        <v xml:space="preserve"> </v>
      </c>
      <c r="AA50" s="422" t="str">
        <f>IFERROR(RANK(Z50,$Z$13:$Z$127,0)+COUNTIF($Z$13:Z50,#REF!)," ")</f>
        <v xml:space="preserve"> </v>
      </c>
    </row>
    <row r="51" spans="1:27" ht="22.5" customHeight="1">
      <c r="A51" s="126"/>
      <c r="B51" s="126"/>
      <c r="C51" s="194">
        <f>'1. Master scoring '!C52</f>
        <v>0</v>
      </c>
      <c r="D51" s="194">
        <f>'1. Master scoring '!D52</f>
        <v>0</v>
      </c>
      <c r="E51" s="128"/>
      <c r="F51" s="127"/>
      <c r="G51" s="127"/>
      <c r="H51" s="127"/>
      <c r="I51" s="127"/>
      <c r="J51" s="127"/>
      <c r="K51" s="135" t="str">
        <f t="shared" si="7"/>
        <v/>
      </c>
      <c r="L51" s="127"/>
      <c r="M51" s="146" t="str">
        <f t="shared" si="8"/>
        <v/>
      </c>
      <c r="N51" s="127"/>
      <c r="O51" s="133" t="str">
        <f t="shared" si="12"/>
        <v/>
      </c>
      <c r="P51" s="133" t="str">
        <f t="shared" si="9"/>
        <v/>
      </c>
      <c r="Q51" s="127"/>
      <c r="R51" s="127"/>
      <c r="S51" s="127"/>
      <c r="T51" s="128"/>
      <c r="U51" s="135" t="str">
        <f t="shared" si="10"/>
        <v/>
      </c>
      <c r="V51" s="758"/>
      <c r="W51" s="758"/>
      <c r="X51" s="135" t="str">
        <f t="shared" si="6"/>
        <v/>
      </c>
      <c r="Y51" s="131"/>
      <c r="Z51" s="130" t="str">
        <f t="shared" si="11"/>
        <v xml:space="preserve"> </v>
      </c>
      <c r="AA51" s="422" t="str">
        <f>IFERROR(RANK(Z51,$Z$13:$Z$127,0)+COUNTIF($Z$13:Z51,#REF!)," ")</f>
        <v xml:space="preserve"> </v>
      </c>
    </row>
    <row r="52" spans="1:27" ht="22.5" customHeight="1">
      <c r="A52" s="126"/>
      <c r="B52" s="126"/>
      <c r="C52" s="194">
        <f>'1. Master scoring '!C53</f>
        <v>0</v>
      </c>
      <c r="D52" s="194">
        <f>'1. Master scoring '!D53</f>
        <v>0</v>
      </c>
      <c r="E52" s="128"/>
      <c r="F52" s="127"/>
      <c r="G52" s="127"/>
      <c r="H52" s="127"/>
      <c r="I52" s="127"/>
      <c r="J52" s="127"/>
      <c r="K52" s="135" t="str">
        <f t="shared" si="7"/>
        <v/>
      </c>
      <c r="L52" s="127"/>
      <c r="M52" s="146" t="str">
        <f t="shared" si="8"/>
        <v/>
      </c>
      <c r="N52" s="127"/>
      <c r="O52" s="133" t="str">
        <f t="shared" si="12"/>
        <v/>
      </c>
      <c r="P52" s="133" t="str">
        <f t="shared" si="9"/>
        <v/>
      </c>
      <c r="Q52" s="127"/>
      <c r="R52" s="127"/>
      <c r="S52" s="127"/>
      <c r="T52" s="128"/>
      <c r="U52" s="135" t="str">
        <f t="shared" si="10"/>
        <v/>
      </c>
      <c r="V52" s="758"/>
      <c r="W52" s="758"/>
      <c r="X52" s="135" t="str">
        <f t="shared" si="6"/>
        <v/>
      </c>
      <c r="Y52" s="131"/>
      <c r="Z52" s="130" t="str">
        <f t="shared" si="11"/>
        <v xml:space="preserve"> </v>
      </c>
      <c r="AA52" s="422" t="str">
        <f>IFERROR(RANK(Z52,$Z$13:$Z$127,0)+COUNTIF($Z$13:Z52,#REF!)," ")</f>
        <v xml:space="preserve"> </v>
      </c>
    </row>
    <row r="53" spans="1:27" ht="22.5" customHeight="1">
      <c r="A53" s="126"/>
      <c r="B53" s="126"/>
      <c r="C53" s="194">
        <f>'1. Master scoring '!C54</f>
        <v>0</v>
      </c>
      <c r="D53" s="194">
        <f>'1. Master scoring '!D54</f>
        <v>0</v>
      </c>
      <c r="E53" s="128"/>
      <c r="F53" s="127"/>
      <c r="G53" s="127"/>
      <c r="H53" s="127"/>
      <c r="I53" s="127"/>
      <c r="J53" s="127"/>
      <c r="K53" s="135" t="str">
        <f t="shared" si="7"/>
        <v/>
      </c>
      <c r="L53" s="127"/>
      <c r="M53" s="146" t="str">
        <f t="shared" si="8"/>
        <v/>
      </c>
      <c r="N53" s="127"/>
      <c r="O53" s="133" t="str">
        <f t="shared" si="12"/>
        <v/>
      </c>
      <c r="P53" s="133" t="str">
        <f t="shared" si="9"/>
        <v/>
      </c>
      <c r="Q53" s="127"/>
      <c r="R53" s="127"/>
      <c r="S53" s="127"/>
      <c r="T53" s="128"/>
      <c r="U53" s="135" t="str">
        <f t="shared" si="10"/>
        <v/>
      </c>
      <c r="V53" s="758"/>
      <c r="W53" s="758"/>
      <c r="X53" s="135" t="str">
        <f t="shared" si="6"/>
        <v/>
      </c>
      <c r="Y53" s="131"/>
      <c r="Z53" s="130" t="str">
        <f t="shared" si="11"/>
        <v xml:space="preserve"> </v>
      </c>
      <c r="AA53" s="422" t="str">
        <f>IFERROR(RANK(Z53,$Z$13:$Z$127,0)+COUNTIF($Z$13:Z53,#REF!)," ")</f>
        <v xml:space="preserve"> </v>
      </c>
    </row>
    <row r="54" spans="1:27" ht="22.5" customHeight="1">
      <c r="A54" s="126"/>
      <c r="B54" s="126"/>
      <c r="C54" s="194">
        <f>'1. Master scoring '!C55</f>
        <v>0</v>
      </c>
      <c r="D54" s="194">
        <f>'1. Master scoring '!D55</f>
        <v>0</v>
      </c>
      <c r="E54" s="128"/>
      <c r="F54" s="127"/>
      <c r="G54" s="127"/>
      <c r="H54" s="127"/>
      <c r="I54" s="127"/>
      <c r="J54" s="127"/>
      <c r="K54" s="135" t="str">
        <f t="shared" si="7"/>
        <v/>
      </c>
      <c r="L54" s="127"/>
      <c r="M54" s="146" t="str">
        <f t="shared" si="8"/>
        <v/>
      </c>
      <c r="N54" s="127"/>
      <c r="O54" s="133" t="str">
        <f t="shared" si="12"/>
        <v/>
      </c>
      <c r="P54" s="133" t="str">
        <f t="shared" si="9"/>
        <v/>
      </c>
      <c r="Q54" s="127"/>
      <c r="R54" s="127"/>
      <c r="S54" s="127"/>
      <c r="T54" s="128"/>
      <c r="U54" s="135" t="str">
        <f t="shared" si="10"/>
        <v/>
      </c>
      <c r="V54" s="758"/>
      <c r="W54" s="758"/>
      <c r="X54" s="135" t="str">
        <f t="shared" si="6"/>
        <v/>
      </c>
      <c r="Y54" s="131"/>
      <c r="Z54" s="130" t="str">
        <f t="shared" si="11"/>
        <v xml:space="preserve"> </v>
      </c>
      <c r="AA54" s="422" t="str">
        <f>IFERROR(RANK(Z54,$Z$13:$Z$127,0)+COUNTIF($Z$13:Z54,#REF!)," ")</f>
        <v xml:space="preserve"> </v>
      </c>
    </row>
    <row r="55" spans="1:27" ht="22.5" customHeight="1">
      <c r="A55" s="126"/>
      <c r="B55" s="126"/>
      <c r="C55" s="194">
        <f>'1. Master scoring '!C56</f>
        <v>0</v>
      </c>
      <c r="D55" s="194">
        <f>'1. Master scoring '!D56</f>
        <v>0</v>
      </c>
      <c r="E55" s="128"/>
      <c r="F55" s="127"/>
      <c r="G55" s="127"/>
      <c r="H55" s="127"/>
      <c r="I55" s="127"/>
      <c r="J55" s="127"/>
      <c r="K55" s="135" t="str">
        <f t="shared" si="7"/>
        <v/>
      </c>
      <c r="L55" s="127"/>
      <c r="M55" s="146" t="str">
        <f t="shared" si="8"/>
        <v/>
      </c>
      <c r="N55" s="127"/>
      <c r="O55" s="133" t="str">
        <f t="shared" si="12"/>
        <v/>
      </c>
      <c r="P55" s="133" t="str">
        <f t="shared" si="9"/>
        <v/>
      </c>
      <c r="Q55" s="127"/>
      <c r="R55" s="127"/>
      <c r="S55" s="127"/>
      <c r="T55" s="128"/>
      <c r="U55" s="135" t="str">
        <f t="shared" si="10"/>
        <v/>
      </c>
      <c r="V55" s="758"/>
      <c r="W55" s="758"/>
      <c r="X55" s="135" t="str">
        <f t="shared" si="6"/>
        <v/>
      </c>
      <c r="Y55" s="131"/>
      <c r="Z55" s="130" t="str">
        <f t="shared" si="11"/>
        <v xml:space="preserve"> </v>
      </c>
      <c r="AA55" s="422" t="str">
        <f>IFERROR(RANK(Z55,$Z$13:$Z$127,0)+COUNTIF($Z$13:Z55,#REF!)," ")</f>
        <v xml:space="preserve"> </v>
      </c>
    </row>
    <row r="56" spans="1:27" ht="22.5" customHeight="1">
      <c r="A56" s="126"/>
      <c r="B56" s="126"/>
      <c r="C56" s="194">
        <f>'1. Master scoring '!C57</f>
        <v>0</v>
      </c>
      <c r="D56" s="194">
        <f>'1. Master scoring '!D57</f>
        <v>0</v>
      </c>
      <c r="E56" s="128"/>
      <c r="F56" s="127"/>
      <c r="G56" s="127"/>
      <c r="H56" s="127"/>
      <c r="I56" s="127"/>
      <c r="J56" s="127"/>
      <c r="K56" s="135" t="str">
        <f t="shared" si="7"/>
        <v/>
      </c>
      <c r="L56" s="127"/>
      <c r="M56" s="146" t="str">
        <f t="shared" si="8"/>
        <v/>
      </c>
      <c r="N56" s="127"/>
      <c r="O56" s="133" t="str">
        <f t="shared" si="12"/>
        <v/>
      </c>
      <c r="P56" s="133" t="str">
        <f t="shared" si="9"/>
        <v/>
      </c>
      <c r="Q56" s="127"/>
      <c r="R56" s="127"/>
      <c r="S56" s="127"/>
      <c r="T56" s="128"/>
      <c r="U56" s="135" t="str">
        <f t="shared" si="10"/>
        <v/>
      </c>
      <c r="V56" s="758"/>
      <c r="W56" s="758"/>
      <c r="X56" s="135" t="str">
        <f t="shared" si="6"/>
        <v/>
      </c>
      <c r="Y56" s="131"/>
      <c r="Z56" s="130" t="str">
        <f t="shared" si="11"/>
        <v xml:space="preserve"> </v>
      </c>
      <c r="AA56" s="422" t="str">
        <f>IFERROR(RANK(Z56,$Z$13:$Z$127,0)+COUNTIF($Z$13:Z56,#REF!)," ")</f>
        <v xml:space="preserve"> </v>
      </c>
    </row>
    <row r="57" spans="1:27" ht="22.5" customHeight="1">
      <c r="A57" s="136"/>
      <c r="B57" s="136"/>
      <c r="C57" s="194">
        <f>'1. Master scoring '!C58</f>
        <v>0</v>
      </c>
      <c r="D57" s="194">
        <f>'1. Master scoring '!D58</f>
        <v>0</v>
      </c>
      <c r="E57" s="128"/>
      <c r="F57" s="127"/>
      <c r="G57" s="127"/>
      <c r="H57" s="127"/>
      <c r="I57" s="127"/>
      <c r="J57" s="127"/>
      <c r="K57" s="135" t="str">
        <f t="shared" si="7"/>
        <v/>
      </c>
      <c r="L57" s="127"/>
      <c r="M57" s="146" t="str">
        <f t="shared" si="8"/>
        <v/>
      </c>
      <c r="N57" s="127"/>
      <c r="O57" s="133" t="str">
        <f t="shared" si="12"/>
        <v/>
      </c>
      <c r="P57" s="133" t="str">
        <f t="shared" si="9"/>
        <v/>
      </c>
      <c r="Q57" s="127"/>
      <c r="R57" s="127"/>
      <c r="S57" s="127"/>
      <c r="T57" s="128"/>
      <c r="U57" s="135" t="str">
        <f t="shared" si="10"/>
        <v/>
      </c>
      <c r="V57" s="758"/>
      <c r="W57" s="758"/>
      <c r="X57" s="135" t="str">
        <f t="shared" si="6"/>
        <v/>
      </c>
      <c r="Y57" s="131"/>
      <c r="Z57" s="130" t="str">
        <f t="shared" si="11"/>
        <v xml:space="preserve"> </v>
      </c>
      <c r="AA57" s="422" t="str">
        <f>IFERROR(RANK(Z57,$Z$13:$Z$127,0)+COUNTIF($Z$13:Z57,#REF!)," ")</f>
        <v xml:space="preserve"> </v>
      </c>
    </row>
    <row r="58" spans="1:27" ht="22.5" customHeight="1">
      <c r="A58" s="136"/>
      <c r="B58" s="136"/>
      <c r="C58" s="194">
        <f>'1. Master scoring '!C59</f>
        <v>0</v>
      </c>
      <c r="D58" s="194">
        <f>'1. Master scoring '!D59</f>
        <v>0</v>
      </c>
      <c r="E58" s="128"/>
      <c r="F58" s="127"/>
      <c r="G58" s="127"/>
      <c r="H58" s="127"/>
      <c r="I58" s="127"/>
      <c r="J58" s="127"/>
      <c r="K58" s="135" t="str">
        <f t="shared" si="7"/>
        <v/>
      </c>
      <c r="L58" s="127"/>
      <c r="M58" s="146" t="str">
        <f t="shared" si="8"/>
        <v/>
      </c>
      <c r="N58" s="127"/>
      <c r="O58" s="133" t="str">
        <f t="shared" si="12"/>
        <v/>
      </c>
      <c r="P58" s="133" t="str">
        <f t="shared" si="9"/>
        <v/>
      </c>
      <c r="Q58" s="127"/>
      <c r="R58" s="127"/>
      <c r="S58" s="127"/>
      <c r="T58" s="128"/>
      <c r="U58" s="135" t="str">
        <f t="shared" si="10"/>
        <v/>
      </c>
      <c r="V58" s="758"/>
      <c r="W58" s="758"/>
      <c r="X58" s="135" t="str">
        <f t="shared" si="6"/>
        <v/>
      </c>
      <c r="Y58" s="131"/>
      <c r="Z58" s="130" t="str">
        <f t="shared" si="11"/>
        <v xml:space="preserve"> </v>
      </c>
      <c r="AA58" s="422" t="str">
        <f>IFERROR(RANK(Z58,$Z$13:$Z$127,0)+COUNTIF($Z$13:Z58,#REF!)," ")</f>
        <v xml:space="preserve"> </v>
      </c>
    </row>
    <row r="59" spans="1:27" ht="22.5" customHeight="1">
      <c r="A59" s="136"/>
      <c r="B59" s="136"/>
      <c r="C59" s="194">
        <f>'1. Master scoring '!C60</f>
        <v>0</v>
      </c>
      <c r="D59" s="194">
        <f>'1. Master scoring '!D60</f>
        <v>0</v>
      </c>
      <c r="E59" s="128"/>
      <c r="F59" s="127"/>
      <c r="G59" s="127"/>
      <c r="H59" s="127"/>
      <c r="I59" s="127"/>
      <c r="J59" s="127"/>
      <c r="K59" s="135" t="str">
        <f t="shared" si="7"/>
        <v/>
      </c>
      <c r="L59" s="127"/>
      <c r="M59" s="146" t="str">
        <f t="shared" si="8"/>
        <v/>
      </c>
      <c r="N59" s="127"/>
      <c r="O59" s="133" t="str">
        <f t="shared" si="12"/>
        <v/>
      </c>
      <c r="P59" s="133" t="str">
        <f t="shared" si="9"/>
        <v/>
      </c>
      <c r="Q59" s="127"/>
      <c r="R59" s="127"/>
      <c r="S59" s="127"/>
      <c r="T59" s="128"/>
      <c r="U59" s="135" t="str">
        <f t="shared" si="10"/>
        <v/>
      </c>
      <c r="V59" s="758"/>
      <c r="W59" s="758"/>
      <c r="X59" s="135" t="str">
        <f t="shared" si="6"/>
        <v/>
      </c>
      <c r="Y59" s="131"/>
      <c r="Z59" s="130" t="str">
        <f t="shared" si="11"/>
        <v xml:space="preserve"> </v>
      </c>
      <c r="AA59" s="422" t="str">
        <f>IFERROR(RANK(Z59,$Z$13:$Z$127,0)+COUNTIF($Z$13:Z59,#REF!)," ")</f>
        <v xml:space="preserve"> </v>
      </c>
    </row>
    <row r="60" spans="1:27" ht="22.5" customHeight="1">
      <c r="A60" s="136"/>
      <c r="B60" s="136"/>
      <c r="C60" s="194">
        <f>'1. Master scoring '!C61</f>
        <v>0</v>
      </c>
      <c r="D60" s="194">
        <f>'1. Master scoring '!D61</f>
        <v>0</v>
      </c>
      <c r="E60" s="128"/>
      <c r="F60" s="127"/>
      <c r="G60" s="127"/>
      <c r="H60" s="127"/>
      <c r="I60" s="127"/>
      <c r="J60" s="127"/>
      <c r="K60" s="135" t="str">
        <f t="shared" si="7"/>
        <v/>
      </c>
      <c r="L60" s="127"/>
      <c r="M60" s="146" t="str">
        <f t="shared" si="8"/>
        <v/>
      </c>
      <c r="N60" s="127"/>
      <c r="O60" s="133" t="str">
        <f t="shared" si="12"/>
        <v/>
      </c>
      <c r="P60" s="133" t="str">
        <f t="shared" si="9"/>
        <v/>
      </c>
      <c r="Q60" s="127"/>
      <c r="R60" s="127"/>
      <c r="S60" s="127"/>
      <c r="T60" s="128"/>
      <c r="U60" s="135" t="str">
        <f t="shared" si="10"/>
        <v/>
      </c>
      <c r="V60" s="758"/>
      <c r="W60" s="758"/>
      <c r="X60" s="135" t="str">
        <f t="shared" si="6"/>
        <v/>
      </c>
      <c r="Y60" s="131"/>
      <c r="Z60" s="130" t="str">
        <f t="shared" si="11"/>
        <v xml:space="preserve"> </v>
      </c>
      <c r="AA60" s="422" t="str">
        <f>IFERROR(RANK(Z60,$Z$13:$Z$127,0)+COUNTIF($Z$13:Z60,#REF!)," ")</f>
        <v xml:space="preserve"> </v>
      </c>
    </row>
    <row r="61" spans="1:27" ht="22.5" customHeight="1">
      <c r="A61" s="136"/>
      <c r="B61" s="136"/>
      <c r="C61" s="194">
        <f>'1. Master scoring '!C62</f>
        <v>0</v>
      </c>
      <c r="D61" s="194">
        <f>'1. Master scoring '!D62</f>
        <v>0</v>
      </c>
      <c r="E61" s="128"/>
      <c r="F61" s="127"/>
      <c r="G61" s="127"/>
      <c r="H61" s="127"/>
      <c r="I61" s="127"/>
      <c r="J61" s="127"/>
      <c r="K61" s="135" t="str">
        <f t="shared" si="7"/>
        <v/>
      </c>
      <c r="L61" s="127"/>
      <c r="M61" s="146" t="str">
        <f t="shared" si="8"/>
        <v/>
      </c>
      <c r="N61" s="127"/>
      <c r="O61" s="133" t="str">
        <f t="shared" si="12"/>
        <v/>
      </c>
      <c r="P61" s="133" t="str">
        <f t="shared" si="9"/>
        <v/>
      </c>
      <c r="Q61" s="127"/>
      <c r="R61" s="127"/>
      <c r="S61" s="127"/>
      <c r="T61" s="128"/>
      <c r="U61" s="135" t="str">
        <f t="shared" si="10"/>
        <v/>
      </c>
      <c r="V61" s="758"/>
      <c r="W61" s="758"/>
      <c r="X61" s="135" t="str">
        <f t="shared" si="6"/>
        <v/>
      </c>
      <c r="Y61" s="131"/>
      <c r="Z61" s="130" t="str">
        <f t="shared" si="11"/>
        <v xml:space="preserve"> </v>
      </c>
      <c r="AA61" s="422" t="str">
        <f>IFERROR(RANK(Z61,$Z$13:$Z$127,0)+COUNTIF($Z$13:Z61,#REF!)," ")</f>
        <v xml:space="preserve"> </v>
      </c>
    </row>
    <row r="62" spans="1:27" ht="22.5" customHeight="1">
      <c r="A62" s="136"/>
      <c r="B62" s="136"/>
      <c r="C62" s="194">
        <f>'1. Master scoring '!C63</f>
        <v>0</v>
      </c>
      <c r="D62" s="194">
        <f>'1. Master scoring '!D63</f>
        <v>0</v>
      </c>
      <c r="E62" s="128"/>
      <c r="F62" s="127"/>
      <c r="G62" s="127"/>
      <c r="H62" s="127"/>
      <c r="I62" s="127"/>
      <c r="J62" s="127"/>
      <c r="K62" s="135" t="str">
        <f t="shared" si="7"/>
        <v/>
      </c>
      <c r="L62" s="127"/>
      <c r="M62" s="146" t="str">
        <f t="shared" si="8"/>
        <v/>
      </c>
      <c r="N62" s="127"/>
      <c r="O62" s="133" t="str">
        <f t="shared" si="12"/>
        <v/>
      </c>
      <c r="P62" s="133" t="str">
        <f t="shared" si="9"/>
        <v/>
      </c>
      <c r="Q62" s="127"/>
      <c r="R62" s="127"/>
      <c r="S62" s="127"/>
      <c r="T62" s="128"/>
      <c r="U62" s="135" t="str">
        <f t="shared" si="10"/>
        <v/>
      </c>
      <c r="V62" s="758"/>
      <c r="W62" s="758"/>
      <c r="X62" s="135" t="str">
        <f t="shared" si="6"/>
        <v/>
      </c>
      <c r="Y62" s="131"/>
      <c r="Z62" s="130" t="str">
        <f t="shared" si="11"/>
        <v xml:space="preserve"> </v>
      </c>
      <c r="AA62" s="422" t="str">
        <f>IFERROR(RANK(Z62,$Z$13:$Z$127,0)+COUNTIF($Z$13:Z62,#REF!)," ")</f>
        <v xml:space="preserve"> </v>
      </c>
    </row>
    <row r="63" spans="1:27" ht="22.5" customHeight="1">
      <c r="A63" s="136"/>
      <c r="B63" s="136"/>
      <c r="C63" s="194">
        <f>'1. Master scoring '!C64</f>
        <v>0</v>
      </c>
      <c r="D63" s="194">
        <f>'1. Master scoring '!D64</f>
        <v>0</v>
      </c>
      <c r="E63" s="128"/>
      <c r="F63" s="127"/>
      <c r="G63" s="127"/>
      <c r="H63" s="127"/>
      <c r="I63" s="127"/>
      <c r="J63" s="127"/>
      <c r="K63" s="135" t="str">
        <f t="shared" si="7"/>
        <v/>
      </c>
      <c r="L63" s="127"/>
      <c r="M63" s="146" t="str">
        <f t="shared" si="8"/>
        <v/>
      </c>
      <c r="N63" s="127"/>
      <c r="O63" s="133" t="str">
        <f t="shared" si="12"/>
        <v/>
      </c>
      <c r="P63" s="133" t="str">
        <f t="shared" si="9"/>
        <v/>
      </c>
      <c r="Q63" s="127"/>
      <c r="R63" s="127"/>
      <c r="S63" s="127"/>
      <c r="T63" s="128"/>
      <c r="U63" s="135" t="str">
        <f t="shared" si="10"/>
        <v/>
      </c>
      <c r="V63" s="758"/>
      <c r="W63" s="758"/>
      <c r="X63" s="135" t="str">
        <f t="shared" si="6"/>
        <v/>
      </c>
      <c r="Y63" s="131"/>
      <c r="Z63" s="130" t="str">
        <f t="shared" si="11"/>
        <v xml:space="preserve"> </v>
      </c>
      <c r="AA63" s="422" t="str">
        <f>IFERROR(RANK(Z63,$Z$13:$Z$127,0)+COUNTIF($Z$13:Z63,#REF!)," ")</f>
        <v xml:space="preserve"> </v>
      </c>
    </row>
    <row r="64" spans="1:27" ht="22.5" customHeight="1">
      <c r="A64" s="136"/>
      <c r="B64" s="136"/>
      <c r="C64" s="194">
        <f>'1. Master scoring '!C65</f>
        <v>0</v>
      </c>
      <c r="D64" s="194">
        <f>'1. Master scoring '!D65</f>
        <v>0</v>
      </c>
      <c r="E64" s="128"/>
      <c r="F64" s="127"/>
      <c r="G64" s="127"/>
      <c r="H64" s="127"/>
      <c r="I64" s="127"/>
      <c r="J64" s="127"/>
      <c r="K64" s="135" t="str">
        <f t="shared" si="7"/>
        <v/>
      </c>
      <c r="L64" s="127"/>
      <c r="M64" s="146" t="str">
        <f t="shared" si="8"/>
        <v/>
      </c>
      <c r="N64" s="127"/>
      <c r="O64" s="133" t="str">
        <f t="shared" si="12"/>
        <v/>
      </c>
      <c r="P64" s="133" t="str">
        <f t="shared" si="9"/>
        <v/>
      </c>
      <c r="Q64" s="127"/>
      <c r="R64" s="127"/>
      <c r="S64" s="127"/>
      <c r="T64" s="128"/>
      <c r="U64" s="135" t="str">
        <f t="shared" si="10"/>
        <v/>
      </c>
      <c r="V64" s="758"/>
      <c r="W64" s="758"/>
      <c r="X64" s="135" t="str">
        <f t="shared" si="6"/>
        <v/>
      </c>
      <c r="Y64" s="131"/>
      <c r="Z64" s="130" t="str">
        <f t="shared" si="11"/>
        <v xml:space="preserve"> </v>
      </c>
      <c r="AA64" s="422" t="str">
        <f>IFERROR(RANK(Z64,$Z$13:$Z$127,0)+COUNTIF($Z$13:Z64,#REF!)," ")</f>
        <v xml:space="preserve"> </v>
      </c>
    </row>
    <row r="65" spans="1:27" ht="22.5" customHeight="1">
      <c r="A65" s="136"/>
      <c r="B65" s="136"/>
      <c r="C65" s="194">
        <f>'1. Master scoring '!C66</f>
        <v>0</v>
      </c>
      <c r="D65" s="194">
        <f>'1. Master scoring '!D66</f>
        <v>0</v>
      </c>
      <c r="E65" s="128"/>
      <c r="F65" s="127"/>
      <c r="G65" s="127"/>
      <c r="H65" s="127"/>
      <c r="I65" s="127"/>
      <c r="J65" s="127"/>
      <c r="K65" s="135" t="str">
        <f t="shared" si="7"/>
        <v/>
      </c>
      <c r="L65" s="127"/>
      <c r="M65" s="146" t="str">
        <f t="shared" si="8"/>
        <v/>
      </c>
      <c r="N65" s="127"/>
      <c r="O65" s="133" t="str">
        <f t="shared" si="12"/>
        <v/>
      </c>
      <c r="P65" s="133" t="str">
        <f t="shared" si="9"/>
        <v/>
      </c>
      <c r="Q65" s="127"/>
      <c r="R65" s="127"/>
      <c r="S65" s="127"/>
      <c r="T65" s="128"/>
      <c r="U65" s="135" t="str">
        <f t="shared" si="10"/>
        <v/>
      </c>
      <c r="V65" s="758"/>
      <c r="W65" s="758"/>
      <c r="X65" s="135" t="str">
        <f t="shared" si="6"/>
        <v/>
      </c>
      <c r="Y65" s="131"/>
      <c r="Z65" s="130" t="str">
        <f t="shared" si="11"/>
        <v xml:space="preserve"> </v>
      </c>
      <c r="AA65" s="422" t="str">
        <f>IFERROR(RANK(Z65,$Z$13:$Z$127,0)+COUNTIF($Z$13:Z65,#REF!)," ")</f>
        <v xml:space="preserve"> </v>
      </c>
    </row>
    <row r="66" spans="1:27" ht="22.5" customHeight="1">
      <c r="A66" s="136"/>
      <c r="B66" s="136"/>
      <c r="C66" s="194">
        <f>'1. Master scoring '!C67</f>
        <v>0</v>
      </c>
      <c r="D66" s="194">
        <f>'1. Master scoring '!D67</f>
        <v>0</v>
      </c>
      <c r="E66" s="128"/>
      <c r="F66" s="127"/>
      <c r="G66" s="127"/>
      <c r="H66" s="127"/>
      <c r="I66" s="127"/>
      <c r="J66" s="127"/>
      <c r="K66" s="135" t="str">
        <f t="shared" si="7"/>
        <v/>
      </c>
      <c r="L66" s="127"/>
      <c r="M66" s="146" t="str">
        <f t="shared" si="8"/>
        <v/>
      </c>
      <c r="N66" s="127"/>
      <c r="O66" s="133" t="str">
        <f t="shared" si="12"/>
        <v/>
      </c>
      <c r="P66" s="133" t="str">
        <f t="shared" si="9"/>
        <v/>
      </c>
      <c r="Q66" s="127"/>
      <c r="R66" s="127"/>
      <c r="S66" s="127"/>
      <c r="T66" s="128"/>
      <c r="U66" s="135" t="str">
        <f t="shared" si="10"/>
        <v/>
      </c>
      <c r="V66" s="758"/>
      <c r="W66" s="758"/>
      <c r="X66" s="135" t="str">
        <f t="shared" si="6"/>
        <v/>
      </c>
      <c r="Y66" s="131"/>
      <c r="Z66" s="130" t="str">
        <f t="shared" si="11"/>
        <v xml:space="preserve"> </v>
      </c>
      <c r="AA66" s="422" t="str">
        <f>IFERROR(RANK(Z66,$Z$13:$Z$127,0)+COUNTIF($Z$13:Z66,#REF!)," ")</f>
        <v xml:space="preserve"> </v>
      </c>
    </row>
    <row r="67" spans="1:27" ht="22.5" customHeight="1">
      <c r="A67" s="136"/>
      <c r="B67" s="136"/>
      <c r="C67" s="194">
        <f>'1. Master scoring '!C68</f>
        <v>0</v>
      </c>
      <c r="D67" s="194">
        <f>'1. Master scoring '!D68</f>
        <v>0</v>
      </c>
      <c r="E67" s="128"/>
      <c r="F67" s="127"/>
      <c r="G67" s="127"/>
      <c r="H67" s="127"/>
      <c r="I67" s="127"/>
      <c r="J67" s="127"/>
      <c r="K67" s="135" t="str">
        <f t="shared" si="7"/>
        <v/>
      </c>
      <c r="L67" s="127"/>
      <c r="M67" s="146" t="str">
        <f t="shared" si="8"/>
        <v/>
      </c>
      <c r="N67" s="127"/>
      <c r="O67" s="133" t="str">
        <f t="shared" si="12"/>
        <v/>
      </c>
      <c r="P67" s="133" t="str">
        <f t="shared" si="9"/>
        <v/>
      </c>
      <c r="Q67" s="127"/>
      <c r="R67" s="127"/>
      <c r="S67" s="127"/>
      <c r="T67" s="128"/>
      <c r="U67" s="135" t="str">
        <f t="shared" si="10"/>
        <v/>
      </c>
      <c r="V67" s="758"/>
      <c r="W67" s="758"/>
      <c r="X67" s="135" t="str">
        <f t="shared" si="6"/>
        <v/>
      </c>
      <c r="Y67" s="131"/>
      <c r="Z67" s="130" t="str">
        <f t="shared" si="11"/>
        <v xml:space="preserve"> </v>
      </c>
      <c r="AA67" s="422" t="str">
        <f>IFERROR(RANK(Z67,$Z$13:$Z$127,0)+COUNTIF($Z$13:Z67,#REF!)," ")</f>
        <v xml:space="preserve"> </v>
      </c>
    </row>
    <row r="68" spans="1:27" ht="22.5" customHeight="1">
      <c r="A68" s="136"/>
      <c r="B68" s="136"/>
      <c r="C68" s="194">
        <f>'1. Master scoring '!C69</f>
        <v>0</v>
      </c>
      <c r="D68" s="194">
        <f>'1. Master scoring '!D69</f>
        <v>0</v>
      </c>
      <c r="E68" s="128"/>
      <c r="F68" s="127"/>
      <c r="G68" s="127"/>
      <c r="H68" s="127"/>
      <c r="I68" s="127"/>
      <c r="J68" s="127"/>
      <c r="K68" s="135" t="str">
        <f t="shared" si="7"/>
        <v/>
      </c>
      <c r="L68" s="127"/>
      <c r="M68" s="146" t="str">
        <f t="shared" si="8"/>
        <v/>
      </c>
      <c r="N68" s="127"/>
      <c r="O68" s="133" t="str">
        <f t="shared" si="12"/>
        <v/>
      </c>
      <c r="P68" s="133" t="str">
        <f t="shared" si="9"/>
        <v/>
      </c>
      <c r="Q68" s="127"/>
      <c r="R68" s="127"/>
      <c r="S68" s="127"/>
      <c r="T68" s="128"/>
      <c r="U68" s="135" t="str">
        <f t="shared" si="10"/>
        <v/>
      </c>
      <c r="V68" s="758"/>
      <c r="W68" s="758"/>
      <c r="X68" s="135" t="str">
        <f t="shared" si="6"/>
        <v/>
      </c>
      <c r="Y68" s="131"/>
      <c r="Z68" s="130" t="str">
        <f t="shared" si="11"/>
        <v xml:space="preserve"> </v>
      </c>
      <c r="AA68" s="422" t="str">
        <f>IFERROR(RANK(Z68,$Z$13:$Z$127,0)+COUNTIF($Z$13:Z68,#REF!)," ")</f>
        <v xml:space="preserve"> </v>
      </c>
    </row>
    <row r="69" spans="1:27" ht="22.5" customHeight="1">
      <c r="A69" s="136"/>
      <c r="B69" s="136"/>
      <c r="C69" s="194">
        <f>'1. Master scoring '!C70</f>
        <v>0</v>
      </c>
      <c r="D69" s="194">
        <f>'1. Master scoring '!D70</f>
        <v>0</v>
      </c>
      <c r="E69" s="128"/>
      <c r="F69" s="127"/>
      <c r="G69" s="127"/>
      <c r="H69" s="127"/>
      <c r="I69" s="127"/>
      <c r="J69" s="127"/>
      <c r="K69" s="135" t="str">
        <f t="shared" si="7"/>
        <v/>
      </c>
      <c r="L69" s="127"/>
      <c r="M69" s="146" t="str">
        <f t="shared" si="8"/>
        <v/>
      </c>
      <c r="N69" s="127"/>
      <c r="O69" s="147" t="str">
        <f t="shared" si="12"/>
        <v/>
      </c>
      <c r="P69" s="133" t="str">
        <f t="shared" si="9"/>
        <v/>
      </c>
      <c r="Q69" s="127"/>
      <c r="R69" s="127"/>
      <c r="S69" s="127"/>
      <c r="T69" s="128"/>
      <c r="U69" s="135" t="str">
        <f t="shared" si="10"/>
        <v/>
      </c>
      <c r="V69" s="758"/>
      <c r="W69" s="758"/>
      <c r="X69" s="135" t="str">
        <f t="shared" si="6"/>
        <v/>
      </c>
      <c r="Y69" s="131"/>
      <c r="Z69" s="192" t="s">
        <v>1</v>
      </c>
      <c r="AA69" s="737"/>
    </row>
    <row r="70" spans="1:27" ht="22.5" customHeight="1">
      <c r="A70" s="136"/>
      <c r="B70" s="136"/>
      <c r="C70" s="194">
        <f>'1. Master scoring '!C71</f>
        <v>0</v>
      </c>
      <c r="D70" s="194">
        <f>'1. Master scoring '!D71</f>
        <v>0</v>
      </c>
      <c r="E70" s="128"/>
      <c r="F70" s="127"/>
      <c r="G70" s="127"/>
      <c r="H70" s="127"/>
      <c r="I70" s="127"/>
      <c r="J70" s="127"/>
      <c r="K70" s="135" t="str">
        <f t="shared" si="7"/>
        <v/>
      </c>
      <c r="L70" s="127"/>
      <c r="M70" s="146" t="str">
        <f t="shared" si="8"/>
        <v/>
      </c>
      <c r="N70" s="127"/>
      <c r="O70" s="147" t="str">
        <f t="shared" si="12"/>
        <v/>
      </c>
      <c r="P70" s="133" t="str">
        <f t="shared" si="9"/>
        <v/>
      </c>
      <c r="Q70" s="127"/>
      <c r="R70" s="127"/>
      <c r="S70" s="127"/>
      <c r="T70" s="128"/>
      <c r="U70" s="135" t="str">
        <f t="shared" si="10"/>
        <v/>
      </c>
      <c r="V70" s="758"/>
      <c r="W70" s="758"/>
      <c r="X70" s="135" t="str">
        <f t="shared" si="6"/>
        <v/>
      </c>
      <c r="Y70" s="131" t="str">
        <f>IFERROR(RANK(U70,$U$13:$U$127,0)+COUNTIF($U$13:U70,#REF!)," ")</f>
        <v xml:space="preserve"> </v>
      </c>
      <c r="Z70" s="192" t="s">
        <v>1</v>
      </c>
      <c r="AA70" s="737"/>
    </row>
    <row r="71" spans="1:27" ht="22.5" customHeight="1">
      <c r="A71" s="136"/>
      <c r="B71" s="136"/>
      <c r="C71" s="194">
        <f>'1. Master scoring '!C72</f>
        <v>0</v>
      </c>
      <c r="D71" s="194">
        <f>'1. Master scoring '!D72</f>
        <v>0</v>
      </c>
      <c r="E71" s="128"/>
      <c r="F71" s="127"/>
      <c r="G71" s="127"/>
      <c r="H71" s="127"/>
      <c r="I71" s="127"/>
      <c r="J71" s="127"/>
      <c r="K71" s="135" t="str">
        <f t="shared" si="7"/>
        <v/>
      </c>
      <c r="L71" s="127"/>
      <c r="M71" s="146" t="str">
        <f t="shared" si="8"/>
        <v/>
      </c>
      <c r="N71" s="127"/>
      <c r="O71" s="147" t="str">
        <f t="shared" si="12"/>
        <v/>
      </c>
      <c r="P71" s="133" t="str">
        <f t="shared" si="9"/>
        <v/>
      </c>
      <c r="Q71" s="127"/>
      <c r="R71" s="127"/>
      <c r="S71" s="127"/>
      <c r="T71" s="128"/>
      <c r="U71" s="135" t="str">
        <f t="shared" si="10"/>
        <v/>
      </c>
      <c r="V71" s="758"/>
      <c r="W71" s="758"/>
      <c r="X71" s="135" t="str">
        <f t="shared" si="6"/>
        <v/>
      </c>
      <c r="Y71" s="131"/>
      <c r="Z71" s="192" t="s">
        <v>1</v>
      </c>
      <c r="AA71" s="737"/>
    </row>
    <row r="72" spans="1:27" ht="22.5" customHeight="1">
      <c r="A72" s="136"/>
      <c r="B72" s="136"/>
      <c r="C72" s="194">
        <f>'1. Master scoring '!C73</f>
        <v>0</v>
      </c>
      <c r="D72" s="194">
        <f>'1. Master scoring '!D73</f>
        <v>0</v>
      </c>
      <c r="E72" s="128"/>
      <c r="F72" s="127"/>
      <c r="G72" s="127"/>
      <c r="H72" s="127"/>
      <c r="I72" s="127"/>
      <c r="J72" s="127"/>
      <c r="K72" s="135" t="str">
        <f t="shared" si="7"/>
        <v/>
      </c>
      <c r="L72" s="127"/>
      <c r="M72" s="146" t="str">
        <f t="shared" si="8"/>
        <v/>
      </c>
      <c r="N72" s="127"/>
      <c r="O72" s="147" t="str">
        <f t="shared" si="12"/>
        <v/>
      </c>
      <c r="P72" s="133" t="str">
        <f t="shared" si="9"/>
        <v/>
      </c>
      <c r="Q72" s="127"/>
      <c r="R72" s="127"/>
      <c r="S72" s="127"/>
      <c r="T72" s="128"/>
      <c r="U72" s="135" t="str">
        <f t="shared" si="10"/>
        <v/>
      </c>
      <c r="V72" s="758"/>
      <c r="W72" s="758"/>
      <c r="X72" s="135" t="str">
        <f t="shared" si="6"/>
        <v/>
      </c>
      <c r="Y72" s="131" t="str">
        <f>IFERROR(RANK(U72,$U$13:$U$127,0)+COUNTIF($U$13:U72,#REF!)," ")</f>
        <v xml:space="preserve"> </v>
      </c>
      <c r="Z72" s="192" t="s">
        <v>1</v>
      </c>
      <c r="AA72" s="737"/>
    </row>
    <row r="73" spans="1:27" ht="22.5" customHeight="1">
      <c r="A73" s="136"/>
      <c r="B73" s="136"/>
      <c r="C73" s="194">
        <f>'1. Master scoring '!C74</f>
        <v>0</v>
      </c>
      <c r="D73" s="194">
        <f>'1. Master scoring '!D74</f>
        <v>0</v>
      </c>
      <c r="E73" s="128"/>
      <c r="F73" s="127"/>
      <c r="G73" s="127"/>
      <c r="H73" s="127"/>
      <c r="I73" s="127"/>
      <c r="J73" s="127"/>
      <c r="K73" s="135" t="str">
        <f t="shared" si="7"/>
        <v/>
      </c>
      <c r="L73" s="127"/>
      <c r="M73" s="146" t="str">
        <f t="shared" si="8"/>
        <v/>
      </c>
      <c r="N73" s="127"/>
      <c r="O73" s="147" t="str">
        <f t="shared" si="12"/>
        <v/>
      </c>
      <c r="P73" s="133" t="str">
        <f t="shared" si="9"/>
        <v/>
      </c>
      <c r="Q73" s="127"/>
      <c r="R73" s="127"/>
      <c r="S73" s="127"/>
      <c r="T73" s="128"/>
      <c r="U73" s="135" t="str">
        <f t="shared" si="10"/>
        <v/>
      </c>
      <c r="V73" s="758"/>
      <c r="W73" s="758"/>
      <c r="X73" s="135" t="str">
        <f t="shared" si="6"/>
        <v/>
      </c>
      <c r="Y73" s="131" t="str">
        <f>IFERROR(RANK(U73,$U$13:$U$127,0)+COUNTIF($U$13:U73,#REF!)," ")</f>
        <v xml:space="preserve"> </v>
      </c>
      <c r="Z73" s="192" t="s">
        <v>1</v>
      </c>
      <c r="AA73" s="737"/>
    </row>
    <row r="74" spans="1:27" ht="22.5" customHeight="1">
      <c r="A74" s="136"/>
      <c r="B74" s="136"/>
      <c r="C74" s="194">
        <f>'1. Master scoring '!C75</f>
        <v>0</v>
      </c>
      <c r="D74" s="194">
        <f>'1. Master scoring '!D75</f>
        <v>0</v>
      </c>
      <c r="E74" s="128"/>
      <c r="F74" s="127"/>
      <c r="G74" s="127"/>
      <c r="H74" s="127"/>
      <c r="I74" s="127"/>
      <c r="J74" s="127"/>
      <c r="K74" s="135" t="str">
        <f t="shared" si="7"/>
        <v/>
      </c>
      <c r="L74" s="127"/>
      <c r="M74" s="146" t="str">
        <f t="shared" si="8"/>
        <v/>
      </c>
      <c r="N74" s="127"/>
      <c r="O74" s="147" t="str">
        <f t="shared" si="12"/>
        <v/>
      </c>
      <c r="P74" s="133" t="str">
        <f t="shared" si="9"/>
        <v/>
      </c>
      <c r="Q74" s="127"/>
      <c r="R74" s="127"/>
      <c r="S74" s="127"/>
      <c r="T74" s="128"/>
      <c r="U74" s="135" t="str">
        <f t="shared" si="10"/>
        <v/>
      </c>
      <c r="V74" s="758"/>
      <c r="W74" s="758"/>
      <c r="X74" s="135" t="str">
        <f t="shared" si="6"/>
        <v/>
      </c>
      <c r="Y74" s="131" t="str">
        <f>IFERROR(RANK(U74,$U$13:$U$127,0)+COUNTIF($U$13:U74,#REF!)," ")</f>
        <v xml:space="preserve"> </v>
      </c>
      <c r="Z74" s="192" t="s">
        <v>1</v>
      </c>
      <c r="AA74" s="737"/>
    </row>
    <row r="75" spans="1:27" ht="22.5" customHeight="1">
      <c r="A75" s="136"/>
      <c r="B75" s="136"/>
      <c r="C75" s="194">
        <f>'1. Master scoring '!C76</f>
        <v>0</v>
      </c>
      <c r="D75" s="194">
        <f>'1. Master scoring '!D76</f>
        <v>0</v>
      </c>
      <c r="E75" s="128"/>
      <c r="F75" s="127"/>
      <c r="G75" s="127"/>
      <c r="H75" s="127"/>
      <c r="I75" s="127"/>
      <c r="J75" s="127"/>
      <c r="K75" s="135" t="str">
        <f t="shared" si="7"/>
        <v/>
      </c>
      <c r="L75" s="127"/>
      <c r="M75" s="146" t="str">
        <f t="shared" si="8"/>
        <v/>
      </c>
      <c r="N75" s="127"/>
      <c r="O75" s="147" t="str">
        <f t="shared" si="12"/>
        <v/>
      </c>
      <c r="P75" s="133" t="str">
        <f t="shared" si="9"/>
        <v/>
      </c>
      <c r="Q75" s="127"/>
      <c r="R75" s="127"/>
      <c r="S75" s="127"/>
      <c r="T75" s="128"/>
      <c r="U75" s="135" t="str">
        <f t="shared" si="10"/>
        <v/>
      </c>
      <c r="V75" s="758"/>
      <c r="W75" s="758"/>
      <c r="X75" s="135" t="str">
        <f t="shared" si="6"/>
        <v/>
      </c>
      <c r="Y75" s="131" t="str">
        <f>IFERROR(RANK(U75,$U$13:$U$127,0)+COUNTIF($U$13:U75,#REF!)," ")</f>
        <v xml:space="preserve"> </v>
      </c>
      <c r="Z75" s="192" t="s">
        <v>1</v>
      </c>
      <c r="AA75" s="737"/>
    </row>
    <row r="76" spans="1:27" ht="22.5" customHeight="1">
      <c r="A76" s="136"/>
      <c r="B76" s="136"/>
      <c r="C76" s="194">
        <f>'1. Master scoring '!C77</f>
        <v>0</v>
      </c>
      <c r="D76" s="194">
        <f>'1. Master scoring '!D77</f>
        <v>0</v>
      </c>
      <c r="E76" s="128"/>
      <c r="F76" s="127"/>
      <c r="G76" s="127"/>
      <c r="H76" s="127"/>
      <c r="I76" s="127"/>
      <c r="J76" s="127"/>
      <c r="K76" s="135" t="str">
        <f t="shared" si="7"/>
        <v/>
      </c>
      <c r="L76" s="127"/>
      <c r="M76" s="146" t="str">
        <f t="shared" si="8"/>
        <v/>
      </c>
      <c r="N76" s="127"/>
      <c r="O76" s="147" t="str">
        <f t="shared" si="12"/>
        <v/>
      </c>
      <c r="P76" s="133" t="str">
        <f t="shared" si="9"/>
        <v/>
      </c>
      <c r="Q76" s="127"/>
      <c r="R76" s="127"/>
      <c r="S76" s="127"/>
      <c r="T76" s="128"/>
      <c r="U76" s="135" t="str">
        <f t="shared" si="10"/>
        <v/>
      </c>
      <c r="V76" s="758"/>
      <c r="W76" s="758"/>
      <c r="X76" s="135" t="str">
        <f t="shared" si="6"/>
        <v/>
      </c>
      <c r="Y76" s="131" t="str">
        <f>IFERROR(RANK(U76,$U$13:$U$127,0)+COUNTIF($U$13:U76,#REF!)," ")</f>
        <v xml:space="preserve"> </v>
      </c>
      <c r="Z76" s="192" t="s">
        <v>1</v>
      </c>
      <c r="AA76" s="737"/>
    </row>
    <row r="77" spans="1:27" ht="22.5" customHeight="1">
      <c r="A77" s="136"/>
      <c r="B77" s="136"/>
      <c r="C77" s="194">
        <f>'1. Master scoring '!C78</f>
        <v>0</v>
      </c>
      <c r="D77" s="194">
        <f>'1. Master scoring '!D78</f>
        <v>0</v>
      </c>
      <c r="E77" s="128"/>
      <c r="F77" s="127"/>
      <c r="G77" s="127"/>
      <c r="H77" s="127"/>
      <c r="I77" s="127"/>
      <c r="J77" s="127"/>
      <c r="K77" s="135" t="str">
        <f t="shared" ref="K77:K108" si="13">IFERROR(AVERAGE(F77:J77),"")</f>
        <v/>
      </c>
      <c r="L77" s="127"/>
      <c r="M77" s="146" t="str">
        <f t="shared" ref="M77:M108" si="14">IFERROR(AVERAGE(L77:L77),"")</f>
        <v/>
      </c>
      <c r="N77" s="127"/>
      <c r="O77" s="147" t="str">
        <f t="shared" si="12"/>
        <v/>
      </c>
      <c r="P77" s="133" t="str">
        <f t="shared" ref="P77:P78" si="15">IFERROR(AVERAGE(N77:O77),"")</f>
        <v/>
      </c>
      <c r="Q77" s="127"/>
      <c r="R77" s="127"/>
      <c r="S77" s="127"/>
      <c r="T77" s="128"/>
      <c r="U77" s="135" t="str">
        <f t="shared" ref="U77:U108" si="16">IFERROR(AVERAGE(Q77:T77),"")</f>
        <v/>
      </c>
      <c r="V77" s="758"/>
      <c r="W77" s="758"/>
      <c r="X77" s="135" t="str">
        <f t="shared" si="6"/>
        <v/>
      </c>
      <c r="Y77" s="131" t="str">
        <f>IFERROR(RANK(U77,$U$13:$U$127,0)+COUNTIF($U$13:U77,#REF!)," ")</f>
        <v xml:space="preserve"> </v>
      </c>
      <c r="Z77" s="192" t="s">
        <v>1</v>
      </c>
      <c r="AA77" s="737"/>
    </row>
    <row r="78" spans="1:27" ht="22.5" customHeight="1">
      <c r="A78" s="136"/>
      <c r="B78" s="136"/>
      <c r="C78" s="194">
        <f>'1. Master scoring '!C79</f>
        <v>0</v>
      </c>
      <c r="D78" s="194">
        <f>'1. Master scoring '!D79</f>
        <v>0</v>
      </c>
      <c r="E78" s="128"/>
      <c r="F78" s="127"/>
      <c r="G78" s="127"/>
      <c r="H78" s="127"/>
      <c r="I78" s="127"/>
      <c r="J78" s="127"/>
      <c r="K78" s="135" t="str">
        <f t="shared" si="13"/>
        <v/>
      </c>
      <c r="L78" s="127"/>
      <c r="M78" s="146" t="str">
        <f t="shared" si="14"/>
        <v/>
      </c>
      <c r="N78" s="127"/>
      <c r="O78" s="147" t="str">
        <f t="shared" ref="O78:O109" si="17">IFERROR(AVERAGE(N78:N78),"")</f>
        <v/>
      </c>
      <c r="P78" s="133" t="str">
        <f t="shared" si="15"/>
        <v/>
      </c>
      <c r="Q78" s="127"/>
      <c r="R78" s="127"/>
      <c r="S78" s="127"/>
      <c r="T78" s="128"/>
      <c r="U78" s="135" t="str">
        <f t="shared" si="16"/>
        <v/>
      </c>
      <c r="V78" s="758"/>
      <c r="W78" s="758"/>
      <c r="X78" s="135" t="str">
        <f t="shared" ref="X78:X106" si="18">IFERROR(AVERAGE(V78:W78),"")</f>
        <v/>
      </c>
      <c r="Y78" s="131" t="str">
        <f>IFERROR(RANK(U78,$U$13:$U$127,0)+COUNTIF($U$13:U78,#REF!)," ")</f>
        <v xml:space="preserve"> </v>
      </c>
      <c r="Z78" s="192" t="s">
        <v>1</v>
      </c>
      <c r="AA78" s="737"/>
    </row>
    <row r="79" spans="1:27" ht="22.5" customHeight="1">
      <c r="A79" s="136"/>
      <c r="B79" s="136"/>
      <c r="C79" s="194">
        <f>'1. Master scoring '!C80</f>
        <v>0</v>
      </c>
      <c r="D79" s="194">
        <f>'1. Master scoring '!D80</f>
        <v>0</v>
      </c>
      <c r="E79" s="128"/>
      <c r="F79" s="127"/>
      <c r="G79" s="127"/>
      <c r="H79" s="127"/>
      <c r="I79" s="127"/>
      <c r="J79" s="127"/>
      <c r="K79" s="135" t="str">
        <f t="shared" si="13"/>
        <v/>
      </c>
      <c r="L79" s="127"/>
      <c r="M79" s="146" t="str">
        <f t="shared" si="14"/>
        <v/>
      </c>
      <c r="N79" s="127"/>
      <c r="O79" s="147" t="str">
        <f t="shared" si="17"/>
        <v/>
      </c>
      <c r="P79" s="127"/>
      <c r="Q79" s="127"/>
      <c r="R79" s="127"/>
      <c r="S79" s="127"/>
      <c r="T79" s="128"/>
      <c r="U79" s="135" t="str">
        <f t="shared" si="16"/>
        <v/>
      </c>
      <c r="V79" s="758"/>
      <c r="W79" s="758"/>
      <c r="X79" s="135" t="str">
        <f t="shared" si="18"/>
        <v/>
      </c>
      <c r="Y79" s="131" t="str">
        <f>IFERROR(RANK(U79,$U$13:$U$127,0)+COUNTIF($U$13:U79,#REF!)," ")</f>
        <v xml:space="preserve"> </v>
      </c>
      <c r="Z79" s="192" t="s">
        <v>1</v>
      </c>
      <c r="AA79" s="737"/>
    </row>
    <row r="80" spans="1:27" ht="22.5" customHeight="1">
      <c r="A80" s="136"/>
      <c r="B80" s="136"/>
      <c r="C80" s="194">
        <f>'1. Master scoring '!C81</f>
        <v>0</v>
      </c>
      <c r="D80" s="194">
        <f>'1. Master scoring '!D81</f>
        <v>0</v>
      </c>
      <c r="E80" s="128"/>
      <c r="F80" s="127"/>
      <c r="G80" s="127"/>
      <c r="H80" s="127"/>
      <c r="I80" s="127"/>
      <c r="J80" s="127"/>
      <c r="K80" s="135" t="str">
        <f t="shared" si="13"/>
        <v/>
      </c>
      <c r="L80" s="127"/>
      <c r="M80" s="146" t="str">
        <f t="shared" si="14"/>
        <v/>
      </c>
      <c r="N80" s="127"/>
      <c r="O80" s="147" t="str">
        <f t="shared" si="17"/>
        <v/>
      </c>
      <c r="P80" s="127"/>
      <c r="Q80" s="127"/>
      <c r="R80" s="127"/>
      <c r="S80" s="127"/>
      <c r="T80" s="128"/>
      <c r="U80" s="135" t="str">
        <f t="shared" si="16"/>
        <v/>
      </c>
      <c r="V80" s="758"/>
      <c r="W80" s="758"/>
      <c r="X80" s="135" t="str">
        <f t="shared" si="18"/>
        <v/>
      </c>
      <c r="Y80" s="131" t="str">
        <f>IFERROR(RANK(U80,$U$13:$U$127,0)+COUNTIF($U$13:U80,#REF!)," ")</f>
        <v xml:space="preserve"> </v>
      </c>
      <c r="Z80" s="192" t="s">
        <v>1</v>
      </c>
      <c r="AA80" s="737"/>
    </row>
    <row r="81" spans="1:27" ht="22.5" customHeight="1">
      <c r="A81" s="136"/>
      <c r="B81" s="136"/>
      <c r="C81" s="194">
        <f>'1. Master scoring '!C82</f>
        <v>0</v>
      </c>
      <c r="D81" s="194">
        <f>'1. Master scoring '!D82</f>
        <v>0</v>
      </c>
      <c r="E81" s="128"/>
      <c r="F81" s="127"/>
      <c r="G81" s="127"/>
      <c r="H81" s="127"/>
      <c r="I81" s="127"/>
      <c r="J81" s="127"/>
      <c r="K81" s="135" t="str">
        <f t="shared" si="13"/>
        <v/>
      </c>
      <c r="L81" s="127"/>
      <c r="M81" s="146" t="str">
        <f t="shared" si="14"/>
        <v/>
      </c>
      <c r="N81" s="127"/>
      <c r="O81" s="147" t="str">
        <f t="shared" si="17"/>
        <v/>
      </c>
      <c r="P81" s="127"/>
      <c r="Q81" s="127"/>
      <c r="R81" s="127"/>
      <c r="S81" s="127"/>
      <c r="T81" s="128"/>
      <c r="U81" s="135" t="str">
        <f t="shared" si="16"/>
        <v/>
      </c>
      <c r="V81" s="758"/>
      <c r="W81" s="758"/>
      <c r="X81" s="135" t="str">
        <f t="shared" si="18"/>
        <v/>
      </c>
      <c r="Y81" s="131" t="str">
        <f>IFERROR(RANK(U81,$U$13:$U$127,0)+COUNTIF($U$13:U81,#REF!)," ")</f>
        <v xml:space="preserve"> </v>
      </c>
      <c r="Z81" s="192" t="s">
        <v>1</v>
      </c>
      <c r="AA81" s="737"/>
    </row>
    <row r="82" spans="1:27" ht="22.5" customHeight="1">
      <c r="A82" s="136"/>
      <c r="B82" s="136"/>
      <c r="C82" s="194">
        <f>'1. Master scoring '!C83</f>
        <v>0</v>
      </c>
      <c r="D82" s="194">
        <f>'1. Master scoring '!D83</f>
        <v>0</v>
      </c>
      <c r="E82" s="128"/>
      <c r="F82" s="127"/>
      <c r="G82" s="127"/>
      <c r="H82" s="127"/>
      <c r="I82" s="127"/>
      <c r="J82" s="127"/>
      <c r="K82" s="135" t="str">
        <f t="shared" si="13"/>
        <v/>
      </c>
      <c r="L82" s="127"/>
      <c r="M82" s="146" t="str">
        <f t="shared" si="14"/>
        <v/>
      </c>
      <c r="N82" s="127"/>
      <c r="O82" s="147" t="str">
        <f t="shared" si="17"/>
        <v/>
      </c>
      <c r="P82" s="127"/>
      <c r="Q82" s="127"/>
      <c r="R82" s="127"/>
      <c r="S82" s="127"/>
      <c r="T82" s="128"/>
      <c r="U82" s="135" t="str">
        <f t="shared" si="16"/>
        <v/>
      </c>
      <c r="V82" s="758"/>
      <c r="W82" s="758"/>
      <c r="X82" s="135" t="str">
        <f t="shared" si="18"/>
        <v/>
      </c>
      <c r="Y82" s="131" t="str">
        <f>IFERROR(RANK(U82,$U$13:$U$127,0)+COUNTIF($U$13:U82,#REF!)," ")</f>
        <v xml:space="preserve"> </v>
      </c>
      <c r="Z82" s="192" t="s">
        <v>1</v>
      </c>
      <c r="AA82" s="737"/>
    </row>
    <row r="83" spans="1:27" ht="22.5" customHeight="1">
      <c r="A83" s="136"/>
      <c r="B83" s="136"/>
      <c r="C83" s="194">
        <f>'1. Master scoring '!C84</f>
        <v>0</v>
      </c>
      <c r="D83" s="194">
        <f>'1. Master scoring '!D84</f>
        <v>0</v>
      </c>
      <c r="E83" s="128"/>
      <c r="F83" s="127"/>
      <c r="G83" s="127"/>
      <c r="H83" s="127"/>
      <c r="I83" s="127"/>
      <c r="J83" s="127"/>
      <c r="K83" s="135" t="str">
        <f t="shared" si="13"/>
        <v/>
      </c>
      <c r="L83" s="127"/>
      <c r="M83" s="146" t="str">
        <f t="shared" si="14"/>
        <v/>
      </c>
      <c r="N83" s="127"/>
      <c r="O83" s="147" t="str">
        <f t="shared" si="17"/>
        <v/>
      </c>
      <c r="P83" s="127"/>
      <c r="Q83" s="127"/>
      <c r="R83" s="127"/>
      <c r="S83" s="127"/>
      <c r="T83" s="128"/>
      <c r="U83" s="135" t="str">
        <f t="shared" si="16"/>
        <v/>
      </c>
      <c r="V83" s="758"/>
      <c r="W83" s="758"/>
      <c r="X83" s="135" t="str">
        <f t="shared" si="18"/>
        <v/>
      </c>
      <c r="Y83" s="131" t="str">
        <f>IFERROR(RANK(U83,$U$13:$U$127,0)+COUNTIF($U$13:U83,#REF!)," ")</f>
        <v xml:space="preserve"> </v>
      </c>
      <c r="Z83" s="192" t="s">
        <v>1</v>
      </c>
      <c r="AA83" s="737"/>
    </row>
    <row r="84" spans="1:27" ht="22.5" customHeight="1">
      <c r="A84" s="136"/>
      <c r="B84" s="136"/>
      <c r="C84" s="194">
        <f>'1. Master scoring '!C85</f>
        <v>0</v>
      </c>
      <c r="D84" s="194">
        <f>'1. Master scoring '!D85</f>
        <v>0</v>
      </c>
      <c r="E84" s="128"/>
      <c r="F84" s="127"/>
      <c r="G84" s="127"/>
      <c r="H84" s="127"/>
      <c r="I84" s="127"/>
      <c r="J84" s="127"/>
      <c r="K84" s="135" t="str">
        <f t="shared" si="13"/>
        <v/>
      </c>
      <c r="L84" s="127"/>
      <c r="M84" s="146" t="str">
        <f t="shared" si="14"/>
        <v/>
      </c>
      <c r="N84" s="127"/>
      <c r="O84" s="147" t="str">
        <f t="shared" si="17"/>
        <v/>
      </c>
      <c r="P84" s="127"/>
      <c r="Q84" s="127"/>
      <c r="R84" s="127"/>
      <c r="S84" s="127"/>
      <c r="T84" s="128"/>
      <c r="U84" s="135" t="str">
        <f t="shared" si="16"/>
        <v/>
      </c>
      <c r="V84" s="758"/>
      <c r="W84" s="758"/>
      <c r="X84" s="135" t="str">
        <f t="shared" si="18"/>
        <v/>
      </c>
      <c r="Y84" s="131" t="str">
        <f>IFERROR(RANK(U84,$U$13:$U$127,0)+COUNTIF($U$13:U84,#REF!)," ")</f>
        <v xml:space="preserve"> </v>
      </c>
      <c r="Z84" s="192" t="s">
        <v>1</v>
      </c>
      <c r="AA84" s="737"/>
    </row>
    <row r="85" spans="1:27" ht="22.5" customHeight="1">
      <c r="A85" s="136"/>
      <c r="B85" s="136"/>
      <c r="C85" s="194">
        <f>'1. Master scoring '!C86</f>
        <v>0</v>
      </c>
      <c r="D85" s="194">
        <f>'1. Master scoring '!D86</f>
        <v>0</v>
      </c>
      <c r="E85" s="128"/>
      <c r="F85" s="127"/>
      <c r="G85" s="127"/>
      <c r="H85" s="127"/>
      <c r="I85" s="127"/>
      <c r="J85" s="127"/>
      <c r="K85" s="135" t="str">
        <f t="shared" si="13"/>
        <v/>
      </c>
      <c r="L85" s="127"/>
      <c r="M85" s="146" t="str">
        <f t="shared" si="14"/>
        <v/>
      </c>
      <c r="N85" s="127"/>
      <c r="O85" s="147" t="str">
        <f t="shared" si="17"/>
        <v/>
      </c>
      <c r="P85" s="127"/>
      <c r="Q85" s="127"/>
      <c r="R85" s="127"/>
      <c r="S85" s="127"/>
      <c r="T85" s="128"/>
      <c r="U85" s="135" t="str">
        <f t="shared" si="16"/>
        <v/>
      </c>
      <c r="V85" s="758"/>
      <c r="W85" s="758"/>
      <c r="X85" s="135" t="str">
        <f t="shared" si="18"/>
        <v/>
      </c>
      <c r="Y85" s="131" t="str">
        <f>IFERROR(RANK(U85,$U$13:$U$127,0)+COUNTIF($U$13:U85,#REF!)," ")</f>
        <v xml:space="preserve"> </v>
      </c>
      <c r="Z85" s="192" t="s">
        <v>1</v>
      </c>
      <c r="AA85" s="737"/>
    </row>
    <row r="86" spans="1:27" ht="22.5" customHeight="1">
      <c r="A86" s="136"/>
      <c r="B86" s="136"/>
      <c r="C86" s="194">
        <f>'1. Master scoring '!C87</f>
        <v>0</v>
      </c>
      <c r="D86" s="194">
        <f>'1. Master scoring '!D87</f>
        <v>0</v>
      </c>
      <c r="E86" s="128"/>
      <c r="F86" s="127"/>
      <c r="G86" s="127"/>
      <c r="H86" s="127"/>
      <c r="I86" s="127"/>
      <c r="J86" s="127"/>
      <c r="K86" s="135" t="str">
        <f t="shared" si="13"/>
        <v/>
      </c>
      <c r="L86" s="127"/>
      <c r="M86" s="146" t="str">
        <f t="shared" si="14"/>
        <v/>
      </c>
      <c r="N86" s="127"/>
      <c r="O86" s="147" t="str">
        <f t="shared" si="17"/>
        <v/>
      </c>
      <c r="P86" s="127"/>
      <c r="Q86" s="127"/>
      <c r="R86" s="127"/>
      <c r="S86" s="127"/>
      <c r="T86" s="128"/>
      <c r="U86" s="135" t="str">
        <f t="shared" si="16"/>
        <v/>
      </c>
      <c r="V86" s="758"/>
      <c r="W86" s="758"/>
      <c r="X86" s="135" t="str">
        <f t="shared" si="18"/>
        <v/>
      </c>
      <c r="Y86" s="131" t="str">
        <f>IFERROR(RANK(U86,$U$13:$U$127,0)+COUNTIF($U$13:U86,#REF!)," ")</f>
        <v xml:space="preserve"> </v>
      </c>
      <c r="Z86" s="192" t="s">
        <v>1</v>
      </c>
      <c r="AA86" s="737"/>
    </row>
    <row r="87" spans="1:27" ht="22.5" customHeight="1">
      <c r="A87" s="136"/>
      <c r="B87" s="136"/>
      <c r="C87" s="194">
        <f>'1. Master scoring '!C88</f>
        <v>0</v>
      </c>
      <c r="D87" s="194">
        <f>'1. Master scoring '!D88</f>
        <v>0</v>
      </c>
      <c r="E87" s="128"/>
      <c r="F87" s="127"/>
      <c r="G87" s="127"/>
      <c r="H87" s="127"/>
      <c r="I87" s="127"/>
      <c r="J87" s="127"/>
      <c r="K87" s="135" t="str">
        <f t="shared" si="13"/>
        <v/>
      </c>
      <c r="L87" s="127"/>
      <c r="M87" s="146" t="str">
        <f t="shared" si="14"/>
        <v/>
      </c>
      <c r="N87" s="127"/>
      <c r="O87" s="147" t="str">
        <f t="shared" si="17"/>
        <v/>
      </c>
      <c r="P87" s="127"/>
      <c r="Q87" s="127"/>
      <c r="R87" s="127"/>
      <c r="S87" s="127"/>
      <c r="T87" s="128"/>
      <c r="U87" s="135" t="str">
        <f t="shared" si="16"/>
        <v/>
      </c>
      <c r="V87" s="758"/>
      <c r="W87" s="758"/>
      <c r="X87" s="135" t="str">
        <f t="shared" si="18"/>
        <v/>
      </c>
      <c r="Y87" s="131" t="str">
        <f>IFERROR(RANK(U87,$U$13:$U$127,0)+COUNTIF($U$13:U87,#REF!)," ")</f>
        <v xml:space="preserve"> </v>
      </c>
      <c r="Z87" s="192" t="s">
        <v>1</v>
      </c>
      <c r="AA87" s="737"/>
    </row>
    <row r="88" spans="1:27" ht="22.5" customHeight="1">
      <c r="A88" s="136"/>
      <c r="B88" s="136"/>
      <c r="C88" s="194">
        <f>'1. Master scoring '!C89</f>
        <v>0</v>
      </c>
      <c r="D88" s="194">
        <f>'1. Master scoring '!D89</f>
        <v>0</v>
      </c>
      <c r="E88" s="128"/>
      <c r="F88" s="127"/>
      <c r="G88" s="127"/>
      <c r="H88" s="127"/>
      <c r="I88" s="127"/>
      <c r="J88" s="127"/>
      <c r="K88" s="135" t="str">
        <f t="shared" si="13"/>
        <v/>
      </c>
      <c r="L88" s="127"/>
      <c r="M88" s="146" t="str">
        <f t="shared" si="14"/>
        <v/>
      </c>
      <c r="N88" s="127"/>
      <c r="O88" s="147" t="str">
        <f t="shared" si="17"/>
        <v/>
      </c>
      <c r="P88" s="127"/>
      <c r="Q88" s="127"/>
      <c r="R88" s="127"/>
      <c r="S88" s="127"/>
      <c r="T88" s="128"/>
      <c r="U88" s="135" t="str">
        <f t="shared" si="16"/>
        <v/>
      </c>
      <c r="V88" s="758"/>
      <c r="W88" s="758"/>
      <c r="X88" s="135" t="str">
        <f t="shared" si="18"/>
        <v/>
      </c>
      <c r="Y88" s="131" t="str">
        <f>IFERROR(RANK(U88,$U$13:$U$127,0)+COUNTIF($U$13:U88,#REF!)," ")</f>
        <v xml:space="preserve"> </v>
      </c>
      <c r="Z88" s="192" t="s">
        <v>1</v>
      </c>
      <c r="AA88" s="737"/>
    </row>
    <row r="89" spans="1:27" ht="22.5" customHeight="1">
      <c r="A89" s="136"/>
      <c r="B89" s="136"/>
      <c r="C89" s="194">
        <f>'1. Master scoring '!C90</f>
        <v>0</v>
      </c>
      <c r="D89" s="194">
        <f>'1. Master scoring '!D90</f>
        <v>0</v>
      </c>
      <c r="E89" s="128"/>
      <c r="F89" s="127"/>
      <c r="G89" s="127"/>
      <c r="H89" s="127"/>
      <c r="I89" s="127"/>
      <c r="J89" s="127"/>
      <c r="K89" s="135" t="str">
        <f t="shared" si="13"/>
        <v/>
      </c>
      <c r="L89" s="127"/>
      <c r="M89" s="146" t="str">
        <f t="shared" si="14"/>
        <v/>
      </c>
      <c r="N89" s="127"/>
      <c r="O89" s="147" t="str">
        <f t="shared" si="17"/>
        <v/>
      </c>
      <c r="P89" s="127"/>
      <c r="Q89" s="127"/>
      <c r="R89" s="127"/>
      <c r="S89" s="127"/>
      <c r="T89" s="128"/>
      <c r="U89" s="135" t="str">
        <f t="shared" si="16"/>
        <v/>
      </c>
      <c r="V89" s="758"/>
      <c r="W89" s="758"/>
      <c r="X89" s="135" t="str">
        <f t="shared" si="18"/>
        <v/>
      </c>
      <c r="Y89" s="131" t="str">
        <f>IFERROR(RANK(U89,$U$13:$U$127,0)+COUNTIF($U$13:U89,#REF!)," ")</f>
        <v xml:space="preserve"> </v>
      </c>
      <c r="Z89" s="192" t="s">
        <v>1</v>
      </c>
      <c r="AA89" s="737"/>
    </row>
    <row r="90" spans="1:27" ht="22.5" customHeight="1">
      <c r="A90" s="136"/>
      <c r="B90" s="136"/>
      <c r="C90" s="194">
        <f>'1. Master scoring '!C91</f>
        <v>0</v>
      </c>
      <c r="D90" s="194">
        <f>'1. Master scoring '!D91</f>
        <v>0</v>
      </c>
      <c r="E90" s="128"/>
      <c r="F90" s="127"/>
      <c r="G90" s="127"/>
      <c r="H90" s="127"/>
      <c r="I90" s="127"/>
      <c r="J90" s="127"/>
      <c r="K90" s="135" t="str">
        <f t="shared" si="13"/>
        <v/>
      </c>
      <c r="L90" s="127"/>
      <c r="M90" s="146" t="str">
        <f t="shared" si="14"/>
        <v/>
      </c>
      <c r="N90" s="127"/>
      <c r="O90" s="147" t="str">
        <f t="shared" si="17"/>
        <v/>
      </c>
      <c r="P90" s="127"/>
      <c r="Q90" s="127"/>
      <c r="R90" s="127"/>
      <c r="S90" s="127"/>
      <c r="T90" s="128"/>
      <c r="U90" s="135" t="str">
        <f t="shared" si="16"/>
        <v/>
      </c>
      <c r="V90" s="758"/>
      <c r="W90" s="758"/>
      <c r="X90" s="135" t="str">
        <f t="shared" si="18"/>
        <v/>
      </c>
      <c r="Y90" s="131" t="str">
        <f>IFERROR(RANK(U90,$U$13:$U$127,0)+COUNTIF($U$13:U90,#REF!)," ")</f>
        <v xml:space="preserve"> </v>
      </c>
      <c r="Z90" s="192" t="s">
        <v>1</v>
      </c>
      <c r="AA90" s="737"/>
    </row>
    <row r="91" spans="1:27" ht="22.5" customHeight="1">
      <c r="A91" s="136"/>
      <c r="B91" s="136"/>
      <c r="C91" s="194">
        <f>'1. Master scoring '!C92</f>
        <v>0</v>
      </c>
      <c r="D91" s="194">
        <f>'1. Master scoring '!D92</f>
        <v>0</v>
      </c>
      <c r="E91" s="128"/>
      <c r="F91" s="127"/>
      <c r="G91" s="127"/>
      <c r="H91" s="127"/>
      <c r="I91" s="127"/>
      <c r="J91" s="127"/>
      <c r="K91" s="135" t="str">
        <f t="shared" si="13"/>
        <v/>
      </c>
      <c r="L91" s="127"/>
      <c r="M91" s="146" t="str">
        <f t="shared" si="14"/>
        <v/>
      </c>
      <c r="N91" s="127"/>
      <c r="O91" s="147" t="str">
        <f t="shared" si="17"/>
        <v/>
      </c>
      <c r="P91" s="127"/>
      <c r="Q91" s="127"/>
      <c r="R91" s="127"/>
      <c r="S91" s="127"/>
      <c r="T91" s="128"/>
      <c r="U91" s="135" t="str">
        <f t="shared" si="16"/>
        <v/>
      </c>
      <c r="V91" s="758"/>
      <c r="W91" s="758"/>
      <c r="X91" s="135" t="str">
        <f t="shared" si="18"/>
        <v/>
      </c>
      <c r="Y91" s="131" t="str">
        <f>IFERROR(RANK(U91,$U$13:$U$127,0)+COUNTIF($U$13:U91,#REF!)," ")</f>
        <v xml:space="preserve"> </v>
      </c>
      <c r="Z91" s="192" t="s">
        <v>1</v>
      </c>
      <c r="AA91" s="737"/>
    </row>
    <row r="92" spans="1:27" ht="22.5" customHeight="1">
      <c r="A92" s="136"/>
      <c r="B92" s="136"/>
      <c r="C92" s="194">
        <f>'1. Master scoring '!C93</f>
        <v>0</v>
      </c>
      <c r="D92" s="194">
        <f>'1. Master scoring '!D93</f>
        <v>0</v>
      </c>
      <c r="E92" s="128"/>
      <c r="F92" s="127"/>
      <c r="G92" s="127"/>
      <c r="H92" s="127"/>
      <c r="I92" s="127"/>
      <c r="J92" s="127"/>
      <c r="K92" s="135" t="str">
        <f t="shared" si="13"/>
        <v/>
      </c>
      <c r="L92" s="127"/>
      <c r="M92" s="146" t="str">
        <f t="shared" si="14"/>
        <v/>
      </c>
      <c r="N92" s="127"/>
      <c r="O92" s="147" t="str">
        <f t="shared" si="17"/>
        <v/>
      </c>
      <c r="P92" s="127"/>
      <c r="Q92" s="127"/>
      <c r="R92" s="127"/>
      <c r="S92" s="127"/>
      <c r="T92" s="128"/>
      <c r="U92" s="135" t="str">
        <f t="shared" si="16"/>
        <v/>
      </c>
      <c r="V92" s="758"/>
      <c r="W92" s="758"/>
      <c r="X92" s="135" t="str">
        <f t="shared" si="18"/>
        <v/>
      </c>
      <c r="Y92" s="131" t="str">
        <f>IFERROR(RANK(U92,$U$13:$U$127,0)+COUNTIF($U$13:U92,#REF!)," ")</f>
        <v xml:space="preserve"> </v>
      </c>
      <c r="Z92" s="192" t="s">
        <v>1</v>
      </c>
      <c r="AA92" s="737"/>
    </row>
    <row r="93" spans="1:27" ht="22.5" customHeight="1">
      <c r="A93" s="136"/>
      <c r="B93" s="136"/>
      <c r="C93" s="194">
        <f>'1. Master scoring '!C94</f>
        <v>0</v>
      </c>
      <c r="D93" s="194">
        <f>'1. Master scoring '!D94</f>
        <v>0</v>
      </c>
      <c r="E93" s="128"/>
      <c r="F93" s="127"/>
      <c r="G93" s="127"/>
      <c r="H93" s="127"/>
      <c r="I93" s="127"/>
      <c r="J93" s="127"/>
      <c r="K93" s="135" t="str">
        <f t="shared" si="13"/>
        <v/>
      </c>
      <c r="L93" s="127"/>
      <c r="M93" s="146" t="str">
        <f t="shared" si="14"/>
        <v/>
      </c>
      <c r="N93" s="127"/>
      <c r="O93" s="147" t="str">
        <f t="shared" si="17"/>
        <v/>
      </c>
      <c r="P93" s="127"/>
      <c r="Q93" s="127"/>
      <c r="R93" s="127"/>
      <c r="S93" s="127"/>
      <c r="T93" s="128"/>
      <c r="U93" s="135" t="str">
        <f t="shared" si="16"/>
        <v/>
      </c>
      <c r="V93" s="758"/>
      <c r="W93" s="758"/>
      <c r="X93" s="135" t="str">
        <f t="shared" si="18"/>
        <v/>
      </c>
      <c r="Y93" s="131" t="str">
        <f>IFERROR(RANK(U93,$U$13:$U$127,0)+COUNTIF($U$13:U93,#REF!)," ")</f>
        <v xml:space="preserve"> </v>
      </c>
      <c r="Z93" s="192" t="s">
        <v>1</v>
      </c>
      <c r="AA93" s="737"/>
    </row>
    <row r="94" spans="1:27" ht="22.5" customHeight="1">
      <c r="A94" s="136"/>
      <c r="B94" s="136"/>
      <c r="C94" s="194">
        <f>'1. Master scoring '!C95</f>
        <v>0</v>
      </c>
      <c r="D94" s="194">
        <f>'1. Master scoring '!D95</f>
        <v>0</v>
      </c>
      <c r="E94" s="128"/>
      <c r="F94" s="127"/>
      <c r="G94" s="127"/>
      <c r="H94" s="127"/>
      <c r="I94" s="127"/>
      <c r="J94" s="127"/>
      <c r="K94" s="135" t="str">
        <f t="shared" si="13"/>
        <v/>
      </c>
      <c r="L94" s="127"/>
      <c r="M94" s="146" t="str">
        <f t="shared" si="14"/>
        <v/>
      </c>
      <c r="N94" s="127"/>
      <c r="O94" s="147" t="str">
        <f t="shared" si="17"/>
        <v/>
      </c>
      <c r="P94" s="127"/>
      <c r="Q94" s="127"/>
      <c r="R94" s="127"/>
      <c r="S94" s="127"/>
      <c r="T94" s="128"/>
      <c r="U94" s="135" t="str">
        <f t="shared" si="16"/>
        <v/>
      </c>
      <c r="V94" s="758"/>
      <c r="W94" s="758"/>
      <c r="X94" s="135" t="str">
        <f t="shared" si="18"/>
        <v/>
      </c>
      <c r="Y94" s="131" t="str">
        <f>IFERROR(RANK(U94,$U$13:$U$127,0)+COUNTIF($U$13:U94,#REF!)," ")</f>
        <v xml:space="preserve"> </v>
      </c>
      <c r="Z94" s="192" t="s">
        <v>1</v>
      </c>
      <c r="AA94" s="737"/>
    </row>
    <row r="95" spans="1:27" ht="22.5" customHeight="1">
      <c r="A95" s="136"/>
      <c r="B95" s="136"/>
      <c r="C95" s="194">
        <f>'1. Master scoring '!C96</f>
        <v>0</v>
      </c>
      <c r="D95" s="194">
        <f>'1. Master scoring '!D96</f>
        <v>0</v>
      </c>
      <c r="E95" s="128"/>
      <c r="F95" s="127"/>
      <c r="G95" s="127"/>
      <c r="H95" s="127"/>
      <c r="I95" s="127"/>
      <c r="J95" s="127"/>
      <c r="K95" s="135" t="str">
        <f t="shared" si="13"/>
        <v/>
      </c>
      <c r="L95" s="127"/>
      <c r="M95" s="146" t="str">
        <f t="shared" si="14"/>
        <v/>
      </c>
      <c r="N95" s="127"/>
      <c r="O95" s="147" t="str">
        <f t="shared" si="17"/>
        <v/>
      </c>
      <c r="P95" s="127"/>
      <c r="Q95" s="127"/>
      <c r="R95" s="127"/>
      <c r="S95" s="127"/>
      <c r="T95" s="128"/>
      <c r="U95" s="135" t="str">
        <f t="shared" si="16"/>
        <v/>
      </c>
      <c r="V95" s="758"/>
      <c r="W95" s="758"/>
      <c r="X95" s="135" t="str">
        <f t="shared" si="18"/>
        <v/>
      </c>
      <c r="Y95" s="131" t="str">
        <f>IFERROR(RANK(U95,$U$13:$U$127,0)+COUNTIF($U$13:U95,#REF!)," ")</f>
        <v xml:space="preserve"> </v>
      </c>
      <c r="Z95" s="192" t="s">
        <v>1</v>
      </c>
      <c r="AA95" s="737"/>
    </row>
    <row r="96" spans="1:27" ht="22.5" customHeight="1">
      <c r="A96" s="136"/>
      <c r="B96" s="136"/>
      <c r="C96" s="194">
        <f>'1. Master scoring '!C97</f>
        <v>0</v>
      </c>
      <c r="D96" s="194">
        <f>'1. Master scoring '!D97</f>
        <v>0</v>
      </c>
      <c r="E96" s="128"/>
      <c r="F96" s="127"/>
      <c r="G96" s="127"/>
      <c r="H96" s="127"/>
      <c r="I96" s="127"/>
      <c r="J96" s="127"/>
      <c r="K96" s="135" t="str">
        <f t="shared" si="13"/>
        <v/>
      </c>
      <c r="L96" s="127"/>
      <c r="M96" s="146" t="str">
        <f t="shared" si="14"/>
        <v/>
      </c>
      <c r="N96" s="127"/>
      <c r="O96" s="147" t="str">
        <f t="shared" si="17"/>
        <v/>
      </c>
      <c r="P96" s="127"/>
      <c r="Q96" s="127"/>
      <c r="R96" s="127"/>
      <c r="S96" s="127"/>
      <c r="T96" s="128"/>
      <c r="U96" s="135" t="str">
        <f t="shared" si="16"/>
        <v/>
      </c>
      <c r="V96" s="758"/>
      <c r="W96" s="758"/>
      <c r="X96" s="135" t="str">
        <f t="shared" si="18"/>
        <v/>
      </c>
      <c r="Y96" s="131" t="str">
        <f>IFERROR(RANK(U96,$U$13:$U$127,0)+COUNTIF($U$13:U96,#REF!)," ")</f>
        <v xml:space="preserve"> </v>
      </c>
      <c r="Z96" s="192" t="s">
        <v>1</v>
      </c>
      <c r="AA96" s="737"/>
    </row>
    <row r="97" spans="1:27" ht="22.5" customHeight="1">
      <c r="A97" s="136"/>
      <c r="B97" s="136"/>
      <c r="C97" s="194">
        <f>'1. Master scoring '!C98</f>
        <v>0</v>
      </c>
      <c r="D97" s="194">
        <f>'1. Master scoring '!D98</f>
        <v>0</v>
      </c>
      <c r="E97" s="128"/>
      <c r="F97" s="127"/>
      <c r="G97" s="127"/>
      <c r="H97" s="127"/>
      <c r="I97" s="127"/>
      <c r="J97" s="127"/>
      <c r="K97" s="135" t="str">
        <f t="shared" si="13"/>
        <v/>
      </c>
      <c r="L97" s="127"/>
      <c r="M97" s="146" t="str">
        <f t="shared" si="14"/>
        <v/>
      </c>
      <c r="N97" s="127"/>
      <c r="O97" s="147" t="str">
        <f t="shared" si="17"/>
        <v/>
      </c>
      <c r="P97" s="127"/>
      <c r="Q97" s="127"/>
      <c r="R97" s="127"/>
      <c r="S97" s="127"/>
      <c r="T97" s="128"/>
      <c r="U97" s="135" t="str">
        <f t="shared" si="16"/>
        <v/>
      </c>
      <c r="V97" s="758"/>
      <c r="W97" s="758"/>
      <c r="X97" s="135" t="str">
        <f t="shared" si="18"/>
        <v/>
      </c>
      <c r="Y97" s="131" t="str">
        <f>IFERROR(RANK(U97,$U$13:$U$127,0)+COUNTIF($U$13:U97,#REF!)," ")</f>
        <v xml:space="preserve"> </v>
      </c>
      <c r="Z97" s="192" t="s">
        <v>1</v>
      </c>
      <c r="AA97" s="737"/>
    </row>
    <row r="98" spans="1:27" ht="22.5" customHeight="1">
      <c r="A98" s="136"/>
      <c r="B98" s="136"/>
      <c r="C98" s="194">
        <f>'1. Master scoring '!C99</f>
        <v>0</v>
      </c>
      <c r="D98" s="194">
        <f>'1. Master scoring '!D99</f>
        <v>0</v>
      </c>
      <c r="E98" s="128"/>
      <c r="F98" s="127"/>
      <c r="G98" s="127"/>
      <c r="H98" s="127"/>
      <c r="I98" s="127"/>
      <c r="J98" s="127"/>
      <c r="K98" s="135" t="str">
        <f t="shared" si="13"/>
        <v/>
      </c>
      <c r="L98" s="127"/>
      <c r="M98" s="146" t="str">
        <f t="shared" si="14"/>
        <v/>
      </c>
      <c r="N98" s="127"/>
      <c r="O98" s="147" t="str">
        <f t="shared" si="17"/>
        <v/>
      </c>
      <c r="P98" s="127"/>
      <c r="Q98" s="127"/>
      <c r="R98" s="127"/>
      <c r="S98" s="127"/>
      <c r="T98" s="128"/>
      <c r="U98" s="135" t="str">
        <f t="shared" si="16"/>
        <v/>
      </c>
      <c r="V98" s="758"/>
      <c r="W98" s="758"/>
      <c r="X98" s="135" t="str">
        <f t="shared" si="18"/>
        <v/>
      </c>
      <c r="Y98" s="131" t="str">
        <f>IFERROR(RANK(U98,$U$13:$U$127,0)+COUNTIF($U$13:U98,#REF!)," ")</f>
        <v xml:space="preserve"> </v>
      </c>
      <c r="Z98" s="192" t="s">
        <v>1</v>
      </c>
      <c r="AA98" s="737"/>
    </row>
    <row r="99" spans="1:27" ht="22.5" customHeight="1">
      <c r="A99" s="136"/>
      <c r="B99" s="136"/>
      <c r="C99" s="194">
        <f>'1. Master scoring '!C100</f>
        <v>0</v>
      </c>
      <c r="D99" s="194">
        <f>'1. Master scoring '!D100</f>
        <v>0</v>
      </c>
      <c r="E99" s="128"/>
      <c r="F99" s="127"/>
      <c r="G99" s="127"/>
      <c r="H99" s="127"/>
      <c r="I99" s="127"/>
      <c r="J99" s="127"/>
      <c r="K99" s="135" t="str">
        <f t="shared" si="13"/>
        <v/>
      </c>
      <c r="L99" s="127"/>
      <c r="M99" s="146" t="str">
        <f t="shared" si="14"/>
        <v/>
      </c>
      <c r="N99" s="127"/>
      <c r="O99" s="147" t="str">
        <f t="shared" si="17"/>
        <v/>
      </c>
      <c r="P99" s="127"/>
      <c r="Q99" s="127"/>
      <c r="R99" s="127"/>
      <c r="S99" s="127"/>
      <c r="T99" s="128"/>
      <c r="U99" s="135" t="str">
        <f t="shared" si="16"/>
        <v/>
      </c>
      <c r="V99" s="758"/>
      <c r="W99" s="758"/>
      <c r="X99" s="135" t="str">
        <f t="shared" si="18"/>
        <v/>
      </c>
      <c r="Y99" s="131" t="str">
        <f>IFERROR(RANK(U99,$U$13:$U$127,0)+COUNTIF($U$13:U99,#REF!)," ")</f>
        <v xml:space="preserve"> </v>
      </c>
      <c r="Z99" s="192" t="s">
        <v>1</v>
      </c>
      <c r="AA99" s="737"/>
    </row>
    <row r="100" spans="1:27" ht="22.5" customHeight="1">
      <c r="A100" s="136"/>
      <c r="B100" s="136"/>
      <c r="C100" s="194">
        <f>'1. Master scoring '!C101</f>
        <v>0</v>
      </c>
      <c r="D100" s="194">
        <f>'1. Master scoring '!D101</f>
        <v>0</v>
      </c>
      <c r="E100" s="128"/>
      <c r="F100" s="127"/>
      <c r="G100" s="127"/>
      <c r="H100" s="127"/>
      <c r="I100" s="127"/>
      <c r="J100" s="127"/>
      <c r="K100" s="135" t="str">
        <f t="shared" si="13"/>
        <v/>
      </c>
      <c r="L100" s="127"/>
      <c r="M100" s="146" t="str">
        <f t="shared" si="14"/>
        <v/>
      </c>
      <c r="N100" s="127"/>
      <c r="O100" s="147" t="str">
        <f t="shared" si="17"/>
        <v/>
      </c>
      <c r="P100" s="127"/>
      <c r="Q100" s="127"/>
      <c r="R100" s="127"/>
      <c r="S100" s="127"/>
      <c r="T100" s="128"/>
      <c r="U100" s="135" t="str">
        <f t="shared" si="16"/>
        <v/>
      </c>
      <c r="V100" s="758"/>
      <c r="W100" s="758"/>
      <c r="X100" s="135" t="str">
        <f t="shared" si="18"/>
        <v/>
      </c>
      <c r="Y100" s="131" t="str">
        <f>IFERROR(RANK(U100,$U$13:$U$127,0)+COUNTIF($U$13:U100,#REF!)," ")</f>
        <v xml:space="preserve"> </v>
      </c>
      <c r="Z100" s="192" t="s">
        <v>1</v>
      </c>
      <c r="AA100" s="737"/>
    </row>
    <row r="101" spans="1:27" ht="22.5" customHeight="1">
      <c r="A101" s="136"/>
      <c r="B101" s="136"/>
      <c r="C101" s="194">
        <f>'1. Master scoring '!C102</f>
        <v>0</v>
      </c>
      <c r="D101" s="194">
        <f>'1. Master scoring '!D102</f>
        <v>0</v>
      </c>
      <c r="E101" s="128"/>
      <c r="F101" s="127"/>
      <c r="G101" s="127"/>
      <c r="H101" s="127"/>
      <c r="I101" s="127"/>
      <c r="J101" s="127"/>
      <c r="K101" s="135" t="str">
        <f t="shared" si="13"/>
        <v/>
      </c>
      <c r="L101" s="127"/>
      <c r="M101" s="146" t="str">
        <f t="shared" si="14"/>
        <v/>
      </c>
      <c r="N101" s="127"/>
      <c r="O101" s="147" t="str">
        <f t="shared" si="17"/>
        <v/>
      </c>
      <c r="P101" s="127"/>
      <c r="Q101" s="127"/>
      <c r="R101" s="127"/>
      <c r="S101" s="127"/>
      <c r="T101" s="128"/>
      <c r="U101" s="135" t="str">
        <f t="shared" si="16"/>
        <v/>
      </c>
      <c r="V101" s="758"/>
      <c r="W101" s="758"/>
      <c r="X101" s="135" t="str">
        <f t="shared" si="18"/>
        <v/>
      </c>
      <c r="Y101" s="131" t="str">
        <f>IFERROR(RANK(U101,$U$13:$U$127,0)+COUNTIF($U$13:U101,#REF!)," ")</f>
        <v xml:space="preserve"> </v>
      </c>
      <c r="Z101" s="192" t="s">
        <v>1</v>
      </c>
      <c r="AA101" s="737"/>
    </row>
    <row r="102" spans="1:27" ht="22.5" customHeight="1">
      <c r="A102" s="136"/>
      <c r="B102" s="136"/>
      <c r="C102" s="194">
        <f>'1. Master scoring '!C103</f>
        <v>0</v>
      </c>
      <c r="D102" s="194">
        <f>'1. Master scoring '!D103</f>
        <v>0</v>
      </c>
      <c r="E102" s="128"/>
      <c r="F102" s="127"/>
      <c r="G102" s="127"/>
      <c r="H102" s="127"/>
      <c r="I102" s="127"/>
      <c r="J102" s="127"/>
      <c r="K102" s="135" t="str">
        <f t="shared" si="13"/>
        <v/>
      </c>
      <c r="L102" s="127"/>
      <c r="M102" s="146" t="str">
        <f t="shared" si="14"/>
        <v/>
      </c>
      <c r="N102" s="127"/>
      <c r="O102" s="147" t="str">
        <f t="shared" si="17"/>
        <v/>
      </c>
      <c r="P102" s="127"/>
      <c r="Q102" s="127"/>
      <c r="R102" s="127"/>
      <c r="S102" s="127"/>
      <c r="T102" s="128"/>
      <c r="U102" s="135" t="str">
        <f t="shared" si="16"/>
        <v/>
      </c>
      <c r="V102" s="758"/>
      <c r="W102" s="758"/>
      <c r="X102" s="135" t="str">
        <f t="shared" si="18"/>
        <v/>
      </c>
      <c r="Y102" s="131" t="str">
        <f>IFERROR(RANK(U102,$U$13:$U$127,0)+COUNTIF($U$13:U102,#REF!)," ")</f>
        <v xml:space="preserve"> </v>
      </c>
      <c r="Z102" s="192" t="s">
        <v>1</v>
      </c>
      <c r="AA102" s="737"/>
    </row>
    <row r="103" spans="1:27" ht="22.5" customHeight="1">
      <c r="A103" s="136"/>
      <c r="B103" s="136"/>
      <c r="C103" s="194">
        <f>'1. Master scoring '!C104</f>
        <v>0</v>
      </c>
      <c r="D103" s="194">
        <f>'1. Master scoring '!D104</f>
        <v>0</v>
      </c>
      <c r="E103" s="128"/>
      <c r="F103" s="127"/>
      <c r="G103" s="127"/>
      <c r="H103" s="127"/>
      <c r="I103" s="127"/>
      <c r="J103" s="127"/>
      <c r="K103" s="135" t="str">
        <f t="shared" si="13"/>
        <v/>
      </c>
      <c r="L103" s="127"/>
      <c r="M103" s="146" t="str">
        <f t="shared" si="14"/>
        <v/>
      </c>
      <c r="N103" s="127"/>
      <c r="O103" s="147" t="str">
        <f t="shared" si="17"/>
        <v/>
      </c>
      <c r="P103" s="127"/>
      <c r="Q103" s="127"/>
      <c r="R103" s="127"/>
      <c r="S103" s="127"/>
      <c r="T103" s="128"/>
      <c r="U103" s="135" t="str">
        <f t="shared" si="16"/>
        <v/>
      </c>
      <c r="V103" s="758"/>
      <c r="W103" s="758"/>
      <c r="X103" s="135" t="str">
        <f t="shared" si="18"/>
        <v/>
      </c>
      <c r="Y103" s="131" t="str">
        <f>IFERROR(RANK(U103,$U$13:$U$127,0)+COUNTIF($U$13:U103,#REF!)," ")</f>
        <v xml:space="preserve"> </v>
      </c>
      <c r="Z103" s="192" t="s">
        <v>1</v>
      </c>
      <c r="AA103" s="737"/>
    </row>
    <row r="104" spans="1:27" ht="22.5" customHeight="1">
      <c r="A104" s="136"/>
      <c r="B104" s="136"/>
      <c r="C104" s="194">
        <f>'1. Master scoring '!C105</f>
        <v>0</v>
      </c>
      <c r="D104" s="194">
        <f>'1. Master scoring '!D105</f>
        <v>0</v>
      </c>
      <c r="E104" s="128"/>
      <c r="F104" s="127"/>
      <c r="G104" s="127"/>
      <c r="H104" s="127"/>
      <c r="I104" s="127"/>
      <c r="J104" s="127"/>
      <c r="K104" s="135" t="str">
        <f t="shared" si="13"/>
        <v/>
      </c>
      <c r="L104" s="127"/>
      <c r="M104" s="146" t="str">
        <f t="shared" si="14"/>
        <v/>
      </c>
      <c r="N104" s="127"/>
      <c r="O104" s="147" t="str">
        <f t="shared" si="17"/>
        <v/>
      </c>
      <c r="P104" s="127"/>
      <c r="Q104" s="127"/>
      <c r="R104" s="127"/>
      <c r="S104" s="127"/>
      <c r="T104" s="128"/>
      <c r="U104" s="135" t="str">
        <f t="shared" si="16"/>
        <v/>
      </c>
      <c r="V104" s="758"/>
      <c r="W104" s="758"/>
      <c r="X104" s="135" t="str">
        <f t="shared" si="18"/>
        <v/>
      </c>
      <c r="Y104" s="131" t="str">
        <f>IFERROR(RANK(U104,$U$13:$U$127,0)+COUNTIF($U$13:U104,#REF!)," ")</f>
        <v xml:space="preserve"> </v>
      </c>
      <c r="Z104" s="192" t="s">
        <v>1</v>
      </c>
      <c r="AA104" s="737"/>
    </row>
    <row r="105" spans="1:27" ht="22.5" customHeight="1">
      <c r="A105" s="136"/>
      <c r="B105" s="136"/>
      <c r="C105" s="194">
        <f>'1. Master scoring '!C106</f>
        <v>0</v>
      </c>
      <c r="D105" s="194">
        <f>'1. Master scoring '!D106</f>
        <v>0</v>
      </c>
      <c r="E105" s="128"/>
      <c r="F105" s="127"/>
      <c r="G105" s="127"/>
      <c r="H105" s="127"/>
      <c r="I105" s="127"/>
      <c r="J105" s="127"/>
      <c r="K105" s="135" t="str">
        <f t="shared" si="13"/>
        <v/>
      </c>
      <c r="L105" s="127"/>
      <c r="M105" s="146" t="str">
        <f t="shared" si="14"/>
        <v/>
      </c>
      <c r="N105" s="127"/>
      <c r="O105" s="147" t="str">
        <f t="shared" si="17"/>
        <v/>
      </c>
      <c r="P105" s="127"/>
      <c r="Q105" s="127"/>
      <c r="R105" s="127"/>
      <c r="S105" s="127"/>
      <c r="T105" s="128"/>
      <c r="U105" s="135" t="str">
        <f t="shared" si="16"/>
        <v/>
      </c>
      <c r="V105" s="758"/>
      <c r="W105" s="758"/>
      <c r="X105" s="135" t="str">
        <f t="shared" si="18"/>
        <v/>
      </c>
      <c r="Y105" s="131" t="str">
        <f>IFERROR(RANK(U105,$U$13:$U$127,0)+COUNTIF($U$13:U105,#REF!)," ")</f>
        <v xml:space="preserve"> </v>
      </c>
      <c r="Z105" s="192" t="s">
        <v>1</v>
      </c>
      <c r="AA105" s="737"/>
    </row>
    <row r="106" spans="1:27" ht="22.5" customHeight="1">
      <c r="A106" s="136"/>
      <c r="B106" s="136"/>
      <c r="C106" s="194">
        <f>'1. Master scoring '!C107</f>
        <v>0</v>
      </c>
      <c r="D106" s="194">
        <f>'1. Master scoring '!D107</f>
        <v>0</v>
      </c>
      <c r="E106" s="128"/>
      <c r="F106" s="127"/>
      <c r="G106" s="127"/>
      <c r="H106" s="127"/>
      <c r="I106" s="127"/>
      <c r="J106" s="127"/>
      <c r="K106" s="135" t="str">
        <f t="shared" si="13"/>
        <v/>
      </c>
      <c r="L106" s="127"/>
      <c r="M106" s="146" t="str">
        <f t="shared" si="14"/>
        <v/>
      </c>
      <c r="N106" s="127"/>
      <c r="O106" s="147" t="str">
        <f t="shared" si="17"/>
        <v/>
      </c>
      <c r="P106" s="127"/>
      <c r="Q106" s="127"/>
      <c r="R106" s="127"/>
      <c r="S106" s="127"/>
      <c r="T106" s="128"/>
      <c r="U106" s="135" t="str">
        <f t="shared" si="16"/>
        <v/>
      </c>
      <c r="V106" s="758"/>
      <c r="W106" s="758"/>
      <c r="X106" s="135" t="str">
        <f t="shared" si="18"/>
        <v/>
      </c>
      <c r="Y106" s="131" t="str">
        <f>IFERROR(RANK(U106,$U$13:$U$127,0)+COUNTIF($U$13:U106,#REF!)," ")</f>
        <v xml:space="preserve"> </v>
      </c>
      <c r="Z106" s="192" t="s">
        <v>1</v>
      </c>
      <c r="AA106" s="737"/>
    </row>
    <row r="107" spans="1:27" ht="22.5" customHeight="1">
      <c r="A107" s="136"/>
      <c r="B107" s="136"/>
      <c r="C107" s="194">
        <f>'1. Master scoring '!C108</f>
        <v>0</v>
      </c>
      <c r="D107" s="194">
        <f>'1. Master scoring '!D108</f>
        <v>0</v>
      </c>
      <c r="E107" s="128"/>
      <c r="F107" s="127"/>
      <c r="G107" s="127"/>
      <c r="H107" s="127"/>
      <c r="I107" s="127"/>
      <c r="J107" s="127"/>
      <c r="K107" s="135" t="str">
        <f t="shared" si="13"/>
        <v/>
      </c>
      <c r="L107" s="127"/>
      <c r="M107" s="146" t="str">
        <f t="shared" si="14"/>
        <v/>
      </c>
      <c r="N107" s="127"/>
      <c r="O107" s="147" t="str">
        <f t="shared" si="17"/>
        <v/>
      </c>
      <c r="P107" s="127"/>
      <c r="Q107" s="127"/>
      <c r="R107" s="127"/>
      <c r="S107" s="127"/>
      <c r="T107" s="128"/>
      <c r="U107" s="135" t="str">
        <f t="shared" si="16"/>
        <v/>
      </c>
      <c r="V107" s="758"/>
      <c r="W107" s="758"/>
      <c r="X107" s="135"/>
      <c r="Y107" s="131" t="str">
        <f>IFERROR(RANK(U107,$U$13:$U$127,0)+COUNTIF($U$13:U107,#REF!)," ")</f>
        <v xml:space="preserve"> </v>
      </c>
      <c r="Z107" s="192" t="s">
        <v>1</v>
      </c>
      <c r="AA107" s="737"/>
    </row>
    <row r="108" spans="1:27" ht="22.5" customHeight="1">
      <c r="A108" s="136"/>
      <c r="B108" s="136"/>
      <c r="C108" s="194">
        <f>'1. Master scoring '!C109</f>
        <v>0</v>
      </c>
      <c r="D108" s="194">
        <f>'1. Master scoring '!D109</f>
        <v>0</v>
      </c>
      <c r="E108" s="128"/>
      <c r="F108" s="127"/>
      <c r="G108" s="127"/>
      <c r="H108" s="127"/>
      <c r="I108" s="127"/>
      <c r="J108" s="127"/>
      <c r="K108" s="135" t="str">
        <f t="shared" si="13"/>
        <v/>
      </c>
      <c r="L108" s="127"/>
      <c r="M108" s="146" t="str">
        <f t="shared" si="14"/>
        <v/>
      </c>
      <c r="N108" s="127"/>
      <c r="O108" s="147" t="str">
        <f t="shared" si="17"/>
        <v/>
      </c>
      <c r="P108" s="127"/>
      <c r="Q108" s="127"/>
      <c r="R108" s="127"/>
      <c r="S108" s="127"/>
      <c r="T108" s="128"/>
      <c r="U108" s="135" t="str">
        <f t="shared" si="16"/>
        <v/>
      </c>
      <c r="V108" s="758"/>
      <c r="W108" s="758"/>
      <c r="X108" s="135"/>
      <c r="Y108" s="131" t="str">
        <f>IFERROR(RANK(U108,$U$13:$U$127,0)+COUNTIF($U$13:U108,#REF!)," ")</f>
        <v xml:space="preserve"> </v>
      </c>
      <c r="Z108" s="192" t="s">
        <v>1</v>
      </c>
      <c r="AA108" s="737"/>
    </row>
    <row r="109" spans="1:27" ht="22.5" customHeight="1">
      <c r="A109" s="136"/>
      <c r="B109" s="136"/>
      <c r="C109" s="194">
        <f>'1. Master scoring '!C110</f>
        <v>0</v>
      </c>
      <c r="D109" s="194">
        <f>'1. Master scoring '!D110</f>
        <v>0</v>
      </c>
      <c r="E109" s="128"/>
      <c r="F109" s="127"/>
      <c r="G109" s="127"/>
      <c r="H109" s="127"/>
      <c r="I109" s="127"/>
      <c r="J109" s="127"/>
      <c r="K109" s="135" t="str">
        <f t="shared" ref="K109:K115" si="19">IFERROR(AVERAGE(F109:J109),"")</f>
        <v/>
      </c>
      <c r="L109" s="127"/>
      <c r="M109" s="146" t="str">
        <f t="shared" ref="M109:M129" si="20">IFERROR(AVERAGE(L109:L109),"")</f>
        <v/>
      </c>
      <c r="N109" s="127"/>
      <c r="O109" s="147" t="str">
        <f t="shared" si="17"/>
        <v/>
      </c>
      <c r="P109" s="127"/>
      <c r="Q109" s="127"/>
      <c r="R109" s="127"/>
      <c r="S109" s="127"/>
      <c r="T109" s="128"/>
      <c r="U109" s="135" t="str">
        <f t="shared" ref="U109:U115" si="21">IFERROR(AVERAGE(Q109:T109),"")</f>
        <v/>
      </c>
      <c r="V109" s="758"/>
      <c r="W109" s="758"/>
      <c r="X109" s="135"/>
      <c r="Y109" s="131" t="str">
        <f>IFERROR(RANK(U109,$U$13:$U$127,0)+COUNTIF($U$13:U109,#REF!)," ")</f>
        <v xml:space="preserve"> </v>
      </c>
      <c r="Z109" s="192" t="s">
        <v>1</v>
      </c>
      <c r="AA109" s="737"/>
    </row>
    <row r="110" spans="1:27" ht="22.5" customHeight="1">
      <c r="A110" s="136"/>
      <c r="B110" s="136"/>
      <c r="C110" s="194">
        <f>'1. Master scoring '!C111</f>
        <v>0</v>
      </c>
      <c r="D110" s="194">
        <f>'1. Master scoring '!D111</f>
        <v>0</v>
      </c>
      <c r="E110" s="128"/>
      <c r="F110" s="127"/>
      <c r="G110" s="127"/>
      <c r="H110" s="127"/>
      <c r="I110" s="127"/>
      <c r="J110" s="127"/>
      <c r="K110" s="135" t="str">
        <f t="shared" si="19"/>
        <v/>
      </c>
      <c r="L110" s="127"/>
      <c r="M110" s="146" t="str">
        <f t="shared" si="20"/>
        <v/>
      </c>
      <c r="N110" s="127"/>
      <c r="O110" s="147" t="str">
        <f t="shared" ref="O110:O129" si="22">IFERROR(AVERAGE(N110:N110),"")</f>
        <v/>
      </c>
      <c r="P110" s="127"/>
      <c r="Q110" s="127"/>
      <c r="R110" s="127"/>
      <c r="S110" s="127"/>
      <c r="T110" s="128"/>
      <c r="U110" s="135" t="str">
        <f t="shared" si="21"/>
        <v/>
      </c>
      <c r="V110" s="758"/>
      <c r="W110" s="758"/>
      <c r="X110" s="135"/>
      <c r="Y110" s="131" t="str">
        <f>IFERROR(RANK(U110,$U$13:$U$127,0)+COUNTIF($U$13:U110,#REF!)," ")</f>
        <v xml:space="preserve"> </v>
      </c>
      <c r="Z110" s="192" t="s">
        <v>1</v>
      </c>
      <c r="AA110" s="737"/>
    </row>
    <row r="111" spans="1:27" ht="22.5" customHeight="1">
      <c r="A111" s="136"/>
      <c r="B111" s="136"/>
      <c r="C111" s="194">
        <f>'1. Master scoring '!C112</f>
        <v>0</v>
      </c>
      <c r="D111" s="194">
        <f>'1. Master scoring '!D112</f>
        <v>0</v>
      </c>
      <c r="E111" s="128"/>
      <c r="F111" s="127"/>
      <c r="G111" s="127"/>
      <c r="H111" s="127"/>
      <c r="I111" s="127"/>
      <c r="J111" s="127"/>
      <c r="K111" s="135" t="str">
        <f t="shared" si="19"/>
        <v/>
      </c>
      <c r="L111" s="127"/>
      <c r="M111" s="146" t="str">
        <f t="shared" si="20"/>
        <v/>
      </c>
      <c r="N111" s="127"/>
      <c r="O111" s="147" t="str">
        <f t="shared" si="22"/>
        <v/>
      </c>
      <c r="P111" s="127"/>
      <c r="Q111" s="127"/>
      <c r="R111" s="127"/>
      <c r="S111" s="127"/>
      <c r="T111" s="128"/>
      <c r="U111" s="135" t="str">
        <f t="shared" si="21"/>
        <v/>
      </c>
      <c r="V111" s="758"/>
      <c r="W111" s="758"/>
      <c r="X111" s="135"/>
      <c r="Y111" s="131" t="str">
        <f>IFERROR(RANK(U111,$U$13:$U$127,0)+COUNTIF($U$13:U111,#REF!)," ")</f>
        <v xml:space="preserve"> </v>
      </c>
      <c r="Z111" s="192" t="s">
        <v>1</v>
      </c>
      <c r="AA111" s="737"/>
    </row>
    <row r="112" spans="1:27" ht="22.5" customHeight="1">
      <c r="A112" s="136"/>
      <c r="B112" s="136"/>
      <c r="C112" s="194">
        <f>'1. Master scoring '!C113</f>
        <v>0</v>
      </c>
      <c r="D112" s="194">
        <f>'1. Master scoring '!D113</f>
        <v>0</v>
      </c>
      <c r="E112" s="128"/>
      <c r="F112" s="127"/>
      <c r="G112" s="127"/>
      <c r="H112" s="127"/>
      <c r="I112" s="127"/>
      <c r="J112" s="127"/>
      <c r="K112" s="135" t="str">
        <f t="shared" si="19"/>
        <v/>
      </c>
      <c r="L112" s="127"/>
      <c r="M112" s="146" t="str">
        <f t="shared" si="20"/>
        <v/>
      </c>
      <c r="N112" s="127"/>
      <c r="O112" s="147" t="str">
        <f t="shared" si="22"/>
        <v/>
      </c>
      <c r="P112" s="127"/>
      <c r="Q112" s="127"/>
      <c r="R112" s="127"/>
      <c r="S112" s="127"/>
      <c r="T112" s="128"/>
      <c r="U112" s="135" t="str">
        <f t="shared" si="21"/>
        <v/>
      </c>
      <c r="V112" s="758"/>
      <c r="W112" s="758"/>
      <c r="X112" s="135"/>
      <c r="Y112" s="131" t="str">
        <f>IFERROR(RANK(U112,$U$13:$U$127,0)+COUNTIF($U$13:U112,#REF!)," ")</f>
        <v xml:space="preserve"> </v>
      </c>
      <c r="Z112" s="192" t="s">
        <v>1</v>
      </c>
      <c r="AA112" s="737"/>
    </row>
    <row r="113" spans="1:27" ht="22.5" customHeight="1">
      <c r="A113" s="136"/>
      <c r="B113" s="136"/>
      <c r="C113" s="194">
        <f>'1. Master scoring '!C114</f>
        <v>0</v>
      </c>
      <c r="D113" s="194">
        <f>'1. Master scoring '!D114</f>
        <v>0</v>
      </c>
      <c r="E113" s="128"/>
      <c r="F113" s="127"/>
      <c r="G113" s="127"/>
      <c r="H113" s="127"/>
      <c r="I113" s="127"/>
      <c r="J113" s="127"/>
      <c r="K113" s="135" t="str">
        <f t="shared" si="19"/>
        <v/>
      </c>
      <c r="L113" s="127"/>
      <c r="M113" s="146" t="str">
        <f t="shared" si="20"/>
        <v/>
      </c>
      <c r="N113" s="127"/>
      <c r="O113" s="147" t="str">
        <f t="shared" si="22"/>
        <v/>
      </c>
      <c r="P113" s="127"/>
      <c r="Q113" s="127"/>
      <c r="R113" s="127"/>
      <c r="S113" s="127"/>
      <c r="T113" s="128"/>
      <c r="U113" s="135" t="str">
        <f t="shared" si="21"/>
        <v/>
      </c>
      <c r="V113" s="758"/>
      <c r="W113" s="758"/>
      <c r="X113" s="135"/>
      <c r="Y113" s="131" t="str">
        <f>IFERROR(RANK(U113,$U$13:$U$127,0)+COUNTIF($U$13:U113,#REF!)," ")</f>
        <v xml:space="preserve"> </v>
      </c>
      <c r="Z113" s="192" t="s">
        <v>1</v>
      </c>
      <c r="AA113" s="737"/>
    </row>
    <row r="114" spans="1:27" ht="22.5" customHeight="1">
      <c r="A114" s="136"/>
      <c r="B114" s="136"/>
      <c r="C114" s="194">
        <f>'1. Master scoring '!C115</f>
        <v>0</v>
      </c>
      <c r="D114" s="194">
        <f>'1. Master scoring '!D115</f>
        <v>0</v>
      </c>
      <c r="E114" s="128"/>
      <c r="F114" s="127"/>
      <c r="G114" s="127"/>
      <c r="H114" s="127"/>
      <c r="I114" s="127"/>
      <c r="J114" s="127"/>
      <c r="K114" s="135" t="str">
        <f t="shared" si="19"/>
        <v/>
      </c>
      <c r="L114" s="127"/>
      <c r="M114" s="146" t="str">
        <f t="shared" si="20"/>
        <v/>
      </c>
      <c r="N114" s="127"/>
      <c r="O114" s="147" t="str">
        <f t="shared" si="22"/>
        <v/>
      </c>
      <c r="P114" s="127"/>
      <c r="Q114" s="127"/>
      <c r="R114" s="127"/>
      <c r="S114" s="127"/>
      <c r="T114" s="128"/>
      <c r="U114" s="135" t="str">
        <f t="shared" si="21"/>
        <v/>
      </c>
      <c r="V114" s="758"/>
      <c r="W114" s="758"/>
      <c r="X114" s="135"/>
      <c r="Y114" s="131" t="str">
        <f>IFERROR(RANK(U114,$U$13:$U$127,0)+COUNTIF($U$13:U114,#REF!)," ")</f>
        <v xml:space="preserve"> </v>
      </c>
      <c r="Z114" s="192" t="s">
        <v>1</v>
      </c>
      <c r="AA114" s="737"/>
    </row>
    <row r="115" spans="1:27" ht="22.5" customHeight="1">
      <c r="A115" s="136"/>
      <c r="B115" s="136"/>
      <c r="C115" s="194">
        <f>'1. Master scoring '!C116</f>
        <v>0</v>
      </c>
      <c r="D115" s="194">
        <f>'1. Master scoring '!D116</f>
        <v>0</v>
      </c>
      <c r="E115" s="128"/>
      <c r="F115" s="127"/>
      <c r="G115" s="127"/>
      <c r="H115" s="127"/>
      <c r="I115" s="127"/>
      <c r="J115" s="127"/>
      <c r="K115" s="135" t="str">
        <f t="shared" si="19"/>
        <v/>
      </c>
      <c r="L115" s="127"/>
      <c r="M115" s="146" t="str">
        <f t="shared" si="20"/>
        <v/>
      </c>
      <c r="N115" s="127"/>
      <c r="O115" s="147" t="str">
        <f t="shared" si="22"/>
        <v/>
      </c>
      <c r="P115" s="127"/>
      <c r="Q115" s="127"/>
      <c r="R115" s="127"/>
      <c r="S115" s="127"/>
      <c r="T115" s="128"/>
      <c r="U115" s="135" t="str">
        <f t="shared" si="21"/>
        <v/>
      </c>
      <c r="V115" s="758"/>
      <c r="W115" s="758"/>
      <c r="X115" s="135"/>
      <c r="Y115" s="131" t="str">
        <f>IFERROR(RANK(U115,$U$13:$U$127,0)+COUNTIF($U$13:U115,#REF!)," ")</f>
        <v xml:space="preserve"> </v>
      </c>
      <c r="Z115" s="192" t="s">
        <v>1</v>
      </c>
      <c r="AA115" s="737"/>
    </row>
    <row r="116" spans="1:27" ht="22.5" customHeight="1">
      <c r="A116" s="136"/>
      <c r="B116" s="136"/>
      <c r="C116" s="194">
        <f>'1. Master scoring '!C117</f>
        <v>0</v>
      </c>
      <c r="D116" s="19"/>
      <c r="E116" s="128"/>
      <c r="F116" s="127"/>
      <c r="G116" s="127"/>
      <c r="H116" s="127"/>
      <c r="I116" s="127"/>
      <c r="J116" s="127"/>
      <c r="K116" s="135" t="str">
        <f t="shared" ref="K116:K129" si="23">IFERROR(AVERAGE(F116:I116),"")</f>
        <v/>
      </c>
      <c r="L116" s="127"/>
      <c r="M116" s="146" t="str">
        <f t="shared" si="20"/>
        <v/>
      </c>
      <c r="N116" s="127"/>
      <c r="O116" s="147" t="str">
        <f t="shared" si="22"/>
        <v/>
      </c>
      <c r="P116" s="127"/>
      <c r="Q116" s="127"/>
      <c r="R116" s="127"/>
      <c r="S116" s="127"/>
      <c r="T116" s="128"/>
      <c r="U116" s="130" t="str">
        <f>IFERROR(AVERAGE(F116:J116,#REF!,N116:N116,P116:S116)," ")</f>
        <v xml:space="preserve"> </v>
      </c>
      <c r="V116" s="762"/>
      <c r="W116" s="762"/>
      <c r="X116" s="130"/>
      <c r="Y116" s="131" t="str">
        <f>IFERROR(RANK(U116,$U$13:$U$127,0)+COUNTIF($U$13:U116,#REF!)," ")</f>
        <v xml:space="preserve"> </v>
      </c>
      <c r="Z116" s="192" t="s">
        <v>1</v>
      </c>
      <c r="AA116" s="737"/>
    </row>
    <row r="117" spans="1:27" ht="22.5" customHeight="1">
      <c r="A117" s="136"/>
      <c r="B117" s="136"/>
      <c r="C117" s="194">
        <f>'1. Master scoring '!C118</f>
        <v>0</v>
      </c>
      <c r="D117" s="19"/>
      <c r="E117" s="128"/>
      <c r="F117" s="127"/>
      <c r="G117" s="127"/>
      <c r="H117" s="127"/>
      <c r="I117" s="127"/>
      <c r="J117" s="127"/>
      <c r="K117" s="135" t="str">
        <f t="shared" si="23"/>
        <v/>
      </c>
      <c r="L117" s="127"/>
      <c r="M117" s="146" t="str">
        <f t="shared" si="20"/>
        <v/>
      </c>
      <c r="N117" s="127"/>
      <c r="O117" s="147" t="str">
        <f t="shared" si="22"/>
        <v/>
      </c>
      <c r="P117" s="127"/>
      <c r="Q117" s="127"/>
      <c r="R117" s="127"/>
      <c r="S117" s="127"/>
      <c r="T117" s="128"/>
      <c r="U117" s="130" t="str">
        <f>IFERROR(AVERAGE(F117:J117,#REF!,N117:N117,P117:S117)," ")</f>
        <v xml:space="preserve"> </v>
      </c>
      <c r="V117" s="762"/>
      <c r="W117" s="762"/>
      <c r="X117" s="130"/>
      <c r="Y117" s="131" t="str">
        <f>IFERROR(RANK(U117,$U$13:$U$127,0)+COUNTIF($U$13:U117,#REF!)," ")</f>
        <v xml:space="preserve"> </v>
      </c>
      <c r="Z117" s="192" t="s">
        <v>1</v>
      </c>
      <c r="AA117" s="737"/>
    </row>
    <row r="118" spans="1:27" ht="22.5" customHeight="1">
      <c r="A118" s="136"/>
      <c r="B118" s="136"/>
      <c r="C118" s="194">
        <f>'1. Master scoring '!C119</f>
        <v>0</v>
      </c>
      <c r="D118" s="19"/>
      <c r="E118" s="128"/>
      <c r="F118" s="127"/>
      <c r="G118" s="127"/>
      <c r="H118" s="127"/>
      <c r="I118" s="127"/>
      <c r="J118" s="127"/>
      <c r="K118" s="135" t="str">
        <f t="shared" si="23"/>
        <v/>
      </c>
      <c r="L118" s="127"/>
      <c r="M118" s="146" t="str">
        <f t="shared" si="20"/>
        <v/>
      </c>
      <c r="N118" s="127"/>
      <c r="O118" s="147" t="str">
        <f t="shared" si="22"/>
        <v/>
      </c>
      <c r="P118" s="127"/>
      <c r="Q118" s="127"/>
      <c r="R118" s="127"/>
      <c r="S118" s="127"/>
      <c r="T118" s="128"/>
      <c r="U118" s="130" t="str">
        <f>IFERROR(AVERAGE(F118:J118,#REF!,N118:N118,P118:S118)," ")</f>
        <v xml:space="preserve"> </v>
      </c>
      <c r="V118" s="762"/>
      <c r="W118" s="762"/>
      <c r="X118" s="130"/>
      <c r="Y118" s="131" t="str">
        <f>IFERROR(RANK(U118,$U$13:$U$127,0)+COUNTIF($U$13:U118,#REF!)," ")</f>
        <v xml:space="preserve"> </v>
      </c>
      <c r="Z118" s="192" t="s">
        <v>1</v>
      </c>
      <c r="AA118" s="737"/>
    </row>
    <row r="119" spans="1:27" ht="22.5" customHeight="1">
      <c r="A119" s="136"/>
      <c r="B119" s="136"/>
      <c r="C119" s="194">
        <f>'1. Master scoring '!C120</f>
        <v>0</v>
      </c>
      <c r="D119" s="19"/>
      <c r="E119" s="128"/>
      <c r="F119" s="127"/>
      <c r="G119" s="127"/>
      <c r="H119" s="127"/>
      <c r="I119" s="127"/>
      <c r="J119" s="127"/>
      <c r="K119" s="135" t="str">
        <f t="shared" si="23"/>
        <v/>
      </c>
      <c r="L119" s="127"/>
      <c r="M119" s="146" t="str">
        <f t="shared" si="20"/>
        <v/>
      </c>
      <c r="N119" s="127"/>
      <c r="O119" s="147" t="str">
        <f t="shared" si="22"/>
        <v/>
      </c>
      <c r="P119" s="127"/>
      <c r="Q119" s="127"/>
      <c r="R119" s="127"/>
      <c r="S119" s="127"/>
      <c r="T119" s="128"/>
      <c r="U119" s="130" t="str">
        <f>IFERROR(AVERAGE(F119:J119,#REF!,N119:N119,P119:S119)," ")</f>
        <v xml:space="preserve"> </v>
      </c>
      <c r="V119" s="762"/>
      <c r="W119" s="762"/>
      <c r="X119" s="130"/>
      <c r="Y119" s="131" t="str">
        <f>IFERROR(RANK(U119,$U$13:$U$127,0)+COUNTIF($U$13:U119,#REF!)," ")</f>
        <v xml:space="preserve"> </v>
      </c>
      <c r="Z119" s="192" t="s">
        <v>1</v>
      </c>
      <c r="AA119" s="737"/>
    </row>
    <row r="120" spans="1:27" ht="22.5" customHeight="1">
      <c r="A120" s="136"/>
      <c r="B120" s="136"/>
      <c r="C120" s="194">
        <f>'1. Master scoring '!C121</f>
        <v>0</v>
      </c>
      <c r="D120" s="19"/>
      <c r="E120" s="128"/>
      <c r="F120" s="127"/>
      <c r="G120" s="127"/>
      <c r="H120" s="127"/>
      <c r="I120" s="127"/>
      <c r="J120" s="127"/>
      <c r="K120" s="135" t="str">
        <f t="shared" si="23"/>
        <v/>
      </c>
      <c r="L120" s="127"/>
      <c r="M120" s="146" t="str">
        <f t="shared" si="20"/>
        <v/>
      </c>
      <c r="N120" s="127"/>
      <c r="O120" s="147" t="str">
        <f t="shared" si="22"/>
        <v/>
      </c>
      <c r="P120" s="127"/>
      <c r="Q120" s="127"/>
      <c r="R120" s="127"/>
      <c r="S120" s="127"/>
      <c r="T120" s="128"/>
      <c r="U120" s="130" t="str">
        <f>IFERROR(AVERAGE(F120:J120,#REF!,N120:N120,P120:S120)," ")</f>
        <v xml:space="preserve"> </v>
      </c>
      <c r="V120" s="762"/>
      <c r="W120" s="762"/>
      <c r="X120" s="130"/>
      <c r="Y120" s="131" t="str">
        <f>IFERROR(RANK(U120,$U$13:$U$127,0)+COUNTIF($U$13:U120,#REF!)," ")</f>
        <v xml:space="preserve"> </v>
      </c>
      <c r="Z120" s="192" t="s">
        <v>1</v>
      </c>
      <c r="AA120" s="737"/>
    </row>
    <row r="121" spans="1:27" ht="22.5" customHeight="1">
      <c r="A121" s="136"/>
      <c r="B121" s="136"/>
      <c r="C121" s="194">
        <f>'1. Master scoring '!C122</f>
        <v>0</v>
      </c>
      <c r="D121" s="19"/>
      <c r="E121" s="128"/>
      <c r="F121" s="127"/>
      <c r="G121" s="127"/>
      <c r="H121" s="127"/>
      <c r="I121" s="127"/>
      <c r="J121" s="127"/>
      <c r="K121" s="135" t="str">
        <f t="shared" si="23"/>
        <v/>
      </c>
      <c r="L121" s="127"/>
      <c r="M121" s="146" t="str">
        <f t="shared" si="20"/>
        <v/>
      </c>
      <c r="N121" s="127"/>
      <c r="O121" s="147" t="str">
        <f t="shared" si="22"/>
        <v/>
      </c>
      <c r="P121" s="127"/>
      <c r="Q121" s="127"/>
      <c r="R121" s="127"/>
      <c r="S121" s="127"/>
      <c r="T121" s="128"/>
      <c r="U121" s="130" t="str">
        <f>IFERROR(AVERAGE(F121:J121,#REF!,N121:N121,P121:S121)," ")</f>
        <v xml:space="preserve"> </v>
      </c>
      <c r="V121" s="762"/>
      <c r="W121" s="762"/>
      <c r="X121" s="130"/>
      <c r="Y121" s="131" t="str">
        <f>IFERROR(RANK(U121,$U$13:$U$127,0)+COUNTIF($U$13:U121,#REF!)," ")</f>
        <v xml:space="preserve"> </v>
      </c>
      <c r="Z121" s="192" t="s">
        <v>1</v>
      </c>
      <c r="AA121" s="737"/>
    </row>
    <row r="122" spans="1:27" ht="22.5" customHeight="1">
      <c r="A122" s="136"/>
      <c r="B122" s="136"/>
      <c r="C122" s="194">
        <f>'3. NON USARE Master scoring'!C123</f>
        <v>0</v>
      </c>
      <c r="D122" s="19"/>
      <c r="E122" s="128"/>
      <c r="F122" s="127"/>
      <c r="G122" s="127"/>
      <c r="H122" s="127"/>
      <c r="I122" s="127"/>
      <c r="J122" s="127"/>
      <c r="K122" s="135" t="str">
        <f t="shared" si="23"/>
        <v/>
      </c>
      <c r="L122" s="127"/>
      <c r="M122" s="146" t="str">
        <f t="shared" si="20"/>
        <v/>
      </c>
      <c r="N122" s="127"/>
      <c r="O122" s="147" t="str">
        <f t="shared" si="22"/>
        <v/>
      </c>
      <c r="P122" s="127"/>
      <c r="Q122" s="127"/>
      <c r="R122" s="127"/>
      <c r="S122" s="127"/>
      <c r="T122" s="128"/>
      <c r="U122" s="130" t="str">
        <f>IFERROR(AVERAGE(F122:J122,#REF!,N122:N122,P122:S122)," ")</f>
        <v xml:space="preserve"> </v>
      </c>
      <c r="V122" s="762"/>
      <c r="W122" s="762"/>
      <c r="X122" s="130"/>
      <c r="Y122" s="131" t="str">
        <f>IFERROR(RANK(U122,$U$13:$U$127,0)+COUNTIF($U$13:U122,#REF!)," ")</f>
        <v xml:space="preserve"> </v>
      </c>
      <c r="Z122" s="192" t="s">
        <v>1</v>
      </c>
      <c r="AA122" s="737"/>
    </row>
    <row r="123" spans="1:27" ht="22.5" customHeight="1">
      <c r="A123" s="136"/>
      <c r="B123" s="136"/>
      <c r="C123" s="194">
        <f>'3. NON USARE Master scoring'!C124</f>
        <v>0</v>
      </c>
      <c r="D123" s="19"/>
      <c r="E123" s="128"/>
      <c r="F123" s="127"/>
      <c r="G123" s="127"/>
      <c r="H123" s="127"/>
      <c r="I123" s="127"/>
      <c r="J123" s="127"/>
      <c r="K123" s="135" t="str">
        <f t="shared" si="23"/>
        <v/>
      </c>
      <c r="L123" s="127"/>
      <c r="M123" s="146" t="str">
        <f t="shared" si="20"/>
        <v/>
      </c>
      <c r="N123" s="127"/>
      <c r="O123" s="147" t="str">
        <f t="shared" si="22"/>
        <v/>
      </c>
      <c r="P123" s="127"/>
      <c r="Q123" s="127"/>
      <c r="R123" s="127"/>
      <c r="S123" s="127"/>
      <c r="T123" s="128"/>
      <c r="U123" s="130" t="str">
        <f>IFERROR(AVERAGE(F123:J123,#REF!,N123:N123,P123:S123)," ")</f>
        <v xml:space="preserve"> </v>
      </c>
      <c r="V123" s="762"/>
      <c r="W123" s="762"/>
      <c r="X123" s="130"/>
      <c r="Y123" s="131" t="str">
        <f>IFERROR(RANK(U123,$U$13:$U$127,0)+COUNTIF($U$13:U123,#REF!)," ")</f>
        <v xml:space="preserve"> </v>
      </c>
      <c r="Z123" s="192" t="s">
        <v>1</v>
      </c>
      <c r="AA123" s="737"/>
    </row>
    <row r="124" spans="1:27" ht="22.5" customHeight="1">
      <c r="A124" s="136"/>
      <c r="B124" s="136"/>
      <c r="C124" s="194">
        <f>'3. NON USARE Master scoring'!C125</f>
        <v>0</v>
      </c>
      <c r="D124" s="19"/>
      <c r="E124" s="128"/>
      <c r="F124" s="127"/>
      <c r="G124" s="127"/>
      <c r="H124" s="127"/>
      <c r="I124" s="127"/>
      <c r="J124" s="127"/>
      <c r="K124" s="135" t="str">
        <f t="shared" si="23"/>
        <v/>
      </c>
      <c r="L124" s="127"/>
      <c r="M124" s="146" t="str">
        <f t="shared" si="20"/>
        <v/>
      </c>
      <c r="N124" s="127"/>
      <c r="O124" s="147" t="str">
        <f t="shared" si="22"/>
        <v/>
      </c>
      <c r="P124" s="127"/>
      <c r="Q124" s="127"/>
      <c r="R124" s="127"/>
      <c r="S124" s="127"/>
      <c r="T124" s="128"/>
      <c r="U124" s="130" t="str">
        <f>IFERROR(AVERAGE(F124:J124,#REF!,N124:N124,P124:S124)," ")</f>
        <v xml:space="preserve"> </v>
      </c>
      <c r="V124" s="762"/>
      <c r="W124" s="762"/>
      <c r="X124" s="130"/>
      <c r="Y124" s="131" t="str">
        <f>IFERROR(RANK(U124,$U$13:$U$127,0)+COUNTIF($U$13:U124,#REF!)," ")</f>
        <v xml:space="preserve"> </v>
      </c>
      <c r="Z124" s="192" t="s">
        <v>1</v>
      </c>
      <c r="AA124" s="737"/>
    </row>
    <row r="125" spans="1:27" ht="22.5" customHeight="1">
      <c r="A125" s="136"/>
      <c r="B125" s="136"/>
      <c r="C125" s="194">
        <f>'3. NON USARE Master scoring'!C126</f>
        <v>0</v>
      </c>
      <c r="D125" s="19"/>
      <c r="E125" s="128"/>
      <c r="F125" s="127"/>
      <c r="G125" s="127"/>
      <c r="H125" s="127"/>
      <c r="I125" s="127"/>
      <c r="J125" s="127"/>
      <c r="K125" s="135" t="str">
        <f t="shared" si="23"/>
        <v/>
      </c>
      <c r="L125" s="127"/>
      <c r="M125" s="146" t="str">
        <f t="shared" si="20"/>
        <v/>
      </c>
      <c r="N125" s="127"/>
      <c r="O125" s="147" t="str">
        <f t="shared" si="22"/>
        <v/>
      </c>
      <c r="P125" s="127"/>
      <c r="Q125" s="127"/>
      <c r="R125" s="127"/>
      <c r="S125" s="127"/>
      <c r="T125" s="128"/>
      <c r="U125" s="130" t="str">
        <f>IFERROR(AVERAGE(F125:J125,#REF!,N125:N125,P125:S125)," ")</f>
        <v xml:space="preserve"> </v>
      </c>
      <c r="V125" s="762"/>
      <c r="W125" s="762"/>
      <c r="X125" s="130"/>
      <c r="Y125" s="131" t="str">
        <f>IFERROR(RANK(U125,$U$13:$U$127,0)+COUNTIF($U$13:U125,#REF!)," ")</f>
        <v xml:space="preserve"> </v>
      </c>
      <c r="Z125" s="192" t="s">
        <v>1</v>
      </c>
      <c r="AA125" s="737"/>
    </row>
    <row r="126" spans="1:27" ht="22.5" customHeight="1">
      <c r="A126" s="136"/>
      <c r="B126" s="136"/>
      <c r="C126" s="194">
        <f>'3. NON USARE Master scoring'!C127</f>
        <v>0</v>
      </c>
      <c r="D126" s="19"/>
      <c r="E126" s="128"/>
      <c r="F126" s="127"/>
      <c r="G126" s="127"/>
      <c r="H126" s="127"/>
      <c r="I126" s="127"/>
      <c r="J126" s="127"/>
      <c r="K126" s="135" t="str">
        <f t="shared" si="23"/>
        <v/>
      </c>
      <c r="L126" s="127"/>
      <c r="M126" s="146" t="str">
        <f t="shared" si="20"/>
        <v/>
      </c>
      <c r="N126" s="127"/>
      <c r="O126" s="147" t="str">
        <f t="shared" si="22"/>
        <v/>
      </c>
      <c r="P126" s="127"/>
      <c r="Q126" s="127"/>
      <c r="R126" s="127"/>
      <c r="S126" s="127"/>
      <c r="T126" s="128"/>
      <c r="U126" s="130" t="str">
        <f>IFERROR(AVERAGE(F126:J126,#REF!,N126:N126,P126:S126)," ")</f>
        <v xml:space="preserve"> </v>
      </c>
      <c r="V126" s="762"/>
      <c r="W126" s="762"/>
      <c r="X126" s="130"/>
      <c r="Y126" s="131" t="str">
        <f>IFERROR(RANK(U126,$U$13:$U$127,0)+COUNTIF($U$13:U126,#REF!)," ")</f>
        <v xml:space="preserve"> </v>
      </c>
      <c r="Z126" s="192" t="s">
        <v>1</v>
      </c>
      <c r="AA126" s="737"/>
    </row>
    <row r="127" spans="1:27" ht="22.5" customHeight="1">
      <c r="A127" s="136"/>
      <c r="B127" s="136"/>
      <c r="C127" s="194">
        <f>'3. NON USARE Master scoring'!C128</f>
        <v>0</v>
      </c>
      <c r="D127" s="19"/>
      <c r="E127" s="128"/>
      <c r="F127" s="127"/>
      <c r="G127" s="127"/>
      <c r="H127" s="127"/>
      <c r="I127" s="127"/>
      <c r="J127" s="127"/>
      <c r="K127" s="135" t="str">
        <f t="shared" si="23"/>
        <v/>
      </c>
      <c r="L127" s="127"/>
      <c r="M127" s="146" t="str">
        <f t="shared" si="20"/>
        <v/>
      </c>
      <c r="N127" s="127"/>
      <c r="O127" s="147" t="str">
        <f t="shared" si="22"/>
        <v/>
      </c>
      <c r="P127" s="127"/>
      <c r="Q127" s="127"/>
      <c r="R127" s="127"/>
      <c r="S127" s="127"/>
      <c r="T127" s="128"/>
      <c r="U127" s="130" t="str">
        <f>IFERROR(AVERAGE(F127:J127,#REF!,N127:N127,P127:S127)," ")</f>
        <v xml:space="preserve"> </v>
      </c>
      <c r="V127" s="762"/>
      <c r="W127" s="762"/>
      <c r="X127" s="130"/>
      <c r="Y127" s="131" t="str">
        <f>IFERROR(RANK(U127,$U$13:$U$127,0)+COUNTIF($U$13:U127,#REF!)," ")</f>
        <v xml:space="preserve"> </v>
      </c>
      <c r="Z127" s="192" t="s">
        <v>1</v>
      </c>
      <c r="AA127" s="737"/>
    </row>
    <row r="128" spans="1:27" ht="22.5" customHeight="1">
      <c r="A128" s="136"/>
      <c r="B128" s="136"/>
      <c r="C128" s="194">
        <f>'3. NON USARE Master scoring'!C129</f>
        <v>0</v>
      </c>
      <c r="D128" s="19"/>
      <c r="E128" s="128"/>
      <c r="F128" s="127"/>
      <c r="G128" s="127"/>
      <c r="H128" s="127"/>
      <c r="I128" s="127"/>
      <c r="J128" s="127"/>
      <c r="K128" s="135" t="str">
        <f t="shared" si="23"/>
        <v/>
      </c>
      <c r="L128" s="127"/>
      <c r="M128" s="146" t="str">
        <f t="shared" si="20"/>
        <v/>
      </c>
      <c r="N128" s="127"/>
      <c r="O128" s="147" t="str">
        <f t="shared" si="22"/>
        <v/>
      </c>
      <c r="P128" s="127"/>
      <c r="Q128" s="127"/>
      <c r="R128" s="127"/>
      <c r="S128" s="127"/>
      <c r="T128" s="128"/>
      <c r="U128" s="130" t="str">
        <f>IFERROR(AVERAGE(F128:J128,#REF!,N128:N128,P128:S128)," ")</f>
        <v xml:space="preserve"> </v>
      </c>
      <c r="V128" s="762"/>
      <c r="W128" s="762"/>
      <c r="X128" s="130"/>
      <c r="Y128" s="131" t="str">
        <f>IFERROR(RANK(U128,$U$13:$U$127,0)+COUNTIF($U$13:U128,#REF!)," ")</f>
        <v xml:space="preserve"> </v>
      </c>
      <c r="Z128" s="192" t="s">
        <v>1</v>
      </c>
      <c r="AA128" s="737"/>
    </row>
    <row r="129" spans="1:27" ht="22.5" customHeight="1">
      <c r="A129" s="136"/>
      <c r="B129" s="136"/>
      <c r="C129" s="194">
        <f>'3. NON USARE Master scoring'!C130</f>
        <v>0</v>
      </c>
      <c r="D129" s="19"/>
      <c r="E129" s="128"/>
      <c r="F129" s="127"/>
      <c r="G129" s="127"/>
      <c r="H129" s="127"/>
      <c r="I129" s="127"/>
      <c r="J129" s="127"/>
      <c r="K129" s="135" t="str">
        <f t="shared" si="23"/>
        <v/>
      </c>
      <c r="L129" s="127"/>
      <c r="M129" s="146" t="str">
        <f t="shared" si="20"/>
        <v/>
      </c>
      <c r="N129" s="127"/>
      <c r="O129" s="147" t="str">
        <f t="shared" si="22"/>
        <v/>
      </c>
      <c r="P129" s="127"/>
      <c r="Q129" s="127"/>
      <c r="R129" s="127"/>
      <c r="S129" s="127"/>
      <c r="T129" s="128"/>
      <c r="U129" s="130" t="str">
        <f>IFERROR(AVERAGE(F129:J129,#REF!,N129:N129,P129:S129)," ")</f>
        <v xml:space="preserve"> </v>
      </c>
      <c r="V129" s="762"/>
      <c r="W129" s="762"/>
      <c r="X129" s="130"/>
      <c r="Y129" s="131" t="str">
        <f>IFERROR(RANK(U129,$U$13:$U$127,0)+COUNTIF($U$13:U129,#REF!)," ")</f>
        <v xml:space="preserve"> </v>
      </c>
      <c r="Z129" s="192" t="s">
        <v>1</v>
      </c>
      <c r="AA129" s="737"/>
    </row>
  </sheetData>
  <mergeCells count="8">
    <mergeCell ref="N8:P8"/>
    <mergeCell ref="Q8:U8"/>
    <mergeCell ref="Z8:AA8"/>
    <mergeCell ref="Z7:AA7"/>
    <mergeCell ref="B2:C2"/>
    <mergeCell ref="F8:K8"/>
    <mergeCell ref="L8:M8"/>
    <mergeCell ref="V8:X8"/>
  </mergeCells>
  <conditionalFormatting sqref="U116:Y129 Y14:Y115">
    <cfRule type="colorScale" priority="2">
      <colorScale>
        <cfvo type="percent" val="40"/>
        <cfvo type="percent" val="60"/>
        <cfvo type="percent" val="80"/>
        <color rgb="FFFFFFFF"/>
        <color rgb="FFABDDC5"/>
        <color rgb="FF57BB8A"/>
      </colorScale>
    </cfRule>
  </conditionalFormatting>
  <conditionalFormatting sqref="Z13:Z68">
    <cfRule type="colorScale" priority="1">
      <colorScale>
        <cfvo type="percent" val="40"/>
        <cfvo type="percent" val="60"/>
        <cfvo type="percent" val="80"/>
        <color rgb="FFFFFFFF"/>
        <color rgb="FFABDDC5"/>
        <color rgb="FF57BB8A"/>
      </colorScale>
    </cfRule>
  </conditionalFormatting>
  <dataValidations disablePrompts="1" count="1">
    <dataValidation type="list" allowBlank="1" showErrorMessage="1" sqref="L13:L129 F13:J129 N14:N129 N13:O13 Q14:S129 P79:P129 Q13:T13" xr:uid="{00000000-0002-0000-0900-000000000000}">
      <formula1>"5,4,3,2,1"</formula1>
    </dataValidation>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39997558519241921"/>
    <outlinePr summaryBelow="0" summaryRight="0"/>
  </sheetPr>
  <dimension ref="A1:Y78"/>
  <sheetViews>
    <sheetView topLeftCell="C3" zoomScale="60" zoomScaleNormal="60" workbookViewId="0">
      <selection activeCell="S10" sqref="S10"/>
    </sheetView>
  </sheetViews>
  <sheetFormatPr defaultColWidth="12.28515625" defaultRowHeight="15.75" customHeight="1" outlineLevelRow="1"/>
  <cols>
    <col min="1" max="1" width="5.42578125" customWidth="1"/>
    <col min="2" max="2" width="26.7109375" customWidth="1"/>
    <col min="3" max="3" width="25.28515625" customWidth="1"/>
    <col min="4" max="4" width="3.7109375" customWidth="1"/>
    <col min="5" max="6" width="18.7109375" customWidth="1"/>
    <col min="7" max="7" width="3.7109375" customWidth="1"/>
    <col min="8" max="8" width="17.28515625" customWidth="1"/>
    <col min="9" max="9" width="16.7109375" customWidth="1"/>
    <col min="10" max="10" width="3.7109375" customWidth="1"/>
    <col min="11" max="11" width="30.28515625" customWidth="1"/>
    <col min="13" max="13" width="27.28515625" customWidth="1"/>
    <col min="14" max="14" width="15.42578125" customWidth="1"/>
    <col min="15" max="15" width="23.28515625" customWidth="1"/>
    <col min="16" max="16" width="19.28515625" customWidth="1"/>
    <col min="17" max="17" width="4" customWidth="1"/>
    <col min="18" max="19" width="16.28515625" customWidth="1"/>
    <col min="20" max="20" width="5" customWidth="1"/>
    <col min="21" max="21" width="16.28515625" customWidth="1"/>
  </cols>
  <sheetData>
    <row r="1" spans="1:25" ht="12.95">
      <c r="A1" s="2"/>
      <c r="B1" s="3"/>
      <c r="C1" s="3"/>
      <c r="D1" s="4"/>
      <c r="E1" s="2"/>
      <c r="F1" s="2"/>
      <c r="G1" s="2"/>
      <c r="H1" s="2"/>
      <c r="I1" s="2"/>
      <c r="J1" s="2"/>
      <c r="K1" s="2"/>
      <c r="L1" s="2"/>
      <c r="M1" s="2"/>
      <c r="N1" s="2"/>
      <c r="O1" s="2"/>
      <c r="P1" s="2"/>
      <c r="Q1" s="2"/>
      <c r="R1" s="2"/>
      <c r="S1" s="2"/>
      <c r="T1" s="2"/>
      <c r="U1" s="2"/>
      <c r="V1" s="2"/>
      <c r="W1" s="2"/>
      <c r="X1" s="2"/>
      <c r="Y1" s="2"/>
    </row>
    <row r="2" spans="1:25" ht="33" customHeight="1">
      <c r="A2" s="2"/>
      <c r="B2" s="919" t="s">
        <v>458</v>
      </c>
      <c r="C2" s="920"/>
      <c r="D2" s="920"/>
      <c r="E2" s="2"/>
      <c r="F2" s="2"/>
      <c r="G2" s="2"/>
      <c r="H2" s="2"/>
      <c r="I2" s="2"/>
      <c r="J2" s="2"/>
      <c r="K2" s="2"/>
      <c r="L2" s="2"/>
      <c r="M2" s="2"/>
      <c r="N2" s="2"/>
      <c r="O2" s="2"/>
      <c r="P2" s="2"/>
      <c r="Q2" s="2"/>
      <c r="R2" s="2"/>
      <c r="S2" s="2"/>
      <c r="T2" s="2"/>
      <c r="U2" s="2"/>
      <c r="V2" s="2"/>
      <c r="W2" s="2"/>
      <c r="X2" s="2"/>
      <c r="Y2" s="2"/>
    </row>
    <row r="3" spans="1:25" ht="12.95">
      <c r="A3" s="2"/>
      <c r="B3" s="8" t="s">
        <v>459</v>
      </c>
      <c r="C3" s="3"/>
      <c r="D3" s="4"/>
      <c r="E3" s="2"/>
      <c r="F3" s="2"/>
      <c r="G3" s="2"/>
      <c r="H3" s="2"/>
      <c r="I3" s="2"/>
      <c r="J3" s="2"/>
      <c r="K3" s="2"/>
      <c r="L3" s="2"/>
      <c r="M3" s="2"/>
      <c r="N3" s="2"/>
      <c r="O3" s="2"/>
      <c r="P3" s="2"/>
      <c r="Q3" s="2"/>
      <c r="R3" s="2"/>
      <c r="S3" s="2"/>
      <c r="T3" s="2"/>
      <c r="U3" s="2"/>
      <c r="V3" s="2"/>
      <c r="W3" s="2"/>
      <c r="X3" s="2"/>
      <c r="Y3" s="2"/>
    </row>
    <row r="4" spans="1:25" ht="12.95">
      <c r="A4" s="1"/>
      <c r="B4" s="9"/>
      <c r="C4" s="9"/>
      <c r="D4" s="10"/>
      <c r="E4" s="1"/>
      <c r="F4" s="1"/>
      <c r="G4" s="1"/>
      <c r="H4" s="1"/>
      <c r="I4" s="1"/>
      <c r="J4" s="1"/>
      <c r="K4" s="1"/>
      <c r="L4" s="1"/>
      <c r="M4" s="1"/>
      <c r="N4" s="1"/>
      <c r="O4" s="1"/>
      <c r="P4" s="1"/>
      <c r="Q4" s="1"/>
      <c r="R4" s="1"/>
      <c r="S4" s="1"/>
      <c r="T4" s="1"/>
      <c r="U4" s="1"/>
      <c r="V4" s="1"/>
      <c r="W4" s="1"/>
      <c r="X4" s="1"/>
      <c r="Y4" s="1"/>
    </row>
    <row r="5" spans="1:25" ht="15.75" customHeight="1">
      <c r="A5" s="276"/>
      <c r="B5" s="276"/>
      <c r="C5" s="276"/>
      <c r="D5" s="277"/>
      <c r="E5" s="276"/>
      <c r="F5" s="276"/>
      <c r="G5" s="276"/>
      <c r="H5" s="276"/>
      <c r="I5" s="276"/>
      <c r="J5" s="276"/>
      <c r="K5" s="276"/>
      <c r="L5" s="276"/>
      <c r="M5" s="276"/>
      <c r="N5" s="276"/>
      <c r="O5" s="276"/>
      <c r="P5" s="276"/>
      <c r="Q5" s="276"/>
      <c r="R5" s="276"/>
      <c r="S5" s="276"/>
      <c r="T5" s="276"/>
      <c r="U5" s="276"/>
      <c r="V5" s="276"/>
    </row>
    <row r="6" spans="1:25" ht="12.95">
      <c r="A6" s="282"/>
      <c r="B6" s="307"/>
      <c r="C6" s="282"/>
      <c r="D6" s="284"/>
      <c r="E6" s="282"/>
      <c r="F6" s="282"/>
      <c r="G6" s="276"/>
      <c r="H6" s="282"/>
      <c r="I6" s="282"/>
      <c r="J6" s="276"/>
      <c r="K6" s="282"/>
      <c r="L6" s="282"/>
      <c r="M6" s="282"/>
      <c r="N6" s="282"/>
      <c r="O6" s="282"/>
      <c r="P6" s="282"/>
      <c r="Q6" s="276"/>
      <c r="R6" s="282"/>
      <c r="S6" s="282"/>
      <c r="T6" s="276"/>
      <c r="U6" s="282"/>
      <c r="V6" s="276"/>
    </row>
    <row r="7" spans="1:25" ht="15.75" customHeight="1">
      <c r="A7" s="282"/>
      <c r="B7" s="609" t="s">
        <v>65</v>
      </c>
      <c r="C7" s="610"/>
      <c r="D7" s="285"/>
      <c r="E7" s="605" t="s">
        <v>460</v>
      </c>
      <c r="F7" s="606"/>
      <c r="G7" s="297"/>
      <c r="H7" s="600" t="s">
        <v>460</v>
      </c>
      <c r="I7" s="601"/>
      <c r="J7" s="297"/>
      <c r="K7" s="588" t="s">
        <v>460</v>
      </c>
      <c r="L7" s="589"/>
      <c r="M7" s="589"/>
      <c r="N7" s="589"/>
      <c r="O7" s="589"/>
      <c r="P7" s="590"/>
      <c r="Q7" s="297"/>
      <c r="R7" s="616" t="s">
        <v>460</v>
      </c>
      <c r="S7" s="617"/>
      <c r="T7" s="297"/>
      <c r="U7" s="623" t="s">
        <v>460</v>
      </c>
      <c r="V7" s="282"/>
    </row>
    <row r="8" spans="1:25" ht="23.25" customHeight="1">
      <c r="A8" s="282"/>
      <c r="B8" s="611" t="s">
        <v>68</v>
      </c>
      <c r="C8" s="612"/>
      <c r="D8" s="286"/>
      <c r="E8" s="607" t="s">
        <v>157</v>
      </c>
      <c r="F8" s="608"/>
      <c r="G8" s="282"/>
      <c r="H8" s="602" t="s">
        <v>160</v>
      </c>
      <c r="I8" s="603"/>
      <c r="J8" s="282"/>
      <c r="K8" s="591" t="s">
        <v>207</v>
      </c>
      <c r="L8" s="303"/>
      <c r="M8" s="301"/>
      <c r="N8" s="301"/>
      <c r="O8" s="301"/>
      <c r="P8" s="592"/>
      <c r="Q8" s="282"/>
      <c r="R8" s="618" t="s">
        <v>208</v>
      </c>
      <c r="S8" s="619"/>
      <c r="T8" s="282"/>
      <c r="U8" s="624" t="s">
        <v>209</v>
      </c>
      <c r="V8" s="282"/>
    </row>
    <row r="9" spans="1:25" ht="15.75" customHeight="1">
      <c r="A9" s="282"/>
      <c r="B9" s="613"/>
      <c r="C9" s="817"/>
      <c r="D9" s="287"/>
      <c r="E9" s="593"/>
      <c r="F9" s="594"/>
      <c r="G9" s="282"/>
      <c r="H9" s="593"/>
      <c r="I9" s="594"/>
      <c r="J9" s="282"/>
      <c r="K9" s="593"/>
      <c r="L9" s="302"/>
      <c r="M9" s="302"/>
      <c r="N9" s="302"/>
      <c r="O9" s="302"/>
      <c r="P9" s="594"/>
      <c r="Q9" s="282"/>
      <c r="R9" s="593"/>
      <c r="S9" s="594"/>
      <c r="T9" s="282"/>
      <c r="U9" s="625"/>
      <c r="V9" s="282"/>
    </row>
    <row r="10" spans="1:25" ht="67.349999999999994" customHeight="1">
      <c r="A10" s="291"/>
      <c r="B10" s="614" t="s">
        <v>80</v>
      </c>
      <c r="C10" s="615" t="s">
        <v>26</v>
      </c>
      <c r="D10" s="278"/>
      <c r="E10" s="595" t="s">
        <v>461</v>
      </c>
      <c r="F10" s="596" t="s">
        <v>462</v>
      </c>
      <c r="G10" s="291"/>
      <c r="H10" s="604" t="s">
        <v>463</v>
      </c>
      <c r="I10" s="596" t="s">
        <v>464</v>
      </c>
      <c r="J10" s="291"/>
      <c r="K10" s="595" t="s">
        <v>465</v>
      </c>
      <c r="L10" s="278" t="s">
        <v>466</v>
      </c>
      <c r="M10" s="278" t="s">
        <v>467</v>
      </c>
      <c r="N10" s="278" t="s">
        <v>468</v>
      </c>
      <c r="O10" s="278" t="s">
        <v>469</v>
      </c>
      <c r="P10" s="596" t="s">
        <v>470</v>
      </c>
      <c r="Q10" s="291"/>
      <c r="R10" s="604" t="s">
        <v>197</v>
      </c>
      <c r="S10" s="620" t="s">
        <v>471</v>
      </c>
      <c r="T10" s="291"/>
      <c r="U10" s="626" t="s">
        <v>472</v>
      </c>
      <c r="V10" s="291"/>
      <c r="W10" s="48"/>
      <c r="X10" s="48"/>
      <c r="Y10" s="48"/>
    </row>
    <row r="11" spans="1:25" ht="15" customHeight="1" outlineLevel="1">
      <c r="A11" s="282"/>
      <c r="B11" s="279">
        <v>1</v>
      </c>
      <c r="C11" s="524">
        <f t="shared" ref="C11:K11" si="0">B11+1</f>
        <v>2</v>
      </c>
      <c r="D11" s="279"/>
      <c r="E11" s="597"/>
      <c r="F11" s="599"/>
      <c r="G11" s="279"/>
      <c r="H11" s="597">
        <f t="shared" si="0"/>
        <v>1</v>
      </c>
      <c r="I11" s="599">
        <f t="shared" si="0"/>
        <v>2</v>
      </c>
      <c r="J11" s="279"/>
      <c r="K11" s="597">
        <f t="shared" si="0"/>
        <v>1</v>
      </c>
      <c r="L11" s="598">
        <f>K11+1</f>
        <v>2</v>
      </c>
      <c r="M11" s="598">
        <f>L11+1</f>
        <v>3</v>
      </c>
      <c r="N11" s="598">
        <f>M11+1</f>
        <v>4</v>
      </c>
      <c r="O11" s="279">
        <f>N11+1</f>
        <v>5</v>
      </c>
      <c r="P11" s="628">
        <f>O11+1</f>
        <v>6</v>
      </c>
      <c r="Q11" s="282"/>
      <c r="R11" s="621">
        <f>Q11+1</f>
        <v>1</v>
      </c>
      <c r="S11" s="622">
        <f>R11+1</f>
        <v>2</v>
      </c>
      <c r="T11" s="304"/>
      <c r="U11" s="627">
        <f>T11+1</f>
        <v>1</v>
      </c>
      <c r="V11" s="282"/>
    </row>
    <row r="12" spans="1:25" ht="73.349999999999994" customHeight="1" outlineLevel="1">
      <c r="A12" s="282"/>
      <c r="B12" s="280" t="str">
        <f>'3. NON USARE Master scoring'!C12</f>
        <v>What is the name of the VAS?</v>
      </c>
      <c r="C12" s="288" t="str">
        <f>'3. NON USARE Master scoring'!D12</f>
        <v>Brief description of VAS</v>
      </c>
      <c r="D12" s="288"/>
      <c r="E12" s="292" t="s">
        <v>473</v>
      </c>
      <c r="F12" s="289" t="s">
        <v>474</v>
      </c>
      <c r="G12" s="298"/>
      <c r="H12" s="292" t="s">
        <v>475</v>
      </c>
      <c r="I12" s="289" t="s">
        <v>476</v>
      </c>
      <c r="J12" s="280"/>
      <c r="K12" s="587" t="s">
        <v>477</v>
      </c>
      <c r="L12" s="280" t="s">
        <v>478</v>
      </c>
      <c r="M12" s="280" t="s">
        <v>479</v>
      </c>
      <c r="N12" s="280" t="s">
        <v>480</v>
      </c>
      <c r="O12" s="280" t="s">
        <v>481</v>
      </c>
      <c r="P12" s="629" t="s">
        <v>482</v>
      </c>
      <c r="Q12" s="282"/>
      <c r="R12" s="525" t="s">
        <v>483</v>
      </c>
      <c r="S12" s="526" t="s">
        <v>484</v>
      </c>
      <c r="T12" s="282"/>
      <c r="U12" s="554" t="s">
        <v>485</v>
      </c>
      <c r="V12" s="282"/>
    </row>
    <row r="13" spans="1:25" ht="12.95">
      <c r="A13" s="282"/>
      <c r="B13" s="733" t="str">
        <f>IF(ISBLANK('4. VAS list'!B8),"",'4. VAS list'!B8)</f>
        <v>Telemedicine</v>
      </c>
      <c r="C13" s="734" t="str">
        <f>IF(ISBLANK('4. VAS list'!C8),"",'4. VAS list'!C8)</f>
        <v>Cover the costs of private healthcare, from diagnosis to treatment</v>
      </c>
      <c r="D13" s="284" t="s">
        <v>1</v>
      </c>
      <c r="E13" s="294" t="s">
        <v>486</v>
      </c>
      <c r="F13" s="300" t="s">
        <v>487</v>
      </c>
      <c r="G13" s="282"/>
      <c r="H13" s="293" t="s">
        <v>185</v>
      </c>
      <c r="I13" s="290" t="s">
        <v>488</v>
      </c>
      <c r="J13" s="282"/>
      <c r="K13" s="582">
        <v>2</v>
      </c>
      <c r="L13" s="310" t="s">
        <v>489</v>
      </c>
      <c r="M13" s="310">
        <v>2</v>
      </c>
      <c r="N13" s="311" t="s">
        <v>192</v>
      </c>
      <c r="O13" s="310">
        <v>1</v>
      </c>
      <c r="P13" s="630" t="s">
        <v>490</v>
      </c>
      <c r="Q13" s="282"/>
      <c r="R13" s="294" t="s">
        <v>491</v>
      </c>
      <c r="S13" s="283"/>
      <c r="T13" s="282"/>
      <c r="U13" s="305" t="s">
        <v>492</v>
      </c>
      <c r="V13" s="282"/>
    </row>
    <row r="14" spans="1:25" ht="12.95">
      <c r="A14" s="282"/>
      <c r="B14" s="733" t="str">
        <f>IF(ISBLANK('4. VAS list'!B9),"",'4. VAS list'!B9)</f>
        <v>ID Theft</v>
      </c>
      <c r="C14" s="734" t="str">
        <f>IF(ISBLANK('4. VAS list'!C9),"",'4. VAS list'!C9)</f>
        <v>Cover the costs you might incur from being defrauded</v>
      </c>
      <c r="D14" s="284" t="s">
        <v>1</v>
      </c>
      <c r="E14" s="294" t="s">
        <v>493</v>
      </c>
      <c r="F14" s="300" t="s">
        <v>494</v>
      </c>
      <c r="G14" s="282"/>
      <c r="H14" s="293" t="s">
        <v>185</v>
      </c>
      <c r="I14" s="290" t="s">
        <v>186</v>
      </c>
      <c r="J14" s="282"/>
      <c r="K14" s="582" t="s">
        <v>194</v>
      </c>
      <c r="L14" s="310" t="s">
        <v>190</v>
      </c>
      <c r="M14" s="310">
        <v>1</v>
      </c>
      <c r="N14" s="311" t="s">
        <v>495</v>
      </c>
      <c r="O14" s="310">
        <v>2</v>
      </c>
      <c r="P14" s="630" t="s">
        <v>496</v>
      </c>
      <c r="Q14" s="282"/>
      <c r="R14" s="294" t="s">
        <v>497</v>
      </c>
      <c r="S14" s="283"/>
      <c r="T14" s="282"/>
      <c r="U14" s="305" t="s">
        <v>498</v>
      </c>
      <c r="V14" s="282"/>
    </row>
    <row r="15" spans="1:25" ht="12.95">
      <c r="A15" s="282"/>
      <c r="B15" s="733" t="str">
        <f>IF(ISBLANK('4. VAS list'!B10),"",'4. VAS list'!B10)</f>
        <v>Vehicle Geolocation</v>
      </c>
      <c r="C15" s="734" t="str">
        <f>IF(ISBLANK('4. VAS list'!C10),"",'4. VAS list'!C10)</f>
        <v>Install an approved GPS tracking device and reduce vehicle insurance premium</v>
      </c>
      <c r="D15" s="284" t="s">
        <v>1</v>
      </c>
      <c r="E15" s="294" t="s">
        <v>493</v>
      </c>
      <c r="F15" s="300" t="s">
        <v>487</v>
      </c>
      <c r="G15" s="282"/>
      <c r="H15" s="293" t="s">
        <v>499</v>
      </c>
      <c r="I15" s="290" t="s">
        <v>488</v>
      </c>
      <c r="J15" s="282"/>
      <c r="K15" s="582">
        <v>1</v>
      </c>
      <c r="L15" s="310" t="s">
        <v>500</v>
      </c>
      <c r="M15" s="310" t="s">
        <v>194</v>
      </c>
      <c r="N15" s="311" t="s">
        <v>192</v>
      </c>
      <c r="O15" s="310" t="s">
        <v>194</v>
      </c>
      <c r="P15" s="630" t="s">
        <v>501</v>
      </c>
      <c r="Q15" s="282"/>
      <c r="R15" s="294" t="s">
        <v>497</v>
      </c>
      <c r="S15" s="283"/>
      <c r="T15" s="282"/>
      <c r="U15" s="305" t="s">
        <v>492</v>
      </c>
      <c r="V15" s="282"/>
    </row>
    <row r="16" spans="1:25" ht="12.95">
      <c r="A16" s="282"/>
      <c r="B16" s="733" t="str">
        <f>IF(ISBLANK('4. VAS list'!B11),"",'4. VAS list'!B11)</f>
        <v>Pet Care</v>
      </c>
      <c r="C16" s="734" t="str">
        <f>IF(ISBLANK('4. VAS list'!C11),"",'4. VAS list'!C11)</f>
        <v>Cover the cost of veterinary fees for illnesses or injuries</v>
      </c>
      <c r="D16" s="284" t="s">
        <v>1</v>
      </c>
      <c r="E16" s="294" t="s">
        <v>486</v>
      </c>
      <c r="F16" s="300" t="s">
        <v>494</v>
      </c>
      <c r="G16" s="282"/>
      <c r="H16" s="293" t="s">
        <v>499</v>
      </c>
      <c r="I16" s="290" t="s">
        <v>502</v>
      </c>
      <c r="J16" s="282"/>
      <c r="K16" s="582" t="s">
        <v>194</v>
      </c>
      <c r="L16" s="310" t="s">
        <v>503</v>
      </c>
      <c r="M16" s="310">
        <v>1</v>
      </c>
      <c r="N16" s="311" t="s">
        <v>504</v>
      </c>
      <c r="O16" s="310">
        <v>1</v>
      </c>
      <c r="P16" s="630" t="s">
        <v>505</v>
      </c>
      <c r="Q16" s="282"/>
      <c r="R16" s="294" t="s">
        <v>506</v>
      </c>
      <c r="S16" s="283"/>
      <c r="T16" s="282"/>
      <c r="U16" s="305" t="s">
        <v>507</v>
      </c>
      <c r="V16" s="282"/>
    </row>
    <row r="17" spans="1:22" ht="12.95">
      <c r="A17" s="282"/>
      <c r="B17" s="733" t="str">
        <f>IF(ISBLANK('4. VAS list'!B12),"",'4. VAS list'!B12)</f>
        <v>Road Assistance</v>
      </c>
      <c r="C17" s="734" t="str">
        <f>IF(ISBLANK('4. VAS list'!C12),"",'4. VAS list'!C12)</f>
        <v>Lorem ipsum</v>
      </c>
      <c r="D17" s="284" t="s">
        <v>1</v>
      </c>
      <c r="E17" s="294" t="s">
        <v>508</v>
      </c>
      <c r="F17" s="300" t="s">
        <v>487</v>
      </c>
      <c r="G17" s="282"/>
      <c r="H17" s="293" t="s">
        <v>509</v>
      </c>
      <c r="I17" s="290" t="s">
        <v>502</v>
      </c>
      <c r="J17" s="282"/>
      <c r="K17" s="582">
        <v>1</v>
      </c>
      <c r="L17" s="310" t="s">
        <v>190</v>
      </c>
      <c r="M17" s="310" t="s">
        <v>194</v>
      </c>
      <c r="N17" s="311" t="s">
        <v>504</v>
      </c>
      <c r="O17" s="310" t="s">
        <v>194</v>
      </c>
      <c r="P17" s="630" t="s">
        <v>496</v>
      </c>
      <c r="Q17" s="282"/>
      <c r="R17" s="294" t="s">
        <v>506</v>
      </c>
      <c r="S17" s="283"/>
      <c r="T17" s="282"/>
      <c r="U17" s="305" t="s">
        <v>507</v>
      </c>
      <c r="V17" s="282"/>
    </row>
    <row r="18" spans="1:22" ht="12.95">
      <c r="A18" s="282"/>
      <c r="B18" s="733" t="str">
        <f>IF(ISBLANK('4. VAS list'!B13),"",'4. VAS list'!B13)</f>
        <v/>
      </c>
      <c r="C18" s="734" t="str">
        <f>IF(ISBLANK('4. VAS list'!C13),"",'4. VAS list'!C13)</f>
        <v/>
      </c>
      <c r="D18" s="284" t="s">
        <v>1</v>
      </c>
      <c r="E18" s="294" t="s">
        <v>486</v>
      </c>
      <c r="F18" s="300" t="s">
        <v>494</v>
      </c>
      <c r="G18" s="282"/>
      <c r="H18" s="293" t="s">
        <v>509</v>
      </c>
      <c r="I18" s="290" t="s">
        <v>488</v>
      </c>
      <c r="J18" s="282"/>
      <c r="K18" s="582">
        <v>2</v>
      </c>
      <c r="L18" s="310" t="s">
        <v>500</v>
      </c>
      <c r="M18" s="310">
        <v>1</v>
      </c>
      <c r="N18" s="311" t="s">
        <v>495</v>
      </c>
      <c r="O18" s="310">
        <v>1</v>
      </c>
      <c r="P18" s="630" t="s">
        <v>505</v>
      </c>
      <c r="Q18" s="282"/>
      <c r="R18" s="294" t="s">
        <v>491</v>
      </c>
      <c r="S18" s="283"/>
      <c r="T18" s="282"/>
      <c r="U18" s="305" t="s">
        <v>510</v>
      </c>
      <c r="V18" s="282"/>
    </row>
    <row r="19" spans="1:22" ht="12.95">
      <c r="A19" s="282"/>
      <c r="B19" s="733" t="str">
        <f>IF(ISBLANK('4. VAS list'!B14),"",'4. VAS list'!B14)</f>
        <v/>
      </c>
      <c r="C19" s="734" t="str">
        <f>IF(ISBLANK('4. VAS list'!C14),"",'4. VAS list'!C14)</f>
        <v/>
      </c>
      <c r="D19" s="284" t="s">
        <v>1</v>
      </c>
      <c r="E19" s="294"/>
      <c r="F19" s="300"/>
      <c r="G19" s="282"/>
      <c r="H19" s="293"/>
      <c r="I19" s="290"/>
      <c r="J19" s="282"/>
      <c r="K19" s="582"/>
      <c r="L19" s="310"/>
      <c r="M19" s="310"/>
      <c r="N19" s="311"/>
      <c r="O19" s="310"/>
      <c r="P19" s="630"/>
      <c r="Q19" s="282"/>
      <c r="R19" s="294"/>
      <c r="S19" s="283"/>
      <c r="T19" s="282"/>
      <c r="U19" s="305"/>
      <c r="V19" s="282"/>
    </row>
    <row r="20" spans="1:22" ht="12.95">
      <c r="A20" s="282"/>
      <c r="B20" s="733" t="str">
        <f>IF(ISBLANK('4. VAS list'!B15),"",'4. VAS list'!B15)</f>
        <v/>
      </c>
      <c r="C20" s="734" t="str">
        <f>IF(ISBLANK('4. VAS list'!C15),"",'4. VAS list'!C15)</f>
        <v/>
      </c>
      <c r="D20" s="284" t="s">
        <v>1</v>
      </c>
      <c r="E20" s="294"/>
      <c r="F20" s="300"/>
      <c r="G20" s="282"/>
      <c r="H20" s="293"/>
      <c r="I20" s="290"/>
      <c r="J20" s="282"/>
      <c r="K20" s="582"/>
      <c r="L20" s="310"/>
      <c r="M20" s="310"/>
      <c r="N20" s="311"/>
      <c r="O20" s="310"/>
      <c r="P20" s="630"/>
      <c r="Q20" s="282"/>
      <c r="R20" s="294"/>
      <c r="S20" s="283"/>
      <c r="T20" s="282"/>
      <c r="U20" s="305"/>
      <c r="V20" s="282"/>
    </row>
    <row r="21" spans="1:22" ht="12.95">
      <c r="A21" s="282"/>
      <c r="B21" s="733" t="str">
        <f>IF(ISBLANK('4. VAS list'!B16),"",'4. VAS list'!B16)</f>
        <v/>
      </c>
      <c r="C21" s="734" t="str">
        <f>IF(ISBLANK('4. VAS list'!C16),"",'4. VAS list'!C16)</f>
        <v/>
      </c>
      <c r="D21" s="284" t="s">
        <v>1</v>
      </c>
      <c r="E21" s="294"/>
      <c r="F21" s="300"/>
      <c r="G21" s="282"/>
      <c r="H21" s="293"/>
      <c r="I21" s="290"/>
      <c r="J21" s="282"/>
      <c r="K21" s="582"/>
      <c r="L21" s="310"/>
      <c r="M21" s="310"/>
      <c r="N21" s="311"/>
      <c r="O21" s="310"/>
      <c r="P21" s="630"/>
      <c r="Q21" s="282"/>
      <c r="R21" s="294"/>
      <c r="S21" s="283"/>
      <c r="T21" s="282"/>
      <c r="U21" s="305"/>
      <c r="V21" s="282"/>
    </row>
    <row r="22" spans="1:22" ht="12.95">
      <c r="A22" s="282"/>
      <c r="B22" s="733" t="str">
        <f>IF(ISBLANK('4. VAS list'!B17),"",'4. VAS list'!B17)</f>
        <v/>
      </c>
      <c r="C22" s="734" t="str">
        <f>IF(ISBLANK('4. VAS list'!C17),"",'4. VAS list'!C17)</f>
        <v/>
      </c>
      <c r="D22" s="284" t="s">
        <v>1</v>
      </c>
      <c r="E22" s="294"/>
      <c r="F22" s="300"/>
      <c r="G22" s="282"/>
      <c r="H22" s="293"/>
      <c r="I22" s="290"/>
      <c r="J22" s="282"/>
      <c r="K22" s="582"/>
      <c r="L22" s="310"/>
      <c r="M22" s="310"/>
      <c r="N22" s="311"/>
      <c r="O22" s="310"/>
      <c r="P22" s="630"/>
      <c r="Q22" s="282"/>
      <c r="R22" s="294"/>
      <c r="S22" s="283"/>
      <c r="T22" s="282"/>
      <c r="U22" s="305"/>
      <c r="V22" s="282"/>
    </row>
    <row r="23" spans="1:22" ht="12.95">
      <c r="A23" s="282"/>
      <c r="B23" s="733" t="str">
        <f>IF(ISBLANK('4. VAS list'!B18),"",'4. VAS list'!B18)</f>
        <v/>
      </c>
      <c r="C23" s="734" t="str">
        <f>IF(ISBLANK('4. VAS list'!C18),"",'4. VAS list'!C18)</f>
        <v/>
      </c>
      <c r="D23" s="284" t="s">
        <v>1</v>
      </c>
      <c r="E23" s="294"/>
      <c r="F23" s="300"/>
      <c r="G23" s="282"/>
      <c r="H23" s="293"/>
      <c r="I23" s="290"/>
      <c r="J23" s="282"/>
      <c r="K23" s="582"/>
      <c r="L23" s="310"/>
      <c r="M23" s="310"/>
      <c r="N23" s="311"/>
      <c r="O23" s="310"/>
      <c r="P23" s="630"/>
      <c r="Q23" s="282"/>
      <c r="R23" s="294"/>
      <c r="S23" s="283"/>
      <c r="T23" s="282"/>
      <c r="U23" s="305"/>
      <c r="V23" s="282"/>
    </row>
    <row r="24" spans="1:22" ht="12.95">
      <c r="A24" s="282"/>
      <c r="B24" s="733" t="str">
        <f>IF(ISBLANK('4. VAS list'!B19),"",'4. VAS list'!B19)</f>
        <v/>
      </c>
      <c r="C24" s="734" t="str">
        <f>IF(ISBLANK('4. VAS list'!C19),"",'4. VAS list'!C19)</f>
        <v/>
      </c>
      <c r="D24" s="284" t="s">
        <v>1</v>
      </c>
      <c r="E24" s="294"/>
      <c r="F24" s="300"/>
      <c r="G24" s="282"/>
      <c r="H24" s="293"/>
      <c r="I24" s="290"/>
      <c r="J24" s="282"/>
      <c r="K24" s="582"/>
      <c r="L24" s="310"/>
      <c r="M24" s="310"/>
      <c r="N24" s="311"/>
      <c r="O24" s="310"/>
      <c r="P24" s="630"/>
      <c r="Q24" s="282"/>
      <c r="R24" s="294"/>
      <c r="S24" s="283"/>
      <c r="T24" s="282"/>
      <c r="U24" s="305"/>
      <c r="V24" s="282"/>
    </row>
    <row r="25" spans="1:22" ht="12.95">
      <c r="A25" s="282"/>
      <c r="B25" s="733" t="str">
        <f>IF(ISBLANK('4. VAS list'!B20),"",'4. VAS list'!B20)</f>
        <v/>
      </c>
      <c r="C25" s="734" t="str">
        <f>IF(ISBLANK('4. VAS list'!C20),"",'4. VAS list'!C20)</f>
        <v/>
      </c>
      <c r="D25" s="284" t="s">
        <v>1</v>
      </c>
      <c r="E25" s="294"/>
      <c r="F25" s="300"/>
      <c r="G25" s="282"/>
      <c r="H25" s="293"/>
      <c r="I25" s="290"/>
      <c r="J25" s="282"/>
      <c r="K25" s="582"/>
      <c r="L25" s="310"/>
      <c r="M25" s="310"/>
      <c r="N25" s="311"/>
      <c r="O25" s="310"/>
      <c r="P25" s="630"/>
      <c r="Q25" s="282"/>
      <c r="R25" s="294"/>
      <c r="S25" s="283"/>
      <c r="T25" s="282"/>
      <c r="U25" s="305"/>
      <c r="V25" s="282"/>
    </row>
    <row r="26" spans="1:22" ht="12.95">
      <c r="A26" s="282"/>
      <c r="B26" s="733" t="str">
        <f>IF(ISBLANK('4. VAS list'!B21),"",'4. VAS list'!B21)</f>
        <v/>
      </c>
      <c r="C26" s="734" t="str">
        <f>IF(ISBLANK('4. VAS list'!C21),"",'4. VAS list'!C21)</f>
        <v/>
      </c>
      <c r="D26" s="284" t="s">
        <v>1</v>
      </c>
      <c r="E26" s="294"/>
      <c r="F26" s="300"/>
      <c r="G26" s="282"/>
      <c r="H26" s="293"/>
      <c r="I26" s="290"/>
      <c r="J26" s="282"/>
      <c r="K26" s="582"/>
      <c r="L26" s="310"/>
      <c r="M26" s="310"/>
      <c r="N26" s="311"/>
      <c r="O26" s="310"/>
      <c r="P26" s="630"/>
      <c r="Q26" s="282"/>
      <c r="R26" s="294"/>
      <c r="S26" s="283"/>
      <c r="T26" s="282"/>
      <c r="U26" s="305"/>
      <c r="V26" s="282"/>
    </row>
    <row r="27" spans="1:22" ht="12.95">
      <c r="A27" s="282"/>
      <c r="B27" s="733" t="str">
        <f>IF(ISBLANK('4. VAS list'!B22),"",'4. VAS list'!B22)</f>
        <v/>
      </c>
      <c r="C27" s="734" t="str">
        <f>IF(ISBLANK('4. VAS list'!C22),"",'4. VAS list'!C22)</f>
        <v/>
      </c>
      <c r="D27" s="284" t="s">
        <v>1</v>
      </c>
      <c r="E27" s="294"/>
      <c r="F27" s="300"/>
      <c r="G27" s="282"/>
      <c r="H27" s="293"/>
      <c r="I27" s="290"/>
      <c r="J27" s="282"/>
      <c r="K27" s="582"/>
      <c r="L27" s="310"/>
      <c r="M27" s="310"/>
      <c r="N27" s="311"/>
      <c r="O27" s="310"/>
      <c r="P27" s="631"/>
      <c r="Q27" s="282"/>
      <c r="R27" s="294"/>
      <c r="S27" s="283"/>
      <c r="T27" s="282"/>
      <c r="U27" s="305"/>
      <c r="V27" s="282"/>
    </row>
    <row r="28" spans="1:22" ht="12.95">
      <c r="A28" s="282"/>
      <c r="B28" s="733" t="str">
        <f>IF(ISBLANK('4. VAS list'!B23),"",'4. VAS list'!B23)</f>
        <v/>
      </c>
      <c r="C28" s="734" t="str">
        <f>IF(ISBLANK('4. VAS list'!C23),"",'4. VAS list'!C23)</f>
        <v/>
      </c>
      <c r="D28" s="284" t="s">
        <v>1</v>
      </c>
      <c r="E28" s="294"/>
      <c r="F28" s="300"/>
      <c r="G28" s="282"/>
      <c r="H28" s="293"/>
      <c r="I28" s="290"/>
      <c r="J28" s="282"/>
      <c r="K28" s="582"/>
      <c r="L28" s="310"/>
      <c r="M28" s="310"/>
      <c r="N28" s="311"/>
      <c r="O28" s="310"/>
      <c r="P28" s="580"/>
      <c r="Q28" s="282"/>
      <c r="R28" s="294"/>
      <c r="S28" s="283"/>
      <c r="T28" s="282"/>
      <c r="U28" s="305"/>
      <c r="V28" s="282"/>
    </row>
    <row r="29" spans="1:22" ht="12.95">
      <c r="A29" s="282"/>
      <c r="B29" s="733" t="str">
        <f>IF(ISBLANK('4. VAS list'!B24),"",'4. VAS list'!B24)</f>
        <v/>
      </c>
      <c r="C29" s="734" t="str">
        <f>IF(ISBLANK('4. VAS list'!C24),"",'4. VAS list'!C24)</f>
        <v/>
      </c>
      <c r="D29" s="284" t="s">
        <v>1</v>
      </c>
      <c r="E29" s="294"/>
      <c r="F29" s="300"/>
      <c r="G29" s="282"/>
      <c r="H29" s="293"/>
      <c r="I29" s="290"/>
      <c r="J29" s="282"/>
      <c r="K29" s="582"/>
      <c r="L29" s="310"/>
      <c r="M29" s="310"/>
      <c r="N29" s="311"/>
      <c r="O29" s="310"/>
      <c r="P29" s="580"/>
      <c r="Q29" s="282"/>
      <c r="R29" s="294"/>
      <c r="S29" s="283"/>
      <c r="T29" s="282"/>
      <c r="U29" s="305"/>
      <c r="V29" s="282"/>
    </row>
    <row r="30" spans="1:22" ht="12.95">
      <c r="A30" s="282"/>
      <c r="B30" s="733" t="str">
        <f>IF(ISBLANK('4. VAS list'!B25),"",'4. VAS list'!B25)</f>
        <v/>
      </c>
      <c r="C30" s="734" t="str">
        <f>IF(ISBLANK('4. VAS list'!C25),"",'4. VAS list'!C25)</f>
        <v/>
      </c>
      <c r="D30" s="284" t="s">
        <v>1</v>
      </c>
      <c r="E30" s="294"/>
      <c r="F30" s="300"/>
      <c r="G30" s="282"/>
      <c r="H30" s="293"/>
      <c r="I30" s="290"/>
      <c r="J30" s="282"/>
      <c r="K30" s="582"/>
      <c r="L30" s="310"/>
      <c r="M30" s="310"/>
      <c r="N30" s="311"/>
      <c r="O30" s="310"/>
      <c r="P30" s="580"/>
      <c r="Q30" s="282"/>
      <c r="R30" s="294"/>
      <c r="S30" s="283"/>
      <c r="T30" s="282"/>
      <c r="U30" s="305"/>
      <c r="V30" s="282"/>
    </row>
    <row r="31" spans="1:22" ht="12.95">
      <c r="A31" s="282"/>
      <c r="B31" s="733" t="str">
        <f>IF(ISBLANK('4. VAS list'!B26),"",'4. VAS list'!B26)</f>
        <v/>
      </c>
      <c r="C31" s="734" t="str">
        <f>IF(ISBLANK('4. VAS list'!C26),"",'4. VAS list'!C26)</f>
        <v/>
      </c>
      <c r="D31" s="284" t="s">
        <v>1</v>
      </c>
      <c r="E31" s="294"/>
      <c r="F31" s="300"/>
      <c r="G31" s="282"/>
      <c r="H31" s="293"/>
      <c r="I31" s="290"/>
      <c r="J31" s="282"/>
      <c r="K31" s="582"/>
      <c r="L31" s="310"/>
      <c r="M31" s="310"/>
      <c r="N31" s="311"/>
      <c r="O31" s="310"/>
      <c r="P31" s="580"/>
      <c r="Q31" s="282"/>
      <c r="R31" s="294"/>
      <c r="S31" s="283"/>
      <c r="T31" s="282"/>
      <c r="U31" s="305"/>
      <c r="V31" s="282"/>
    </row>
    <row r="32" spans="1:22" ht="12.95">
      <c r="A32" s="282"/>
      <c r="B32" s="733" t="str">
        <f>IF(ISBLANK('4. VAS list'!B27),"",'4. VAS list'!B27)</f>
        <v/>
      </c>
      <c r="C32" s="734" t="str">
        <f>IF(ISBLANK('4. VAS list'!C27),"",'4. VAS list'!C27)</f>
        <v/>
      </c>
      <c r="D32" s="284" t="s">
        <v>1</v>
      </c>
      <c r="E32" s="294"/>
      <c r="F32" s="300"/>
      <c r="G32" s="282"/>
      <c r="H32" s="293"/>
      <c r="I32" s="290"/>
      <c r="J32" s="282"/>
      <c r="K32" s="582"/>
      <c r="L32" s="310"/>
      <c r="M32" s="310"/>
      <c r="N32" s="311"/>
      <c r="O32" s="310"/>
      <c r="P32" s="580"/>
      <c r="Q32" s="282"/>
      <c r="R32" s="294"/>
      <c r="S32" s="283"/>
      <c r="T32" s="282"/>
      <c r="U32" s="305"/>
      <c r="V32" s="282"/>
    </row>
    <row r="33" spans="1:22" ht="12.95">
      <c r="A33" s="282"/>
      <c r="B33" s="733" t="str">
        <f>IF(ISBLANK('4. VAS list'!B28),"",'4. VAS list'!B28)</f>
        <v/>
      </c>
      <c r="C33" s="734" t="str">
        <f>IF(ISBLANK('4. VAS list'!C28),"",'4. VAS list'!C28)</f>
        <v/>
      </c>
      <c r="D33" s="284" t="s">
        <v>1</v>
      </c>
      <c r="E33" s="294"/>
      <c r="F33" s="300"/>
      <c r="G33" s="282"/>
      <c r="H33" s="293"/>
      <c r="I33" s="290"/>
      <c r="J33" s="282"/>
      <c r="K33" s="582"/>
      <c r="L33" s="310"/>
      <c r="M33" s="310"/>
      <c r="N33" s="311"/>
      <c r="O33" s="310"/>
      <c r="P33" s="580"/>
      <c r="Q33" s="282"/>
      <c r="R33" s="294"/>
      <c r="S33" s="283"/>
      <c r="T33" s="282"/>
      <c r="U33" s="305"/>
      <c r="V33" s="282"/>
    </row>
    <row r="34" spans="1:22" ht="15.75" customHeight="1">
      <c r="A34" s="282"/>
      <c r="B34" s="733" t="str">
        <f>IF(ISBLANK('4. VAS list'!B29),"",'4. VAS list'!B29)</f>
        <v/>
      </c>
      <c r="C34" s="734" t="str">
        <f>IF(ISBLANK('4. VAS list'!C29),"",'4. VAS list'!C29)</f>
        <v/>
      </c>
      <c r="D34" s="284" t="s">
        <v>1</v>
      </c>
      <c r="E34" s="294"/>
      <c r="F34" s="300"/>
      <c r="G34" s="282"/>
      <c r="H34" s="293"/>
      <c r="I34" s="290"/>
      <c r="J34" s="282"/>
      <c r="K34" s="582"/>
      <c r="L34" s="310"/>
      <c r="M34" s="310"/>
      <c r="N34" s="311"/>
      <c r="O34" s="310"/>
      <c r="P34" s="580"/>
      <c r="Q34" s="282"/>
      <c r="R34" s="294"/>
      <c r="S34" s="283"/>
      <c r="T34" s="282"/>
      <c r="U34" s="305"/>
      <c r="V34" s="282"/>
    </row>
    <row r="35" spans="1:22" ht="15.75" customHeight="1">
      <c r="A35" s="282"/>
      <c r="B35" s="733" t="str">
        <f>IF(ISBLANK('4. VAS list'!B30),"",'4. VAS list'!B30)</f>
        <v/>
      </c>
      <c r="C35" s="734" t="str">
        <f>IF(ISBLANK('4. VAS list'!C30),"",'4. VAS list'!C30)</f>
        <v/>
      </c>
      <c r="D35" s="284" t="s">
        <v>1</v>
      </c>
      <c r="E35" s="294"/>
      <c r="F35" s="300"/>
      <c r="G35" s="282"/>
      <c r="H35" s="293"/>
      <c r="I35" s="290"/>
      <c r="J35" s="282"/>
      <c r="K35" s="582"/>
      <c r="L35" s="310"/>
      <c r="M35" s="310"/>
      <c r="N35" s="311"/>
      <c r="O35" s="310"/>
      <c r="P35" s="580"/>
      <c r="Q35" s="282"/>
      <c r="R35" s="294"/>
      <c r="S35" s="283"/>
      <c r="T35" s="282"/>
      <c r="U35" s="305"/>
      <c r="V35" s="282"/>
    </row>
    <row r="36" spans="1:22" ht="15" customHeight="1" thickBot="1">
      <c r="A36" s="282"/>
      <c r="B36" s="733" t="str">
        <f>IF(ISBLANK('4. VAS list'!B31),"",'4. VAS list'!B31)</f>
        <v/>
      </c>
      <c r="C36" s="734" t="str">
        <f>IF(ISBLANK('4. VAS list'!C31),"",'4. VAS list'!C31)</f>
        <v/>
      </c>
      <c r="D36" s="284" t="s">
        <v>1</v>
      </c>
      <c r="E36" s="295"/>
      <c r="F36" s="308"/>
      <c r="G36" s="282"/>
      <c r="H36" s="295"/>
      <c r="I36" s="309"/>
      <c r="J36" s="282"/>
      <c r="K36" s="583"/>
      <c r="L36" s="584"/>
      <c r="M36" s="584"/>
      <c r="N36" s="585"/>
      <c r="O36" s="586"/>
      <c r="P36" s="581"/>
      <c r="Q36" s="282"/>
      <c r="R36" s="295"/>
      <c r="S36" s="296"/>
      <c r="T36" s="282"/>
      <c r="U36" s="306"/>
      <c r="V36" s="282"/>
    </row>
    <row r="37" spans="1:22" ht="15.75" customHeight="1" thickTop="1">
      <c r="A37" s="276"/>
      <c r="B37" s="281"/>
      <c r="C37" s="556"/>
      <c r="D37" s="284" t="s">
        <v>1</v>
      </c>
      <c r="E37" s="282"/>
      <c r="F37" s="282"/>
      <c r="G37" s="276"/>
      <c r="H37" s="282"/>
      <c r="I37" s="282"/>
      <c r="J37" s="276"/>
      <c r="K37" s="282"/>
      <c r="L37" s="282"/>
      <c r="M37" s="282"/>
      <c r="N37" s="282"/>
      <c r="O37" s="282"/>
      <c r="P37" s="282"/>
      <c r="Q37" s="276"/>
      <c r="R37" s="282"/>
      <c r="S37" s="282"/>
      <c r="T37" s="276"/>
      <c r="U37" s="282"/>
      <c r="V37" s="276"/>
    </row>
    <row r="38" spans="1:22" ht="15.75" customHeight="1">
      <c r="A38" s="276"/>
      <c r="B38" s="281"/>
      <c r="C38" s="556"/>
      <c r="D38" s="284" t="s">
        <v>1</v>
      </c>
      <c r="E38" s="276"/>
      <c r="F38" s="276"/>
      <c r="G38" s="276"/>
      <c r="H38" s="276"/>
      <c r="I38" s="276"/>
      <c r="J38" s="276"/>
      <c r="K38" s="276"/>
      <c r="L38" s="276"/>
      <c r="M38" s="276"/>
      <c r="N38" s="276"/>
      <c r="O38" s="276"/>
      <c r="P38" s="276"/>
      <c r="Q38" s="276"/>
      <c r="R38" s="276"/>
      <c r="S38" s="276"/>
      <c r="T38" s="276"/>
      <c r="U38" s="276"/>
      <c r="V38" s="276"/>
    </row>
    <row r="39" spans="1:22" ht="15.75" customHeight="1">
      <c r="A39" s="276"/>
      <c r="B39" s="281"/>
      <c r="C39" s="556"/>
      <c r="D39" s="284" t="s">
        <v>1</v>
      </c>
      <c r="E39" s="276"/>
      <c r="F39" s="276"/>
      <c r="G39" s="276"/>
      <c r="H39" s="276"/>
      <c r="I39" s="276"/>
      <c r="J39" s="276"/>
      <c r="K39" s="276"/>
      <c r="L39" s="276"/>
      <c r="M39" s="276"/>
      <c r="N39" s="276"/>
      <c r="O39" s="276"/>
      <c r="P39" s="276"/>
      <c r="Q39" s="276"/>
      <c r="R39" s="276"/>
      <c r="S39" s="276"/>
      <c r="T39" s="276"/>
      <c r="U39" s="276"/>
      <c r="V39" s="276"/>
    </row>
    <row r="40" spans="1:22" ht="15.75" customHeight="1">
      <c r="A40" s="276"/>
      <c r="B40" s="281"/>
      <c r="C40" s="556"/>
      <c r="D40" s="284" t="s">
        <v>1</v>
      </c>
      <c r="E40" s="276"/>
      <c r="F40" s="276"/>
      <c r="G40" s="276"/>
      <c r="H40" s="276"/>
      <c r="I40" s="276"/>
      <c r="J40" s="276"/>
      <c r="K40" s="276"/>
      <c r="L40" s="276"/>
      <c r="M40" s="276"/>
      <c r="N40" s="276"/>
      <c r="O40" s="276"/>
      <c r="P40" s="276"/>
      <c r="Q40" s="276"/>
      <c r="R40" s="276"/>
      <c r="S40" s="276"/>
      <c r="T40" s="276"/>
      <c r="U40" s="276"/>
      <c r="V40" s="276"/>
    </row>
    <row r="41" spans="1:22" ht="15.75" customHeight="1">
      <c r="A41" s="276"/>
      <c r="B41" s="281"/>
      <c r="C41" s="556"/>
      <c r="D41" s="284" t="s">
        <v>1</v>
      </c>
      <c r="E41" s="276"/>
      <c r="F41" s="276"/>
      <c r="G41" s="276"/>
      <c r="H41" s="276"/>
      <c r="I41" s="276"/>
      <c r="J41" s="276"/>
      <c r="K41" s="276"/>
      <c r="L41" s="276"/>
      <c r="M41" s="276"/>
      <c r="N41" s="276"/>
      <c r="O41" s="276"/>
      <c r="P41" s="276"/>
      <c r="Q41" s="276"/>
      <c r="R41" s="276"/>
      <c r="S41" s="276"/>
      <c r="T41" s="276"/>
      <c r="U41" s="276"/>
      <c r="V41" s="276"/>
    </row>
    <row r="42" spans="1:22" ht="15.75" customHeight="1">
      <c r="A42" s="276"/>
      <c r="B42" s="276"/>
      <c r="C42" s="276"/>
      <c r="D42" s="276"/>
      <c r="E42" s="276"/>
      <c r="F42" s="276"/>
      <c r="G42" s="276"/>
      <c r="H42" s="276"/>
      <c r="I42" s="276"/>
      <c r="J42" s="276"/>
      <c r="K42" s="276"/>
      <c r="L42" s="276"/>
      <c r="M42" s="276"/>
      <c r="N42" s="276"/>
      <c r="O42" s="276"/>
      <c r="P42" s="276"/>
      <c r="Q42" s="276"/>
      <c r="R42" s="276"/>
      <c r="S42" s="276"/>
      <c r="T42" s="276"/>
      <c r="U42" s="276"/>
      <c r="V42" s="276"/>
    </row>
    <row r="43" spans="1:22" ht="15.75" customHeight="1">
      <c r="A43" s="276"/>
      <c r="B43" s="276"/>
      <c r="C43" s="276"/>
      <c r="D43" s="276"/>
      <c r="E43" s="276"/>
      <c r="F43" s="276"/>
      <c r="G43" s="276"/>
      <c r="H43" s="276"/>
      <c r="I43" s="276"/>
      <c r="J43" s="276"/>
      <c r="K43" s="276"/>
      <c r="L43" s="276"/>
      <c r="M43" s="276"/>
      <c r="N43" s="276"/>
      <c r="O43" s="276"/>
      <c r="P43" s="276"/>
      <c r="Q43" s="276"/>
      <c r="R43" s="276"/>
      <c r="S43" s="276"/>
      <c r="T43" s="276"/>
      <c r="U43" s="276"/>
      <c r="V43" s="276"/>
    </row>
    <row r="44" spans="1:22" ht="15.75" customHeight="1">
      <c r="A44" s="276"/>
      <c r="B44" s="276"/>
      <c r="C44" s="276"/>
      <c r="D44" s="276"/>
      <c r="E44" s="276"/>
      <c r="F44" s="276"/>
      <c r="G44" s="276"/>
      <c r="H44" s="276"/>
      <c r="I44" s="276"/>
      <c r="J44" s="276"/>
      <c r="K44" s="276"/>
      <c r="L44" s="276"/>
      <c r="M44" s="276"/>
      <c r="N44" s="276"/>
      <c r="O44" s="276"/>
      <c r="P44" s="276"/>
      <c r="Q44" s="276"/>
      <c r="R44" s="276"/>
      <c r="S44" s="276"/>
      <c r="T44" s="276"/>
      <c r="U44" s="276"/>
      <c r="V44" s="276"/>
    </row>
    <row r="45" spans="1:22" ht="15.75" customHeight="1">
      <c r="A45" s="276"/>
      <c r="B45" s="276"/>
      <c r="C45" s="276"/>
      <c r="D45" s="276"/>
      <c r="E45" s="276"/>
      <c r="F45" s="276"/>
      <c r="G45" s="276"/>
      <c r="H45" s="276"/>
      <c r="I45" s="276"/>
      <c r="J45" s="276"/>
      <c r="K45" s="276"/>
      <c r="L45" s="276"/>
      <c r="M45" s="276"/>
      <c r="N45" s="276"/>
      <c r="O45" s="276"/>
      <c r="P45" s="276"/>
      <c r="Q45" s="276"/>
      <c r="R45" s="276"/>
      <c r="S45" s="276"/>
      <c r="T45" s="276"/>
      <c r="U45" s="276"/>
      <c r="V45" s="276"/>
    </row>
    <row r="46" spans="1:22" ht="15.75" customHeight="1">
      <c r="A46" s="276"/>
      <c r="B46" s="276"/>
      <c r="C46" s="276"/>
      <c r="D46" s="276"/>
      <c r="E46" s="276"/>
      <c r="F46" s="276"/>
      <c r="G46" s="276"/>
      <c r="H46" s="276"/>
      <c r="I46" s="276"/>
      <c r="J46" s="276"/>
      <c r="K46" s="276"/>
      <c r="L46" s="276"/>
      <c r="M46" s="276"/>
      <c r="N46" s="276"/>
      <c r="O46" s="276"/>
      <c r="P46" s="276"/>
      <c r="Q46" s="276"/>
      <c r="R46" s="276"/>
      <c r="S46" s="276"/>
      <c r="T46" s="276"/>
      <c r="U46" s="276"/>
      <c r="V46" s="276"/>
    </row>
    <row r="47" spans="1:22" ht="15.75" customHeight="1">
      <c r="A47" s="276"/>
      <c r="B47" s="276"/>
      <c r="C47" s="276"/>
      <c r="D47" s="276"/>
      <c r="E47" s="276"/>
      <c r="F47" s="276"/>
      <c r="G47" s="276"/>
      <c r="H47" s="276"/>
      <c r="I47" s="276"/>
      <c r="J47" s="276"/>
      <c r="K47" s="276"/>
      <c r="L47" s="276"/>
      <c r="M47" s="276"/>
      <c r="N47" s="276"/>
      <c r="O47" s="276"/>
      <c r="P47" s="276"/>
      <c r="Q47" s="276"/>
      <c r="R47" s="276"/>
      <c r="S47" s="276"/>
      <c r="T47" s="276"/>
      <c r="U47" s="276"/>
      <c r="V47" s="276"/>
    </row>
    <row r="48" spans="1:22" ht="15.75" customHeight="1">
      <c r="A48" s="276"/>
      <c r="B48" s="276"/>
      <c r="C48" s="276"/>
      <c r="D48" s="276"/>
      <c r="E48" s="276"/>
      <c r="F48" s="276"/>
      <c r="G48" s="276"/>
      <c r="H48" s="276"/>
      <c r="I48" s="276"/>
      <c r="J48" s="276"/>
      <c r="K48" s="276"/>
      <c r="L48" s="276"/>
      <c r="M48" s="276"/>
      <c r="N48" s="276"/>
      <c r="O48" s="276"/>
      <c r="P48" s="276"/>
      <c r="Q48" s="276"/>
      <c r="R48" s="276"/>
      <c r="S48" s="276"/>
      <c r="T48" s="276"/>
      <c r="U48" s="276"/>
      <c r="V48" s="276"/>
    </row>
    <row r="49" spans="1:22" ht="15.75" customHeight="1">
      <c r="A49" s="276"/>
      <c r="B49" s="276"/>
      <c r="C49" s="276"/>
      <c r="D49" s="276"/>
      <c r="E49" s="276"/>
      <c r="F49" s="276"/>
      <c r="G49" s="276"/>
      <c r="H49" s="276"/>
      <c r="I49" s="276"/>
      <c r="J49" s="276"/>
      <c r="K49" s="276"/>
      <c r="L49" s="276"/>
      <c r="M49" s="276"/>
      <c r="N49" s="276"/>
      <c r="O49" s="276"/>
      <c r="P49" s="276"/>
      <c r="Q49" s="276"/>
      <c r="R49" s="276"/>
      <c r="S49" s="276"/>
      <c r="T49" s="276"/>
      <c r="U49" s="276"/>
      <c r="V49" s="276"/>
    </row>
    <row r="50" spans="1:22" ht="15.75" customHeight="1">
      <c r="A50" s="276"/>
      <c r="B50" s="276"/>
      <c r="C50" s="276"/>
      <c r="D50" s="276"/>
      <c r="E50" s="276"/>
      <c r="F50" s="276"/>
      <c r="G50" s="276"/>
      <c r="H50" s="276"/>
      <c r="I50" s="276"/>
      <c r="J50" s="276"/>
      <c r="K50" s="276"/>
      <c r="L50" s="276"/>
      <c r="M50" s="276"/>
      <c r="N50" s="276"/>
      <c r="O50" s="276"/>
      <c r="P50" s="276"/>
      <c r="Q50" s="276"/>
      <c r="R50" s="276"/>
      <c r="S50" s="276"/>
      <c r="T50" s="276"/>
      <c r="U50" s="276"/>
      <c r="V50" s="276"/>
    </row>
    <row r="51" spans="1:22" ht="15.75" customHeight="1">
      <c r="A51" s="276"/>
      <c r="B51" s="276"/>
      <c r="C51" s="276"/>
      <c r="D51" s="276"/>
      <c r="E51" s="276"/>
      <c r="F51" s="276"/>
      <c r="G51" s="276"/>
      <c r="H51" s="276"/>
      <c r="I51" s="276"/>
      <c r="J51" s="276"/>
      <c r="K51" s="276"/>
      <c r="L51" s="276"/>
      <c r="M51" s="276"/>
      <c r="N51" s="276"/>
      <c r="O51" s="276"/>
      <c r="P51" s="276"/>
      <c r="Q51" s="276"/>
      <c r="R51" s="276"/>
      <c r="S51" s="276"/>
      <c r="T51" s="276"/>
      <c r="U51" s="276"/>
      <c r="V51" s="276"/>
    </row>
    <row r="52" spans="1:22" ht="15.75" customHeight="1">
      <c r="A52" s="276"/>
      <c r="B52" s="276"/>
      <c r="C52" s="276"/>
      <c r="D52" s="276"/>
      <c r="E52" s="276"/>
      <c r="F52" s="276"/>
      <c r="G52" s="276"/>
      <c r="H52" s="276"/>
      <c r="I52" s="276"/>
      <c r="J52" s="276"/>
      <c r="K52" s="276"/>
      <c r="L52" s="276"/>
      <c r="M52" s="276"/>
      <c r="N52" s="276"/>
      <c r="O52" s="276"/>
      <c r="P52" s="276"/>
      <c r="Q52" s="276"/>
      <c r="R52" s="276"/>
      <c r="S52" s="276"/>
      <c r="T52" s="276"/>
      <c r="U52" s="276"/>
      <c r="V52" s="276"/>
    </row>
    <row r="53" spans="1:22" ht="15.75" customHeight="1">
      <c r="A53" s="276"/>
      <c r="B53" s="276"/>
      <c r="C53" s="276"/>
      <c r="D53" s="276"/>
      <c r="E53" s="276"/>
      <c r="F53" s="276"/>
      <c r="G53" s="276"/>
      <c r="H53" s="276"/>
      <c r="I53" s="276"/>
      <c r="J53" s="276"/>
      <c r="K53" s="276"/>
      <c r="L53" s="276"/>
      <c r="M53" s="276"/>
      <c r="N53" s="276"/>
      <c r="O53" s="276"/>
      <c r="P53" s="276"/>
      <c r="Q53" s="276"/>
      <c r="R53" s="276"/>
      <c r="S53" s="276"/>
      <c r="T53" s="276"/>
      <c r="U53" s="276"/>
      <c r="V53" s="276"/>
    </row>
    <row r="54" spans="1:22" ht="15.75" customHeight="1">
      <c r="A54" s="276"/>
      <c r="B54" s="276"/>
      <c r="C54" s="276"/>
      <c r="D54" s="276"/>
      <c r="E54" s="276"/>
      <c r="F54" s="276"/>
      <c r="G54" s="276"/>
      <c r="H54" s="276"/>
      <c r="I54" s="276"/>
      <c r="J54" s="276"/>
      <c r="K54" s="276"/>
      <c r="L54" s="276"/>
      <c r="M54" s="276"/>
      <c r="N54" s="276"/>
      <c r="O54" s="276"/>
      <c r="P54" s="276"/>
      <c r="Q54" s="276"/>
      <c r="R54" s="276"/>
      <c r="S54" s="276"/>
      <c r="T54" s="276"/>
      <c r="U54" s="276"/>
      <c r="V54" s="276"/>
    </row>
    <row r="55" spans="1:22" ht="15.75" customHeight="1">
      <c r="A55" s="276"/>
      <c r="B55" s="276"/>
      <c r="C55" s="276"/>
      <c r="D55" s="276"/>
      <c r="E55" s="276"/>
      <c r="F55" s="276"/>
      <c r="G55" s="276"/>
      <c r="H55" s="276"/>
      <c r="I55" s="276"/>
      <c r="J55" s="276"/>
      <c r="K55" s="276"/>
      <c r="L55" s="276"/>
      <c r="M55" s="276"/>
      <c r="N55" s="276"/>
      <c r="O55" s="276"/>
      <c r="P55" s="276"/>
      <c r="Q55" s="276"/>
      <c r="R55" s="276"/>
      <c r="S55" s="276"/>
      <c r="T55" s="276"/>
      <c r="U55" s="276"/>
      <c r="V55" s="276"/>
    </row>
    <row r="56" spans="1:22" ht="15.75" customHeight="1">
      <c r="A56" s="276"/>
      <c r="B56" s="276"/>
      <c r="C56" s="276"/>
      <c r="D56" s="276"/>
      <c r="E56" s="276"/>
      <c r="F56" s="276"/>
      <c r="G56" s="276"/>
      <c r="H56" s="276"/>
      <c r="I56" s="276"/>
      <c r="J56" s="276"/>
      <c r="K56" s="276"/>
      <c r="L56" s="276"/>
      <c r="M56" s="276"/>
      <c r="N56" s="276"/>
      <c r="O56" s="276"/>
      <c r="P56" s="276"/>
      <c r="Q56" s="276"/>
      <c r="R56" s="276"/>
      <c r="S56" s="276"/>
      <c r="T56" s="276"/>
      <c r="U56" s="276"/>
      <c r="V56" s="276"/>
    </row>
    <row r="57" spans="1:22" ht="15.75" customHeight="1">
      <c r="A57" s="276"/>
      <c r="B57" s="276"/>
      <c r="C57" s="276"/>
      <c r="D57" s="276"/>
      <c r="E57" s="276"/>
      <c r="F57" s="276"/>
      <c r="G57" s="276"/>
      <c r="H57" s="276"/>
      <c r="I57" s="276"/>
      <c r="J57" s="276"/>
      <c r="K57" s="276"/>
      <c r="L57" s="276"/>
      <c r="M57" s="276"/>
      <c r="N57" s="276"/>
      <c r="O57" s="276"/>
      <c r="P57" s="276"/>
      <c r="Q57" s="276"/>
      <c r="R57" s="276"/>
      <c r="S57" s="276"/>
      <c r="T57" s="276"/>
      <c r="U57" s="276"/>
      <c r="V57" s="276"/>
    </row>
    <row r="58" spans="1:22" ht="15.75" customHeight="1">
      <c r="A58" s="276"/>
      <c r="B58" s="276"/>
      <c r="C58" s="276"/>
      <c r="D58" s="276"/>
      <c r="E58" s="276"/>
      <c r="F58" s="276"/>
      <c r="G58" s="276"/>
      <c r="H58" s="276"/>
      <c r="I58" s="276"/>
      <c r="J58" s="276"/>
      <c r="K58" s="276"/>
      <c r="L58" s="276"/>
      <c r="M58" s="276"/>
      <c r="N58" s="276"/>
      <c r="O58" s="276"/>
      <c r="P58" s="276"/>
      <c r="Q58" s="276"/>
      <c r="R58" s="276"/>
      <c r="S58" s="276"/>
      <c r="T58" s="276"/>
      <c r="U58" s="276"/>
      <c r="V58" s="276"/>
    </row>
    <row r="59" spans="1:22" ht="15.75" customHeight="1">
      <c r="A59" s="276"/>
      <c r="B59" s="276"/>
      <c r="C59" s="276"/>
      <c r="D59" s="276"/>
      <c r="E59" s="276"/>
      <c r="F59" s="276"/>
      <c r="G59" s="276"/>
      <c r="H59" s="276"/>
      <c r="I59" s="276"/>
      <c r="J59" s="276"/>
      <c r="K59" s="276"/>
      <c r="L59" s="276"/>
      <c r="M59" s="276"/>
      <c r="N59" s="276"/>
      <c r="O59" s="276"/>
      <c r="P59" s="276"/>
      <c r="Q59" s="276"/>
      <c r="R59" s="276"/>
      <c r="S59" s="276"/>
      <c r="T59" s="276"/>
      <c r="U59" s="276"/>
      <c r="V59" s="276"/>
    </row>
    <row r="60" spans="1:22" ht="15.75" customHeight="1">
      <c r="A60" s="276"/>
      <c r="B60" s="276"/>
      <c r="C60" s="276"/>
      <c r="D60" s="276"/>
      <c r="E60" s="276"/>
      <c r="F60" s="276"/>
      <c r="G60" s="276"/>
      <c r="H60" s="276"/>
      <c r="I60" s="276"/>
      <c r="J60" s="276"/>
      <c r="K60" s="276"/>
      <c r="L60" s="276"/>
      <c r="M60" s="276"/>
      <c r="N60" s="276"/>
      <c r="O60" s="276"/>
      <c r="P60" s="276"/>
      <c r="Q60" s="276"/>
      <c r="R60" s="276"/>
      <c r="S60" s="276"/>
      <c r="T60" s="276"/>
      <c r="U60" s="276"/>
      <c r="V60" s="276"/>
    </row>
    <row r="61" spans="1:22" ht="15.75" customHeight="1">
      <c r="A61" s="276"/>
      <c r="B61" s="276"/>
      <c r="C61" s="276"/>
      <c r="D61" s="276"/>
      <c r="E61" s="276"/>
      <c r="F61" s="276"/>
      <c r="G61" s="276"/>
      <c r="H61" s="276"/>
      <c r="I61" s="276"/>
      <c r="J61" s="276"/>
      <c r="K61" s="276"/>
      <c r="L61" s="276"/>
      <c r="M61" s="276"/>
      <c r="N61" s="276"/>
      <c r="O61" s="276"/>
      <c r="P61" s="276"/>
      <c r="Q61" s="276"/>
      <c r="R61" s="276"/>
      <c r="S61" s="276"/>
      <c r="T61" s="276"/>
      <c r="U61" s="276"/>
      <c r="V61" s="276"/>
    </row>
    <row r="62" spans="1:22" ht="15.75" customHeight="1">
      <c r="A62" s="276"/>
      <c r="B62" s="276"/>
      <c r="C62" s="276"/>
      <c r="D62" s="276"/>
      <c r="E62" s="276"/>
      <c r="F62" s="276"/>
      <c r="G62" s="276"/>
      <c r="H62" s="276"/>
      <c r="I62" s="276"/>
      <c r="J62" s="276"/>
      <c r="K62" s="276"/>
      <c r="L62" s="276"/>
      <c r="M62" s="276"/>
      <c r="N62" s="276"/>
      <c r="O62" s="276"/>
      <c r="P62" s="276"/>
      <c r="Q62" s="276"/>
      <c r="R62" s="276"/>
      <c r="S62" s="276"/>
      <c r="T62" s="276"/>
      <c r="U62" s="276"/>
      <c r="V62" s="276"/>
    </row>
    <row r="63" spans="1:22" ht="15.75" customHeight="1">
      <c r="A63" s="276"/>
      <c r="B63" s="276"/>
      <c r="C63" s="276"/>
      <c r="D63" s="276"/>
      <c r="E63" s="276"/>
      <c r="F63" s="276"/>
      <c r="G63" s="276"/>
      <c r="H63" s="276"/>
      <c r="I63" s="276"/>
      <c r="J63" s="276"/>
      <c r="K63" s="276"/>
      <c r="L63" s="276"/>
      <c r="M63" s="276"/>
      <c r="N63" s="276"/>
      <c r="O63" s="276"/>
      <c r="P63" s="276"/>
      <c r="Q63" s="276"/>
      <c r="R63" s="276"/>
      <c r="S63" s="276"/>
      <c r="T63" s="276"/>
      <c r="U63" s="276"/>
      <c r="V63" s="276"/>
    </row>
    <row r="64" spans="1:22" ht="15.75" customHeight="1">
      <c r="A64" s="276"/>
      <c r="B64" s="276"/>
      <c r="C64" s="276"/>
      <c r="D64" s="276"/>
      <c r="E64" s="276"/>
      <c r="F64" s="276"/>
      <c r="G64" s="276"/>
      <c r="H64" s="276"/>
      <c r="I64" s="276"/>
      <c r="J64" s="276"/>
      <c r="K64" s="276"/>
      <c r="L64" s="276"/>
      <c r="M64" s="276"/>
      <c r="N64" s="276"/>
      <c r="O64" s="276"/>
      <c r="P64" s="276"/>
      <c r="Q64" s="276"/>
      <c r="R64" s="276"/>
      <c r="S64" s="276"/>
      <c r="T64" s="276"/>
      <c r="U64" s="276"/>
      <c r="V64" s="276"/>
    </row>
    <row r="65" spans="1:22" ht="15.75" customHeight="1">
      <c r="A65" s="276"/>
      <c r="B65" s="276"/>
      <c r="C65" s="276"/>
      <c r="D65" s="276"/>
      <c r="E65" s="276"/>
      <c r="F65" s="276"/>
      <c r="G65" s="276"/>
      <c r="H65" s="276"/>
      <c r="I65" s="276"/>
      <c r="J65" s="276"/>
      <c r="K65" s="276"/>
      <c r="L65" s="276"/>
      <c r="M65" s="276"/>
      <c r="N65" s="276"/>
      <c r="O65" s="276"/>
      <c r="P65" s="276"/>
      <c r="Q65" s="276"/>
      <c r="R65" s="276"/>
      <c r="S65" s="276"/>
      <c r="T65" s="276"/>
      <c r="U65" s="276"/>
      <c r="V65" s="276"/>
    </row>
    <row r="66" spans="1:22" ht="15.75" customHeight="1">
      <c r="A66" s="276"/>
      <c r="B66" s="276"/>
      <c r="C66" s="276"/>
      <c r="D66" s="276"/>
      <c r="E66" s="276"/>
      <c r="F66" s="276"/>
      <c r="G66" s="276"/>
      <c r="H66" s="276"/>
      <c r="I66" s="276"/>
      <c r="J66" s="276"/>
      <c r="K66" s="276"/>
      <c r="L66" s="276"/>
      <c r="M66" s="276"/>
      <c r="N66" s="276"/>
      <c r="O66" s="276"/>
      <c r="P66" s="276"/>
      <c r="Q66" s="276"/>
      <c r="R66" s="276"/>
      <c r="S66" s="276"/>
      <c r="T66" s="276"/>
      <c r="U66" s="276"/>
      <c r="V66" s="276"/>
    </row>
    <row r="67" spans="1:22" ht="15.75" customHeight="1">
      <c r="A67" s="276"/>
      <c r="B67" s="276"/>
      <c r="C67" s="276"/>
      <c r="D67" s="276"/>
      <c r="E67" s="276"/>
      <c r="F67" s="276"/>
      <c r="G67" s="276"/>
      <c r="H67" s="276"/>
      <c r="I67" s="276"/>
      <c r="J67" s="276"/>
      <c r="K67" s="276"/>
      <c r="L67" s="276"/>
      <c r="M67" s="276"/>
      <c r="N67" s="276"/>
      <c r="O67" s="276"/>
      <c r="P67" s="276"/>
      <c r="Q67" s="276"/>
      <c r="R67" s="276"/>
      <c r="S67" s="276"/>
      <c r="T67" s="276"/>
      <c r="U67" s="276"/>
      <c r="V67" s="276"/>
    </row>
    <row r="68" spans="1:22" ht="15.75" customHeight="1">
      <c r="A68" s="276"/>
      <c r="B68" s="276"/>
      <c r="C68" s="276"/>
      <c r="D68" s="276"/>
      <c r="E68" s="276"/>
      <c r="F68" s="276"/>
      <c r="G68" s="276"/>
      <c r="H68" s="276"/>
      <c r="I68" s="276"/>
      <c r="J68" s="276"/>
      <c r="K68" s="276"/>
      <c r="L68" s="276"/>
      <c r="M68" s="276"/>
      <c r="N68" s="276"/>
      <c r="O68" s="276"/>
      <c r="P68" s="276"/>
      <c r="Q68" s="276"/>
      <c r="R68" s="276"/>
      <c r="S68" s="276"/>
      <c r="T68" s="276"/>
      <c r="U68" s="276"/>
      <c r="V68" s="276"/>
    </row>
    <row r="69" spans="1:22" ht="15.75" customHeight="1">
      <c r="A69" s="276"/>
      <c r="B69" s="276"/>
      <c r="C69" s="276"/>
      <c r="D69" s="276"/>
      <c r="E69" s="276"/>
      <c r="F69" s="276"/>
      <c r="G69" s="276"/>
      <c r="H69" s="276"/>
      <c r="I69" s="276"/>
      <c r="J69" s="276"/>
      <c r="K69" s="276"/>
      <c r="L69" s="276"/>
      <c r="M69" s="276"/>
      <c r="N69" s="276"/>
      <c r="O69" s="276"/>
      <c r="P69" s="276"/>
      <c r="Q69" s="276"/>
      <c r="R69" s="276"/>
      <c r="S69" s="276"/>
      <c r="T69" s="276"/>
      <c r="U69" s="276"/>
      <c r="V69" s="276"/>
    </row>
    <row r="70" spans="1:22" ht="15.75" customHeight="1">
      <c r="A70" s="276"/>
      <c r="B70" s="276"/>
      <c r="C70" s="276"/>
      <c r="D70" s="276"/>
      <c r="E70" s="276"/>
      <c r="F70" s="276"/>
      <c r="G70" s="276"/>
      <c r="H70" s="276"/>
      <c r="I70" s="276"/>
      <c r="J70" s="276"/>
      <c r="K70" s="276"/>
      <c r="L70" s="276"/>
      <c r="M70" s="276"/>
      <c r="N70" s="276"/>
      <c r="O70" s="276"/>
      <c r="P70" s="276"/>
      <c r="Q70" s="276"/>
      <c r="R70" s="276"/>
      <c r="S70" s="276"/>
      <c r="T70" s="276"/>
      <c r="U70" s="276"/>
      <c r="V70" s="276"/>
    </row>
    <row r="71" spans="1:22" ht="15.75" customHeight="1">
      <c r="A71" s="276"/>
      <c r="B71" s="276"/>
      <c r="C71" s="276"/>
      <c r="D71" s="276"/>
      <c r="E71" s="276"/>
      <c r="F71" s="276"/>
      <c r="G71" s="276"/>
      <c r="H71" s="276"/>
      <c r="I71" s="276"/>
      <c r="J71" s="276"/>
      <c r="K71" s="276"/>
      <c r="L71" s="276"/>
      <c r="M71" s="276"/>
      <c r="N71" s="276"/>
      <c r="O71" s="276"/>
      <c r="P71" s="276"/>
      <c r="Q71" s="276"/>
      <c r="R71" s="276"/>
      <c r="S71" s="276"/>
      <c r="T71" s="276"/>
      <c r="U71" s="276"/>
      <c r="V71" s="276"/>
    </row>
    <row r="72" spans="1:22" ht="15.75" customHeight="1">
      <c r="A72" s="276"/>
      <c r="B72" s="276"/>
      <c r="C72" s="276"/>
      <c r="D72" s="276"/>
      <c r="E72" s="276"/>
      <c r="F72" s="276"/>
      <c r="G72" s="276"/>
      <c r="H72" s="276"/>
      <c r="I72" s="276"/>
      <c r="J72" s="276"/>
      <c r="K72" s="276"/>
      <c r="L72" s="276"/>
      <c r="M72" s="276"/>
      <c r="N72" s="276"/>
      <c r="O72" s="276"/>
      <c r="P72" s="276"/>
      <c r="Q72" s="276"/>
      <c r="R72" s="276"/>
      <c r="S72" s="276"/>
      <c r="T72" s="276"/>
      <c r="U72" s="276"/>
      <c r="V72" s="276"/>
    </row>
    <row r="73" spans="1:22" ht="15.75" customHeight="1">
      <c r="A73" s="276"/>
      <c r="B73" s="276"/>
      <c r="C73" s="276"/>
      <c r="D73" s="276"/>
      <c r="E73" s="276"/>
      <c r="F73" s="276"/>
      <c r="G73" s="276"/>
      <c r="H73" s="276"/>
      <c r="I73" s="276"/>
      <c r="J73" s="276"/>
      <c r="K73" s="276"/>
      <c r="L73" s="276"/>
      <c r="M73" s="276"/>
      <c r="N73" s="276"/>
      <c r="O73" s="276"/>
      <c r="P73" s="276"/>
      <c r="Q73" s="276"/>
      <c r="R73" s="276"/>
      <c r="S73" s="276"/>
      <c r="T73" s="276"/>
      <c r="U73" s="276"/>
      <c r="V73" s="276"/>
    </row>
    <row r="74" spans="1:22" ht="15.75" customHeight="1">
      <c r="A74" s="276"/>
      <c r="B74" s="276"/>
      <c r="C74" s="276"/>
      <c r="D74" s="276"/>
      <c r="E74" s="276"/>
      <c r="F74" s="276"/>
      <c r="G74" s="276"/>
      <c r="H74" s="276"/>
      <c r="I74" s="276"/>
      <c r="J74" s="276"/>
      <c r="K74" s="276"/>
      <c r="L74" s="276"/>
      <c r="M74" s="276"/>
      <c r="N74" s="276"/>
      <c r="O74" s="276"/>
      <c r="P74" s="276"/>
      <c r="Q74" s="276"/>
      <c r="R74" s="276"/>
      <c r="S74" s="276"/>
      <c r="T74" s="276"/>
      <c r="U74" s="276"/>
      <c r="V74" s="276"/>
    </row>
    <row r="75" spans="1:22" ht="15.75" customHeight="1">
      <c r="A75" s="276"/>
      <c r="B75" s="276"/>
      <c r="C75" s="276"/>
      <c r="D75" s="276"/>
      <c r="E75" s="276"/>
      <c r="F75" s="276"/>
      <c r="G75" s="276"/>
      <c r="H75" s="276"/>
      <c r="I75" s="276"/>
      <c r="J75" s="276"/>
      <c r="K75" s="276"/>
      <c r="L75" s="276"/>
      <c r="M75" s="276"/>
      <c r="N75" s="276"/>
      <c r="O75" s="276"/>
      <c r="P75" s="276"/>
      <c r="Q75" s="276"/>
      <c r="R75" s="276"/>
      <c r="S75" s="276"/>
      <c r="T75" s="276"/>
      <c r="U75" s="276"/>
      <c r="V75" s="276"/>
    </row>
    <row r="76" spans="1:22" ht="15.75" customHeight="1">
      <c r="A76" s="276"/>
      <c r="B76" s="276"/>
      <c r="C76" s="276"/>
      <c r="D76" s="276"/>
      <c r="E76" s="276"/>
      <c r="F76" s="276"/>
      <c r="G76" s="276"/>
      <c r="H76" s="276"/>
      <c r="I76" s="276"/>
      <c r="J76" s="276"/>
      <c r="K76" s="276"/>
      <c r="L76" s="276"/>
      <c r="M76" s="276"/>
      <c r="N76" s="276"/>
      <c r="O76" s="276"/>
      <c r="P76" s="276"/>
      <c r="Q76" s="276"/>
      <c r="R76" s="276"/>
      <c r="S76" s="276"/>
      <c r="T76" s="276"/>
      <c r="U76" s="276"/>
      <c r="V76" s="276"/>
    </row>
    <row r="77" spans="1:22" ht="15.75" customHeight="1">
      <c r="A77" s="276"/>
      <c r="B77" s="276"/>
      <c r="C77" s="276"/>
      <c r="D77" s="276"/>
      <c r="E77" s="276"/>
      <c r="F77" s="276"/>
      <c r="G77" s="276"/>
      <c r="H77" s="276"/>
      <c r="I77" s="276"/>
      <c r="J77" s="276"/>
      <c r="K77" s="276"/>
      <c r="L77" s="276"/>
      <c r="M77" s="276"/>
      <c r="N77" s="276"/>
      <c r="O77" s="276"/>
      <c r="P77" s="276"/>
      <c r="Q77" s="276"/>
      <c r="R77" s="276"/>
      <c r="S77" s="276"/>
      <c r="T77" s="276"/>
      <c r="U77" s="276"/>
      <c r="V77" s="276"/>
    </row>
    <row r="78" spans="1:22" ht="15.75" customHeight="1">
      <c r="A78" s="276"/>
      <c r="V78" s="276"/>
    </row>
  </sheetData>
  <mergeCells count="1">
    <mergeCell ref="B2:D2"/>
  </mergeCells>
  <dataValidations count="13">
    <dataValidation type="list" allowBlank="1" showInputMessage="1" showErrorMessage="1" sqref="U13:U42" xr:uid="{6B00C27D-6270-45E4-8757-6153000CB43B}">
      <formula1>"High profilation, Medium Profilation, Low Profilation, Mass Market"</formula1>
    </dataValidation>
    <dataValidation type="list" allowBlank="1" showInputMessage="1" showErrorMessage="1" sqref="E19:E36" xr:uid="{4652BC6D-A5A0-184F-9BF5-76E026C520CB}">
      <formula1>"Boundle, Standalone, Pack,"</formula1>
    </dataValidation>
    <dataValidation type="list" allowBlank="1" showInputMessage="1" showErrorMessage="1" sqref="R13:R22" xr:uid="{0ADF12BF-026B-4ABB-921F-DB2C9A418708}">
      <formula1>"Low Importance, Medium Importance, High Importance"</formula1>
    </dataValidation>
    <dataValidation type="list" allowBlank="1" showInputMessage="1" showErrorMessage="1" sqref="F13:F36" xr:uid="{A5F1D4BC-C0C7-054D-B069-4541F9622ADF}">
      <formula1>"Hidden, Visible"</formula1>
    </dataValidation>
    <dataValidation type="list" allowBlank="1" showInputMessage="1" showErrorMessage="1" sqref="I13:I36" xr:uid="{BBBFC32C-F0B7-F645-9ED6-048022AF232E}">
      <formula1>"Digital, Physical, Phygital,"</formula1>
    </dataValidation>
    <dataValidation type="list" allowBlank="1" showInputMessage="1" showErrorMessage="1" sqref="L14:L36" xr:uid="{35161858-3098-424E-B103-E00AAD30F152}">
      <formula1>"Radio, TV, Print media, Display,"</formula1>
    </dataValidation>
    <dataValidation type="list" allowBlank="1" showInputMessage="1" showErrorMessage="1" sqref="N14:N36" xr:uid="{852AF7D4-7058-9D4B-89BF-9713D19D6159}">
      <formula1>"Web marketing, Social Media, Events,"</formula1>
    </dataValidation>
    <dataValidation type="list" allowBlank="1" showInputMessage="1" showErrorMessage="1" sqref="P13:P36" xr:uid="{CA57D396-5891-5D49-BA8C-9C3DA97B3D6E}">
      <formula1>"Direct Marketing, Emailing, Couponing, CRM,"</formula1>
    </dataValidation>
    <dataValidation type="list" allowBlank="1" showInputMessage="1" showErrorMessage="1" sqref="M13:M36 O13:O36 K13:K36" xr:uid="{4A5A33E7-27D8-3543-A558-B773B727D2AD}">
      <formula1>"1, 2, 3 or more,"</formula1>
    </dataValidation>
    <dataValidation type="list" allowBlank="1" showInputMessage="1" showErrorMessage="1" sqref="L13" xr:uid="{242C80FD-8EFD-544E-98B4-934A9121FA54}">
      <formula1>"Radio, TV, Print, Display, Search, Social Adv,"</formula1>
    </dataValidation>
    <dataValidation type="list" allowBlank="1" showInputMessage="1" showErrorMessage="1" sqref="N13" xr:uid="{E134EAED-A77A-FD40-B325-E211DF4251C2}">
      <formula1>"SEO, Web marketing, Social Media, Events,"</formula1>
    </dataValidation>
    <dataValidation type="list" allowBlank="1" showInputMessage="1" showErrorMessage="1" sqref="H13:H36" xr:uid="{BF088C0F-3157-A44F-A798-F7BD853C09C7}">
      <formula1>"Direct, Tiered Network, Both,"</formula1>
    </dataValidation>
    <dataValidation type="list" allowBlank="1" showInputMessage="1" showErrorMessage="1" sqref="E13:E18" xr:uid="{77D6470F-265B-446D-A679-E97D82CA0676}">
      <formula1>"Bundle, Standalone, Pack,"</formula1>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3BBE5-84A0-42B5-9C43-2788862B4881}">
  <sheetPr>
    <outlinePr summaryBelow="0" summaryRight="0"/>
  </sheetPr>
  <dimension ref="A1:O28"/>
  <sheetViews>
    <sheetView zoomScale="60" workbookViewId="0">
      <selection activeCell="L14" sqref="L14"/>
    </sheetView>
  </sheetViews>
  <sheetFormatPr defaultColWidth="12.28515625" defaultRowHeight="15.75" customHeight="1"/>
  <cols>
    <col min="1" max="1" width="8.28515625" customWidth="1"/>
    <col min="2" max="2" width="29.7109375" customWidth="1"/>
    <col min="3" max="3" width="20.28515625" bestFit="1" customWidth="1"/>
    <col min="4" max="4" width="24.42578125" customWidth="1"/>
    <col min="5" max="5" width="26" customWidth="1"/>
    <col min="6" max="10" width="25.28515625" customWidth="1"/>
    <col min="11" max="11" width="51.42578125" customWidth="1"/>
    <col min="12" max="12" width="61.7109375" customWidth="1"/>
    <col min="13" max="13" width="29.28515625" customWidth="1"/>
    <col min="14" max="14" width="28.7109375" customWidth="1"/>
    <col min="15" max="15" width="28.7109375" style="298" customWidth="1"/>
    <col min="16" max="16384" width="12.28515625" style="298"/>
  </cols>
  <sheetData>
    <row r="1" spans="1:15" ht="12.95">
      <c r="A1" s="2"/>
      <c r="B1" s="3"/>
      <c r="C1" s="3"/>
      <c r="D1" s="3"/>
      <c r="E1" s="3"/>
      <c r="F1" s="3"/>
      <c r="G1" s="3"/>
      <c r="H1" s="3"/>
      <c r="I1" s="3"/>
      <c r="J1" s="3"/>
      <c r="K1" s="2"/>
      <c r="L1" s="1"/>
      <c r="M1" s="1"/>
    </row>
    <row r="2" spans="1:15" ht="20.25" customHeight="1">
      <c r="A2" s="2"/>
      <c r="B2" s="919" t="s">
        <v>200</v>
      </c>
      <c r="C2" s="919"/>
      <c r="D2" s="919"/>
      <c r="E2" s="919"/>
      <c r="F2" s="920"/>
      <c r="K2" s="2"/>
      <c r="L2" s="2"/>
      <c r="M2" s="2"/>
    </row>
    <row r="3" spans="1:15" ht="20.25" customHeight="1">
      <c r="A3" s="2"/>
      <c r="B3" s="8" t="s">
        <v>201</v>
      </c>
      <c r="C3" s="8"/>
      <c r="D3" s="8"/>
      <c r="E3" s="8"/>
      <c r="F3" s="3"/>
      <c r="G3" s="3"/>
      <c r="H3" s="3"/>
      <c r="I3" s="3"/>
      <c r="J3" s="3"/>
      <c r="K3" s="2"/>
      <c r="L3" s="2"/>
      <c r="M3" s="2"/>
      <c r="N3" s="2"/>
      <c r="O3" s="2"/>
    </row>
    <row r="4" spans="1:15" ht="20.25" customHeight="1">
      <c r="A4" s="1"/>
      <c r="B4" s="9" t="s">
        <v>202</v>
      </c>
      <c r="C4" s="9"/>
      <c r="D4" s="9"/>
      <c r="E4" s="9"/>
      <c r="F4" s="9"/>
      <c r="G4" s="9"/>
      <c r="H4" s="9"/>
      <c r="I4" s="9"/>
      <c r="J4" s="9"/>
      <c r="K4" s="1"/>
      <c r="L4" s="2"/>
      <c r="M4" s="2"/>
      <c r="N4" s="2"/>
      <c r="O4" s="2"/>
    </row>
    <row r="5" spans="1:15" ht="20.25" customHeight="1">
      <c r="A5" s="282"/>
      <c r="B5" s="282"/>
      <c r="C5" s="282"/>
      <c r="D5" s="282"/>
      <c r="E5" s="282"/>
      <c r="F5" s="282"/>
      <c r="G5" s="282"/>
      <c r="H5" s="282"/>
      <c r="I5" s="282"/>
      <c r="J5" s="282"/>
      <c r="K5" s="282"/>
      <c r="L5" s="282"/>
      <c r="M5" s="282"/>
      <c r="N5" s="317"/>
      <c r="O5" s="317"/>
    </row>
    <row r="6" spans="1:15" ht="20.25" customHeight="1" thickBot="1">
      <c r="A6" s="282"/>
      <c r="B6" s="489"/>
      <c r="C6" s="489"/>
      <c r="D6" s="489"/>
      <c r="E6" s="489"/>
      <c r="F6" s="493"/>
      <c r="G6" s="493"/>
      <c r="H6" s="493"/>
      <c r="I6" s="493"/>
      <c r="J6" s="493"/>
      <c r="K6" s="490"/>
      <c r="L6" s="490"/>
      <c r="M6" s="490"/>
      <c r="N6" s="298"/>
    </row>
    <row r="7" spans="1:15" s="463" customFormat="1" ht="20.25" customHeight="1">
      <c r="A7" s="471"/>
      <c r="B7" s="696" t="s">
        <v>511</v>
      </c>
      <c r="C7" s="697" t="s">
        <v>70</v>
      </c>
      <c r="D7" s="697" t="s">
        <v>28</v>
      </c>
      <c r="E7" s="697" t="s">
        <v>512</v>
      </c>
      <c r="F7" s="500" t="s">
        <v>513</v>
      </c>
      <c r="G7" s="500"/>
      <c r="H7" s="500"/>
      <c r="I7" s="500"/>
      <c r="J7" s="500"/>
      <c r="K7" s="882" t="s">
        <v>205</v>
      </c>
      <c r="L7" s="883"/>
      <c r="M7" s="883"/>
      <c r="N7" s="883"/>
      <c r="O7" s="884"/>
    </row>
    <row r="8" spans="1:15" s="640" customFormat="1" ht="20.25" customHeight="1">
      <c r="A8" s="496"/>
      <c r="B8" s="698"/>
      <c r="C8" s="639"/>
      <c r="D8" s="639"/>
      <c r="E8" s="639"/>
      <c r="F8" s="633"/>
      <c r="G8" s="633"/>
      <c r="H8" s="633"/>
      <c r="I8" s="633"/>
      <c r="J8" s="633"/>
      <c r="K8" s="716" t="s">
        <v>184</v>
      </c>
      <c r="L8" s="671" t="s">
        <v>157</v>
      </c>
      <c r="M8" s="673" t="s">
        <v>206</v>
      </c>
      <c r="N8" s="674" t="s">
        <v>207</v>
      </c>
      <c r="O8" s="717" t="s">
        <v>209</v>
      </c>
    </row>
    <row r="9" spans="1:15" s="641" customFormat="1" ht="20.25" customHeight="1">
      <c r="A9" s="509"/>
      <c r="B9" s="699"/>
      <c r="C9" s="692"/>
      <c r="D9" s="692"/>
      <c r="E9" s="692"/>
      <c r="F9" s="634"/>
      <c r="G9" s="634"/>
      <c r="H9" s="634"/>
      <c r="I9" s="634"/>
      <c r="J9" s="634"/>
      <c r="K9" s="718" t="s">
        <v>210</v>
      </c>
      <c r="L9" s="669" t="s">
        <v>211</v>
      </c>
      <c r="M9" s="669" t="s">
        <v>212</v>
      </c>
      <c r="N9" s="669" t="s">
        <v>213</v>
      </c>
      <c r="O9" s="719" t="s">
        <v>215</v>
      </c>
    </row>
    <row r="10" spans="1:15" ht="20.25" customHeight="1">
      <c r="A10" s="282"/>
      <c r="B10" s="700"/>
      <c r="C10" s="694">
        <f>'3. VAS deep dive'!U37</f>
        <v>1.0208333333333333</v>
      </c>
      <c r="D10" s="693" t="str">
        <f>'3. VAS deep dive'!U36</f>
        <v>Grow Core Business Margin</v>
      </c>
      <c r="E10" s="676" t="str">
        <f>INDEX(D10:D13,MATCH(MIN(C10:C13),C10:C13,0))</f>
        <v>Grow Core Business Margin</v>
      </c>
      <c r="F10" s="675" t="str" cm="1">
        <f t="array" ref="F10">_xlfn.IFS(E10="Grow Core Business Margin",INDEX('3. VAS deep dive'!$AF$15:$AF$21,MATCH(MIN('3. VAS deep dive'!$AG$15:$AG$21),'3. VAS deep dive'!$AG$15:$AG$21,0)),E10="Commercial viability",'3. VAS deep dive'!$AF$22,E10="Customer desirability",INDEX('3. VAS deep dive'!$AF$23:$AF$24,MATCH(MIN('3. VAS deep dive'!$AG$23:$AG$24),'3. VAS deep dive'!$AG$23:$AG$24,0)),E10="Execution",INDEX('3. VAS deep dive'!$AF$25:$AF27,MATCH(MIN('3. VAS deep dive'!$AG$25:$AG$29),'3. VAS deep dive'!$AG$25:$AG$29,0)))</f>
        <v>Claim costs</v>
      </c>
      <c r="G10" s="643" t="str" cm="1">
        <f t="array" aca="1" ref="G10" ca="1">_xlfn.IFS(F10=B16,CHOOSE(RANDBETWEEN(1,3),K11,K12,K13),F10=B17,CHOOSE(RANDBETWEEN(1,6),K11,K12,K13,O11,O12,O13),F10=B18,CHOOSE(RANDBETWEEN(1,9),L11,L12,L13,M11,M12,M13,N11,N12,N13),F10=B19,CHOOSE(RANDBETWEEN(1,3),L11,L12,L13),F10=B20,CHOOSE(RANDBETWEEN(1,3),K11,K12,K13),F10=B21,CHOOSE(RANDBETWEEN(1,3),K11,K12,K13),F10=B22,CHOOSE(RANDBETWEEN(1,12),M11,M12,M13,#REF!,#REF!,#REF!,N11,N12,N14,O11,O12,O13),F10=B23,CHOOSE(RANDBETWEEN(1,6),K11,K12,K13,N11,N12,N13),F10=B24,CHOOSE(RANDBETWEEN(1,6),K11,K12,K13,O11,O12,O13),F10=B25,CHOOSE(RANDBETWEEN(1,6),K11,K12,K13,N11,N12,N13),F10=B26,CHOOSE(RANDBETWEEN(1,12),K11,K12,K13,M11,M12,M13,L11,L12,L13,N11,N12,N13),F10=#REF!,CHOOSE(RANDBETWEEN(1,3),#REF!,#REF!,#REF!),F10=B27,CHOOSE(RANDBETWEEN(1,3),K11,K12,K13))</f>
        <v>- Customize the service: By customizing the service to meet the specific needs of the customer, you can increase its perceived value. This can be done by offering personalized recommendations, tailored solutions or by creating a personalized service plan to meet the unique needs of the customer.</v>
      </c>
      <c r="H10" s="642" t="str">
        <f>VLOOKUP($F$10,$B$16:$G$27,3,FALSE)</f>
        <v>VALUE PROPOSITION</v>
      </c>
      <c r="I10" s="642" t="str">
        <f>IF(VLOOKUP($F$10,$B$16:$G$27,4,FALSE)="",VLOOKUP($F$10,$B$16:$G$27,3,FALSE),VLOOKUP($F$10,$B$16:$G$27,4,FALSE))</f>
        <v>VALUE PROPOSITION</v>
      </c>
      <c r="J10" s="642" t="str">
        <f>IF(VLOOKUP($F$10,$B$16:$G$27,5,FALSE)="",IF(VLOOKUP($F$10,$B$16:$G$27,4,FALSE)="",VLOOKUP($F$10,$B$16:$G$27,3,FALSE),VLOOKUP($F$10,$B$16:$G$27,4,FALSE)),VLOOKUP($F$10,$B$16:$G$27,5,FALSE))</f>
        <v>VALUE PROPOSITION</v>
      </c>
      <c r="K10" s="720">
        <f>MIN('1. Master scoring '!R14:V14)</f>
        <v>2.3333333333333335</v>
      </c>
      <c r="L10" s="672"/>
      <c r="M10" s="672"/>
      <c r="N10" s="672"/>
      <c r="O10" s="721"/>
    </row>
    <row r="11" spans="1:15" ht="20.25" customHeight="1">
      <c r="A11" s="282"/>
      <c r="B11" s="700"/>
      <c r="C11" s="694">
        <f>'3. VAS deep dive'!V37</f>
        <v>4.333333333333333</v>
      </c>
      <c r="D11" s="693" t="str">
        <f>'3. VAS deep dive'!V36</f>
        <v>Commercial viability</v>
      </c>
      <c r="E11" s="676" t="str">
        <f>INDEX(D10:D13,MATCH(SMALL(C10:C13,2),C10:C13,0))</f>
        <v>Execution</v>
      </c>
      <c r="F11" s="675" t="str" cm="1">
        <f t="array" ref="F11">_xlfn.IFS(E11="Grow Core Business Margin",INDEX('3. VAS deep dive'!$AF$15:$AF$21,MATCH(MIN('3. VAS deep dive'!$AG$15:$AG$21),'3. VAS deep dive'!$AG$15:$AG$21,0)),E11="Commercial viability",'3. VAS deep dive'!$AF$22,E11="Customer desirability",INDEX('3. VAS deep dive'!$AF$23:$AF$24,MATCH(MIN('3. VAS deep dive'!$AG$23:$AG$24),'3. VAS deep dive'!$AG$23:$AG$24,0)),E11="Execution",INDEX('3. VAS deep dive'!$AF$25:$AF28,MATCH(MIN('3. VAS deep dive'!$AG$25:$AG$29),'3. VAS deep dive'!$AG$25:$AG$29,0)))</f>
        <v>Increase customers' interactions (TP)</v>
      </c>
      <c r="G11" s="643" t="str" cm="1">
        <f t="array" aca="1" ref="G11" ca="1">_xlfn.IFS(F11=B16,CHOOSE(RANDBETWEEN(1,3),K11,K12,K13),F11=B17,CHOOSE(RANDBETWEEN(1,6),K11,K12,K13,O11,O12,O13),F11=B18,CHOOSE(RANDBETWEEN(1,9),L11,L12,L13,M11,M12,M13,N11,N12,N13),F11=B19,CHOOSE(RANDBETWEEN(1,3),L11,L12,L13),F11=B20,CHOOSE(RANDBETWEEN(1,3),K11,K12,K13),F11=B21,CHOOSE(RANDBETWEEN(1,3),K11,K12,K13),F11=B22,CHOOSE(RANDBETWEEN(1,12),M11,M12,M13,#REF!,#REF!,#REF!,N11,N12,N14,O11,O12,O13),F11=B23,CHOOSE(RANDBETWEEN(1,6),K11,K12,K13,N11,N12,N13),F11=B24,CHOOSE(RANDBETWEEN(1,6),K11,K12,K13,O11,O12,O13),F11=B25,CHOOSE(RANDBETWEEN(1,6),K11,K12,K13,N11,N12,N13),F11=B26,CHOOSE(RANDBETWEEN(1,12),K11,K12,K13,M11,M12,M13,L11,L12,L13,N11,N12,N13),F11=#REF!,CHOOSE(RANDBETWEEN(1,3),#REF!,#REF!,#REF!),F11=B27,CHOOSE(RANDBETWEEN(1,3),K11,K12,K13))</f>
        <v>- Customize the service: By customizing the service to meet the specific needs of the customer, you can increase its perceived value. This can be done by offering personalized recommendations, tailored solutions or by creating a personalized service plan to meet the unique needs of the customer.</v>
      </c>
      <c r="H11" s="642" t="str">
        <f>VLOOKUP($F$11,$B$16:$F$27,3,FALSE)</f>
        <v>SELLING APPROACH</v>
      </c>
      <c r="I11" s="642" t="str">
        <f>IF(VLOOKUP($F$11,$B$16:$G$27,4,FALSE)="",VLOOKUP($F$11,$B$16:$G$27,3,FALSE),VLOOKUP($F$11,$B$16:$G$27,4,FALSE))</f>
        <v>SALES CHANNEL</v>
      </c>
      <c r="J11" s="642" t="str">
        <f>IF(VLOOKUP($F$11,$B$16:$G$27,5,FALSE)="",IF(VLOOKUP($F$11,$B$16:$G$27,4,FALSE)="",VLOOKUP($F$11,$B$16:$G$27,3,FALSE),VLOOKUP($F$11,$B$16:$G$27,4,FALSE)),VLOOKUP($F$11,$B$16:$G$27,5,FALSE))</f>
        <v>COMMUNICATION CHANNELS</v>
      </c>
      <c r="K11" s="722" t="s">
        <v>218</v>
      </c>
      <c r="L11" s="670" t="s">
        <v>219</v>
      </c>
      <c r="M11" s="670" t="s">
        <v>514</v>
      </c>
      <c r="N11" s="670" t="s">
        <v>221</v>
      </c>
      <c r="O11" s="723" t="s">
        <v>223</v>
      </c>
    </row>
    <row r="12" spans="1:15" ht="20.25" customHeight="1">
      <c r="A12" s="282"/>
      <c r="B12" s="701"/>
      <c r="C12" s="694">
        <f>'3. VAS deep dive'!W37</f>
        <v>3.75</v>
      </c>
      <c r="D12" s="693" t="str">
        <f>'3. VAS deep dive'!W36</f>
        <v>Customer desirability</v>
      </c>
      <c r="E12" s="676"/>
      <c r="F12" s="642"/>
      <c r="G12" s="642"/>
      <c r="H12" s="642"/>
      <c r="I12" s="642"/>
      <c r="J12" s="642"/>
      <c r="K12" s="813" t="s">
        <v>515</v>
      </c>
      <c r="L12" s="670" t="s">
        <v>226</v>
      </c>
      <c r="M12" s="670" t="s">
        <v>227</v>
      </c>
      <c r="N12" s="670" t="s">
        <v>228</v>
      </c>
      <c r="O12" s="723" t="s">
        <v>230</v>
      </c>
    </row>
    <row r="13" spans="1:15" ht="20.25" customHeight="1" thickBot="1">
      <c r="A13" s="282"/>
      <c r="B13" s="703"/>
      <c r="C13" s="704">
        <f>'3. VAS deep dive'!X37</f>
        <v>2.5</v>
      </c>
      <c r="D13" s="705" t="str">
        <f>'3. VAS deep dive'!X36</f>
        <v>Execution</v>
      </c>
      <c r="E13" s="706"/>
      <c r="F13" s="702"/>
      <c r="G13" s="702"/>
      <c r="H13" s="702"/>
      <c r="I13" s="642"/>
      <c r="J13" s="642"/>
      <c r="K13" s="724" t="s">
        <v>231</v>
      </c>
      <c r="L13" s="725" t="s">
        <v>516</v>
      </c>
      <c r="M13" s="725" t="s">
        <v>233</v>
      </c>
      <c r="N13" s="725" t="s">
        <v>234</v>
      </c>
      <c r="O13" s="726" t="s">
        <v>236</v>
      </c>
    </row>
    <row r="14" spans="1:15" ht="20.25" customHeight="1">
      <c r="A14" s="282"/>
      <c r="B14" s="695"/>
      <c r="C14" s="695"/>
      <c r="D14" s="695"/>
      <c r="E14" s="695"/>
      <c r="F14" s="642"/>
      <c r="G14" s="642"/>
      <c r="H14" s="642"/>
      <c r="I14" s="727" t="s">
        <v>517</v>
      </c>
      <c r="J14" s="728"/>
      <c r="K14" s="642"/>
      <c r="L14" s="814" t="s">
        <v>518</v>
      </c>
      <c r="M14" s="282"/>
      <c r="N14" s="282"/>
      <c r="O14" s="282"/>
    </row>
    <row r="15" spans="1:15" ht="20.25" customHeight="1">
      <c r="A15" s="282"/>
      <c r="B15" s="681" t="s">
        <v>519</v>
      </c>
      <c r="C15" s="682"/>
      <c r="D15" s="682"/>
      <c r="E15" s="682"/>
      <c r="F15" s="682"/>
      <c r="G15" s="683"/>
      <c r="H15" s="642"/>
      <c r="I15" s="720" t="str">
        <f ca="1">CHOOSE(RANDBETWEEN(1,3),_xlfn.VALUETOTEXT(H10),_xlfn.VALUETOTEXT(I10),_xlfn.VALUETOTEXT(J10))</f>
        <v>VALUE PROPOSITION</v>
      </c>
      <c r="J15" s="729" t="str" cm="1">
        <f t="array" aca="1" ref="J15" ca="1">_xlfn.IFS(I15=M8,CHOOSE(RANDBETWEEN(1,3),M11,M12,M13),I15=O8,CHOOSE(RANDBETWEEN(1,3),O11,O12,O13),I15=N8,CHOOSE(RANDBETWEEN(1,3),N11,N12,N13),I15=K8,CHOOSE(RANDBETWEEN(1,3),K11,K12,K13),I15=L8,CHOOSE(RANDBETWEEN(1,3),L11,L12,L13))</f>
        <v>- Improve the service quality: By improving the quality of the service, you can increase its perceived value to the customer, making it more attractive and compelling. This can be done by investing in employee training, enhancing the service delivery process, and gathering customer feedback to continuously improve the service.</v>
      </c>
      <c r="K15" s="642"/>
      <c r="L15" s="282"/>
      <c r="M15" s="456"/>
      <c r="N15" s="456"/>
      <c r="O15" s="456"/>
    </row>
    <row r="16" spans="1:15" ht="20.25" customHeight="1" thickBot="1">
      <c r="A16" s="282"/>
      <c r="B16" s="684" t="s">
        <v>84</v>
      </c>
      <c r="C16" s="675" t="s">
        <v>73</v>
      </c>
      <c r="D16" s="678" t="s">
        <v>184</v>
      </c>
      <c r="E16" s="678"/>
      <c r="F16" s="675"/>
      <c r="G16" s="685"/>
      <c r="H16" s="642"/>
      <c r="I16" s="730" t="str">
        <f ca="1">CHOOSE(RANDBETWEEN(1,3),_xlfn.VALUETOTEXT(H11),_xlfn.VALUETOTEXT(I11),_xlfn.VALUETOTEXT(J11))</f>
        <v>SALES CHANNEL</v>
      </c>
      <c r="J16" s="731" t="str" cm="1">
        <f t="array" aca="1" ref="J16" ca="1">_xlfn.IFS(I16=M8,CHOOSE(RANDBETWEEN(1,3),M11,M12,M13),I16=O8,CHOOSE(RANDBETWEEN(1,3),O11,O12,O13),I16=N8,CHOOSE(RANDBETWEEN(1,3),N11,N12,N13),I16=K8,CHOOSE(RANDBETWEEN(1,3),K11,K12,K13),I16=L8,CHOOSE(RANDBETWEEN(1,3),L11,L12,L13))</f>
        <v xml:space="preserve"> - Offer flexible pricing and packaging options: By offering flexible pricing and packaging options, you can make your value added services more accessible to a wider range of customers, which can help increase sales.</v>
      </c>
      <c r="K16" s="642"/>
      <c r="L16" s="282"/>
      <c r="M16" s="282"/>
      <c r="N16" s="456"/>
      <c r="O16" s="282"/>
    </row>
    <row r="17" spans="1:15" ht="20.25" customHeight="1">
      <c r="A17" s="282"/>
      <c r="B17" s="686" t="s">
        <v>86</v>
      </c>
      <c r="C17" s="675" t="s">
        <v>73</v>
      </c>
      <c r="D17" s="678" t="s">
        <v>209</v>
      </c>
      <c r="E17" s="678"/>
      <c r="F17" s="675"/>
      <c r="G17" s="685"/>
      <c r="H17" s="642"/>
      <c r="I17" s="642"/>
      <c r="J17" s="642"/>
      <c r="K17" s="642"/>
      <c r="L17" s="282"/>
      <c r="M17" s="282"/>
      <c r="N17" s="456"/>
      <c r="O17" s="282"/>
    </row>
    <row r="18" spans="1:15" ht="20.25" customHeight="1">
      <c r="A18" s="282"/>
      <c r="B18" s="686" t="s">
        <v>87</v>
      </c>
      <c r="C18" s="675" t="s">
        <v>73</v>
      </c>
      <c r="D18" s="678" t="s">
        <v>157</v>
      </c>
      <c r="E18" s="678" t="s">
        <v>206</v>
      </c>
      <c r="F18" s="675" t="s">
        <v>207</v>
      </c>
      <c r="G18" s="707"/>
      <c r="H18" s="642"/>
      <c r="I18" s="642"/>
      <c r="J18" s="642"/>
      <c r="K18" s="642"/>
      <c r="L18" s="282"/>
      <c r="M18" s="282"/>
      <c r="N18" s="282"/>
      <c r="O18" s="282"/>
    </row>
    <row r="19" spans="1:15" ht="20.25" customHeight="1">
      <c r="A19" s="282"/>
      <c r="B19" s="686" t="s">
        <v>163</v>
      </c>
      <c r="C19" s="675" t="s">
        <v>73</v>
      </c>
      <c r="D19" s="678" t="s">
        <v>157</v>
      </c>
      <c r="E19" s="678"/>
      <c r="F19" s="675"/>
      <c r="G19" s="685"/>
      <c r="H19" s="642"/>
      <c r="I19" s="715"/>
      <c r="J19" s="642"/>
      <c r="K19" s="642"/>
      <c r="L19" s="456"/>
      <c r="M19" s="456"/>
      <c r="N19" s="456"/>
      <c r="O19" s="282"/>
    </row>
    <row r="20" spans="1:15" ht="20.25" customHeight="1">
      <c r="A20" s="282"/>
      <c r="B20" s="686" t="s">
        <v>88</v>
      </c>
      <c r="C20" s="675" t="s">
        <v>73</v>
      </c>
      <c r="D20" s="678" t="s">
        <v>184</v>
      </c>
      <c r="E20" s="678"/>
      <c r="F20" s="675"/>
      <c r="G20" s="685"/>
      <c r="H20" s="642"/>
      <c r="I20" s="642"/>
      <c r="J20" s="642"/>
      <c r="K20" s="642"/>
      <c r="L20" s="282"/>
      <c r="M20" s="282"/>
      <c r="N20" s="282"/>
      <c r="O20" s="282"/>
    </row>
    <row r="21" spans="1:15" ht="20.25" customHeight="1">
      <c r="A21" s="282"/>
      <c r="B21" s="686" t="s">
        <v>90</v>
      </c>
      <c r="C21" s="675" t="s">
        <v>74</v>
      </c>
      <c r="D21" s="678" t="s">
        <v>184</v>
      </c>
      <c r="E21" s="678"/>
      <c r="F21" s="675"/>
      <c r="G21" s="685"/>
      <c r="H21" s="642"/>
      <c r="I21" s="642"/>
      <c r="J21" s="642"/>
      <c r="K21" s="642"/>
      <c r="L21" s="282"/>
      <c r="M21" s="282"/>
      <c r="N21" s="282"/>
      <c r="O21" s="282"/>
    </row>
    <row r="22" spans="1:15" ht="20.25" customHeight="1">
      <c r="A22" s="282"/>
      <c r="B22" s="686" t="s">
        <v>91</v>
      </c>
      <c r="C22" s="675" t="s">
        <v>75</v>
      </c>
      <c r="D22" s="679" t="s">
        <v>206</v>
      </c>
      <c r="E22" s="679" t="s">
        <v>165</v>
      </c>
      <c r="F22" s="687" t="s">
        <v>209</v>
      </c>
      <c r="H22" s="482"/>
      <c r="I22" s="482"/>
      <c r="J22" s="482"/>
      <c r="K22" s="482"/>
      <c r="L22" s="282"/>
      <c r="M22" s="282"/>
      <c r="N22" s="456"/>
      <c r="O22" s="282"/>
    </row>
    <row r="23" spans="1:15" ht="20.25" customHeight="1">
      <c r="A23" s="282"/>
      <c r="B23" s="686" t="s">
        <v>92</v>
      </c>
      <c r="C23" s="675" t="s">
        <v>75</v>
      </c>
      <c r="D23" s="679" t="s">
        <v>184</v>
      </c>
      <c r="E23" s="679" t="s">
        <v>165</v>
      </c>
      <c r="F23" s="677"/>
      <c r="G23" s="687"/>
      <c r="H23" s="482"/>
      <c r="I23" s="482"/>
      <c r="J23" s="482"/>
      <c r="K23" s="531"/>
      <c r="L23" s="555"/>
      <c r="M23" s="555"/>
      <c r="N23" s="555"/>
      <c r="O23" s="531"/>
    </row>
    <row r="24" spans="1:15" ht="20.25" customHeight="1">
      <c r="A24" s="282"/>
      <c r="B24" s="686" t="s">
        <v>93</v>
      </c>
      <c r="C24" s="675" t="s">
        <v>76</v>
      </c>
      <c r="D24" s="679" t="s">
        <v>184</v>
      </c>
      <c r="E24" s="680" t="s">
        <v>209</v>
      </c>
      <c r="F24" s="677"/>
      <c r="G24" s="687"/>
      <c r="H24" s="482"/>
      <c r="I24" s="482"/>
      <c r="J24" s="482"/>
      <c r="K24" s="531"/>
      <c r="L24" s="555"/>
      <c r="M24" s="555"/>
      <c r="N24" s="555"/>
      <c r="O24" s="531"/>
    </row>
    <row r="25" spans="1:15" ht="20.25" customHeight="1">
      <c r="A25" s="282"/>
      <c r="B25" s="686" t="s">
        <v>58</v>
      </c>
      <c r="C25" s="675" t="s">
        <v>76</v>
      </c>
      <c r="D25" s="679" t="s">
        <v>165</v>
      </c>
      <c r="E25" s="679"/>
      <c r="F25" s="677"/>
      <c r="G25" s="687"/>
      <c r="H25" s="482"/>
      <c r="I25" s="482"/>
      <c r="J25" s="482"/>
      <c r="K25" s="531"/>
      <c r="L25" s="555"/>
      <c r="M25" s="555"/>
      <c r="N25" s="555"/>
      <c r="O25" s="531"/>
    </row>
    <row r="26" spans="1:15" ht="20.25" customHeight="1">
      <c r="A26" s="282"/>
      <c r="B26" s="686" t="s">
        <v>94</v>
      </c>
      <c r="C26" s="675" t="s">
        <v>76</v>
      </c>
      <c r="D26" s="679" t="s">
        <v>157</v>
      </c>
      <c r="E26" s="679" t="s">
        <v>206</v>
      </c>
      <c r="F26" s="677" t="s">
        <v>207</v>
      </c>
      <c r="G26" s="687"/>
      <c r="H26" s="482"/>
      <c r="I26" s="482"/>
      <c r="J26" s="482"/>
      <c r="K26" s="482"/>
      <c r="L26" s="282"/>
      <c r="M26" s="282"/>
      <c r="N26" s="456"/>
      <c r="O26" s="531"/>
    </row>
    <row r="27" spans="1:15" ht="20.25" customHeight="1">
      <c r="A27" s="282"/>
      <c r="B27" s="688" t="s">
        <v>61</v>
      </c>
      <c r="C27" s="689" t="s">
        <v>76</v>
      </c>
      <c r="D27" s="690" t="s">
        <v>184</v>
      </c>
      <c r="E27" s="690"/>
      <c r="F27" s="708"/>
      <c r="G27" s="691"/>
      <c r="H27" s="482"/>
      <c r="I27" s="482"/>
      <c r="J27" s="482"/>
      <c r="K27" s="482"/>
      <c r="L27" s="282"/>
      <c r="M27" s="282"/>
      <c r="N27" s="456"/>
      <c r="O27" s="531"/>
    </row>
    <row r="28" spans="1:15" ht="15.75" customHeight="1">
      <c r="B28" s="298"/>
      <c r="C28" s="298"/>
      <c r="D28" s="298"/>
      <c r="E28" s="298"/>
      <c r="F28" s="298"/>
      <c r="G28" s="298"/>
    </row>
  </sheetData>
  <mergeCells count="2">
    <mergeCell ref="B2:F2"/>
    <mergeCell ref="K7:O7"/>
  </mergeCells>
  <dataValidations disablePrompts="1" count="1">
    <dataValidation type="list" allowBlank="1" showInputMessage="1" showErrorMessage="1" sqref="N22 N26:N27" xr:uid="{DDEF182C-21FA-461C-8104-57BAC955F6DF}">
      <formula1>"Core Business,Commercial Viability,Customer Desiderability,Execution"</formula1>
    </dataValidation>
  </dataValidation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outlinePr summaryBelow="0" summaryRight="0"/>
    <pageSetUpPr fitToPage="1"/>
  </sheetPr>
  <dimension ref="A1:AB153"/>
  <sheetViews>
    <sheetView showGridLines="0" topLeftCell="A46" workbookViewId="0">
      <selection activeCell="L19" sqref="L19"/>
    </sheetView>
  </sheetViews>
  <sheetFormatPr defaultColWidth="12.28515625" defaultRowHeight="15.75" customHeight="1"/>
  <cols>
    <col min="1" max="1" width="12.28515625" customWidth="1"/>
  </cols>
  <sheetData>
    <row r="1" spans="1:28" ht="12.95">
      <c r="A1" s="2"/>
      <c r="B1" s="3"/>
      <c r="C1" s="3"/>
      <c r="D1" s="4"/>
      <c r="E1" s="5"/>
      <c r="F1" s="5"/>
      <c r="G1" s="5"/>
      <c r="H1" s="2"/>
      <c r="I1" s="6"/>
      <c r="J1" s="6"/>
      <c r="K1" s="4"/>
      <c r="L1" s="2"/>
      <c r="M1" s="2"/>
      <c r="N1" s="5"/>
      <c r="O1" s="5"/>
      <c r="P1" s="5"/>
      <c r="Q1" s="2"/>
      <c r="R1" s="2"/>
      <c r="S1" s="5"/>
      <c r="T1" s="2"/>
      <c r="U1" s="2"/>
      <c r="V1" s="2"/>
      <c r="W1" s="2"/>
      <c r="X1" s="2"/>
      <c r="Y1" s="2"/>
      <c r="Z1" s="2"/>
      <c r="AA1" s="2"/>
      <c r="AB1" s="2"/>
    </row>
    <row r="2" spans="1:28" ht="15.75" customHeight="1">
      <c r="A2" s="2"/>
      <c r="B2" s="888" t="s">
        <v>520</v>
      </c>
      <c r="C2" s="889"/>
      <c r="D2" s="889"/>
      <c r="E2" s="5"/>
      <c r="F2" s="5"/>
      <c r="G2" s="5"/>
      <c r="H2" s="2"/>
      <c r="I2" s="6"/>
      <c r="J2" s="6"/>
      <c r="K2" s="4"/>
      <c r="L2" s="2"/>
      <c r="M2" s="2"/>
      <c r="N2" s="5"/>
      <c r="O2" s="5"/>
      <c r="P2" s="5"/>
      <c r="Q2" s="2"/>
      <c r="R2" s="2"/>
      <c r="S2" s="5"/>
      <c r="T2" s="2"/>
      <c r="U2" s="2"/>
      <c r="V2" s="2"/>
      <c r="W2" s="2"/>
      <c r="X2" s="2"/>
      <c r="Y2" s="2"/>
      <c r="Z2" s="2"/>
      <c r="AA2" s="2"/>
      <c r="AB2" s="2"/>
    </row>
    <row r="3" spans="1:28" ht="12.95">
      <c r="A3" s="2"/>
      <c r="B3" s="8" t="s">
        <v>521</v>
      </c>
      <c r="C3" s="3"/>
      <c r="D3" s="4"/>
      <c r="E3" s="5"/>
      <c r="F3" s="5"/>
      <c r="G3" s="5"/>
      <c r="H3" s="2"/>
      <c r="I3" s="6"/>
      <c r="J3" s="6"/>
      <c r="K3" s="4"/>
      <c r="L3" s="2"/>
      <c r="M3" s="2"/>
      <c r="N3" s="5"/>
      <c r="O3" s="5"/>
      <c r="P3" s="5"/>
      <c r="Q3" s="2"/>
      <c r="R3" s="2"/>
      <c r="S3" s="5"/>
      <c r="T3" s="2"/>
      <c r="U3" s="2"/>
      <c r="V3" s="2"/>
      <c r="W3" s="2"/>
      <c r="X3" s="2"/>
      <c r="Y3" s="2"/>
      <c r="Z3" s="2"/>
      <c r="AA3" s="2"/>
      <c r="AB3" s="2"/>
    </row>
    <row r="4" spans="1:28" ht="12.95">
      <c r="A4" s="1"/>
      <c r="B4" s="9"/>
      <c r="C4" s="9"/>
      <c r="D4" s="10"/>
      <c r="E4" s="11"/>
      <c r="F4" s="11"/>
      <c r="G4" s="11"/>
      <c r="H4" s="1"/>
      <c r="I4" s="12"/>
      <c r="J4" s="12"/>
      <c r="K4" s="10"/>
      <c r="L4" s="1"/>
      <c r="M4" s="1"/>
      <c r="N4" s="11"/>
      <c r="O4" s="11"/>
      <c r="P4" s="11"/>
      <c r="Q4" s="1"/>
      <c r="R4" s="1"/>
      <c r="S4" s="11"/>
      <c r="T4" s="1"/>
      <c r="U4" s="1"/>
      <c r="V4" s="1"/>
      <c r="W4" s="1"/>
      <c r="X4" s="1"/>
      <c r="Y4" s="1"/>
      <c r="Z4" s="1"/>
      <c r="AA4" s="1"/>
      <c r="AB4" s="1"/>
    </row>
    <row r="5" spans="1:28" ht="15.75" customHeight="1">
      <c r="A5" s="149"/>
      <c r="B5" s="149"/>
      <c r="C5" s="149"/>
      <c r="D5" s="149"/>
      <c r="E5" s="149"/>
      <c r="F5" s="149"/>
      <c r="G5" s="149"/>
      <c r="H5" s="149"/>
      <c r="I5" s="149"/>
      <c r="J5" s="149"/>
      <c r="K5" s="149"/>
      <c r="L5" s="149"/>
      <c r="M5" s="149"/>
      <c r="N5" s="149"/>
      <c r="O5" s="149"/>
      <c r="P5" s="149"/>
      <c r="Q5" s="149"/>
      <c r="R5" s="149"/>
      <c r="S5" s="149"/>
      <c r="T5" s="149"/>
      <c r="U5" s="149"/>
      <c r="V5" s="149"/>
      <c r="W5" s="149"/>
      <c r="X5" s="149"/>
      <c r="Y5" s="149"/>
      <c r="Z5" s="149"/>
      <c r="AA5" s="149"/>
      <c r="AB5" s="149"/>
    </row>
    <row r="6" spans="1:28" ht="15.75" customHeight="1">
      <c r="A6" s="149"/>
      <c r="B6" s="149"/>
      <c r="C6" s="149"/>
      <c r="D6" s="149"/>
      <c r="E6" s="149"/>
      <c r="F6" s="149"/>
      <c r="G6" s="149"/>
      <c r="H6" s="149"/>
      <c r="I6" s="149"/>
      <c r="J6" s="149"/>
      <c r="K6" s="149"/>
      <c r="L6" s="149"/>
      <c r="M6" s="149"/>
      <c r="N6" s="149"/>
      <c r="O6" s="149"/>
      <c r="P6" s="149"/>
      <c r="Q6" s="149"/>
      <c r="R6" s="149"/>
      <c r="S6" s="149"/>
      <c r="T6" s="149"/>
      <c r="U6" s="149"/>
      <c r="V6" s="149"/>
      <c r="W6" s="149"/>
      <c r="X6" s="149"/>
      <c r="Y6" s="149"/>
      <c r="Z6" s="149"/>
      <c r="AA6" s="149"/>
      <c r="AB6" s="149"/>
    </row>
    <row r="7" spans="1:28" ht="15.75" customHeight="1">
      <c r="A7" s="149"/>
      <c r="B7" s="149"/>
      <c r="C7" s="149"/>
      <c r="D7" s="149"/>
      <c r="E7" s="149"/>
      <c r="F7" s="149"/>
      <c r="G7" s="149"/>
      <c r="H7" s="149"/>
      <c r="I7" s="149"/>
      <c r="J7" s="149"/>
      <c r="K7" s="149"/>
      <c r="L7" s="149"/>
      <c r="M7" s="149"/>
      <c r="N7" s="149"/>
      <c r="O7" s="149"/>
      <c r="P7" s="149"/>
      <c r="Q7" s="149"/>
      <c r="R7" s="149"/>
      <c r="S7" s="149"/>
      <c r="T7" s="149"/>
      <c r="U7" s="149"/>
      <c r="V7" s="149"/>
      <c r="W7" s="149"/>
      <c r="X7" s="149"/>
      <c r="Y7" s="149"/>
      <c r="Z7" s="149"/>
      <c r="AA7" s="149"/>
      <c r="AB7" s="149"/>
    </row>
    <row r="8" spans="1:28" ht="15.75" customHeight="1">
      <c r="A8" s="149"/>
      <c r="B8" s="890" t="s">
        <v>522</v>
      </c>
      <c r="C8" s="940"/>
      <c r="D8" s="940"/>
      <c r="E8" s="940"/>
      <c r="F8" s="940"/>
      <c r="G8" s="940"/>
      <c r="H8" s="940"/>
      <c r="I8" s="940"/>
      <c r="J8" s="940"/>
      <c r="K8" s="940"/>
      <c r="L8" s="940"/>
      <c r="M8" s="941"/>
      <c r="N8" s="149"/>
      <c r="O8" s="149"/>
      <c r="P8" s="149"/>
      <c r="Q8" s="149"/>
      <c r="R8" s="149"/>
      <c r="S8" s="149"/>
      <c r="T8" s="149"/>
      <c r="U8" s="149"/>
      <c r="V8" s="149"/>
      <c r="W8" s="149"/>
      <c r="X8" s="149"/>
      <c r="Y8" s="149"/>
      <c r="Z8" s="149"/>
      <c r="AA8" s="149"/>
      <c r="AB8" s="149"/>
    </row>
    <row r="9" spans="1:28" ht="15.75" customHeight="1">
      <c r="A9" s="149"/>
      <c r="B9" s="942"/>
      <c r="C9" s="943"/>
      <c r="D9" s="943"/>
      <c r="E9" s="943"/>
      <c r="F9" s="943"/>
      <c r="G9" s="943"/>
      <c r="H9" s="943"/>
      <c r="I9" s="943"/>
      <c r="J9" s="943"/>
      <c r="K9" s="943"/>
      <c r="L9" s="943"/>
      <c r="M9" s="944"/>
      <c r="N9" s="149"/>
      <c r="O9" s="149"/>
      <c r="P9" s="149"/>
      <c r="Q9" s="149"/>
      <c r="R9" s="149"/>
      <c r="S9" s="149"/>
      <c r="T9" s="149"/>
      <c r="U9" s="149"/>
      <c r="V9" s="149"/>
      <c r="W9" s="149"/>
      <c r="X9" s="149"/>
      <c r="Y9" s="149"/>
      <c r="Z9" s="149"/>
      <c r="AA9" s="149"/>
      <c r="AB9" s="149"/>
    </row>
    <row r="10" spans="1:28" ht="15.75" customHeight="1">
      <c r="A10" s="149"/>
      <c r="B10" s="150"/>
      <c r="C10" s="150"/>
      <c r="D10" s="150"/>
      <c r="E10" s="150"/>
      <c r="F10" s="150"/>
      <c r="G10" s="150"/>
      <c r="H10" s="150"/>
      <c r="I10" s="150"/>
      <c r="J10" s="150"/>
      <c r="K10" s="150"/>
      <c r="L10" s="151"/>
      <c r="M10" s="151"/>
      <c r="N10" s="149"/>
      <c r="O10" s="149"/>
      <c r="P10" s="149"/>
      <c r="Q10" s="149"/>
      <c r="R10" s="149"/>
      <c r="S10" s="149"/>
      <c r="T10" s="149"/>
      <c r="U10" s="149"/>
      <c r="V10" s="149"/>
      <c r="W10" s="149"/>
      <c r="X10" s="149"/>
      <c r="Y10" s="149"/>
      <c r="Z10" s="149"/>
      <c r="AA10" s="149"/>
      <c r="AB10" s="149"/>
    </row>
    <row r="11" spans="1:28" ht="15.75" customHeight="1">
      <c r="A11" s="149"/>
      <c r="B11" s="22"/>
      <c r="C11" s="22"/>
      <c r="D11" s="22"/>
      <c r="E11" s="22"/>
      <c r="F11" s="22"/>
      <c r="G11" s="22"/>
      <c r="H11" s="22"/>
      <c r="I11" s="22"/>
      <c r="J11" s="22"/>
      <c r="K11" s="22"/>
      <c r="L11" s="22"/>
      <c r="M11" s="22"/>
      <c r="N11" s="149"/>
      <c r="O11" s="149"/>
      <c r="P11" s="149"/>
      <c r="Q11" s="149"/>
      <c r="R11" s="149"/>
      <c r="S11" s="149"/>
      <c r="T11" s="149"/>
      <c r="U11" s="149"/>
      <c r="V11" s="149"/>
      <c r="W11" s="149"/>
      <c r="X11" s="149"/>
      <c r="Y11" s="149"/>
      <c r="Z11" s="149"/>
      <c r="AA11" s="149"/>
      <c r="AB11" s="149"/>
    </row>
    <row r="12" spans="1:28" ht="15.75" customHeight="1">
      <c r="A12" s="149"/>
      <c r="B12" s="22"/>
      <c r="C12" s="152" t="s">
        <v>523</v>
      </c>
      <c r="D12" s="153"/>
      <c r="E12" s="153"/>
      <c r="F12" s="153"/>
      <c r="G12" s="153"/>
      <c r="H12" s="153"/>
      <c r="I12" s="153"/>
      <c r="J12" s="150"/>
      <c r="K12" s="150"/>
      <c r="L12" s="150"/>
      <c r="M12" s="150"/>
      <c r="N12" s="149"/>
      <c r="O12" s="149"/>
      <c r="P12" s="149"/>
      <c r="Q12" s="149"/>
      <c r="R12" s="149"/>
      <c r="S12" s="149"/>
      <c r="T12" s="149"/>
      <c r="U12" s="149"/>
      <c r="V12" s="149"/>
      <c r="W12" s="149"/>
      <c r="X12" s="149"/>
      <c r="Y12" s="149"/>
      <c r="Z12" s="149"/>
      <c r="AA12" s="149"/>
      <c r="AB12" s="149"/>
    </row>
    <row r="13" spans="1:28" ht="15.75" customHeight="1">
      <c r="A13" s="149"/>
      <c r="B13" s="22"/>
      <c r="C13" s="891" t="s">
        <v>524</v>
      </c>
      <c r="D13" s="889"/>
      <c r="E13" s="889"/>
      <c r="F13" s="889"/>
      <c r="G13" s="889"/>
      <c r="H13" s="889"/>
      <c r="I13" s="889"/>
      <c r="J13" s="889"/>
      <c r="K13" s="889"/>
      <c r="L13" s="889"/>
      <c r="M13" s="154"/>
      <c r="N13" s="149"/>
      <c r="O13" s="149"/>
      <c r="P13" s="149"/>
      <c r="Q13" s="149"/>
      <c r="R13" s="149"/>
      <c r="S13" s="149"/>
      <c r="T13" s="149"/>
      <c r="U13" s="149"/>
      <c r="V13" s="149"/>
      <c r="W13" s="149"/>
      <c r="X13" s="149"/>
      <c r="Y13" s="149"/>
      <c r="Z13" s="149"/>
      <c r="AA13" s="149"/>
      <c r="AB13" s="149"/>
    </row>
    <row r="14" spans="1:28" ht="15.75" customHeight="1">
      <c r="A14" s="149"/>
      <c r="B14" s="22"/>
      <c r="C14" s="889"/>
      <c r="D14" s="889"/>
      <c r="E14" s="889"/>
      <c r="F14" s="889"/>
      <c r="G14" s="889"/>
      <c r="H14" s="889"/>
      <c r="I14" s="889"/>
      <c r="J14" s="889"/>
      <c r="K14" s="889"/>
      <c r="L14" s="889"/>
      <c r="M14" s="154"/>
      <c r="N14" s="149"/>
      <c r="O14" s="149"/>
      <c r="P14" s="149"/>
      <c r="Q14" s="149"/>
      <c r="R14" s="149"/>
      <c r="S14" s="149"/>
      <c r="T14" s="149"/>
      <c r="U14" s="149"/>
      <c r="V14" s="149"/>
      <c r="W14" s="149"/>
      <c r="X14" s="149"/>
      <c r="Y14" s="149"/>
      <c r="Z14" s="149"/>
      <c r="AA14" s="149"/>
      <c r="AB14" s="149"/>
    </row>
    <row r="15" spans="1:28" ht="15.75" customHeight="1">
      <c r="A15" s="149"/>
      <c r="B15" s="22"/>
      <c r="C15" s="889"/>
      <c r="D15" s="889"/>
      <c r="E15" s="889"/>
      <c r="F15" s="889"/>
      <c r="G15" s="889"/>
      <c r="H15" s="889"/>
      <c r="I15" s="889"/>
      <c r="J15" s="889"/>
      <c r="K15" s="889"/>
      <c r="L15" s="889"/>
      <c r="M15" s="154"/>
      <c r="N15" s="149"/>
      <c r="O15" s="149"/>
      <c r="P15" s="149"/>
      <c r="Q15" s="149"/>
      <c r="R15" s="149"/>
      <c r="S15" s="149"/>
      <c r="T15" s="149"/>
      <c r="U15" s="149"/>
      <c r="V15" s="149"/>
      <c r="W15" s="149"/>
      <c r="X15" s="149"/>
      <c r="Y15" s="149"/>
      <c r="Z15" s="149"/>
      <c r="AA15" s="149"/>
      <c r="AB15" s="149"/>
    </row>
    <row r="16" spans="1:28" ht="15.75" customHeight="1">
      <c r="A16" s="149"/>
      <c r="B16" s="22"/>
      <c r="C16" s="22"/>
      <c r="D16" s="22"/>
      <c r="E16" s="22"/>
      <c r="F16" s="22"/>
      <c r="G16" s="22"/>
      <c r="H16" s="22"/>
      <c r="I16" s="22"/>
      <c r="J16" s="22"/>
      <c r="K16" s="22"/>
      <c r="L16" s="22"/>
      <c r="M16" s="22"/>
      <c r="N16" s="149"/>
      <c r="O16" s="149"/>
      <c r="P16" s="149"/>
      <c r="Q16" s="149"/>
      <c r="R16" s="149"/>
      <c r="S16" s="149"/>
      <c r="T16" s="149"/>
      <c r="U16" s="149"/>
      <c r="V16" s="149"/>
      <c r="W16" s="149"/>
      <c r="X16" s="149"/>
      <c r="Y16" s="149"/>
      <c r="Z16" s="149"/>
      <c r="AA16" s="149"/>
      <c r="AB16" s="149"/>
    </row>
    <row r="17" spans="1:28" ht="15.75" customHeight="1">
      <c r="A17" s="149"/>
      <c r="B17" s="22"/>
      <c r="C17" s="152" t="s">
        <v>525</v>
      </c>
      <c r="D17" s="153"/>
      <c r="E17" s="153"/>
      <c r="F17" s="153"/>
      <c r="G17" s="153"/>
      <c r="H17" s="153"/>
      <c r="I17" s="153"/>
      <c r="J17" s="153"/>
      <c r="K17" s="150"/>
      <c r="L17" s="150"/>
      <c r="M17" s="150"/>
      <c r="N17" s="149"/>
      <c r="O17" s="149"/>
      <c r="P17" s="149"/>
      <c r="Q17" s="149"/>
      <c r="R17" s="149"/>
      <c r="S17" s="149"/>
      <c r="T17" s="149"/>
      <c r="U17" s="149"/>
      <c r="V17" s="149"/>
      <c r="W17" s="149"/>
      <c r="X17" s="149"/>
      <c r="Y17" s="149"/>
      <c r="Z17" s="149"/>
      <c r="AA17" s="149"/>
      <c r="AB17" s="149"/>
    </row>
    <row r="18" spans="1:28" ht="15.75" customHeight="1">
      <c r="A18" s="149"/>
      <c r="B18" s="22"/>
      <c r="C18" s="886" t="s">
        <v>526</v>
      </c>
      <c r="D18" s="892"/>
      <c r="E18" s="892"/>
      <c r="F18" s="892"/>
      <c r="G18" s="892"/>
      <c r="H18" s="892"/>
      <c r="I18" s="892"/>
      <c r="J18" s="892"/>
      <c r="K18" s="892"/>
      <c r="L18" s="150"/>
      <c r="M18" s="150"/>
      <c r="N18" s="149"/>
      <c r="O18" s="149"/>
      <c r="P18" s="149"/>
      <c r="Q18" s="149"/>
      <c r="R18" s="149"/>
      <c r="S18" s="149"/>
      <c r="T18" s="149"/>
      <c r="U18" s="149"/>
      <c r="V18" s="149"/>
      <c r="W18" s="149"/>
      <c r="X18" s="149"/>
      <c r="Y18" s="149"/>
      <c r="Z18" s="149"/>
      <c r="AA18" s="149"/>
      <c r="AB18" s="149"/>
    </row>
    <row r="19" spans="1:28" ht="33" customHeight="1">
      <c r="A19" s="149"/>
      <c r="B19" s="22"/>
      <c r="C19" s="892"/>
      <c r="D19" s="892"/>
      <c r="E19" s="892"/>
      <c r="F19" s="892"/>
      <c r="G19" s="892"/>
      <c r="H19" s="892"/>
      <c r="I19" s="892"/>
      <c r="J19" s="892"/>
      <c r="K19" s="892"/>
      <c r="L19" s="150"/>
      <c r="M19" s="150"/>
      <c r="N19" s="149"/>
      <c r="O19" s="149"/>
      <c r="P19" s="149"/>
      <c r="Q19" s="149"/>
      <c r="R19" s="149"/>
      <c r="S19" s="149"/>
      <c r="T19" s="149"/>
      <c r="U19" s="149"/>
      <c r="V19" s="149"/>
      <c r="W19" s="149"/>
      <c r="X19" s="149"/>
      <c r="Y19" s="149"/>
      <c r="Z19" s="149"/>
      <c r="AA19" s="149"/>
      <c r="AB19" s="149"/>
    </row>
    <row r="20" spans="1:28" ht="15.75" customHeight="1">
      <c r="A20" s="149"/>
      <c r="B20" s="150"/>
      <c r="C20" s="150"/>
      <c r="D20" s="150"/>
      <c r="E20" s="150"/>
      <c r="F20" s="150"/>
      <c r="G20" s="150"/>
      <c r="H20" s="150"/>
      <c r="I20" s="150"/>
      <c r="J20" s="150"/>
      <c r="K20" s="150"/>
      <c r="L20" s="150"/>
      <c r="M20" s="150"/>
      <c r="N20" s="149"/>
      <c r="O20" s="149"/>
      <c r="P20" s="149"/>
      <c r="Q20" s="149"/>
      <c r="R20" s="149"/>
      <c r="S20" s="149"/>
      <c r="T20" s="149"/>
      <c r="U20" s="149"/>
      <c r="V20" s="149"/>
      <c r="W20" s="149"/>
      <c r="X20" s="149"/>
      <c r="Y20" s="149"/>
      <c r="Z20" s="149"/>
      <c r="AA20" s="149"/>
      <c r="AB20" s="149"/>
    </row>
    <row r="21" spans="1:28" ht="15.95">
      <c r="A21" s="149"/>
      <c r="B21" s="150"/>
      <c r="C21" s="150"/>
      <c r="D21" s="150"/>
      <c r="E21" s="150"/>
      <c r="F21" s="150"/>
      <c r="G21" s="150"/>
      <c r="H21" s="150"/>
      <c r="I21" s="150"/>
      <c r="J21" s="150"/>
      <c r="K21" s="150"/>
      <c r="L21" s="150"/>
      <c r="M21" s="150"/>
      <c r="N21" s="149"/>
      <c r="O21" s="149"/>
      <c r="P21" s="149"/>
      <c r="Q21" s="149"/>
      <c r="R21" s="149"/>
      <c r="S21" s="149"/>
      <c r="T21" s="149"/>
      <c r="U21" s="149"/>
      <c r="V21" s="149"/>
      <c r="W21" s="149"/>
      <c r="X21" s="149"/>
      <c r="Y21" s="149"/>
      <c r="Z21" s="149"/>
      <c r="AA21" s="149"/>
      <c r="AB21" s="149"/>
    </row>
    <row r="22" spans="1:28" ht="15.95">
      <c r="A22" s="149"/>
      <c r="B22" s="155"/>
      <c r="C22" s="155"/>
      <c r="D22" s="155"/>
      <c r="E22" s="155"/>
      <c r="F22" s="155"/>
      <c r="G22" s="155"/>
      <c r="H22" s="155"/>
      <c r="I22" s="155"/>
      <c r="J22" s="155"/>
      <c r="K22" s="155"/>
      <c r="L22" s="155"/>
      <c r="M22" s="155"/>
      <c r="N22" s="149"/>
      <c r="O22" s="149"/>
      <c r="P22" s="149"/>
      <c r="Q22" s="149"/>
      <c r="R22" s="149"/>
      <c r="S22" s="149"/>
      <c r="T22" s="149"/>
      <c r="U22" s="149"/>
      <c r="V22" s="149"/>
      <c r="W22" s="149"/>
      <c r="X22" s="149"/>
      <c r="Y22" s="149"/>
      <c r="Z22" s="149"/>
      <c r="AA22" s="149"/>
      <c r="AB22" s="149"/>
    </row>
    <row r="23" spans="1:28" ht="15.95">
      <c r="A23" s="149"/>
      <c r="B23" s="155"/>
      <c r="C23" s="155"/>
      <c r="D23" s="155"/>
      <c r="E23" s="155"/>
      <c r="F23" s="155"/>
      <c r="G23" s="155"/>
      <c r="H23" s="155"/>
      <c r="I23" s="155"/>
      <c r="J23" s="155"/>
      <c r="K23" s="155"/>
      <c r="L23" s="155"/>
      <c r="M23" s="155"/>
      <c r="N23" s="149"/>
      <c r="O23" s="149"/>
      <c r="P23" s="149"/>
      <c r="Q23" s="149"/>
      <c r="R23" s="149"/>
      <c r="S23" s="149"/>
      <c r="T23" s="149"/>
      <c r="U23" s="149"/>
      <c r="V23" s="149"/>
      <c r="W23" s="149"/>
      <c r="X23" s="149"/>
      <c r="Y23" s="149"/>
      <c r="Z23" s="149"/>
      <c r="AA23" s="149"/>
      <c r="AB23" s="149"/>
    </row>
    <row r="24" spans="1:28" ht="12.95">
      <c r="A24" s="149"/>
      <c r="B24" s="890" t="s">
        <v>527</v>
      </c>
      <c r="C24" s="940"/>
      <c r="D24" s="940"/>
      <c r="E24" s="940"/>
      <c r="F24" s="940"/>
      <c r="G24" s="940"/>
      <c r="H24" s="940"/>
      <c r="I24" s="940"/>
      <c r="J24" s="940"/>
      <c r="K24" s="940"/>
      <c r="L24" s="940"/>
      <c r="M24" s="941"/>
      <c r="N24" s="149"/>
      <c r="O24" s="149"/>
      <c r="P24" s="149"/>
      <c r="Q24" s="149"/>
      <c r="R24" s="149"/>
      <c r="S24" s="149"/>
      <c r="T24" s="149"/>
      <c r="U24" s="149"/>
      <c r="V24" s="149"/>
      <c r="W24" s="149"/>
      <c r="X24" s="149"/>
      <c r="Y24" s="149"/>
      <c r="Z24" s="149"/>
      <c r="AA24" s="149"/>
      <c r="AB24" s="149"/>
    </row>
    <row r="25" spans="1:28" ht="12.95">
      <c r="A25" s="149"/>
      <c r="B25" s="942"/>
      <c r="C25" s="943"/>
      <c r="D25" s="943"/>
      <c r="E25" s="943"/>
      <c r="F25" s="943"/>
      <c r="G25" s="943"/>
      <c r="H25" s="943"/>
      <c r="I25" s="943"/>
      <c r="J25" s="943"/>
      <c r="K25" s="943"/>
      <c r="L25" s="943"/>
      <c r="M25" s="944"/>
      <c r="N25" s="149"/>
      <c r="O25" s="149"/>
      <c r="P25" s="149"/>
      <c r="Q25" s="149"/>
      <c r="R25" s="149"/>
      <c r="S25" s="149"/>
      <c r="T25" s="149"/>
      <c r="U25" s="149"/>
      <c r="V25" s="149"/>
      <c r="W25" s="149"/>
      <c r="X25" s="149"/>
      <c r="Y25" s="149"/>
      <c r="Z25" s="149"/>
      <c r="AA25" s="149"/>
      <c r="AB25" s="149"/>
    </row>
    <row r="26" spans="1:28" ht="35.1">
      <c r="A26" s="149"/>
      <c r="B26" s="150"/>
      <c r="C26" s="150"/>
      <c r="D26" s="150"/>
      <c r="E26" s="150"/>
      <c r="F26" s="150"/>
      <c r="G26" s="150"/>
      <c r="H26" s="150"/>
      <c r="I26" s="150"/>
      <c r="J26" s="150"/>
      <c r="K26" s="150"/>
      <c r="L26" s="151"/>
      <c r="M26" s="151"/>
      <c r="N26" s="149"/>
      <c r="O26" s="149"/>
      <c r="P26" s="149"/>
      <c r="Q26" s="149"/>
      <c r="R26" s="149"/>
      <c r="S26" s="149"/>
      <c r="T26" s="149"/>
      <c r="U26" s="149"/>
      <c r="V26" s="149"/>
      <c r="W26" s="149"/>
      <c r="X26" s="149"/>
      <c r="Y26" s="149"/>
      <c r="Z26" s="149"/>
      <c r="AA26" s="149"/>
      <c r="AB26" s="149"/>
    </row>
    <row r="27" spans="1:28" ht="15.95">
      <c r="A27" s="149"/>
      <c r="B27" s="22"/>
      <c r="C27" s="22"/>
      <c r="D27" s="22"/>
      <c r="E27" s="22"/>
      <c r="F27" s="22"/>
      <c r="G27" s="22"/>
      <c r="H27" s="22"/>
      <c r="I27" s="22"/>
      <c r="J27" s="22"/>
      <c r="K27" s="22"/>
      <c r="L27" s="22"/>
      <c r="M27" s="22"/>
      <c r="N27" s="149"/>
      <c r="O27" s="149"/>
      <c r="P27" s="149"/>
      <c r="Q27" s="149"/>
      <c r="R27" s="149"/>
      <c r="S27" s="149"/>
      <c r="T27" s="149"/>
      <c r="U27" s="149"/>
      <c r="V27" s="149"/>
      <c r="W27" s="149"/>
      <c r="X27" s="149"/>
      <c r="Y27" s="149"/>
      <c r="Z27" s="149"/>
      <c r="AA27" s="149"/>
      <c r="AB27" s="149"/>
    </row>
    <row r="28" spans="1:28" ht="20.100000000000001">
      <c r="A28" s="149"/>
      <c r="B28" s="22"/>
      <c r="C28" s="152" t="s">
        <v>528</v>
      </c>
      <c r="D28" s="153"/>
      <c r="E28" s="153"/>
      <c r="F28" s="153"/>
      <c r="G28" s="153"/>
      <c r="H28" s="153"/>
      <c r="I28" s="153"/>
      <c r="J28" s="153"/>
      <c r="K28" s="150"/>
      <c r="L28" s="150"/>
      <c r="M28" s="150"/>
      <c r="N28" s="149"/>
      <c r="O28" s="149"/>
      <c r="P28" s="149"/>
      <c r="Q28" s="149"/>
      <c r="R28" s="149"/>
      <c r="S28" s="149"/>
      <c r="T28" s="149"/>
      <c r="U28" s="149"/>
      <c r="V28" s="149"/>
      <c r="W28" s="149"/>
      <c r="X28" s="149"/>
      <c r="Y28" s="149"/>
      <c r="Z28" s="149"/>
      <c r="AA28" s="149"/>
      <c r="AB28" s="149"/>
    </row>
    <row r="29" spans="1:28" ht="15.95">
      <c r="A29" s="149"/>
      <c r="B29" s="22"/>
      <c r="C29" s="887" t="s">
        <v>529</v>
      </c>
      <c r="D29" s="920"/>
      <c r="E29" s="920"/>
      <c r="F29" s="920"/>
      <c r="G29" s="920"/>
      <c r="H29" s="920"/>
      <c r="I29" s="920"/>
      <c r="J29" s="920"/>
      <c r="K29" s="920"/>
      <c r="L29" s="920"/>
      <c r="M29" s="154"/>
      <c r="N29" s="149"/>
      <c r="O29" s="149"/>
      <c r="P29" s="149"/>
      <c r="Q29" s="149"/>
      <c r="R29" s="149"/>
      <c r="S29" s="149"/>
      <c r="T29" s="149"/>
      <c r="U29" s="149"/>
      <c r="V29" s="149"/>
      <c r="W29" s="149"/>
      <c r="X29" s="149"/>
      <c r="Y29" s="149"/>
      <c r="Z29" s="149"/>
      <c r="AA29" s="149"/>
      <c r="AB29" s="149"/>
    </row>
    <row r="30" spans="1:28" ht="25.5" customHeight="1">
      <c r="A30" s="149"/>
      <c r="B30" s="22"/>
      <c r="C30" s="920"/>
      <c r="D30" s="920"/>
      <c r="E30" s="920"/>
      <c r="F30" s="920"/>
      <c r="G30" s="920"/>
      <c r="H30" s="920"/>
      <c r="I30" s="920"/>
      <c r="J30" s="920"/>
      <c r="K30" s="920"/>
      <c r="L30" s="920"/>
      <c r="M30" s="154"/>
      <c r="N30" s="149"/>
      <c r="O30" s="149"/>
      <c r="P30" s="149"/>
      <c r="Q30" s="149"/>
      <c r="R30" s="149"/>
      <c r="S30" s="149"/>
      <c r="T30" s="149"/>
      <c r="U30" s="149"/>
      <c r="V30" s="149"/>
      <c r="W30" s="149"/>
      <c r="X30" s="149"/>
      <c r="Y30" s="149"/>
      <c r="Z30" s="149"/>
      <c r="AA30" s="149"/>
      <c r="AB30" s="149"/>
    </row>
    <row r="31" spans="1:28" ht="17.850000000000001" customHeight="1">
      <c r="A31" s="149"/>
      <c r="B31" s="22"/>
      <c r="C31" s="920"/>
      <c r="D31" s="920"/>
      <c r="E31" s="920"/>
      <c r="F31" s="920"/>
      <c r="G31" s="920"/>
      <c r="H31" s="920"/>
      <c r="I31" s="920"/>
      <c r="J31" s="920"/>
      <c r="K31" s="920"/>
      <c r="L31" s="920"/>
      <c r="M31" s="154"/>
      <c r="N31" s="149"/>
      <c r="O31" s="149"/>
      <c r="P31" s="149"/>
      <c r="Q31" s="149"/>
      <c r="R31" s="149"/>
      <c r="S31" s="149"/>
      <c r="T31" s="149"/>
      <c r="U31" s="149"/>
      <c r="V31" s="149"/>
      <c r="W31" s="149"/>
      <c r="X31" s="149"/>
      <c r="Y31" s="149"/>
      <c r="Z31" s="149"/>
      <c r="AA31" s="149"/>
      <c r="AB31" s="149"/>
    </row>
    <row r="32" spans="1:28" ht="15.95">
      <c r="A32" s="149"/>
      <c r="B32" s="22"/>
      <c r="C32" s="22"/>
      <c r="D32" s="22"/>
      <c r="E32" s="22"/>
      <c r="F32" s="22"/>
      <c r="G32" s="22"/>
      <c r="H32" s="22"/>
      <c r="I32" s="22"/>
      <c r="J32" s="22"/>
      <c r="K32" s="22"/>
      <c r="L32" s="22"/>
      <c r="M32" s="22"/>
      <c r="N32" s="149"/>
      <c r="O32" s="149"/>
      <c r="P32" s="149"/>
      <c r="Q32" s="149"/>
      <c r="R32" s="149"/>
      <c r="S32" s="149"/>
      <c r="T32" s="149"/>
      <c r="U32" s="149"/>
      <c r="V32" s="149"/>
      <c r="W32" s="149"/>
      <c r="X32" s="149"/>
      <c r="Y32" s="149"/>
      <c r="Z32" s="149"/>
      <c r="AA32" s="149"/>
      <c r="AB32" s="149"/>
    </row>
    <row r="33" spans="1:28" ht="20.100000000000001">
      <c r="A33" s="149"/>
      <c r="B33" s="22"/>
      <c r="C33" s="152" t="s">
        <v>530</v>
      </c>
      <c r="D33" s="153"/>
      <c r="E33" s="153"/>
      <c r="F33" s="153"/>
      <c r="G33" s="150"/>
      <c r="H33" s="150"/>
      <c r="I33" s="150"/>
      <c r="J33" s="150"/>
      <c r="K33" s="150"/>
      <c r="L33" s="150"/>
      <c r="M33" s="150"/>
      <c r="N33" s="149"/>
      <c r="O33" s="149"/>
      <c r="P33" s="149"/>
      <c r="Q33" s="149"/>
      <c r="R33" s="149"/>
      <c r="S33" s="149"/>
      <c r="T33" s="149"/>
      <c r="U33" s="149"/>
      <c r="V33" s="149"/>
      <c r="W33" s="149"/>
      <c r="X33" s="149"/>
      <c r="Y33" s="149"/>
      <c r="Z33" s="149"/>
      <c r="AA33" s="149"/>
      <c r="AB33" s="149"/>
    </row>
    <row r="34" spans="1:28" ht="33" customHeight="1">
      <c r="A34" s="149"/>
      <c r="B34" s="22"/>
      <c r="C34" s="886" t="s">
        <v>531</v>
      </c>
      <c r="D34" s="920"/>
      <c r="E34" s="920"/>
      <c r="F34" s="920"/>
      <c r="G34" s="920"/>
      <c r="H34" s="920"/>
      <c r="I34" s="920"/>
      <c r="J34" s="920"/>
      <c r="K34" s="920"/>
      <c r="L34" s="920"/>
      <c r="M34" s="156"/>
      <c r="N34" s="149"/>
      <c r="O34" s="149"/>
      <c r="P34" s="149"/>
      <c r="Q34" s="149"/>
      <c r="R34" s="149"/>
      <c r="S34" s="149"/>
      <c r="T34" s="149"/>
      <c r="U34" s="149"/>
      <c r="V34" s="149"/>
      <c r="W34" s="149"/>
      <c r="X34" s="149"/>
      <c r="Y34" s="149"/>
      <c r="Z34" s="149"/>
      <c r="AA34" s="149"/>
      <c r="AB34" s="149"/>
    </row>
    <row r="35" spans="1:28" ht="15.95">
      <c r="A35" s="149"/>
      <c r="B35" s="22"/>
      <c r="C35" s="150"/>
      <c r="D35" s="150"/>
      <c r="E35" s="150"/>
      <c r="F35" s="150"/>
      <c r="G35" s="150"/>
      <c r="H35" s="150"/>
      <c r="I35" s="150"/>
      <c r="J35" s="150"/>
      <c r="K35" s="150"/>
      <c r="L35" s="150"/>
      <c r="M35" s="156"/>
      <c r="N35" s="149"/>
      <c r="O35" s="149"/>
      <c r="P35" s="149"/>
      <c r="Q35" s="149"/>
      <c r="R35" s="149"/>
      <c r="S35" s="149"/>
      <c r="T35" s="149"/>
      <c r="U35" s="149"/>
      <c r="V35" s="149"/>
      <c r="W35" s="149"/>
      <c r="X35" s="149"/>
      <c r="Y35" s="149"/>
      <c r="Z35" s="149"/>
      <c r="AA35" s="149"/>
      <c r="AB35" s="149"/>
    </row>
    <row r="36" spans="1:28" ht="15.95">
      <c r="A36" s="149"/>
      <c r="B36" s="22"/>
      <c r="C36" s="150"/>
      <c r="D36" s="150"/>
      <c r="E36" s="150"/>
      <c r="F36" s="150"/>
      <c r="G36" s="150"/>
      <c r="H36" s="150"/>
      <c r="I36" s="150"/>
      <c r="J36" s="150"/>
      <c r="K36" s="150"/>
      <c r="L36" s="150"/>
      <c r="M36" s="150"/>
      <c r="N36" s="149"/>
      <c r="O36" s="149"/>
      <c r="P36" s="149"/>
      <c r="Q36" s="149"/>
      <c r="R36" s="149"/>
      <c r="S36" s="149"/>
      <c r="T36" s="149"/>
      <c r="U36" s="149"/>
      <c r="V36" s="149"/>
      <c r="W36" s="149"/>
      <c r="X36" s="149"/>
      <c r="Y36" s="149"/>
      <c r="Z36" s="149"/>
      <c r="AA36" s="149"/>
      <c r="AB36" s="149"/>
    </row>
    <row r="37" spans="1:28" ht="15.95">
      <c r="A37" s="149"/>
      <c r="B37" s="155"/>
      <c r="C37" s="155"/>
      <c r="D37" s="155"/>
      <c r="E37" s="155"/>
      <c r="F37" s="155"/>
      <c r="G37" s="155"/>
      <c r="H37" s="155"/>
      <c r="I37" s="155"/>
      <c r="J37" s="155"/>
      <c r="K37" s="155"/>
      <c r="L37" s="155"/>
      <c r="M37" s="155"/>
      <c r="N37" s="149"/>
      <c r="O37" s="149"/>
      <c r="P37" s="149"/>
      <c r="Q37" s="149"/>
      <c r="R37" s="149"/>
      <c r="S37" s="149"/>
      <c r="T37" s="149"/>
      <c r="U37" s="149"/>
      <c r="V37" s="149"/>
      <c r="W37" s="149"/>
      <c r="X37" s="149"/>
      <c r="Y37" s="149"/>
      <c r="Z37" s="149"/>
      <c r="AA37" s="149"/>
      <c r="AB37" s="149"/>
    </row>
    <row r="38" spans="1:28" ht="15.95">
      <c r="A38" s="149"/>
      <c r="B38" s="155"/>
      <c r="C38" s="155"/>
      <c r="D38" s="155"/>
      <c r="E38" s="155"/>
      <c r="F38" s="155"/>
      <c r="G38" s="155"/>
      <c r="H38" s="155"/>
      <c r="I38" s="155"/>
      <c r="J38" s="155"/>
      <c r="K38" s="155"/>
      <c r="L38" s="155"/>
      <c r="M38" s="155"/>
      <c r="N38" s="149"/>
      <c r="O38" s="149"/>
      <c r="P38" s="149"/>
      <c r="Q38" s="149"/>
      <c r="R38" s="149"/>
      <c r="S38" s="149"/>
      <c r="T38" s="149"/>
      <c r="U38" s="149"/>
      <c r="V38" s="149"/>
      <c r="W38" s="149"/>
      <c r="X38" s="149"/>
      <c r="Y38" s="149"/>
      <c r="Z38" s="149"/>
      <c r="AA38" s="149"/>
      <c r="AB38" s="149"/>
    </row>
    <row r="39" spans="1:28" ht="12.95">
      <c r="A39" s="149"/>
      <c r="B39" s="885" t="s">
        <v>532</v>
      </c>
      <c r="C39" s="920"/>
      <c r="D39" s="920"/>
      <c r="E39" s="920"/>
      <c r="F39" s="920"/>
      <c r="G39" s="920"/>
      <c r="H39" s="945"/>
      <c r="I39" s="920"/>
      <c r="J39" s="920"/>
      <c r="K39" s="920"/>
      <c r="L39" s="920"/>
      <c r="M39" s="920"/>
      <c r="N39" s="149"/>
      <c r="O39" s="149"/>
      <c r="P39" s="149"/>
      <c r="Q39" s="149"/>
      <c r="R39" s="149"/>
      <c r="S39" s="149"/>
      <c r="T39" s="149"/>
      <c r="U39" s="149"/>
      <c r="V39" s="149"/>
      <c r="W39" s="149"/>
      <c r="X39" s="149"/>
      <c r="Y39" s="149"/>
      <c r="Z39" s="149"/>
      <c r="AA39" s="149"/>
      <c r="AB39" s="149"/>
    </row>
    <row r="40" spans="1:28" ht="12.95">
      <c r="A40" s="149"/>
      <c r="B40" s="920"/>
      <c r="C40" s="920"/>
      <c r="D40" s="920"/>
      <c r="E40" s="920"/>
      <c r="F40" s="920"/>
      <c r="G40" s="920"/>
      <c r="H40" s="920"/>
      <c r="I40" s="920"/>
      <c r="J40" s="920"/>
      <c r="K40" s="920"/>
      <c r="L40" s="920"/>
      <c r="M40" s="920"/>
      <c r="N40" s="149"/>
      <c r="O40" s="149"/>
      <c r="P40" s="149"/>
      <c r="Q40" s="149"/>
      <c r="R40" s="149"/>
      <c r="S40" s="149"/>
      <c r="T40" s="149"/>
      <c r="U40" s="149"/>
      <c r="V40" s="149"/>
      <c r="W40" s="149"/>
      <c r="X40" s="149"/>
      <c r="Y40" s="149"/>
      <c r="Z40" s="149"/>
      <c r="AA40" s="149"/>
      <c r="AB40" s="149"/>
    </row>
    <row r="41" spans="1:28" ht="35.1">
      <c r="A41" s="149"/>
      <c r="B41" s="150"/>
      <c r="C41" s="150"/>
      <c r="D41" s="150"/>
      <c r="E41" s="150"/>
      <c r="F41" s="150"/>
      <c r="G41" s="150"/>
      <c r="H41" s="150"/>
      <c r="I41" s="150"/>
      <c r="J41" s="150"/>
      <c r="K41" s="150"/>
      <c r="L41" s="151"/>
      <c r="M41" s="151"/>
      <c r="N41" s="149"/>
      <c r="O41" s="149"/>
      <c r="P41" s="149"/>
      <c r="Q41" s="149"/>
      <c r="R41" s="149"/>
      <c r="S41" s="149"/>
      <c r="T41" s="149"/>
      <c r="U41" s="149"/>
      <c r="V41" s="149"/>
      <c r="W41" s="149"/>
      <c r="X41" s="149"/>
      <c r="Y41" s="149"/>
      <c r="Z41" s="149"/>
      <c r="AA41" s="149"/>
      <c r="AB41" s="149"/>
    </row>
    <row r="42" spans="1:28" ht="15.95">
      <c r="A42" s="149"/>
      <c r="B42" s="150"/>
      <c r="C42" s="22"/>
      <c r="D42" s="22"/>
      <c r="E42" s="22"/>
      <c r="F42" s="22"/>
      <c r="G42" s="22"/>
      <c r="H42" s="22"/>
      <c r="I42" s="22"/>
      <c r="J42" s="22"/>
      <c r="K42" s="22"/>
      <c r="L42" s="22"/>
      <c r="M42" s="22"/>
      <c r="N42" s="149"/>
      <c r="O42" s="149"/>
      <c r="P42" s="149"/>
      <c r="Q42" s="149"/>
      <c r="R42" s="149"/>
      <c r="S42" s="149"/>
      <c r="T42" s="149"/>
      <c r="U42" s="149"/>
      <c r="V42" s="149"/>
      <c r="W42" s="149"/>
      <c r="X42" s="149"/>
      <c r="Y42" s="149"/>
      <c r="Z42" s="149"/>
      <c r="AA42" s="149"/>
      <c r="AB42" s="149"/>
    </row>
    <row r="43" spans="1:28" ht="20.100000000000001">
      <c r="A43" s="149"/>
      <c r="B43" s="150"/>
      <c r="C43" s="152" t="s">
        <v>533</v>
      </c>
      <c r="D43" s="153"/>
      <c r="E43" s="153"/>
      <c r="F43" s="153"/>
      <c r="G43" s="153"/>
      <c r="H43" s="153"/>
      <c r="I43" s="153"/>
      <c r="J43" s="150"/>
      <c r="K43" s="150"/>
      <c r="L43" s="150"/>
      <c r="M43" s="150"/>
      <c r="N43" s="149"/>
      <c r="O43" s="149"/>
      <c r="P43" s="149"/>
      <c r="Q43" s="149"/>
      <c r="R43" s="149"/>
      <c r="S43" s="149"/>
      <c r="T43" s="149"/>
      <c r="U43" s="149"/>
      <c r="V43" s="149"/>
      <c r="W43" s="149"/>
      <c r="X43" s="149"/>
      <c r="Y43" s="149"/>
      <c r="Z43" s="149"/>
      <c r="AA43" s="149"/>
      <c r="AB43" s="149"/>
    </row>
    <row r="44" spans="1:28" ht="15.95">
      <c r="A44" s="149"/>
      <c r="B44" s="150"/>
      <c r="C44" s="886" t="s">
        <v>534</v>
      </c>
      <c r="D44" s="920"/>
      <c r="E44" s="920"/>
      <c r="F44" s="920"/>
      <c r="G44" s="920"/>
      <c r="H44" s="920"/>
      <c r="I44" s="920"/>
      <c r="J44" s="920"/>
      <c r="K44" s="920"/>
      <c r="L44" s="920"/>
      <c r="M44" s="157"/>
      <c r="N44" s="149"/>
      <c r="O44" s="149"/>
      <c r="P44" s="149"/>
      <c r="Q44" s="149"/>
      <c r="R44" s="149"/>
      <c r="S44" s="149"/>
      <c r="T44" s="149"/>
      <c r="U44" s="149"/>
      <c r="V44" s="149"/>
      <c r="W44" s="149"/>
      <c r="X44" s="149"/>
      <c r="Y44" s="149"/>
      <c r="Z44" s="149"/>
      <c r="AA44" s="149"/>
      <c r="AB44" s="149"/>
    </row>
    <row r="45" spans="1:28" ht="15.95">
      <c r="A45" s="149"/>
      <c r="B45" s="150"/>
      <c r="C45" s="920"/>
      <c r="D45" s="920"/>
      <c r="E45" s="920"/>
      <c r="F45" s="920"/>
      <c r="G45" s="920"/>
      <c r="H45" s="920"/>
      <c r="I45" s="920"/>
      <c r="J45" s="920"/>
      <c r="K45" s="920"/>
      <c r="L45" s="920"/>
      <c r="M45" s="157"/>
      <c r="N45" s="149"/>
      <c r="O45" s="149"/>
      <c r="P45" s="149"/>
      <c r="Q45" s="149"/>
      <c r="R45" s="149"/>
      <c r="S45" s="149"/>
      <c r="T45" s="149"/>
      <c r="U45" s="149"/>
      <c r="V45" s="149"/>
      <c r="W45" s="149"/>
      <c r="X45" s="149"/>
      <c r="Y45" s="149"/>
      <c r="Z45" s="149"/>
      <c r="AA45" s="149"/>
      <c r="AB45" s="149"/>
    </row>
    <row r="46" spans="1:28" ht="15.95">
      <c r="A46" s="149"/>
      <c r="B46" s="150"/>
      <c r="C46" s="920"/>
      <c r="D46" s="920"/>
      <c r="E46" s="920"/>
      <c r="F46" s="920"/>
      <c r="G46" s="920"/>
      <c r="H46" s="920"/>
      <c r="I46" s="920"/>
      <c r="J46" s="920"/>
      <c r="K46" s="920"/>
      <c r="L46" s="920"/>
      <c r="M46" s="157"/>
      <c r="N46" s="149"/>
      <c r="O46" s="149"/>
      <c r="P46" s="149"/>
      <c r="Q46" s="149"/>
      <c r="R46" s="149"/>
      <c r="S46" s="149"/>
      <c r="T46" s="149"/>
      <c r="U46" s="149"/>
      <c r="V46" s="149"/>
      <c r="W46" s="149"/>
      <c r="X46" s="149"/>
      <c r="Y46" s="149"/>
      <c r="Z46" s="149"/>
      <c r="AA46" s="149"/>
      <c r="AB46" s="149"/>
    </row>
    <row r="47" spans="1:28" ht="15.95">
      <c r="A47" s="149"/>
      <c r="B47" s="150"/>
      <c r="C47" s="920"/>
      <c r="D47" s="920"/>
      <c r="E47" s="920"/>
      <c r="F47" s="920"/>
      <c r="G47" s="920"/>
      <c r="H47" s="920"/>
      <c r="I47" s="920"/>
      <c r="J47" s="920"/>
      <c r="K47" s="920"/>
      <c r="L47" s="920"/>
      <c r="M47" s="157"/>
      <c r="N47" s="149"/>
      <c r="O47" s="149"/>
      <c r="P47" s="149"/>
      <c r="Q47" s="149"/>
      <c r="R47" s="149"/>
      <c r="S47" s="149"/>
      <c r="T47" s="149"/>
      <c r="U47" s="149"/>
      <c r="V47" s="149"/>
      <c r="W47" s="149"/>
      <c r="X47" s="149"/>
      <c r="Y47" s="149"/>
      <c r="Z47" s="149"/>
      <c r="AA47" s="149"/>
      <c r="AB47" s="149"/>
    </row>
    <row r="48" spans="1:28" ht="15.95">
      <c r="A48" s="149"/>
      <c r="B48" s="150"/>
      <c r="C48" s="157"/>
      <c r="D48" s="157"/>
      <c r="E48" s="157"/>
      <c r="F48" s="157"/>
      <c r="G48" s="157"/>
      <c r="H48" s="157"/>
      <c r="I48" s="157"/>
      <c r="J48" s="157"/>
      <c r="K48" s="157"/>
      <c r="L48" s="157"/>
      <c r="M48" s="157"/>
      <c r="N48" s="149"/>
      <c r="O48" s="149"/>
      <c r="P48" s="149"/>
      <c r="Q48" s="149"/>
      <c r="R48" s="149"/>
      <c r="S48" s="149"/>
      <c r="T48" s="149"/>
      <c r="U48" s="149"/>
      <c r="V48" s="149"/>
      <c r="W48" s="149"/>
      <c r="X48" s="149"/>
      <c r="Y48" s="149"/>
      <c r="Z48" s="149"/>
      <c r="AA48" s="149"/>
      <c r="AB48" s="149"/>
    </row>
    <row r="49" spans="1:28" ht="20.100000000000001">
      <c r="A49" s="149"/>
      <c r="B49" s="22"/>
      <c r="C49" s="152" t="s">
        <v>535</v>
      </c>
      <c r="D49" s="153"/>
      <c r="E49" s="153"/>
      <c r="F49" s="153"/>
      <c r="G49" s="153"/>
      <c r="H49" s="153"/>
      <c r="I49" s="153"/>
      <c r="J49" s="150"/>
      <c r="K49" s="150"/>
      <c r="L49" s="150"/>
      <c r="M49" s="150"/>
      <c r="N49" s="149"/>
      <c r="O49" s="149"/>
      <c r="P49" s="149"/>
      <c r="Q49" s="149"/>
      <c r="R49" s="149"/>
      <c r="S49" s="149"/>
      <c r="T49" s="149"/>
      <c r="U49" s="149"/>
      <c r="V49" s="149"/>
      <c r="W49" s="149"/>
      <c r="X49" s="149"/>
      <c r="Y49" s="149"/>
      <c r="Z49" s="149"/>
      <c r="AA49" s="149"/>
      <c r="AB49" s="149"/>
    </row>
    <row r="50" spans="1:28" ht="15.95">
      <c r="A50" s="149"/>
      <c r="B50" s="22"/>
      <c r="C50" s="887" t="s">
        <v>536</v>
      </c>
      <c r="D50" s="920"/>
      <c r="E50" s="920"/>
      <c r="F50" s="920"/>
      <c r="G50" s="920"/>
      <c r="H50" s="920"/>
      <c r="I50" s="920"/>
      <c r="J50" s="920"/>
      <c r="K50" s="920"/>
      <c r="L50" s="920"/>
      <c r="M50" s="154"/>
      <c r="N50" s="149"/>
      <c r="O50" s="149"/>
      <c r="P50" s="149"/>
      <c r="Q50" s="149"/>
      <c r="R50" s="149"/>
      <c r="S50" s="149"/>
      <c r="T50" s="149"/>
      <c r="U50" s="149"/>
      <c r="V50" s="149"/>
      <c r="W50" s="149"/>
      <c r="X50" s="149"/>
      <c r="Y50" s="149"/>
      <c r="Z50" s="149"/>
      <c r="AA50" s="149"/>
      <c r="AB50" s="149"/>
    </row>
    <row r="51" spans="1:28" ht="15.95">
      <c r="A51" s="149"/>
      <c r="B51" s="22"/>
      <c r="C51" s="920"/>
      <c r="D51" s="920"/>
      <c r="E51" s="920"/>
      <c r="F51" s="920"/>
      <c r="G51" s="920"/>
      <c r="H51" s="920"/>
      <c r="I51" s="920"/>
      <c r="J51" s="920"/>
      <c r="K51" s="920"/>
      <c r="L51" s="920"/>
      <c r="M51" s="154"/>
      <c r="N51" s="149"/>
      <c r="O51" s="149"/>
      <c r="P51" s="149"/>
      <c r="Q51" s="149"/>
      <c r="R51" s="149"/>
      <c r="S51" s="149"/>
      <c r="T51" s="149"/>
      <c r="U51" s="149"/>
      <c r="V51" s="149"/>
      <c r="W51" s="149"/>
      <c r="X51" s="149"/>
      <c r="Y51" s="149"/>
      <c r="Z51" s="149"/>
      <c r="AA51" s="149"/>
      <c r="AB51" s="149"/>
    </row>
    <row r="52" spans="1:28" ht="15.95">
      <c r="A52" s="149"/>
      <c r="B52" s="22"/>
      <c r="C52" s="920"/>
      <c r="D52" s="920"/>
      <c r="E52" s="920"/>
      <c r="F52" s="920"/>
      <c r="G52" s="920"/>
      <c r="H52" s="920"/>
      <c r="I52" s="920"/>
      <c r="J52" s="920"/>
      <c r="K52" s="920"/>
      <c r="L52" s="920"/>
      <c r="M52" s="154"/>
      <c r="N52" s="149"/>
      <c r="O52" s="149"/>
      <c r="P52" s="149"/>
      <c r="Q52" s="149"/>
      <c r="R52" s="149"/>
      <c r="S52" s="149"/>
      <c r="T52" s="149"/>
      <c r="U52" s="149"/>
      <c r="V52" s="149"/>
      <c r="W52" s="149"/>
      <c r="X52" s="149"/>
      <c r="Y52" s="149"/>
      <c r="Z52" s="149"/>
      <c r="AA52" s="149"/>
      <c r="AB52" s="149"/>
    </row>
    <row r="53" spans="1:28" ht="15.95">
      <c r="A53" s="149"/>
      <c r="B53" s="22"/>
      <c r="C53" s="150"/>
      <c r="D53" s="150"/>
      <c r="E53" s="150"/>
      <c r="F53" s="150"/>
      <c r="G53" s="150"/>
      <c r="H53" s="150"/>
      <c r="I53" s="150"/>
      <c r="J53" s="150"/>
      <c r="K53" s="150"/>
      <c r="L53" s="150"/>
      <c r="M53" s="150"/>
      <c r="N53" s="149"/>
      <c r="O53" s="149"/>
      <c r="P53" s="149"/>
      <c r="Q53" s="149"/>
      <c r="R53" s="149"/>
      <c r="S53" s="149"/>
      <c r="T53" s="149"/>
      <c r="U53" s="149"/>
      <c r="V53" s="149"/>
      <c r="W53" s="149"/>
      <c r="X53" s="149"/>
      <c r="Y53" s="149"/>
      <c r="Z53" s="149"/>
      <c r="AA53" s="149"/>
      <c r="AB53" s="149"/>
    </row>
    <row r="54" spans="1:28" ht="15.95">
      <c r="A54" s="149"/>
      <c r="B54" s="22"/>
      <c r="C54" s="150"/>
      <c r="D54" s="150"/>
      <c r="E54" s="150"/>
      <c r="F54" s="150"/>
      <c r="G54" s="150"/>
      <c r="H54" s="150"/>
      <c r="I54" s="150"/>
      <c r="J54" s="150"/>
      <c r="K54" s="150"/>
      <c r="L54" s="150"/>
      <c r="M54" s="150"/>
      <c r="N54" s="149"/>
      <c r="O54" s="149"/>
      <c r="P54" s="149"/>
      <c r="Q54" s="149"/>
      <c r="R54" s="149"/>
      <c r="S54" s="149"/>
      <c r="T54" s="149"/>
      <c r="U54" s="149"/>
      <c r="V54" s="149"/>
      <c r="W54" s="149"/>
      <c r="X54" s="149"/>
      <c r="Y54" s="149"/>
      <c r="Z54" s="149"/>
      <c r="AA54" s="149"/>
      <c r="AB54" s="149"/>
    </row>
    <row r="55" spans="1:28" ht="20.100000000000001">
      <c r="A55" s="149"/>
      <c r="B55" s="22"/>
      <c r="C55" s="152"/>
      <c r="D55" s="153"/>
      <c r="E55" s="153"/>
      <c r="F55" s="153"/>
      <c r="G55" s="153"/>
      <c r="H55" s="153"/>
      <c r="I55" s="153"/>
      <c r="J55" s="150"/>
      <c r="K55" s="150"/>
      <c r="L55" s="150"/>
      <c r="M55" s="150"/>
      <c r="N55" s="149"/>
      <c r="O55" s="149"/>
      <c r="P55" s="149"/>
      <c r="Q55" s="149"/>
      <c r="R55" s="149"/>
      <c r="S55" s="149"/>
      <c r="T55" s="149"/>
      <c r="U55" s="149"/>
      <c r="V55" s="149"/>
      <c r="W55" s="149"/>
      <c r="X55" s="149"/>
      <c r="Y55" s="149"/>
      <c r="Z55" s="149"/>
      <c r="AA55" s="149"/>
      <c r="AB55" s="149"/>
    </row>
    <row r="56" spans="1:28" ht="15.95">
      <c r="A56" s="149"/>
      <c r="B56" s="22"/>
      <c r="C56" s="887"/>
      <c r="D56" s="920"/>
      <c r="E56" s="920"/>
      <c r="F56" s="920"/>
      <c r="G56" s="920"/>
      <c r="H56" s="920"/>
      <c r="I56" s="920"/>
      <c r="J56" s="920"/>
      <c r="K56" s="920"/>
      <c r="L56" s="920"/>
      <c r="M56" s="150"/>
      <c r="N56" s="149"/>
      <c r="O56" s="149"/>
      <c r="P56" s="149"/>
      <c r="Q56" s="149"/>
      <c r="R56" s="149"/>
      <c r="S56" s="149"/>
      <c r="T56" s="149"/>
      <c r="U56" s="149"/>
      <c r="V56" s="149"/>
      <c r="W56" s="149"/>
      <c r="X56" s="149"/>
      <c r="Y56" s="149"/>
      <c r="Z56" s="149"/>
      <c r="AA56" s="149"/>
      <c r="AB56" s="149"/>
    </row>
    <row r="57" spans="1:28" ht="15.95">
      <c r="A57" s="149"/>
      <c r="B57" s="22"/>
      <c r="C57" s="920"/>
      <c r="D57" s="920"/>
      <c r="E57" s="920"/>
      <c r="F57" s="920"/>
      <c r="G57" s="920"/>
      <c r="H57" s="920"/>
      <c r="I57" s="920"/>
      <c r="J57" s="920"/>
      <c r="K57" s="920"/>
      <c r="L57" s="920"/>
      <c r="M57" s="150"/>
      <c r="N57" s="149"/>
      <c r="O57" s="149"/>
      <c r="P57" s="149"/>
      <c r="Q57" s="149"/>
      <c r="R57" s="149"/>
      <c r="S57" s="149"/>
      <c r="T57" s="149"/>
      <c r="U57" s="149"/>
      <c r="V57" s="149"/>
      <c r="W57" s="149"/>
      <c r="X57" s="149"/>
      <c r="Y57" s="149"/>
      <c r="Z57" s="149"/>
      <c r="AA57" s="149"/>
      <c r="AB57" s="149"/>
    </row>
    <row r="58" spans="1:28" ht="15.95">
      <c r="A58" s="149"/>
      <c r="B58" s="22"/>
      <c r="C58" s="920"/>
      <c r="D58" s="920"/>
      <c r="E58" s="920"/>
      <c r="F58" s="920"/>
      <c r="G58" s="920"/>
      <c r="H58" s="920"/>
      <c r="I58" s="920"/>
      <c r="J58" s="920"/>
      <c r="K58" s="920"/>
      <c r="L58" s="920"/>
      <c r="M58" s="150"/>
      <c r="N58" s="149"/>
      <c r="O58" s="149"/>
      <c r="P58" s="149"/>
      <c r="Q58" s="149"/>
      <c r="R58" s="149"/>
      <c r="S58" s="149"/>
      <c r="T58" s="149"/>
      <c r="U58" s="149"/>
      <c r="V58" s="149"/>
      <c r="W58" s="149"/>
      <c r="X58" s="149"/>
      <c r="Y58" s="149"/>
      <c r="Z58" s="149"/>
      <c r="AA58" s="149"/>
      <c r="AB58" s="149"/>
    </row>
    <row r="59" spans="1:28" ht="15.95">
      <c r="A59" s="149"/>
      <c r="B59" s="22"/>
      <c r="C59" s="150"/>
      <c r="D59" s="150"/>
      <c r="E59" s="150"/>
      <c r="F59" s="150"/>
      <c r="G59" s="150"/>
      <c r="H59" s="150"/>
      <c r="I59" s="150"/>
      <c r="J59" s="150"/>
      <c r="K59" s="150"/>
      <c r="L59" s="150"/>
      <c r="M59" s="150"/>
      <c r="N59" s="149"/>
      <c r="O59" s="149"/>
      <c r="P59" s="149"/>
      <c r="Q59" s="149"/>
      <c r="R59" s="149"/>
      <c r="S59" s="149"/>
      <c r="T59" s="149"/>
      <c r="U59" s="149"/>
      <c r="V59" s="149"/>
      <c r="W59" s="149"/>
      <c r="X59" s="149"/>
      <c r="Y59" s="149"/>
      <c r="Z59" s="149"/>
      <c r="AA59" s="149"/>
      <c r="AB59" s="149"/>
    </row>
    <row r="60" spans="1:28" ht="15.95">
      <c r="A60" s="149"/>
      <c r="B60" s="22"/>
      <c r="C60" s="150"/>
      <c r="D60" s="150"/>
      <c r="E60" s="150"/>
      <c r="F60" s="150"/>
      <c r="G60" s="150"/>
      <c r="H60" s="150"/>
      <c r="I60" s="150"/>
      <c r="J60" s="150"/>
      <c r="K60" s="150"/>
      <c r="L60" s="150"/>
      <c r="M60" s="150"/>
      <c r="N60" s="149"/>
      <c r="O60" s="149"/>
      <c r="P60" s="149"/>
      <c r="Q60" s="149"/>
      <c r="R60" s="149"/>
      <c r="S60" s="149"/>
      <c r="T60" s="149"/>
      <c r="U60" s="149"/>
      <c r="V60" s="149"/>
      <c r="W60" s="149"/>
      <c r="X60" s="149"/>
      <c r="Y60" s="149"/>
      <c r="Z60" s="149"/>
      <c r="AA60" s="149"/>
      <c r="AB60" s="149"/>
    </row>
    <row r="61" spans="1:28" ht="15.95">
      <c r="A61" s="149"/>
      <c r="B61" s="22"/>
      <c r="C61" s="150"/>
      <c r="D61" s="150"/>
      <c r="E61" s="150"/>
      <c r="F61" s="150"/>
      <c r="G61" s="150"/>
      <c r="H61" s="150"/>
      <c r="I61" s="150"/>
      <c r="J61" s="150"/>
      <c r="K61" s="150"/>
      <c r="L61" s="150"/>
      <c r="M61" s="150"/>
      <c r="N61" s="149"/>
      <c r="O61" s="149"/>
      <c r="P61" s="149"/>
      <c r="Q61" s="149"/>
      <c r="R61" s="149"/>
      <c r="S61" s="149"/>
      <c r="T61" s="149"/>
      <c r="U61" s="149"/>
      <c r="V61" s="149"/>
      <c r="W61" s="149"/>
      <c r="X61" s="149"/>
      <c r="Y61" s="149"/>
      <c r="Z61" s="149"/>
      <c r="AA61" s="149"/>
      <c r="AB61" s="149"/>
    </row>
    <row r="62" spans="1:28" ht="12.95">
      <c r="A62" s="149"/>
      <c r="B62" s="149"/>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c r="AA62" s="149"/>
      <c r="AB62" s="149"/>
    </row>
    <row r="63" spans="1:28" ht="12.95">
      <c r="A63" s="149"/>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row>
    <row r="64" spans="1:28" ht="12.95">
      <c r="A64" s="149"/>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c r="AA64" s="149"/>
      <c r="AB64" s="149"/>
    </row>
    <row r="65" spans="1:28" ht="12.95">
      <c r="A65" s="149"/>
      <c r="B65" s="149"/>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c r="AA65" s="149"/>
      <c r="AB65" s="149"/>
    </row>
    <row r="66" spans="1:28" ht="12.95">
      <c r="A66" s="149"/>
      <c r="B66" s="149"/>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c r="AA66" s="149"/>
      <c r="AB66" s="149"/>
    </row>
    <row r="67" spans="1:28" ht="12.95">
      <c r="A67" s="149"/>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c r="AA67" s="149"/>
      <c r="AB67" s="149"/>
    </row>
    <row r="68" spans="1:28" ht="12.95">
      <c r="A68" s="149"/>
      <c r="B68" s="149"/>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c r="AA68" s="149"/>
      <c r="AB68" s="149"/>
    </row>
    <row r="69" spans="1:28" ht="12.95">
      <c r="A69" s="149"/>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row>
    <row r="70" spans="1:28" ht="12.95">
      <c r="A70" s="149"/>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c r="AA70" s="149"/>
      <c r="AB70" s="149"/>
    </row>
    <row r="71" spans="1:28" ht="12.95">
      <c r="A71" s="149"/>
      <c r="B71" s="149"/>
      <c r="C71" s="149"/>
      <c r="D71" s="149"/>
      <c r="E71" s="149"/>
      <c r="F71" s="149"/>
      <c r="G71" s="149"/>
      <c r="H71" s="149"/>
      <c r="I71" s="149"/>
      <c r="J71" s="149"/>
      <c r="K71" s="149"/>
      <c r="L71" s="149"/>
      <c r="M71" s="149"/>
      <c r="N71" s="149"/>
      <c r="O71" s="149"/>
      <c r="P71" s="149"/>
      <c r="Q71" s="149"/>
      <c r="R71" s="149"/>
      <c r="S71" s="149"/>
      <c r="T71" s="149"/>
      <c r="U71" s="149"/>
      <c r="V71" s="149"/>
      <c r="W71" s="149"/>
      <c r="X71" s="149"/>
      <c r="Y71" s="149"/>
      <c r="Z71" s="149"/>
      <c r="AA71" s="149"/>
      <c r="AB71" s="149"/>
    </row>
    <row r="72" spans="1:28" ht="12.95">
      <c r="A72" s="149"/>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c r="AA72" s="149"/>
      <c r="AB72" s="149"/>
    </row>
    <row r="73" spans="1:28" ht="12.95">
      <c r="A73" s="149"/>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c r="AA73" s="149"/>
      <c r="AB73" s="149"/>
    </row>
    <row r="74" spans="1:28" ht="12.95">
      <c r="A74" s="149"/>
      <c r="B74" s="149"/>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c r="AA74" s="149"/>
      <c r="AB74" s="149"/>
    </row>
    <row r="75" spans="1:28" ht="12.95">
      <c r="A75" s="149"/>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c r="AA75" s="149"/>
      <c r="AB75" s="149"/>
    </row>
    <row r="76" spans="1:28" ht="12.95">
      <c r="A76" s="149"/>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c r="AA76" s="149"/>
      <c r="AB76" s="149"/>
    </row>
    <row r="77" spans="1:28" ht="12.95">
      <c r="A77" s="149"/>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c r="AA77" s="149"/>
      <c r="AB77" s="149"/>
    </row>
    <row r="78" spans="1:28" ht="12.95">
      <c r="A78" s="149"/>
      <c r="B78" s="149"/>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c r="AA78" s="149"/>
      <c r="AB78" s="149"/>
    </row>
    <row r="79" spans="1:28" ht="12.95">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c r="AA79" s="149"/>
      <c r="AB79" s="149"/>
    </row>
    <row r="80" spans="1:28" ht="12.95">
      <c r="A80" s="149"/>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c r="AA80" s="149"/>
      <c r="AB80" s="149"/>
    </row>
    <row r="81" spans="1:28" ht="12.95">
      <c r="A81" s="149"/>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c r="AA81" s="149"/>
      <c r="AB81" s="149"/>
    </row>
    <row r="82" spans="1:28" ht="12.95">
      <c r="A82" s="149"/>
      <c r="B82" s="149"/>
      <c r="C82" s="149"/>
      <c r="D82" s="149"/>
      <c r="E82" s="149"/>
      <c r="F82" s="149"/>
      <c r="G82" s="149"/>
      <c r="H82" s="149"/>
      <c r="I82" s="149"/>
      <c r="J82" s="149"/>
      <c r="K82" s="149"/>
      <c r="L82" s="149"/>
      <c r="M82" s="149"/>
      <c r="N82" s="149"/>
      <c r="O82" s="149"/>
      <c r="P82" s="149"/>
      <c r="Q82" s="149"/>
      <c r="R82" s="149"/>
      <c r="S82" s="149"/>
      <c r="T82" s="149"/>
      <c r="U82" s="149"/>
      <c r="V82" s="149"/>
      <c r="W82" s="149"/>
      <c r="X82" s="149"/>
      <c r="Y82" s="149"/>
      <c r="Z82" s="149"/>
      <c r="AA82" s="149"/>
      <c r="AB82" s="149"/>
    </row>
    <row r="83" spans="1:28" ht="12.95">
      <c r="A83" s="149"/>
      <c r="B83" s="149"/>
      <c r="C83" s="149"/>
      <c r="D83" s="149"/>
      <c r="E83" s="149"/>
      <c r="F83" s="149"/>
      <c r="G83" s="149"/>
      <c r="H83" s="149"/>
      <c r="I83" s="149"/>
      <c r="J83" s="149"/>
      <c r="K83" s="149"/>
      <c r="L83" s="149"/>
      <c r="M83" s="149"/>
      <c r="N83" s="149"/>
      <c r="O83" s="149"/>
      <c r="P83" s="149"/>
      <c r="Q83" s="149"/>
      <c r="R83" s="149"/>
      <c r="S83" s="149"/>
      <c r="T83" s="149"/>
      <c r="U83" s="149"/>
      <c r="V83" s="149"/>
      <c r="W83" s="149"/>
      <c r="X83" s="149"/>
      <c r="Y83" s="149"/>
      <c r="Z83" s="149"/>
      <c r="AA83" s="149"/>
      <c r="AB83" s="149"/>
    </row>
    <row r="84" spans="1:28" ht="12.95">
      <c r="A84" s="149"/>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c r="AA84" s="149"/>
      <c r="AB84" s="149"/>
    </row>
    <row r="85" spans="1:28" ht="12.95">
      <c r="A85" s="149"/>
      <c r="B85" s="149"/>
      <c r="C85" s="149"/>
      <c r="D85" s="149"/>
      <c r="E85" s="149"/>
      <c r="F85" s="149"/>
      <c r="G85" s="149"/>
      <c r="H85" s="149"/>
      <c r="I85" s="149"/>
      <c r="J85" s="149"/>
      <c r="K85" s="149"/>
      <c r="L85" s="149"/>
      <c r="M85" s="149"/>
      <c r="N85" s="149"/>
      <c r="O85" s="149"/>
      <c r="P85" s="149"/>
      <c r="Q85" s="149"/>
      <c r="R85" s="149"/>
      <c r="S85" s="149"/>
      <c r="T85" s="149"/>
      <c r="U85" s="149"/>
      <c r="V85" s="149"/>
      <c r="W85" s="149"/>
      <c r="X85" s="149"/>
      <c r="Y85" s="149"/>
      <c r="Z85" s="149"/>
      <c r="AA85" s="149"/>
      <c r="AB85" s="149"/>
    </row>
    <row r="86" spans="1:28" ht="12.95">
      <c r="A86" s="149"/>
      <c r="B86" s="149"/>
      <c r="C86" s="149"/>
      <c r="D86" s="149"/>
      <c r="E86" s="149"/>
      <c r="F86" s="149"/>
      <c r="G86" s="149"/>
      <c r="H86" s="149"/>
      <c r="I86" s="149"/>
      <c r="J86" s="149"/>
      <c r="K86" s="149"/>
      <c r="L86" s="149"/>
      <c r="M86" s="149"/>
      <c r="N86" s="149"/>
      <c r="O86" s="149"/>
      <c r="P86" s="149"/>
      <c r="Q86" s="149"/>
      <c r="R86" s="149"/>
      <c r="S86" s="149"/>
      <c r="T86" s="149"/>
      <c r="U86" s="149"/>
      <c r="V86" s="149"/>
      <c r="W86" s="149"/>
      <c r="X86" s="149"/>
      <c r="Y86" s="149"/>
      <c r="Z86" s="149"/>
      <c r="AA86" s="149"/>
      <c r="AB86" s="149"/>
    </row>
    <row r="87" spans="1:28" ht="12.95">
      <c r="A87" s="149"/>
      <c r="B87" s="149"/>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c r="AA87" s="149"/>
      <c r="AB87" s="149"/>
    </row>
    <row r="88" spans="1:28" ht="12.95">
      <c r="A88" s="149"/>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row>
    <row r="89" spans="1:28" ht="12.95">
      <c r="A89" s="149"/>
      <c r="B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c r="AA89" s="149"/>
      <c r="AB89" s="149"/>
    </row>
    <row r="90" spans="1:28" ht="12.95">
      <c r="A90" s="149"/>
      <c r="B90" s="149"/>
      <c r="C90" s="149"/>
      <c r="D90" s="149"/>
      <c r="E90" s="149"/>
      <c r="F90" s="149"/>
      <c r="G90" s="149"/>
      <c r="H90" s="149"/>
      <c r="I90" s="149"/>
      <c r="J90" s="149"/>
      <c r="K90" s="149"/>
      <c r="L90" s="149"/>
      <c r="M90" s="149"/>
      <c r="N90" s="149"/>
      <c r="O90" s="149"/>
      <c r="P90" s="149"/>
      <c r="Q90" s="149"/>
      <c r="R90" s="149"/>
      <c r="S90" s="149"/>
      <c r="T90" s="149"/>
      <c r="U90" s="149"/>
      <c r="V90" s="149"/>
      <c r="W90" s="149"/>
      <c r="X90" s="149"/>
      <c r="Y90" s="149"/>
      <c r="Z90" s="149"/>
      <c r="AA90" s="149"/>
      <c r="AB90" s="149"/>
    </row>
    <row r="91" spans="1:28" ht="12.95">
      <c r="A91" s="149"/>
      <c r="B91" s="149"/>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c r="AA91" s="149"/>
      <c r="AB91" s="149"/>
    </row>
    <row r="92" spans="1:28" ht="12.95">
      <c r="A92" s="149"/>
      <c r="B92" s="149"/>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c r="AA92" s="149"/>
      <c r="AB92" s="149"/>
    </row>
    <row r="93" spans="1:28" ht="12.95">
      <c r="A93" s="149"/>
      <c r="B93" s="149"/>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c r="AA93" s="149"/>
      <c r="AB93" s="149"/>
    </row>
    <row r="94" spans="1:28" ht="12.95">
      <c r="A94" s="149"/>
      <c r="B94" s="149"/>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c r="AA94" s="149"/>
      <c r="AB94" s="149"/>
    </row>
    <row r="95" spans="1:28" ht="12.95">
      <c r="A95" s="149"/>
      <c r="B95" s="149"/>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c r="AA95" s="149"/>
      <c r="AB95" s="149"/>
    </row>
    <row r="96" spans="1:28" ht="12.95">
      <c r="A96" s="149"/>
      <c r="B96" s="149"/>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c r="AA96" s="149"/>
      <c r="AB96" s="149"/>
    </row>
    <row r="97" spans="1:28" ht="12.95">
      <c r="A97" s="149"/>
      <c r="B97" s="149"/>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c r="AA97" s="149"/>
      <c r="AB97" s="149"/>
    </row>
    <row r="98" spans="1:28" ht="12.95">
      <c r="A98" s="149"/>
      <c r="B98" s="149"/>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c r="AA98" s="149"/>
      <c r="AB98" s="149"/>
    </row>
    <row r="99" spans="1:28" ht="12.95">
      <c r="A99" s="149"/>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c r="AA99" s="149"/>
      <c r="AB99" s="149"/>
    </row>
    <row r="100" spans="1:28" ht="12.95">
      <c r="A100" s="149"/>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c r="AA100" s="149"/>
      <c r="AB100" s="149"/>
    </row>
    <row r="101" spans="1:28" ht="12.95">
      <c r="A101" s="149"/>
      <c r="B101" s="149"/>
      <c r="C101" s="149"/>
      <c r="D101" s="149"/>
      <c r="E101" s="149"/>
      <c r="F101" s="149"/>
      <c r="G101" s="149"/>
      <c r="H101" s="149"/>
      <c r="I101" s="149"/>
      <c r="J101" s="149"/>
      <c r="K101" s="149"/>
      <c r="L101" s="149"/>
      <c r="M101" s="149"/>
      <c r="N101" s="149"/>
      <c r="O101" s="149"/>
      <c r="P101" s="149"/>
      <c r="Q101" s="149"/>
      <c r="R101" s="149"/>
      <c r="S101" s="149"/>
      <c r="T101" s="149"/>
      <c r="U101" s="149"/>
      <c r="V101" s="149"/>
      <c r="W101" s="149"/>
      <c r="X101" s="149"/>
      <c r="Y101" s="149"/>
      <c r="Z101" s="149"/>
      <c r="AA101" s="149"/>
      <c r="AB101" s="149"/>
    </row>
    <row r="102" spans="1:28" ht="12.95">
      <c r="A102" s="149"/>
      <c r="B102" s="149"/>
      <c r="C102" s="149"/>
      <c r="D102" s="149"/>
      <c r="E102" s="149"/>
      <c r="F102" s="149"/>
      <c r="G102" s="149"/>
      <c r="H102" s="149"/>
      <c r="I102" s="149"/>
      <c r="J102" s="149"/>
      <c r="K102" s="149"/>
      <c r="L102" s="149"/>
      <c r="M102" s="149"/>
      <c r="N102" s="149"/>
      <c r="O102" s="149"/>
      <c r="P102" s="149"/>
      <c r="Q102" s="149"/>
      <c r="R102" s="149"/>
      <c r="S102" s="149"/>
      <c r="T102" s="149"/>
      <c r="U102" s="149"/>
      <c r="V102" s="149"/>
      <c r="W102" s="149"/>
      <c r="X102" s="149"/>
      <c r="Y102" s="149"/>
      <c r="Z102" s="149"/>
      <c r="AA102" s="149"/>
      <c r="AB102" s="149"/>
    </row>
    <row r="103" spans="1:28" ht="12.95">
      <c r="A103" s="149"/>
      <c r="B103" s="149"/>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c r="AA103" s="149"/>
      <c r="AB103" s="149"/>
    </row>
    <row r="104" spans="1:28" ht="12.95">
      <c r="A104" s="149"/>
      <c r="B104" s="149"/>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c r="Y104" s="149"/>
      <c r="Z104" s="149"/>
      <c r="AA104" s="149"/>
      <c r="AB104" s="149"/>
    </row>
    <row r="105" spans="1:28" ht="12.95">
      <c r="A105" s="149"/>
      <c r="B105" s="149"/>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c r="AA105" s="149"/>
      <c r="AB105" s="149"/>
    </row>
    <row r="106" spans="1:28" ht="12.95">
      <c r="A106" s="149"/>
      <c r="B106" s="149"/>
      <c r="C106" s="149"/>
      <c r="D106" s="149"/>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49"/>
      <c r="AA106" s="149"/>
      <c r="AB106" s="149"/>
    </row>
    <row r="107" spans="1:28" ht="12.95">
      <c r="A107" s="149"/>
      <c r="B107" s="149"/>
      <c r="C107" s="149"/>
      <c r="D107" s="149"/>
      <c r="E107" s="149"/>
      <c r="F107" s="149"/>
      <c r="G107" s="149"/>
      <c r="H107" s="149"/>
      <c r="I107" s="149"/>
      <c r="J107" s="149"/>
      <c r="K107" s="149"/>
      <c r="L107" s="149"/>
      <c r="M107" s="149"/>
      <c r="N107" s="149"/>
      <c r="O107" s="149"/>
      <c r="P107" s="149"/>
      <c r="Q107" s="149"/>
      <c r="R107" s="149"/>
      <c r="S107" s="149"/>
      <c r="T107" s="149"/>
      <c r="U107" s="149"/>
      <c r="V107" s="149"/>
      <c r="W107" s="149"/>
      <c r="X107" s="149"/>
      <c r="Y107" s="149"/>
      <c r="Z107" s="149"/>
      <c r="AA107" s="149"/>
      <c r="AB107" s="149"/>
    </row>
    <row r="108" spans="1:28" ht="12.95">
      <c r="A108" s="149"/>
      <c r="B108" s="149"/>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c r="Y108" s="149"/>
      <c r="Z108" s="149"/>
      <c r="AA108" s="149"/>
      <c r="AB108" s="149"/>
    </row>
    <row r="109" spans="1:28" ht="12.95">
      <c r="A109" s="149"/>
      <c r="B109" s="149"/>
      <c r="C109" s="149"/>
      <c r="D109" s="149"/>
      <c r="E109" s="149"/>
      <c r="F109" s="149"/>
      <c r="G109" s="149"/>
      <c r="H109" s="149"/>
      <c r="I109" s="149"/>
      <c r="J109" s="149"/>
      <c r="K109" s="149"/>
      <c r="L109" s="149"/>
      <c r="M109" s="149"/>
      <c r="N109" s="149"/>
      <c r="O109" s="149"/>
      <c r="P109" s="149"/>
      <c r="Q109" s="149"/>
      <c r="R109" s="149"/>
      <c r="S109" s="149"/>
      <c r="T109" s="149"/>
      <c r="U109" s="149"/>
      <c r="V109" s="149"/>
      <c r="W109" s="149"/>
      <c r="X109" s="149"/>
      <c r="Y109" s="149"/>
      <c r="Z109" s="149"/>
      <c r="AA109" s="149"/>
      <c r="AB109" s="149"/>
    </row>
    <row r="110" spans="1:28" ht="12.95">
      <c r="A110" s="149"/>
      <c r="B110" s="149"/>
      <c r="C110" s="149"/>
      <c r="D110" s="149"/>
      <c r="E110" s="149"/>
      <c r="F110" s="149"/>
      <c r="G110" s="149"/>
      <c r="H110" s="149"/>
      <c r="I110" s="149"/>
      <c r="J110" s="149"/>
      <c r="K110" s="149"/>
      <c r="L110" s="149"/>
      <c r="M110" s="149"/>
      <c r="N110" s="149"/>
      <c r="O110" s="149"/>
      <c r="P110" s="149"/>
      <c r="Q110" s="149"/>
      <c r="R110" s="149"/>
      <c r="S110" s="149"/>
      <c r="T110" s="149"/>
      <c r="U110" s="149"/>
      <c r="V110" s="149"/>
      <c r="W110" s="149"/>
      <c r="X110" s="149"/>
      <c r="Y110" s="149"/>
      <c r="Z110" s="149"/>
      <c r="AA110" s="149"/>
      <c r="AB110" s="149"/>
    </row>
    <row r="111" spans="1:28" ht="12.95">
      <c r="A111" s="149"/>
      <c r="B111" s="149"/>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c r="Y111" s="149"/>
      <c r="Z111" s="149"/>
      <c r="AA111" s="149"/>
      <c r="AB111" s="149"/>
    </row>
    <row r="112" spans="1:28" ht="12.95">
      <c r="A112" s="149"/>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c r="AA112" s="149"/>
      <c r="AB112" s="149"/>
    </row>
    <row r="113" spans="1:28" ht="12.95">
      <c r="A113" s="149"/>
      <c r="B113" s="149"/>
      <c r="C113" s="149"/>
      <c r="D113" s="149"/>
      <c r="E113" s="149"/>
      <c r="F113" s="149"/>
      <c r="G113" s="149"/>
      <c r="H113" s="149"/>
      <c r="I113" s="149"/>
      <c r="J113" s="149"/>
      <c r="K113" s="149"/>
      <c r="L113" s="149"/>
      <c r="M113" s="149"/>
      <c r="N113" s="149"/>
      <c r="O113" s="149"/>
      <c r="P113" s="149"/>
      <c r="Q113" s="149"/>
      <c r="R113" s="149"/>
      <c r="S113" s="149"/>
      <c r="T113" s="149"/>
      <c r="U113" s="149"/>
      <c r="V113" s="149"/>
      <c r="W113" s="149"/>
      <c r="X113" s="149"/>
      <c r="Y113" s="149"/>
      <c r="Z113" s="149"/>
      <c r="AA113" s="149"/>
      <c r="AB113" s="149"/>
    </row>
    <row r="114" spans="1:28" ht="12.95">
      <c r="A114" s="149"/>
      <c r="B114" s="149"/>
      <c r="C114" s="149"/>
      <c r="D114" s="149"/>
      <c r="E114" s="149"/>
      <c r="F114" s="149"/>
      <c r="G114" s="149"/>
      <c r="H114" s="149"/>
      <c r="I114" s="149"/>
      <c r="J114" s="149"/>
      <c r="K114" s="149"/>
      <c r="L114" s="149"/>
      <c r="M114" s="149"/>
      <c r="N114" s="149"/>
      <c r="O114" s="149"/>
      <c r="P114" s="149"/>
      <c r="Q114" s="149"/>
      <c r="R114" s="149"/>
      <c r="S114" s="149"/>
      <c r="T114" s="149"/>
      <c r="U114" s="149"/>
      <c r="V114" s="149"/>
      <c r="W114" s="149"/>
      <c r="X114" s="149"/>
      <c r="Y114" s="149"/>
      <c r="Z114" s="149"/>
      <c r="AA114" s="149"/>
      <c r="AB114" s="149"/>
    </row>
    <row r="115" spans="1:28" ht="12.95">
      <c r="A115" s="149"/>
      <c r="B115" s="149"/>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c r="Y115" s="149"/>
      <c r="Z115" s="149"/>
      <c r="AA115" s="149"/>
      <c r="AB115" s="149"/>
    </row>
    <row r="116" spans="1:28" ht="12.95">
      <c r="A116" s="149"/>
      <c r="B116" s="149"/>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c r="Y116" s="149"/>
      <c r="Z116" s="149"/>
      <c r="AA116" s="149"/>
      <c r="AB116" s="149"/>
    </row>
    <row r="117" spans="1:28" ht="12.95">
      <c r="A117" s="149"/>
      <c r="B117" s="149"/>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c r="AA117" s="149"/>
      <c r="AB117" s="149"/>
    </row>
    <row r="118" spans="1:28" ht="12.95">
      <c r="A118" s="149"/>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c r="AA118" s="149"/>
      <c r="AB118" s="149"/>
    </row>
    <row r="119" spans="1:28" ht="12.95">
      <c r="A119" s="149"/>
      <c r="B119" s="149"/>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c r="Y119" s="149"/>
      <c r="Z119" s="149"/>
      <c r="AA119" s="149"/>
      <c r="AB119" s="149"/>
    </row>
    <row r="120" spans="1:28" ht="12.95">
      <c r="A120" s="149"/>
      <c r="B120" s="149"/>
      <c r="C120" s="149"/>
      <c r="D120" s="149"/>
      <c r="E120" s="149"/>
      <c r="F120" s="149"/>
      <c r="G120" s="149"/>
      <c r="H120" s="149"/>
      <c r="I120" s="149"/>
      <c r="J120" s="149"/>
      <c r="K120" s="149"/>
      <c r="L120" s="149"/>
      <c r="M120" s="149"/>
      <c r="N120" s="149"/>
      <c r="O120" s="149"/>
      <c r="P120" s="149"/>
      <c r="Q120" s="149"/>
      <c r="R120" s="149"/>
      <c r="S120" s="149"/>
      <c r="T120" s="149"/>
      <c r="U120" s="149"/>
      <c r="V120" s="149"/>
      <c r="W120" s="149"/>
      <c r="X120" s="149"/>
      <c r="Y120" s="149"/>
      <c r="Z120" s="149"/>
      <c r="AA120" s="149"/>
      <c r="AB120" s="149"/>
    </row>
    <row r="121" spans="1:28" ht="12.95">
      <c r="A121" s="149"/>
      <c r="B121" s="149"/>
      <c r="C121" s="149"/>
      <c r="D121" s="149"/>
      <c r="E121" s="149"/>
      <c r="F121" s="149"/>
      <c r="G121" s="149"/>
      <c r="H121" s="149"/>
      <c r="I121" s="149"/>
      <c r="J121" s="149"/>
      <c r="K121" s="149"/>
      <c r="L121" s="149"/>
      <c r="M121" s="149"/>
      <c r="N121" s="149"/>
      <c r="O121" s="149"/>
      <c r="P121" s="149"/>
      <c r="Q121" s="149"/>
      <c r="R121" s="149"/>
      <c r="S121" s="149"/>
      <c r="T121" s="149"/>
      <c r="U121" s="149"/>
      <c r="V121" s="149"/>
      <c r="W121" s="149"/>
      <c r="X121" s="149"/>
      <c r="Y121" s="149"/>
      <c r="Z121" s="149"/>
      <c r="AA121" s="149"/>
      <c r="AB121" s="149"/>
    </row>
    <row r="122" spans="1:28" ht="12.95">
      <c r="A122" s="149"/>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c r="AA122" s="149"/>
      <c r="AB122" s="149"/>
    </row>
    <row r="123" spans="1:28" ht="12.95">
      <c r="A123" s="149"/>
      <c r="B123" s="149"/>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c r="AA123" s="149"/>
      <c r="AB123" s="149"/>
    </row>
    <row r="124" spans="1:28" ht="12.95">
      <c r="A124" s="149"/>
      <c r="B124" s="149"/>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c r="AA124" s="149"/>
      <c r="AB124" s="149"/>
    </row>
    <row r="125" spans="1:28" ht="12.95">
      <c r="A125" s="149"/>
      <c r="B125" s="149"/>
      <c r="C125" s="149"/>
      <c r="D125" s="149"/>
      <c r="E125" s="149"/>
      <c r="F125" s="149"/>
      <c r="G125" s="149"/>
      <c r="H125" s="149"/>
      <c r="I125" s="149"/>
      <c r="J125" s="149"/>
      <c r="K125" s="149"/>
      <c r="L125" s="149"/>
      <c r="M125" s="149"/>
      <c r="N125" s="149"/>
      <c r="O125" s="149"/>
      <c r="P125" s="149"/>
      <c r="Q125" s="149"/>
      <c r="R125" s="149"/>
      <c r="S125" s="149"/>
      <c r="T125" s="149"/>
      <c r="U125" s="149"/>
      <c r="V125" s="149"/>
      <c r="W125" s="149"/>
      <c r="X125" s="149"/>
      <c r="Y125" s="149"/>
      <c r="Z125" s="149"/>
      <c r="AA125" s="149"/>
      <c r="AB125" s="149"/>
    </row>
    <row r="126" spans="1:28" ht="12.95">
      <c r="A126" s="149"/>
      <c r="B126" s="149"/>
      <c r="C126" s="149"/>
      <c r="D126" s="149"/>
      <c r="E126" s="149"/>
      <c r="F126" s="149"/>
      <c r="G126" s="149"/>
      <c r="H126" s="149"/>
      <c r="I126" s="149"/>
      <c r="J126" s="149"/>
      <c r="K126" s="149"/>
      <c r="L126" s="149"/>
      <c r="M126" s="149"/>
      <c r="N126" s="149"/>
      <c r="O126" s="149"/>
      <c r="P126" s="149"/>
      <c r="Q126" s="149"/>
      <c r="R126" s="149"/>
      <c r="S126" s="149"/>
      <c r="T126" s="149"/>
      <c r="U126" s="149"/>
      <c r="V126" s="149"/>
      <c r="W126" s="149"/>
      <c r="X126" s="149"/>
      <c r="Y126" s="149"/>
      <c r="Z126" s="149"/>
      <c r="AA126" s="149"/>
      <c r="AB126" s="149"/>
    </row>
    <row r="127" spans="1:28" ht="12.95">
      <c r="A127" s="149"/>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c r="AA127" s="149"/>
      <c r="AB127" s="149"/>
    </row>
    <row r="128" spans="1:28" ht="12.95">
      <c r="A128" s="149"/>
      <c r="B128" s="149"/>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c r="Y128" s="149"/>
      <c r="Z128" s="149"/>
      <c r="AA128" s="149"/>
      <c r="AB128" s="149"/>
    </row>
    <row r="129" spans="1:28" ht="12.95">
      <c r="A129" s="149"/>
      <c r="B129" s="149"/>
      <c r="C129" s="149"/>
      <c r="D129" s="149"/>
      <c r="E129" s="149"/>
      <c r="F129" s="149"/>
      <c r="G129" s="149"/>
      <c r="H129" s="149"/>
      <c r="I129" s="149"/>
      <c r="J129" s="149"/>
      <c r="K129" s="149"/>
      <c r="L129" s="149"/>
      <c r="M129" s="149"/>
      <c r="N129" s="149"/>
      <c r="O129" s="149"/>
      <c r="P129" s="149"/>
      <c r="Q129" s="149"/>
      <c r="R129" s="149"/>
      <c r="S129" s="149"/>
      <c r="T129" s="149"/>
      <c r="U129" s="149"/>
      <c r="V129" s="149"/>
      <c r="W129" s="149"/>
      <c r="X129" s="149"/>
      <c r="Y129" s="149"/>
      <c r="Z129" s="149"/>
      <c r="AA129" s="149"/>
      <c r="AB129" s="149"/>
    </row>
    <row r="130" spans="1:28" ht="12.95">
      <c r="A130" s="149"/>
      <c r="B130" s="149"/>
      <c r="C130" s="149"/>
      <c r="D130" s="149"/>
      <c r="E130" s="149"/>
      <c r="F130" s="149"/>
      <c r="G130" s="149"/>
      <c r="H130" s="149"/>
      <c r="I130" s="149"/>
      <c r="J130" s="149"/>
      <c r="K130" s="149"/>
      <c r="L130" s="149"/>
      <c r="M130" s="149"/>
      <c r="N130" s="149"/>
      <c r="O130" s="149"/>
      <c r="P130" s="149"/>
      <c r="Q130" s="149"/>
      <c r="R130" s="149"/>
      <c r="S130" s="149"/>
      <c r="T130" s="149"/>
      <c r="U130" s="149"/>
      <c r="V130" s="149"/>
      <c r="W130" s="149"/>
      <c r="X130" s="149"/>
      <c r="Y130" s="149"/>
      <c r="Z130" s="149"/>
      <c r="AA130" s="149"/>
      <c r="AB130" s="149"/>
    </row>
    <row r="131" spans="1:28" ht="12.95">
      <c r="A131" s="149"/>
      <c r="B131" s="149"/>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c r="Y131" s="149"/>
      <c r="Z131" s="149"/>
      <c r="AA131" s="149"/>
      <c r="AB131" s="149"/>
    </row>
    <row r="132" spans="1:28" ht="12.95">
      <c r="A132" s="149"/>
      <c r="B132" s="149"/>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c r="AA132" s="149"/>
      <c r="AB132" s="149"/>
    </row>
    <row r="133" spans="1:28" ht="12.95">
      <c r="A133" s="149"/>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c r="AA133" s="149"/>
      <c r="AB133" s="149"/>
    </row>
    <row r="134" spans="1:28" ht="12.95">
      <c r="A134" s="149"/>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c r="AA134" s="149"/>
      <c r="AB134" s="149"/>
    </row>
    <row r="135" spans="1:28" ht="12.95">
      <c r="A135" s="149"/>
      <c r="B135" s="149"/>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c r="Y135" s="149"/>
      <c r="Z135" s="149"/>
      <c r="AA135" s="149"/>
      <c r="AB135" s="149"/>
    </row>
    <row r="136" spans="1:28" ht="12.95">
      <c r="A136" s="149"/>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c r="AA136" s="149"/>
      <c r="AB136" s="149"/>
    </row>
    <row r="137" spans="1:28" ht="12.95">
      <c r="A137" s="149"/>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c r="AA137" s="149"/>
      <c r="AB137" s="149"/>
    </row>
    <row r="138" spans="1:28" ht="12.95">
      <c r="A138" s="149"/>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c r="AA138" s="149"/>
      <c r="AB138" s="149"/>
    </row>
    <row r="139" spans="1:28" ht="12.95">
      <c r="A139" s="149"/>
      <c r="B139" s="149"/>
      <c r="C139" s="149"/>
      <c r="D139" s="149"/>
      <c r="E139" s="149"/>
      <c r="F139" s="149"/>
      <c r="G139" s="149"/>
      <c r="H139" s="149"/>
      <c r="I139" s="149"/>
      <c r="J139" s="149"/>
      <c r="K139" s="149"/>
      <c r="L139" s="149"/>
      <c r="M139" s="149"/>
      <c r="N139" s="149"/>
      <c r="O139" s="149"/>
      <c r="P139" s="149"/>
      <c r="Q139" s="149"/>
      <c r="R139" s="149"/>
      <c r="S139" s="149"/>
      <c r="T139" s="149"/>
      <c r="U139" s="149"/>
      <c r="V139" s="149"/>
      <c r="W139" s="149"/>
      <c r="X139" s="149"/>
      <c r="Y139" s="149"/>
      <c r="Z139" s="149"/>
      <c r="AA139" s="149"/>
      <c r="AB139" s="149"/>
    </row>
    <row r="140" spans="1:28" ht="12.95">
      <c r="A140" s="149"/>
      <c r="B140" s="149"/>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c r="Y140" s="149"/>
      <c r="Z140" s="149"/>
      <c r="AA140" s="149"/>
      <c r="AB140" s="149"/>
    </row>
    <row r="141" spans="1:28" ht="12.95">
      <c r="A141" s="149"/>
      <c r="B141" s="149"/>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c r="Y141" s="149"/>
      <c r="Z141" s="149"/>
      <c r="AA141" s="149"/>
      <c r="AB141" s="149"/>
    </row>
    <row r="142" spans="1:28" ht="12.95">
      <c r="A142" s="149"/>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c r="AA142" s="149"/>
      <c r="AB142" s="149"/>
    </row>
    <row r="143" spans="1:28" ht="12.95">
      <c r="A143" s="149"/>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c r="AA143" s="149"/>
      <c r="AB143" s="149"/>
    </row>
    <row r="144" spans="1:28" ht="12.95">
      <c r="A144" s="149"/>
      <c r="B144" s="149"/>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c r="AA144" s="149"/>
      <c r="AB144" s="149"/>
    </row>
    <row r="145" spans="1:28" ht="12.95">
      <c r="A145" s="149"/>
      <c r="B145" s="149"/>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c r="Y145" s="149"/>
      <c r="Z145" s="149"/>
      <c r="AA145" s="149"/>
      <c r="AB145" s="149"/>
    </row>
    <row r="146" spans="1:28" ht="12.95">
      <c r="A146" s="149"/>
      <c r="B146" s="149"/>
      <c r="C146" s="149"/>
      <c r="D146" s="149"/>
      <c r="E146" s="149"/>
      <c r="F146" s="149"/>
      <c r="G146" s="149"/>
      <c r="H146" s="149"/>
      <c r="I146" s="149"/>
      <c r="J146" s="149"/>
      <c r="K146" s="149"/>
      <c r="L146" s="149"/>
      <c r="M146" s="149"/>
      <c r="N146" s="149"/>
      <c r="O146" s="149"/>
      <c r="P146" s="149"/>
      <c r="Q146" s="149"/>
      <c r="R146" s="149"/>
      <c r="S146" s="149"/>
      <c r="T146" s="149"/>
      <c r="U146" s="149"/>
      <c r="V146" s="149"/>
      <c r="W146" s="149"/>
      <c r="X146" s="149"/>
      <c r="Y146" s="149"/>
      <c r="Z146" s="149"/>
      <c r="AA146" s="149"/>
      <c r="AB146" s="149"/>
    </row>
    <row r="147" spans="1:28" ht="12.95">
      <c r="A147" s="149"/>
      <c r="B147" s="149"/>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c r="AA147" s="149"/>
      <c r="AB147" s="149"/>
    </row>
    <row r="148" spans="1:28" ht="12.95">
      <c r="A148" s="149"/>
      <c r="B148" s="149"/>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c r="AA148" s="149"/>
      <c r="AB148" s="149"/>
    </row>
    <row r="149" spans="1:28" ht="12.95">
      <c r="A149" s="149"/>
      <c r="B149" s="149"/>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c r="AA149" s="149"/>
      <c r="AB149" s="149"/>
    </row>
    <row r="150" spans="1:28" ht="12.95">
      <c r="A150" s="149"/>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c r="AA150" s="149"/>
      <c r="AB150" s="149"/>
    </row>
    <row r="151" spans="1:28" ht="12.95">
      <c r="A151" s="149"/>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c r="AA151" s="149"/>
      <c r="AB151" s="149"/>
    </row>
    <row r="152" spans="1:28" ht="12.95">
      <c r="A152" s="149"/>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c r="AA152" s="149"/>
      <c r="AB152" s="149"/>
    </row>
    <row r="153" spans="1:28" ht="12.95">
      <c r="A153" s="149"/>
      <c r="B153" s="149"/>
      <c r="C153" s="149"/>
      <c r="D153" s="149"/>
      <c r="E153" s="149"/>
      <c r="F153" s="149"/>
      <c r="G153" s="149"/>
      <c r="H153" s="149"/>
      <c r="I153" s="149"/>
      <c r="J153" s="149"/>
      <c r="K153" s="149"/>
      <c r="L153" s="149"/>
      <c r="M153" s="149"/>
      <c r="N153" s="149"/>
      <c r="O153" s="149"/>
      <c r="P153" s="149"/>
      <c r="Q153" s="149"/>
      <c r="R153" s="149"/>
      <c r="S153" s="149"/>
      <c r="T153" s="149"/>
      <c r="U153" s="149"/>
      <c r="V153" s="149"/>
      <c r="W153" s="149"/>
      <c r="X153" s="149"/>
      <c r="Y153" s="149"/>
      <c r="Z153" s="149"/>
      <c r="AA153" s="149"/>
      <c r="AB153" s="149"/>
    </row>
  </sheetData>
  <mergeCells count="12">
    <mergeCell ref="C29:L31"/>
    <mergeCell ref="C34:L34"/>
    <mergeCell ref="B2:D2"/>
    <mergeCell ref="B8:M9"/>
    <mergeCell ref="C13:L15"/>
    <mergeCell ref="C18:K19"/>
    <mergeCell ref="B24:M25"/>
    <mergeCell ref="B39:G40"/>
    <mergeCell ref="H39:M40"/>
    <mergeCell ref="C44:L47"/>
    <mergeCell ref="C50:L52"/>
    <mergeCell ref="C56:L58"/>
  </mergeCells>
  <printOptions horizontalCentered="1" gridLines="1"/>
  <pageMargins left="0.7" right="0.7" top="0.75" bottom="0.75" header="0" footer="0"/>
  <pageSetup paperSize="9" fitToHeight="0" pageOrder="overThenDown" orientation="landscape" cellComments="atEnd"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59999389629810485"/>
    <outlinePr summaryBelow="0" summaryRight="0"/>
  </sheetPr>
  <dimension ref="A1:AC53"/>
  <sheetViews>
    <sheetView showGridLines="0" workbookViewId="0">
      <selection activeCell="E26" sqref="E26:E29"/>
    </sheetView>
  </sheetViews>
  <sheetFormatPr defaultColWidth="12.28515625" defaultRowHeight="15.75" customHeight="1"/>
  <cols>
    <col min="1" max="1" width="5.42578125" customWidth="1"/>
    <col min="2" max="2" width="12.28515625" customWidth="1"/>
  </cols>
  <sheetData>
    <row r="1" spans="1:29" ht="12.95">
      <c r="A1" s="2"/>
      <c r="B1" s="3"/>
      <c r="C1" s="3"/>
      <c r="D1" s="4"/>
      <c r="E1" s="5"/>
      <c r="F1" s="5"/>
      <c r="G1" s="5"/>
      <c r="H1" s="5"/>
      <c r="I1" s="5"/>
      <c r="J1" s="2"/>
      <c r="K1" s="2"/>
      <c r="L1" s="2"/>
      <c r="M1" s="6"/>
      <c r="N1" s="6"/>
      <c r="O1" s="4"/>
      <c r="P1" s="4"/>
      <c r="Q1" s="2"/>
      <c r="R1" s="2"/>
      <c r="S1" s="2"/>
      <c r="T1" s="5"/>
      <c r="U1" s="5"/>
      <c r="V1" s="5"/>
      <c r="W1" s="2"/>
      <c r="X1" s="2"/>
      <c r="Y1" s="2"/>
      <c r="Z1" s="2"/>
      <c r="AA1" s="2"/>
      <c r="AB1" s="2"/>
      <c r="AC1" s="2"/>
    </row>
    <row r="2" spans="1:29" ht="24.95">
      <c r="A2" s="2"/>
      <c r="B2" s="919" t="s">
        <v>449</v>
      </c>
      <c r="C2" s="920"/>
      <c r="D2" s="920"/>
      <c r="E2" s="5"/>
      <c r="F2" s="5"/>
      <c r="G2" s="5"/>
      <c r="H2" s="5"/>
      <c r="I2" s="5"/>
      <c r="J2" s="2"/>
      <c r="K2" s="2"/>
      <c r="L2" s="2"/>
      <c r="M2" s="6"/>
      <c r="N2" s="6"/>
      <c r="O2" s="4"/>
      <c r="P2" s="4"/>
      <c r="Q2" s="2"/>
      <c r="R2" s="2"/>
      <c r="S2" s="2"/>
      <c r="T2" s="5"/>
      <c r="U2" s="5"/>
      <c r="V2" s="5"/>
      <c r="W2" s="2"/>
      <c r="X2" s="2"/>
      <c r="Y2" s="2"/>
      <c r="Z2" s="2"/>
      <c r="AA2" s="2"/>
      <c r="AB2" s="2"/>
      <c r="AC2" s="2"/>
    </row>
    <row r="3" spans="1:29" ht="12.95">
      <c r="A3" s="2"/>
      <c r="B3" s="8" t="s">
        <v>537</v>
      </c>
      <c r="C3" s="3"/>
      <c r="D3" s="4"/>
      <c r="E3" s="5"/>
      <c r="F3" s="5"/>
      <c r="G3" s="5"/>
      <c r="H3" s="5"/>
      <c r="I3" s="5"/>
      <c r="J3" s="2"/>
      <c r="K3" s="2"/>
      <c r="L3" s="2"/>
      <c r="M3" s="6"/>
      <c r="N3" s="6"/>
      <c r="O3" s="4"/>
      <c r="P3" s="4"/>
      <c r="Q3" s="2"/>
      <c r="R3" s="2"/>
      <c r="S3" s="2"/>
      <c r="T3" s="5"/>
      <c r="U3" s="5"/>
      <c r="V3" s="5"/>
      <c r="W3" s="2"/>
      <c r="X3" s="2"/>
      <c r="Y3" s="2"/>
      <c r="Z3" s="2"/>
      <c r="AA3" s="2"/>
      <c r="AB3" s="2"/>
      <c r="AC3" s="2"/>
    </row>
    <row r="4" spans="1:29" ht="12.95">
      <c r="A4" s="1"/>
      <c r="B4" s="9" t="s">
        <v>202</v>
      </c>
      <c r="C4" s="9"/>
      <c r="D4" s="10"/>
      <c r="E4" s="11"/>
      <c r="F4" s="11"/>
      <c r="G4" s="11"/>
      <c r="H4" s="11"/>
      <c r="I4" s="11"/>
      <c r="J4" s="1"/>
      <c r="K4" s="1"/>
      <c r="L4" s="1"/>
      <c r="M4" s="12"/>
      <c r="N4" s="12"/>
      <c r="O4" s="10"/>
      <c r="P4" s="10"/>
      <c r="Q4" s="1"/>
      <c r="R4" s="1"/>
      <c r="S4" s="1"/>
      <c r="T4" s="11"/>
      <c r="U4" s="11"/>
      <c r="V4" s="11"/>
      <c r="W4" s="1"/>
      <c r="X4" s="1"/>
      <c r="Y4" s="1"/>
      <c r="Z4" s="1"/>
      <c r="AA4" s="1"/>
      <c r="AB4" s="1"/>
      <c r="AC4" s="1"/>
    </row>
    <row r="5" spans="1:29" ht="12.95">
      <c r="A5" s="149"/>
      <c r="B5" s="149"/>
      <c r="C5" s="149"/>
      <c r="D5" s="149"/>
      <c r="E5" s="149"/>
      <c r="F5" s="149"/>
      <c r="G5" s="149"/>
      <c r="H5" s="149"/>
      <c r="I5" s="149"/>
      <c r="J5" s="149"/>
      <c r="K5" s="149"/>
      <c r="L5" s="149"/>
      <c r="M5" s="149"/>
      <c r="N5" s="149"/>
      <c r="O5" s="149"/>
      <c r="P5" s="149"/>
      <c r="Q5" s="149"/>
      <c r="R5" s="149"/>
      <c r="S5" s="149"/>
      <c r="T5" s="149"/>
      <c r="U5" s="149"/>
      <c r="V5" s="149"/>
      <c r="W5" s="149"/>
    </row>
    <row r="6" spans="1:29" ht="24">
      <c r="A6" s="149"/>
      <c r="B6" s="149"/>
      <c r="C6" s="899" t="s">
        <v>538</v>
      </c>
      <c r="D6" s="920"/>
      <c r="E6" s="920"/>
      <c r="F6" s="920"/>
      <c r="G6" s="920"/>
      <c r="H6" s="920"/>
      <c r="I6" s="920"/>
      <c r="J6" s="920"/>
      <c r="K6" s="920"/>
      <c r="L6" s="920"/>
      <c r="M6" s="920"/>
      <c r="N6" s="920"/>
      <c r="O6" s="920"/>
      <c r="P6" s="920"/>
      <c r="Q6" s="920"/>
      <c r="R6" s="920"/>
      <c r="S6" s="920"/>
      <c r="T6" s="920"/>
      <c r="U6" s="920"/>
      <c r="V6" s="920"/>
      <c r="W6" s="920"/>
    </row>
    <row r="7" spans="1:29" ht="15.95">
      <c r="A7" s="158"/>
      <c r="B7" s="158"/>
      <c r="C7" s="159" t="s">
        <v>539</v>
      </c>
      <c r="D7" s="159"/>
      <c r="E7" s="159"/>
      <c r="G7" s="160" t="s">
        <v>540</v>
      </c>
      <c r="H7" s="161"/>
      <c r="I7" s="159" t="s">
        <v>541</v>
      </c>
      <c r="J7" s="159"/>
      <c r="K7" s="159"/>
      <c r="L7" s="161" t="s">
        <v>540</v>
      </c>
      <c r="M7" s="162"/>
      <c r="N7" s="900" t="s">
        <v>542</v>
      </c>
      <c r="O7" s="920"/>
      <c r="P7" s="920"/>
      <c r="Q7" s="161" t="s">
        <v>540</v>
      </c>
      <c r="R7" s="163"/>
      <c r="S7" s="159" t="s">
        <v>543</v>
      </c>
      <c r="T7" s="159"/>
      <c r="U7" s="159"/>
      <c r="W7" s="161" t="s">
        <v>540</v>
      </c>
      <c r="X7" s="35"/>
      <c r="Y7" s="35"/>
      <c r="Z7" s="35"/>
      <c r="AA7" s="35"/>
      <c r="AB7" s="35"/>
      <c r="AC7" s="35"/>
    </row>
    <row r="8" spans="1:29" ht="15.95">
      <c r="A8" s="164"/>
      <c r="B8" s="164"/>
      <c r="C8" s="901" t="str">
        <f>'3. NON USARE Master scoring'!P10</f>
        <v>Improve Sales</v>
      </c>
      <c r="D8" s="901" t="str">
        <f>'3. NON USARE Master scoring'!Q10</f>
        <v>Profit margin</v>
      </c>
      <c r="E8" s="901" t="str">
        <f>'3. NON USARE Master scoring'!R10</f>
        <v>LOB Revenues VS Target</v>
      </c>
      <c r="F8" s="895" t="str">
        <f>'3. NON USARE Master scoring'!S10</f>
        <v>Financial risk</v>
      </c>
      <c r="G8" s="165"/>
      <c r="H8" s="165"/>
      <c r="I8" s="895" t="str">
        <f>'3. NON USARE Master scoring'!U10</f>
        <v>Reach</v>
      </c>
      <c r="J8" s="895" t="str">
        <f>'3. NON USARE Master scoring'!V10</f>
        <v>Revenue</v>
      </c>
      <c r="K8" s="895" t="str">
        <f>'3. NON USARE Master scoring'!W10</f>
        <v>Acquisition</v>
      </c>
      <c r="L8" s="896"/>
      <c r="M8" s="165"/>
      <c r="N8" s="895" t="str">
        <f>'3. NON USARE Master scoring'!Y10</f>
        <v xml:space="preserve">Clarity </v>
      </c>
      <c r="O8" s="895" t="str">
        <f>'3. NON USARE Master scoring'!Z10</f>
        <v xml:space="preserve">Value </v>
      </c>
      <c r="P8" s="895" t="str">
        <f>'3. NON USARE Master scoring'!AA10</f>
        <v>Pain point</v>
      </c>
      <c r="Q8" s="165"/>
      <c r="R8" s="165"/>
      <c r="S8" s="895" t="str">
        <f>'3. NON USARE Master scoring'!AD10</f>
        <v>Capability gap</v>
      </c>
      <c r="T8" s="895" t="str">
        <f>'3. NON USARE Master scoring'!AE10</f>
        <v xml:space="preserve">Partnership Availability </v>
      </c>
      <c r="U8" s="895" t="str">
        <f>'3. NON USARE Master scoring'!AF10</f>
        <v>Speed to market</v>
      </c>
      <c r="V8" s="895" t="str">
        <f>'3. NON USARE Master scoring'!AG10</f>
        <v>Regulation</v>
      </c>
      <c r="W8" s="165"/>
      <c r="X8" s="23"/>
      <c r="Y8" s="23"/>
      <c r="Z8" s="23"/>
      <c r="AA8" s="23"/>
      <c r="AB8" s="23"/>
      <c r="AC8" s="23"/>
    </row>
    <row r="9" spans="1:29" ht="15.95">
      <c r="A9" s="164"/>
      <c r="B9" s="164"/>
      <c r="C9" s="920"/>
      <c r="D9" s="920"/>
      <c r="E9" s="920"/>
      <c r="F9" s="920"/>
      <c r="G9" s="165"/>
      <c r="H9" s="165"/>
      <c r="I9" s="920"/>
      <c r="J9" s="920"/>
      <c r="K9" s="920"/>
      <c r="L9" s="920"/>
      <c r="M9" s="165"/>
      <c r="N9" s="920"/>
      <c r="O9" s="920"/>
      <c r="P9" s="920"/>
      <c r="Q9" s="165"/>
      <c r="R9" s="165"/>
      <c r="S9" s="920"/>
      <c r="T9" s="920"/>
      <c r="U9" s="920"/>
      <c r="V9" s="920"/>
      <c r="W9" s="165"/>
      <c r="X9" s="23"/>
      <c r="Y9" s="23"/>
      <c r="Z9" s="23"/>
      <c r="AA9" s="23"/>
      <c r="AB9" s="23"/>
      <c r="AC9" s="23"/>
    </row>
    <row r="10" spans="1:29" ht="15.95">
      <c r="A10" s="149"/>
      <c r="B10" s="946" t="s">
        <v>544</v>
      </c>
      <c r="C10" s="893" t="str">
        <f>'3. NON USARE Master scoring'!P12</f>
        <v>How are these revenues contributing to the company performance</v>
      </c>
      <c r="D10" s="893" t="str">
        <f>'3. NON USARE Master scoring'!Q12</f>
        <v>How much profit we make on revenues before expenses</v>
      </c>
      <c r="E10" s="893" t="str">
        <f>'3. NON USARE Master scoring'!R12</f>
        <v>How much is this VAS contributing to the department performance</v>
      </c>
      <c r="F10" s="893" t="str">
        <f>'3. NON USARE Master scoring'!S12</f>
        <v>How exposed are we financially when delivering this VAS?</v>
      </c>
      <c r="G10" s="150"/>
      <c r="H10" s="150"/>
      <c r="I10" s="893" t="str">
        <f>'3. NON USARE Master scoring'!U12</f>
        <v>What is the total number of customers (i.e. market size) we could realistically offer this feature to?</v>
      </c>
      <c r="J10" s="893" t="str">
        <f>'3. NON USARE Master scoring'!V12</f>
        <v>How much would we make on each customer through this VAS, each year?</v>
      </c>
      <c r="K10" s="893" t="str">
        <f>'3. NON USARE Master scoring'!W12</f>
        <v>How valuable is this VAS in attracting new customers to our?</v>
      </c>
      <c r="L10" s="894"/>
      <c r="M10" s="150"/>
      <c r="N10" s="893" t="str">
        <f>'3. NON USARE Master scoring'!Y12</f>
        <v>How clear is the need for this feature from customers?</v>
      </c>
      <c r="O10" s="893" t="str">
        <f>'3. NON USARE Master scoring'!Z12</f>
        <v xml:space="preserve">How much value would this feature deliver to customers? </v>
      </c>
      <c r="P10" s="893" t="str">
        <f>'3. NON USARE Master scoring'!AA12</f>
        <v xml:space="preserve">How well is the customer need currently being served by competitors? </v>
      </c>
      <c r="Q10" s="150"/>
      <c r="R10" s="150"/>
      <c r="S10" s="893" t="str">
        <f>'3. NON USARE Master scoring'!AD12</f>
        <v>What capabilities do we have to deliver this feature? (across TPW and LG)</v>
      </c>
      <c r="T10" s="893" t="str">
        <f>'3. NON USARE Master scoring'!AE12</f>
        <v>If the initiative would benefit from partnership, how strong are the options for possible partners?</v>
      </c>
      <c r="U10" s="893" t="str">
        <f>'3. NON USARE Master scoring'!AF12</f>
        <v>How quickly could we launch this feature in market (either through building or partnering)</v>
      </c>
      <c r="V10" s="893" t="str">
        <f>'3. NON USARE Master scoring'!AG12</f>
        <v xml:space="preserve">How complex or restrictive is the regulatory environment for this VAS? </v>
      </c>
      <c r="W10" s="150"/>
    </row>
    <row r="11" spans="1:29" ht="15.95">
      <c r="A11" s="149"/>
      <c r="B11" s="920"/>
      <c r="C11" s="920"/>
      <c r="D11" s="920"/>
      <c r="E11" s="920"/>
      <c r="F11" s="920"/>
      <c r="G11" s="162"/>
      <c r="H11" s="162"/>
      <c r="I11" s="920"/>
      <c r="J11" s="920"/>
      <c r="K11" s="920"/>
      <c r="L11" s="920"/>
      <c r="M11" s="162"/>
      <c r="N11" s="920"/>
      <c r="O11" s="920"/>
      <c r="P11" s="920"/>
      <c r="Q11" s="162"/>
      <c r="R11" s="162"/>
      <c r="S11" s="920"/>
      <c r="T11" s="920"/>
      <c r="U11" s="920"/>
      <c r="V11" s="920"/>
      <c r="W11" s="162"/>
    </row>
    <row r="12" spans="1:29" ht="15.95">
      <c r="A12" s="149"/>
      <c r="B12" s="920"/>
      <c r="C12" s="920"/>
      <c r="D12" s="920"/>
      <c r="E12" s="920"/>
      <c r="F12" s="920"/>
      <c r="G12" s="162"/>
      <c r="H12" s="162"/>
      <c r="I12" s="920"/>
      <c r="J12" s="920"/>
      <c r="K12" s="920"/>
      <c r="L12" s="920"/>
      <c r="M12" s="162"/>
      <c r="N12" s="920"/>
      <c r="O12" s="920"/>
      <c r="P12" s="920"/>
      <c r="Q12" s="162"/>
      <c r="R12" s="162"/>
      <c r="S12" s="920"/>
      <c r="T12" s="920"/>
      <c r="U12" s="920"/>
      <c r="V12" s="920"/>
      <c r="W12" s="162"/>
    </row>
    <row r="13" spans="1:29" ht="114.75" customHeight="1">
      <c r="A13" s="149"/>
      <c r="B13" s="920"/>
      <c r="C13" s="920"/>
      <c r="D13" s="920"/>
      <c r="E13" s="920"/>
      <c r="F13" s="920"/>
      <c r="G13" s="162"/>
      <c r="H13" s="162"/>
      <c r="I13" s="920"/>
      <c r="J13" s="920"/>
      <c r="K13" s="920"/>
      <c r="L13" s="920"/>
      <c r="M13" s="162"/>
      <c r="N13" s="920"/>
      <c r="O13" s="920"/>
      <c r="P13" s="920"/>
      <c r="Q13" s="162"/>
      <c r="R13" s="162"/>
      <c r="S13" s="920"/>
      <c r="T13" s="920"/>
      <c r="U13" s="920"/>
      <c r="V13" s="920"/>
      <c r="W13" s="162"/>
    </row>
    <row r="14" spans="1:29" ht="15.95">
      <c r="A14" s="149"/>
      <c r="B14" s="898">
        <v>5</v>
      </c>
      <c r="C14" s="897" t="s">
        <v>545</v>
      </c>
      <c r="D14" s="897" t="s">
        <v>546</v>
      </c>
      <c r="E14" s="897" t="s">
        <v>547</v>
      </c>
      <c r="F14" s="897" t="s">
        <v>548</v>
      </c>
      <c r="G14" s="893"/>
      <c r="H14" s="162"/>
      <c r="I14" s="897" t="s">
        <v>549</v>
      </c>
      <c r="J14" s="897" t="s">
        <v>550</v>
      </c>
      <c r="K14" s="897" t="s">
        <v>551</v>
      </c>
      <c r="L14" s="163"/>
      <c r="M14" s="162"/>
      <c r="N14" s="897" t="s">
        <v>552</v>
      </c>
      <c r="O14" s="897" t="s">
        <v>553</v>
      </c>
      <c r="P14" s="897" t="s">
        <v>554</v>
      </c>
      <c r="Q14" s="162"/>
      <c r="R14" s="162"/>
      <c r="S14" s="897" t="s">
        <v>555</v>
      </c>
      <c r="T14" s="897" t="s">
        <v>556</v>
      </c>
      <c r="U14" s="897" t="s">
        <v>557</v>
      </c>
      <c r="V14" s="897" t="s">
        <v>558</v>
      </c>
      <c r="W14" s="162"/>
    </row>
    <row r="15" spans="1:29" ht="15.95">
      <c r="A15" s="149"/>
      <c r="B15" s="920"/>
      <c r="C15" s="920"/>
      <c r="D15" s="920"/>
      <c r="E15" s="920"/>
      <c r="F15" s="920"/>
      <c r="G15" s="920"/>
      <c r="H15" s="163"/>
      <c r="I15" s="920"/>
      <c r="J15" s="920"/>
      <c r="K15" s="920"/>
      <c r="L15" s="163"/>
      <c r="M15" s="163"/>
      <c r="N15" s="920"/>
      <c r="O15" s="920"/>
      <c r="P15" s="920"/>
      <c r="Q15" s="163"/>
      <c r="R15" s="163"/>
      <c r="S15" s="920"/>
      <c r="T15" s="920"/>
      <c r="U15" s="920"/>
      <c r="V15" s="920"/>
      <c r="W15" s="163"/>
    </row>
    <row r="16" spans="1:29" ht="15.95">
      <c r="A16" s="149"/>
      <c r="B16" s="920"/>
      <c r="C16" s="920"/>
      <c r="D16" s="920"/>
      <c r="E16" s="920"/>
      <c r="F16" s="920"/>
      <c r="G16" s="920"/>
      <c r="H16" s="163"/>
      <c r="I16" s="920"/>
      <c r="J16" s="920"/>
      <c r="K16" s="920"/>
      <c r="L16" s="163"/>
      <c r="M16" s="163"/>
      <c r="N16" s="920"/>
      <c r="O16" s="920"/>
      <c r="P16" s="920"/>
      <c r="Q16" s="163"/>
      <c r="R16" s="163"/>
      <c r="S16" s="920"/>
      <c r="T16" s="920"/>
      <c r="U16" s="920"/>
      <c r="V16" s="920"/>
      <c r="W16" s="163"/>
    </row>
    <row r="17" spans="1:23" ht="15.95">
      <c r="A17" s="149"/>
      <c r="B17" s="920"/>
      <c r="C17" s="920"/>
      <c r="D17" s="920"/>
      <c r="E17" s="920"/>
      <c r="F17" s="920"/>
      <c r="G17" s="920"/>
      <c r="H17" s="163"/>
      <c r="I17" s="920"/>
      <c r="J17" s="920"/>
      <c r="K17" s="920"/>
      <c r="L17" s="163"/>
      <c r="M17" s="163"/>
      <c r="N17" s="920"/>
      <c r="O17" s="920"/>
      <c r="P17" s="920"/>
      <c r="Q17" s="163"/>
      <c r="R17" s="163"/>
      <c r="S17" s="920"/>
      <c r="T17" s="920"/>
      <c r="U17" s="920"/>
      <c r="V17" s="920"/>
      <c r="W17" s="163"/>
    </row>
    <row r="18" spans="1:23" ht="15.95">
      <c r="A18" s="149"/>
      <c r="B18" s="909">
        <v>4</v>
      </c>
      <c r="C18" s="903" t="s">
        <v>559</v>
      </c>
      <c r="D18" s="903" t="s">
        <v>560</v>
      </c>
      <c r="E18" s="903" t="s">
        <v>561</v>
      </c>
      <c r="F18" s="903" t="s">
        <v>562</v>
      </c>
      <c r="G18" s="893"/>
      <c r="H18" s="162"/>
      <c r="I18" s="903" t="s">
        <v>563</v>
      </c>
      <c r="J18" s="903" t="s">
        <v>564</v>
      </c>
      <c r="K18" s="903" t="s">
        <v>565</v>
      </c>
      <c r="L18" s="163"/>
      <c r="M18" s="162"/>
      <c r="N18" s="903" t="s">
        <v>566</v>
      </c>
      <c r="O18" s="903" t="s">
        <v>567</v>
      </c>
      <c r="P18" s="903" t="s">
        <v>568</v>
      </c>
      <c r="Q18" s="162"/>
      <c r="R18" s="162"/>
      <c r="S18" s="903" t="s">
        <v>569</v>
      </c>
      <c r="T18" s="903" t="s">
        <v>570</v>
      </c>
      <c r="U18" s="903" t="s">
        <v>571</v>
      </c>
      <c r="V18" s="903" t="s">
        <v>572</v>
      </c>
      <c r="W18" s="162"/>
    </row>
    <row r="19" spans="1:23" ht="15.95">
      <c r="A19" s="149"/>
      <c r="B19" s="920"/>
      <c r="C19" s="920"/>
      <c r="D19" s="920"/>
      <c r="E19" s="920"/>
      <c r="F19" s="920"/>
      <c r="G19" s="920"/>
      <c r="H19" s="163"/>
      <c r="I19" s="920"/>
      <c r="J19" s="920"/>
      <c r="K19" s="920"/>
      <c r="L19" s="163"/>
      <c r="M19" s="163"/>
      <c r="N19" s="920"/>
      <c r="O19" s="920"/>
      <c r="P19" s="920"/>
      <c r="Q19" s="163"/>
      <c r="R19" s="163"/>
      <c r="S19" s="920"/>
      <c r="T19" s="920"/>
      <c r="U19" s="920"/>
      <c r="V19" s="920"/>
      <c r="W19" s="163"/>
    </row>
    <row r="20" spans="1:23" ht="15.95">
      <c r="A20" s="149"/>
      <c r="B20" s="920"/>
      <c r="C20" s="920"/>
      <c r="D20" s="920"/>
      <c r="E20" s="920"/>
      <c r="F20" s="920"/>
      <c r="G20" s="920"/>
      <c r="H20" s="163"/>
      <c r="I20" s="920"/>
      <c r="J20" s="920"/>
      <c r="K20" s="920"/>
      <c r="L20" s="163"/>
      <c r="M20" s="163"/>
      <c r="N20" s="920"/>
      <c r="O20" s="920"/>
      <c r="P20" s="920"/>
      <c r="Q20" s="163"/>
      <c r="R20" s="163"/>
      <c r="S20" s="920"/>
      <c r="T20" s="920"/>
      <c r="U20" s="920"/>
      <c r="V20" s="920"/>
      <c r="W20" s="163"/>
    </row>
    <row r="21" spans="1:23" ht="15.95">
      <c r="A21" s="149"/>
      <c r="B21" s="920"/>
      <c r="C21" s="920"/>
      <c r="D21" s="920"/>
      <c r="E21" s="920"/>
      <c r="F21" s="920"/>
      <c r="G21" s="920"/>
      <c r="H21" s="163"/>
      <c r="I21" s="920"/>
      <c r="J21" s="920"/>
      <c r="K21" s="920"/>
      <c r="L21" s="163"/>
      <c r="M21" s="163"/>
      <c r="N21" s="920"/>
      <c r="O21" s="920"/>
      <c r="P21" s="920"/>
      <c r="Q21" s="163"/>
      <c r="R21" s="163"/>
      <c r="S21" s="920"/>
      <c r="T21" s="920"/>
      <c r="U21" s="920"/>
      <c r="V21" s="920"/>
      <c r="W21" s="163"/>
    </row>
    <row r="22" spans="1:23" ht="15.95">
      <c r="A22" s="149"/>
      <c r="B22" s="910">
        <v>3</v>
      </c>
      <c r="C22" s="904" t="s">
        <v>573</v>
      </c>
      <c r="D22" s="904" t="s">
        <v>574</v>
      </c>
      <c r="E22" s="904" t="s">
        <v>575</v>
      </c>
      <c r="F22" s="904" t="s">
        <v>576</v>
      </c>
      <c r="G22" s="893"/>
      <c r="H22" s="162"/>
      <c r="I22" s="904" t="s">
        <v>577</v>
      </c>
      <c r="J22" s="904" t="s">
        <v>578</v>
      </c>
      <c r="K22" s="904" t="s">
        <v>579</v>
      </c>
      <c r="L22" s="163"/>
      <c r="M22" s="162"/>
      <c r="N22" s="904" t="s">
        <v>580</v>
      </c>
      <c r="O22" s="904" t="s">
        <v>581</v>
      </c>
      <c r="P22" s="904" t="s">
        <v>582</v>
      </c>
      <c r="Q22" s="162"/>
      <c r="R22" s="162"/>
      <c r="S22" s="904" t="s">
        <v>583</v>
      </c>
      <c r="T22" s="904" t="s">
        <v>584</v>
      </c>
      <c r="U22" s="904" t="s">
        <v>585</v>
      </c>
      <c r="V22" s="904" t="s">
        <v>586</v>
      </c>
      <c r="W22" s="162"/>
    </row>
    <row r="23" spans="1:23" ht="15.95">
      <c r="A23" s="149"/>
      <c r="B23" s="920"/>
      <c r="C23" s="920"/>
      <c r="D23" s="920"/>
      <c r="E23" s="920"/>
      <c r="F23" s="920"/>
      <c r="G23" s="920"/>
      <c r="H23" s="163"/>
      <c r="I23" s="920"/>
      <c r="J23" s="920"/>
      <c r="K23" s="920"/>
      <c r="L23" s="163"/>
      <c r="M23" s="163"/>
      <c r="N23" s="920"/>
      <c r="O23" s="920"/>
      <c r="P23" s="920"/>
      <c r="Q23" s="163"/>
      <c r="R23" s="163"/>
      <c r="S23" s="920"/>
      <c r="T23" s="920"/>
      <c r="U23" s="920"/>
      <c r="V23" s="920"/>
      <c r="W23" s="163"/>
    </row>
    <row r="24" spans="1:23" ht="15.95">
      <c r="A24" s="149"/>
      <c r="B24" s="920"/>
      <c r="C24" s="920"/>
      <c r="D24" s="920"/>
      <c r="E24" s="920"/>
      <c r="F24" s="920"/>
      <c r="G24" s="920"/>
      <c r="H24" s="163"/>
      <c r="I24" s="920"/>
      <c r="J24" s="920"/>
      <c r="K24" s="920"/>
      <c r="L24" s="163"/>
      <c r="M24" s="163"/>
      <c r="N24" s="920"/>
      <c r="O24" s="920"/>
      <c r="P24" s="920"/>
      <c r="Q24" s="163"/>
      <c r="R24" s="163"/>
      <c r="S24" s="920"/>
      <c r="T24" s="920"/>
      <c r="U24" s="920"/>
      <c r="V24" s="920"/>
      <c r="W24" s="163"/>
    </row>
    <row r="25" spans="1:23" ht="15.95">
      <c r="A25" s="149"/>
      <c r="B25" s="920"/>
      <c r="C25" s="920"/>
      <c r="D25" s="920"/>
      <c r="E25" s="920"/>
      <c r="F25" s="920"/>
      <c r="G25" s="920"/>
      <c r="H25" s="163"/>
      <c r="I25" s="920"/>
      <c r="J25" s="920"/>
      <c r="K25" s="920"/>
      <c r="L25" s="163"/>
      <c r="M25" s="163"/>
      <c r="N25" s="920"/>
      <c r="O25" s="920"/>
      <c r="P25" s="920"/>
      <c r="Q25" s="163"/>
      <c r="R25" s="163"/>
      <c r="S25" s="920"/>
      <c r="T25" s="920"/>
      <c r="U25" s="920"/>
      <c r="V25" s="920"/>
      <c r="W25" s="163"/>
    </row>
    <row r="26" spans="1:23" ht="15.95">
      <c r="A26" s="149"/>
      <c r="B26" s="908">
        <v>2</v>
      </c>
      <c r="C26" s="902" t="s">
        <v>587</v>
      </c>
      <c r="D26" s="902" t="s">
        <v>588</v>
      </c>
      <c r="E26" s="902" t="s">
        <v>589</v>
      </c>
      <c r="F26" s="902" t="s">
        <v>590</v>
      </c>
      <c r="G26" s="893"/>
      <c r="H26" s="162"/>
      <c r="I26" s="902" t="s">
        <v>591</v>
      </c>
      <c r="J26" s="902" t="s">
        <v>592</v>
      </c>
      <c r="K26" s="902" t="s">
        <v>593</v>
      </c>
      <c r="L26" s="163"/>
      <c r="M26" s="162"/>
      <c r="N26" s="902" t="s">
        <v>594</v>
      </c>
      <c r="O26" s="902" t="s">
        <v>595</v>
      </c>
      <c r="P26" s="902" t="s">
        <v>596</v>
      </c>
      <c r="Q26" s="162"/>
      <c r="R26" s="162"/>
      <c r="S26" s="902" t="s">
        <v>597</v>
      </c>
      <c r="T26" s="902" t="s">
        <v>598</v>
      </c>
      <c r="U26" s="902" t="s">
        <v>599</v>
      </c>
      <c r="V26" s="902" t="s">
        <v>600</v>
      </c>
      <c r="W26" s="162"/>
    </row>
    <row r="27" spans="1:23" ht="15.95">
      <c r="A27" s="149"/>
      <c r="B27" s="920"/>
      <c r="C27" s="920"/>
      <c r="D27" s="920"/>
      <c r="E27" s="920"/>
      <c r="F27" s="920"/>
      <c r="G27" s="920"/>
      <c r="H27" s="163"/>
      <c r="I27" s="920"/>
      <c r="J27" s="920"/>
      <c r="K27" s="920"/>
      <c r="L27" s="163"/>
      <c r="M27" s="163"/>
      <c r="N27" s="920"/>
      <c r="O27" s="920"/>
      <c r="P27" s="920"/>
      <c r="Q27" s="163"/>
      <c r="R27" s="163"/>
      <c r="S27" s="920"/>
      <c r="T27" s="920"/>
      <c r="U27" s="920"/>
      <c r="V27" s="920"/>
      <c r="W27" s="163"/>
    </row>
    <row r="28" spans="1:23" ht="15.95">
      <c r="A28" s="149"/>
      <c r="B28" s="920"/>
      <c r="C28" s="920"/>
      <c r="D28" s="920"/>
      <c r="E28" s="920"/>
      <c r="F28" s="920"/>
      <c r="G28" s="920"/>
      <c r="H28" s="163"/>
      <c r="I28" s="920"/>
      <c r="J28" s="920"/>
      <c r="K28" s="920"/>
      <c r="L28" s="163"/>
      <c r="M28" s="163"/>
      <c r="N28" s="920"/>
      <c r="O28" s="920"/>
      <c r="P28" s="920"/>
      <c r="Q28" s="163"/>
      <c r="R28" s="163"/>
      <c r="S28" s="920"/>
      <c r="T28" s="920"/>
      <c r="U28" s="920"/>
      <c r="V28" s="920"/>
      <c r="W28" s="163"/>
    </row>
    <row r="29" spans="1:23" ht="15.95">
      <c r="A29" s="149"/>
      <c r="B29" s="920"/>
      <c r="C29" s="920"/>
      <c r="D29" s="920"/>
      <c r="E29" s="920"/>
      <c r="F29" s="920"/>
      <c r="G29" s="920"/>
      <c r="H29" s="163"/>
      <c r="I29" s="920"/>
      <c r="J29" s="920"/>
      <c r="K29" s="920"/>
      <c r="L29" s="163"/>
      <c r="M29" s="163"/>
      <c r="N29" s="920"/>
      <c r="O29" s="920"/>
      <c r="P29" s="920"/>
      <c r="Q29" s="163"/>
      <c r="R29" s="163"/>
      <c r="S29" s="920"/>
      <c r="T29" s="920"/>
      <c r="U29" s="920"/>
      <c r="V29" s="920"/>
      <c r="W29" s="163"/>
    </row>
    <row r="30" spans="1:23" ht="15.95">
      <c r="A30" s="149"/>
      <c r="B30" s="905">
        <v>1</v>
      </c>
      <c r="C30" s="906" t="s">
        <v>601</v>
      </c>
      <c r="D30" s="906" t="s">
        <v>602</v>
      </c>
      <c r="E30" s="906" t="s">
        <v>603</v>
      </c>
      <c r="F30" s="906" t="s">
        <v>604</v>
      </c>
      <c r="G30" s="893"/>
      <c r="H30" s="162"/>
      <c r="I30" s="906" t="s">
        <v>605</v>
      </c>
      <c r="J30" s="906" t="s">
        <v>606</v>
      </c>
      <c r="K30" s="906" t="s">
        <v>607</v>
      </c>
      <c r="L30" s="163"/>
      <c r="M30" s="162"/>
      <c r="N30" s="906" t="s">
        <v>608</v>
      </c>
      <c r="O30" s="906" t="s">
        <v>609</v>
      </c>
      <c r="P30" s="906" t="s">
        <v>610</v>
      </c>
      <c r="Q30" s="162"/>
      <c r="R30" s="162"/>
      <c r="S30" s="906" t="s">
        <v>611</v>
      </c>
      <c r="T30" s="906" t="s">
        <v>612</v>
      </c>
      <c r="U30" s="906" t="s">
        <v>613</v>
      </c>
      <c r="V30" s="906" t="s">
        <v>614</v>
      </c>
      <c r="W30" s="162"/>
    </row>
    <row r="31" spans="1:23" ht="15.95">
      <c r="A31" s="149"/>
      <c r="B31" s="920"/>
      <c r="C31" s="920"/>
      <c r="D31" s="920"/>
      <c r="E31" s="920"/>
      <c r="F31" s="920"/>
      <c r="G31" s="920"/>
      <c r="H31" s="163"/>
      <c r="I31" s="920"/>
      <c r="J31" s="920"/>
      <c r="K31" s="920"/>
      <c r="L31" s="163"/>
      <c r="M31" s="163"/>
      <c r="N31" s="920"/>
      <c r="O31" s="920"/>
      <c r="P31" s="920"/>
      <c r="Q31" s="163"/>
      <c r="R31" s="163"/>
      <c r="S31" s="920"/>
      <c r="T31" s="920"/>
      <c r="U31" s="920"/>
      <c r="V31" s="920"/>
      <c r="W31" s="163"/>
    </row>
    <row r="32" spans="1:23" ht="15.95">
      <c r="A32" s="149"/>
      <c r="B32" s="920"/>
      <c r="C32" s="920"/>
      <c r="D32" s="920"/>
      <c r="E32" s="920"/>
      <c r="F32" s="920"/>
      <c r="G32" s="920"/>
      <c r="H32" s="163"/>
      <c r="I32" s="920"/>
      <c r="J32" s="920"/>
      <c r="K32" s="920"/>
      <c r="L32" s="163"/>
      <c r="M32" s="163"/>
      <c r="N32" s="920"/>
      <c r="O32" s="920"/>
      <c r="P32" s="920"/>
      <c r="Q32" s="163"/>
      <c r="R32" s="163"/>
      <c r="S32" s="920"/>
      <c r="T32" s="920"/>
      <c r="U32" s="920"/>
      <c r="V32" s="920"/>
      <c r="W32" s="163"/>
    </row>
    <row r="33" spans="1:23" ht="15.95">
      <c r="A33" s="149"/>
      <c r="B33" s="920"/>
      <c r="C33" s="920"/>
      <c r="D33" s="920"/>
      <c r="E33" s="920"/>
      <c r="F33" s="920"/>
      <c r="G33" s="920"/>
      <c r="H33" s="163"/>
      <c r="I33" s="920"/>
      <c r="J33" s="920"/>
      <c r="K33" s="920"/>
      <c r="L33" s="163"/>
      <c r="M33" s="163"/>
      <c r="N33" s="920"/>
      <c r="O33" s="920"/>
      <c r="P33" s="920"/>
      <c r="Q33" s="163"/>
      <c r="R33" s="163"/>
      <c r="S33" s="920"/>
      <c r="T33" s="920"/>
      <c r="U33" s="920"/>
      <c r="V33" s="920"/>
      <c r="W33" s="163"/>
    </row>
    <row r="34" spans="1:23" ht="15.95">
      <c r="B34" s="22"/>
      <c r="C34" s="22"/>
      <c r="D34" s="22"/>
      <c r="E34" s="22"/>
      <c r="F34" s="22"/>
      <c r="G34" s="22"/>
      <c r="H34" s="22"/>
      <c r="I34" s="22"/>
      <c r="J34" s="22"/>
      <c r="K34" s="22"/>
      <c r="L34" s="22"/>
      <c r="M34" s="22"/>
      <c r="N34" s="22"/>
      <c r="O34" s="22"/>
      <c r="P34" s="22"/>
      <c r="Q34" s="22"/>
      <c r="R34" s="22"/>
      <c r="S34" s="22"/>
      <c r="T34" s="22"/>
      <c r="U34" s="22"/>
      <c r="V34" s="22"/>
      <c r="W34" s="22"/>
    </row>
    <row r="35" spans="1:23" ht="15.95">
      <c r="B35" s="22"/>
      <c r="C35" s="22"/>
      <c r="D35" s="22"/>
      <c r="E35" s="22"/>
      <c r="F35" s="22"/>
      <c r="G35" s="22"/>
      <c r="H35" s="22"/>
      <c r="I35" s="22"/>
      <c r="J35" s="22"/>
      <c r="K35" s="22"/>
      <c r="L35" s="22"/>
      <c r="M35" s="22"/>
      <c r="N35" s="22"/>
      <c r="O35" s="22"/>
      <c r="P35" s="22"/>
      <c r="Q35" s="22"/>
      <c r="R35" s="22"/>
      <c r="S35" s="22"/>
      <c r="T35" s="22"/>
      <c r="U35" s="22"/>
      <c r="V35" s="22"/>
      <c r="W35" s="22"/>
    </row>
    <row r="36" spans="1:23" ht="15.95">
      <c r="B36" s="166" t="s">
        <v>615</v>
      </c>
      <c r="C36" s="167"/>
      <c r="D36" s="22"/>
      <c r="E36" s="22"/>
      <c r="F36" s="22"/>
      <c r="G36" s="22"/>
      <c r="H36" s="22"/>
      <c r="I36" s="22"/>
      <c r="J36" s="22"/>
      <c r="K36" s="22"/>
      <c r="L36" s="22"/>
      <c r="M36" s="22"/>
      <c r="N36" s="22"/>
      <c r="O36" s="22"/>
      <c r="P36" s="22"/>
      <c r="Q36" s="22"/>
      <c r="R36" s="22"/>
      <c r="S36" s="22"/>
      <c r="T36" s="22"/>
      <c r="U36" s="22"/>
      <c r="V36" s="22"/>
      <c r="W36" s="22"/>
    </row>
    <row r="37" spans="1:23" ht="35.1">
      <c r="B37" s="168" t="s">
        <v>540</v>
      </c>
      <c r="C37" s="169">
        <v>1</v>
      </c>
      <c r="D37" s="170"/>
      <c r="E37" s="170"/>
      <c r="F37" s="170"/>
      <c r="G37" s="170"/>
      <c r="H37" s="170"/>
      <c r="I37" s="170"/>
      <c r="J37" s="22"/>
      <c r="K37" s="22"/>
      <c r="L37" s="947"/>
      <c r="M37" s="920"/>
      <c r="N37" s="920"/>
      <c r="O37" s="920"/>
      <c r="P37" s="22"/>
      <c r="Q37" s="907"/>
      <c r="R37" s="171"/>
      <c r="S37" s="171"/>
    </row>
    <row r="38" spans="1:23" ht="35.1">
      <c r="B38" s="172" t="s">
        <v>616</v>
      </c>
      <c r="C38" s="169">
        <v>0.8</v>
      </c>
      <c r="D38" s="170"/>
      <c r="E38" s="170"/>
      <c r="F38" s="170"/>
      <c r="G38" s="170"/>
      <c r="H38" s="170"/>
      <c r="I38" s="170"/>
      <c r="J38" s="22"/>
      <c r="K38" s="22"/>
      <c r="L38" s="920"/>
      <c r="M38" s="920"/>
      <c r="N38" s="920"/>
      <c r="O38" s="920"/>
      <c r="P38" s="22"/>
      <c r="Q38" s="920"/>
      <c r="R38" s="171"/>
      <c r="S38" s="171"/>
    </row>
    <row r="39" spans="1:23" ht="35.1">
      <c r="B39" s="172" t="s">
        <v>198</v>
      </c>
      <c r="C39" s="169">
        <v>0.6</v>
      </c>
      <c r="D39" s="22"/>
      <c r="E39" s="22"/>
      <c r="F39" s="22"/>
      <c r="G39" s="22"/>
      <c r="H39" s="22"/>
      <c r="I39" s="22"/>
      <c r="J39" s="22"/>
      <c r="K39" s="22"/>
      <c r="L39" s="22"/>
      <c r="M39" s="22"/>
      <c r="N39" s="22"/>
      <c r="O39" s="22"/>
      <c r="P39" s="22"/>
      <c r="Q39" s="920"/>
      <c r="R39" s="171"/>
      <c r="S39" s="171"/>
    </row>
    <row r="40" spans="1:23" ht="15.95">
      <c r="B40" s="22"/>
      <c r="C40" s="22"/>
      <c r="D40" s="22"/>
      <c r="E40" s="22"/>
      <c r="F40" s="22"/>
      <c r="G40" s="22"/>
      <c r="H40" s="22"/>
      <c r="I40" s="22"/>
      <c r="J40" s="22"/>
      <c r="K40" s="22"/>
      <c r="L40" s="22"/>
      <c r="M40" s="22"/>
      <c r="N40" s="22"/>
      <c r="O40" s="22"/>
      <c r="P40" s="22"/>
      <c r="Q40" s="22"/>
      <c r="R40" s="22"/>
      <c r="S40" s="22"/>
    </row>
    <row r="41" spans="1:23" ht="20.100000000000001">
      <c r="B41" s="22"/>
      <c r="C41" s="173"/>
      <c r="D41" s="173"/>
      <c r="E41" s="173"/>
      <c r="F41" s="173"/>
      <c r="G41" s="173"/>
      <c r="H41" s="173"/>
      <c r="I41" s="173"/>
      <c r="J41" s="173"/>
      <c r="K41" s="173"/>
      <c r="L41" s="173"/>
      <c r="M41" s="173"/>
      <c r="N41" s="174"/>
      <c r="O41" s="22"/>
      <c r="P41" s="22"/>
      <c r="Q41" s="22"/>
      <c r="R41" s="22"/>
      <c r="S41" s="22"/>
    </row>
    <row r="42" spans="1:23" ht="15.95">
      <c r="B42" s="22"/>
      <c r="C42" s="175"/>
      <c r="S42" s="175"/>
    </row>
    <row r="43" spans="1:23" ht="15.95">
      <c r="B43" s="176" t="s">
        <v>617</v>
      </c>
      <c r="C43" s="177"/>
      <c r="D43" s="177"/>
      <c r="E43" s="177"/>
      <c r="F43" s="177"/>
      <c r="G43" s="178"/>
      <c r="S43" s="175"/>
    </row>
    <row r="44" spans="1:23" ht="15.95">
      <c r="B44" s="179"/>
      <c r="C44" s="180" t="s">
        <v>618</v>
      </c>
      <c r="D44" s="180" t="s">
        <v>619</v>
      </c>
      <c r="E44" s="180" t="s">
        <v>620</v>
      </c>
      <c r="F44" s="180" t="s">
        <v>621</v>
      </c>
      <c r="G44" s="181"/>
      <c r="S44" s="175"/>
    </row>
    <row r="45" spans="1:23" ht="15.95">
      <c r="B45" s="179" t="s">
        <v>622</v>
      </c>
      <c r="C45" s="182">
        <v>3.25</v>
      </c>
      <c r="D45" s="183" t="s">
        <v>99</v>
      </c>
      <c r="E45" s="183" t="s">
        <v>99</v>
      </c>
      <c r="F45" s="182">
        <v>3.75</v>
      </c>
      <c r="G45" s="181"/>
      <c r="S45" s="175"/>
    </row>
    <row r="46" spans="1:23" ht="15.95">
      <c r="B46" s="179" t="s">
        <v>623</v>
      </c>
      <c r="C46" s="182">
        <v>3.25</v>
      </c>
      <c r="D46" s="182">
        <v>3.25</v>
      </c>
      <c r="E46" s="182">
        <v>3.25</v>
      </c>
      <c r="F46" s="182"/>
      <c r="G46" s="181"/>
    </row>
    <row r="47" spans="1:23" ht="15.95">
      <c r="B47" s="179" t="s">
        <v>624</v>
      </c>
      <c r="C47" s="183" t="s">
        <v>99</v>
      </c>
      <c r="D47" s="182">
        <v>4</v>
      </c>
      <c r="E47" s="182">
        <v>4</v>
      </c>
      <c r="F47" s="183" t="s">
        <v>99</v>
      </c>
      <c r="G47" s="181"/>
    </row>
    <row r="53" spans="2:2" ht="12.95">
      <c r="B53" s="148" t="str">
        <f>IF(G14="","",IF(AND(G14="Quick win",T14&gt;'7. Scoring criteria'!$C$45,AG14&gt;'7. Scoring criteria'!F45),"Yes",IF(AND(G14="Big bet",T14&gt;'7. Scoring criteria'!$C$46,X14&gt;'7. Scoring criteria'!$D$46,AB14&gt;'7. Scoring criteria'!$E$46),"Yes",IF(AND(G14="Long shot",X14&gt;'7. Scoring criteria'!$D$47,AB14&gt;'7. Scoring criteria'!$E$47),"Yes","No"))))</f>
        <v/>
      </c>
    </row>
  </sheetData>
  <sheetProtection algorithmName="SHA-512" hashValue="XW/9XoQqtUkybrYD4aw87u3N/pFimO+EbSq9CBuwAEUn2RQeUzhWKuy7r2FAiRkzmjEQMQksJUjjpA6Jx98lsw==" saltValue="iPodtbvPfzPI+PWh1/1CrA==" spinCount="100000" sheet="1" objects="1" scenarios="1"/>
  <mergeCells count="116">
    <mergeCell ref="B18:B21"/>
    <mergeCell ref="C18:C21"/>
    <mergeCell ref="D18:D21"/>
    <mergeCell ref="E18:E21"/>
    <mergeCell ref="F18:F21"/>
    <mergeCell ref="G18:G21"/>
    <mergeCell ref="I18:I21"/>
    <mergeCell ref="B22:B25"/>
    <mergeCell ref="C22:C25"/>
    <mergeCell ref="D22:D25"/>
    <mergeCell ref="E22:E25"/>
    <mergeCell ref="F22:F25"/>
    <mergeCell ref="G22:G25"/>
    <mergeCell ref="I22:I25"/>
    <mergeCell ref="O22:O25"/>
    <mergeCell ref="P22:P25"/>
    <mergeCell ref="S22:S25"/>
    <mergeCell ref="T22:T25"/>
    <mergeCell ref="B26:B29"/>
    <mergeCell ref="C26:C29"/>
    <mergeCell ref="D26:D29"/>
    <mergeCell ref="E26:E29"/>
    <mergeCell ref="F26:F29"/>
    <mergeCell ref="G26:G29"/>
    <mergeCell ref="I26:I29"/>
    <mergeCell ref="L37:O38"/>
    <mergeCell ref="Q37:Q39"/>
    <mergeCell ref="J30:J33"/>
    <mergeCell ref="K30:K33"/>
    <mergeCell ref="N30:N33"/>
    <mergeCell ref="O30:O33"/>
    <mergeCell ref="P30:P33"/>
    <mergeCell ref="S30:S33"/>
    <mergeCell ref="T30:T33"/>
    <mergeCell ref="B30:B33"/>
    <mergeCell ref="C30:C33"/>
    <mergeCell ref="D30:D33"/>
    <mergeCell ref="E30:E33"/>
    <mergeCell ref="F30:F33"/>
    <mergeCell ref="G30:G33"/>
    <mergeCell ref="I30:I33"/>
    <mergeCell ref="U30:U33"/>
    <mergeCell ref="V30:V33"/>
    <mergeCell ref="I14:I17"/>
    <mergeCell ref="U26:U29"/>
    <mergeCell ref="V26:V29"/>
    <mergeCell ref="J26:J29"/>
    <mergeCell ref="K26:K29"/>
    <mergeCell ref="N26:N29"/>
    <mergeCell ref="O26:O29"/>
    <mergeCell ref="P26:P29"/>
    <mergeCell ref="S26:S29"/>
    <mergeCell ref="T26:T29"/>
    <mergeCell ref="U18:U21"/>
    <mergeCell ref="V18:V21"/>
    <mergeCell ref="J18:J21"/>
    <mergeCell ref="K18:K21"/>
    <mergeCell ref="N18:N21"/>
    <mergeCell ref="O18:O21"/>
    <mergeCell ref="P18:P21"/>
    <mergeCell ref="S18:S21"/>
    <mergeCell ref="T18:T21"/>
    <mergeCell ref="U22:U25"/>
    <mergeCell ref="V22:V25"/>
    <mergeCell ref="J22:J25"/>
    <mergeCell ref="K22:K25"/>
    <mergeCell ref="N22:N25"/>
    <mergeCell ref="S8:S9"/>
    <mergeCell ref="T8:T9"/>
    <mergeCell ref="U8:U9"/>
    <mergeCell ref="B2:D2"/>
    <mergeCell ref="C6:W6"/>
    <mergeCell ref="N7:P7"/>
    <mergeCell ref="C8:C9"/>
    <mergeCell ref="D8:D9"/>
    <mergeCell ref="E8:E9"/>
    <mergeCell ref="F8:F9"/>
    <mergeCell ref="V8:V9"/>
    <mergeCell ref="B10:B13"/>
    <mergeCell ref="C10:C13"/>
    <mergeCell ref="D10:D13"/>
    <mergeCell ref="E10:E13"/>
    <mergeCell ref="F10:F13"/>
    <mergeCell ref="U14:U17"/>
    <mergeCell ref="V14:V17"/>
    <mergeCell ref="J14:J17"/>
    <mergeCell ref="K14:K17"/>
    <mergeCell ref="N14:N17"/>
    <mergeCell ref="O14:O17"/>
    <mergeCell ref="P14:P17"/>
    <mergeCell ref="S14:S17"/>
    <mergeCell ref="T14:T17"/>
    <mergeCell ref="S10:S13"/>
    <mergeCell ref="T10:T13"/>
    <mergeCell ref="U10:U13"/>
    <mergeCell ref="V10:V13"/>
    <mergeCell ref="B14:B17"/>
    <mergeCell ref="C14:C17"/>
    <mergeCell ref="D14:D17"/>
    <mergeCell ref="E14:E17"/>
    <mergeCell ref="F14:F17"/>
    <mergeCell ref="G14:G17"/>
    <mergeCell ref="I10:I13"/>
    <mergeCell ref="J10:J13"/>
    <mergeCell ref="K10:K13"/>
    <mergeCell ref="L10:L13"/>
    <mergeCell ref="N10:N13"/>
    <mergeCell ref="O10:O13"/>
    <mergeCell ref="P10:P13"/>
    <mergeCell ref="I8:I9"/>
    <mergeCell ref="J8:J9"/>
    <mergeCell ref="K8:K9"/>
    <mergeCell ref="L8:L9"/>
    <mergeCell ref="N8:N9"/>
    <mergeCell ref="O8:O9"/>
    <mergeCell ref="P8:P9"/>
  </mergeCells>
  <dataValidations count="1">
    <dataValidation type="list" allowBlank="1" sqref="G7 L7 Q7 W7" xr:uid="{00000000-0002-0000-0C00-000000000000}">
      <formula1>"High,Medium,Low"</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105C70D5850249BF5950DAF437D36F" ma:contentTypeVersion="14" ma:contentTypeDescription="Create a new document." ma:contentTypeScope="" ma:versionID="a79616cd3d4fa25222b2521eb911f16a">
  <xsd:schema xmlns:xsd="http://www.w3.org/2001/XMLSchema" xmlns:xs="http://www.w3.org/2001/XMLSchema" xmlns:p="http://schemas.microsoft.com/office/2006/metadata/properties" xmlns:ns2="e540ac80-0f26-4788-ad58-e1d0979d4376" xmlns:ns3="bd5368ea-2006-44fa-989c-a226311c7367" targetNamespace="http://schemas.microsoft.com/office/2006/metadata/properties" ma:root="true" ma:fieldsID="d5e753346aa0bd9c02e3005c51c118bd" ns2:_="" ns3:_="">
    <xsd:import namespace="e540ac80-0f26-4788-ad58-e1d0979d4376"/>
    <xsd:import namespace="bd5368ea-2006-44fa-989c-a226311c736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40ac80-0f26-4788-ad58-e1d0979d43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d5368ea-2006-44fa-989c-a226311c736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a326f7e-8baf-486d-b154-3f69d6125460}" ma:internalName="TaxCatchAll" ma:showField="CatchAllData" ma:web="bd5368ea-2006-44fa-989c-a226311c73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bd5368ea-2006-44fa-989c-a226311c7367">
      <UserInfo>
        <DisplayName/>
        <AccountId xsi:nil="true"/>
        <AccountType/>
      </UserInfo>
    </SharedWithUsers>
    <lcf76f155ced4ddcb4097134ff3c332f xmlns="e540ac80-0f26-4788-ad58-e1d0979d4376">
      <Terms xmlns="http://schemas.microsoft.com/office/infopath/2007/PartnerControls"/>
    </lcf76f155ced4ddcb4097134ff3c332f>
    <TaxCatchAll xmlns="bd5368ea-2006-44fa-989c-a226311c736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CE8782-C542-4704-93A3-C58591737F3E}"/>
</file>

<file path=customXml/itemProps2.xml><?xml version="1.0" encoding="utf-8"?>
<ds:datastoreItem xmlns:ds="http://schemas.openxmlformats.org/officeDocument/2006/customXml" ds:itemID="{0FF073B0-EFD3-435D-B792-22E6EC15742C}"/>
</file>

<file path=customXml/itemProps3.xml><?xml version="1.0" encoding="utf-8"?>
<ds:datastoreItem xmlns:ds="http://schemas.openxmlformats.org/officeDocument/2006/customXml" ds:itemID="{E38EAD66-D5DF-42E7-926C-5B2548139732}"/>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Pagliuca, Francesca</dc:creator>
  <cp:keywords/>
  <dc:description/>
  <cp:lastModifiedBy/>
  <cp:revision/>
  <dcterms:created xsi:type="dcterms:W3CDTF">2023-01-10T15:50:33Z</dcterms:created>
  <dcterms:modified xsi:type="dcterms:W3CDTF">2025-11-14T12:25:09Z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0x01010019105C70D5850249BF5950DAF437D36F</vt:lpwstr>
  </property>
  <property fmtid="{D5CDD505-2E9C-101B-9397-08002B2CF9AE}" pid="3" name="MediaServiceImageTags">
    <vt:lpwstr/>
  </property>
  <property fmtid="{D5CDD505-2E9C-101B-9397-08002B2CF9AE}" pid="4" name="MSIP_Label_5bf4bb52-9e9d-4296-940a-59002820a53c_Enabled">
    <vt:lpwstr>true</vt:lpwstr>
  </property>
  <property fmtid="{D5CDD505-2E9C-101B-9397-08002B2CF9AE}" pid="5" name="MSIP_Label_5bf4bb52-9e9d-4296-940a-59002820a53c_SetDate">
    <vt:lpwstr>2023-01-23T11:56:09Z</vt:lpwstr>
  </property>
  <property fmtid="{D5CDD505-2E9C-101B-9397-08002B2CF9AE}" pid="6" name="MSIP_Label_5bf4bb52-9e9d-4296-940a-59002820a53c_Method">
    <vt:lpwstr>Standard</vt:lpwstr>
  </property>
  <property fmtid="{D5CDD505-2E9C-101B-9397-08002B2CF9AE}" pid="7" name="MSIP_Label_5bf4bb52-9e9d-4296-940a-59002820a53c_Name">
    <vt:lpwstr>5bf4bb52-9e9d-4296-940a-59002820a53c</vt:lpwstr>
  </property>
  <property fmtid="{D5CDD505-2E9C-101B-9397-08002B2CF9AE}" pid="8" name="MSIP_Label_5bf4bb52-9e9d-4296-940a-59002820a53c_SiteId">
    <vt:lpwstr>cbeb3ecc-6f45-4183-b5a8-088140deae5d</vt:lpwstr>
  </property>
  <property fmtid="{D5CDD505-2E9C-101B-9397-08002B2CF9AE}" pid="9" name="MSIP_Label_5bf4bb52-9e9d-4296-940a-59002820a53c_ActionId">
    <vt:lpwstr>56e2da19-9ad1-489f-8e9e-f8962d426953</vt:lpwstr>
  </property>
  <property fmtid="{D5CDD505-2E9C-101B-9397-08002B2CF9AE}" pid="10" name="MSIP_Label_5bf4bb52-9e9d-4296-940a-59002820a53c_ContentBits">
    <vt:lpwstr>0</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ies>
</file>