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.maranta/Desktop/final_project_app/A_general_Information_about_the _project/"/>
    </mc:Choice>
  </mc:AlternateContent>
  <xr:revisionPtr revIDLastSave="0" documentId="8_{A13C4B54-B4B8-2742-A748-0B39C148330C}" xr6:coauthVersionLast="47" xr6:coauthVersionMax="47" xr10:uidLastSave="{00000000-0000-0000-0000-000000000000}"/>
  <bookViews>
    <workbookView xWindow="460" yWindow="500" windowWidth="27100" windowHeight="15340" activeTab="3" xr2:uid="{B6164667-F4D2-3449-B7A2-476BB202D740}"/>
  </bookViews>
  <sheets>
    <sheet name="Preise" sheetId="1" r:id="rId1"/>
    <sheet name="Preise (2)" sheetId="2" r:id="rId2"/>
    <sheet name="Tabelle3" sheetId="3" r:id="rId3"/>
    <sheet name="Tabelle3 (2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2" l="1"/>
  <c r="J132" i="2" s="1"/>
  <c r="G131" i="2"/>
  <c r="J131" i="2" s="1"/>
  <c r="G130" i="2"/>
  <c r="J130" i="2" s="1"/>
  <c r="O130" i="2" s="1"/>
  <c r="Q130" i="2" s="1"/>
  <c r="Q129" i="2"/>
  <c r="G129" i="2"/>
  <c r="J129" i="2" s="1"/>
  <c r="Q128" i="2"/>
  <c r="G128" i="2"/>
  <c r="J128" i="2" s="1"/>
  <c r="Q127" i="2"/>
  <c r="G127" i="2"/>
  <c r="J127" i="2" s="1"/>
  <c r="Q126" i="2"/>
  <c r="G126" i="2"/>
  <c r="J126" i="2" s="1"/>
  <c r="Q125" i="2"/>
  <c r="G125" i="2"/>
  <c r="J125" i="2" s="1"/>
  <c r="Q124" i="2"/>
  <c r="G124" i="2"/>
  <c r="J124" i="2" s="1"/>
  <c r="N124" i="2" s="1"/>
  <c r="Q123" i="2"/>
  <c r="G123" i="2"/>
  <c r="J123" i="2" s="1"/>
  <c r="N123" i="2" s="1"/>
  <c r="Q122" i="2"/>
  <c r="G122" i="2"/>
  <c r="J122" i="2" s="1"/>
  <c r="N122" i="2" s="1"/>
  <c r="Q121" i="2"/>
  <c r="G121" i="2"/>
  <c r="J121" i="2" s="1"/>
  <c r="Q120" i="2"/>
  <c r="G120" i="2"/>
  <c r="J120" i="2" s="1"/>
  <c r="Q119" i="2"/>
  <c r="G119" i="2"/>
  <c r="J119" i="2" s="1"/>
  <c r="Q118" i="2"/>
  <c r="G118" i="2"/>
  <c r="J118" i="2" s="1"/>
  <c r="Q117" i="2"/>
  <c r="G117" i="2"/>
  <c r="J117" i="2" s="1"/>
  <c r="Q116" i="2"/>
  <c r="G116" i="2"/>
  <c r="J116" i="2" s="1"/>
  <c r="N116" i="2" s="1"/>
  <c r="Q115" i="2"/>
  <c r="G115" i="2"/>
  <c r="J115" i="2" s="1"/>
  <c r="Q114" i="2"/>
  <c r="G114" i="2"/>
  <c r="J114" i="2" s="1"/>
  <c r="N114" i="2" s="1"/>
  <c r="Q113" i="2"/>
  <c r="G113" i="2"/>
  <c r="J113" i="2" s="1"/>
  <c r="Q112" i="2"/>
  <c r="G112" i="2"/>
  <c r="J112" i="2" s="1"/>
  <c r="Q111" i="2"/>
  <c r="G111" i="2"/>
  <c r="J111" i="2" s="1"/>
  <c r="Q110" i="2"/>
  <c r="G110" i="2"/>
  <c r="J110" i="2" s="1"/>
  <c r="Q109" i="2"/>
  <c r="G109" i="2"/>
  <c r="J109" i="2" s="1"/>
  <c r="Q108" i="2"/>
  <c r="G108" i="2"/>
  <c r="J108" i="2" s="1"/>
  <c r="N108" i="2" s="1"/>
  <c r="Q107" i="2"/>
  <c r="G107" i="2"/>
  <c r="J107" i="2" s="1"/>
  <c r="N107" i="2" s="1"/>
  <c r="Q106" i="2"/>
  <c r="G106" i="2"/>
  <c r="J106" i="2" s="1"/>
  <c r="N106" i="2" s="1"/>
  <c r="Q105" i="2"/>
  <c r="G105" i="2"/>
  <c r="J105" i="2" s="1"/>
  <c r="Q104" i="2"/>
  <c r="G104" i="2"/>
  <c r="J104" i="2" s="1"/>
  <c r="Q103" i="2"/>
  <c r="G103" i="2"/>
  <c r="J103" i="2" s="1"/>
  <c r="Q102" i="2"/>
  <c r="G102" i="2"/>
  <c r="J102" i="2" s="1"/>
  <c r="Q101" i="2"/>
  <c r="G101" i="2"/>
  <c r="J101" i="2" s="1"/>
  <c r="Q100" i="2"/>
  <c r="G100" i="2"/>
  <c r="J100" i="2" s="1"/>
  <c r="N100" i="2" s="1"/>
  <c r="Q99" i="2"/>
  <c r="N99" i="2"/>
  <c r="L99" i="2"/>
  <c r="G99" i="2"/>
  <c r="Q98" i="2"/>
  <c r="N98" i="2"/>
  <c r="L98" i="2"/>
  <c r="G98" i="2"/>
  <c r="Q97" i="2"/>
  <c r="J97" i="2"/>
  <c r="N97" i="2" s="1"/>
  <c r="Q96" i="2"/>
  <c r="J96" i="2"/>
  <c r="L96" i="2" s="1"/>
  <c r="Q95" i="2"/>
  <c r="J95" i="2"/>
  <c r="N95" i="2" s="1"/>
  <c r="G94" i="2"/>
  <c r="J94" i="2" s="1"/>
  <c r="O94" i="2" s="1"/>
  <c r="Q94" i="2" s="1"/>
  <c r="Q93" i="2"/>
  <c r="G93" i="2"/>
  <c r="J93" i="2" s="1"/>
  <c r="Q92" i="2"/>
  <c r="G92" i="2"/>
  <c r="J92" i="2" s="1"/>
  <c r="L92" i="2" s="1"/>
  <c r="Q91" i="2"/>
  <c r="G91" i="2"/>
  <c r="J91" i="2" s="1"/>
  <c r="Q90" i="2"/>
  <c r="G90" i="2"/>
  <c r="J90" i="2" s="1"/>
  <c r="Q89" i="2"/>
  <c r="G89" i="2"/>
  <c r="J89" i="2" s="1"/>
  <c r="Q88" i="2"/>
  <c r="G88" i="2"/>
  <c r="J88" i="2" s="1"/>
  <c r="N88" i="2" s="1"/>
  <c r="Q87" i="2"/>
  <c r="G87" i="2"/>
  <c r="J87" i="2" s="1"/>
  <c r="G86" i="2"/>
  <c r="J86" i="2" s="1"/>
  <c r="Q85" i="2"/>
  <c r="G85" i="2"/>
  <c r="J85" i="2" s="1"/>
  <c r="N85" i="2" s="1"/>
  <c r="Q84" i="2"/>
  <c r="G84" i="2"/>
  <c r="J84" i="2" s="1"/>
  <c r="N84" i="2" s="1"/>
  <c r="Q83" i="2"/>
  <c r="G83" i="2"/>
  <c r="J83" i="2" s="1"/>
  <c r="N83" i="2" s="1"/>
  <c r="Q82" i="2"/>
  <c r="G82" i="2"/>
  <c r="J82" i="2" s="1"/>
  <c r="Q81" i="2"/>
  <c r="G81" i="2"/>
  <c r="J81" i="2" s="1"/>
  <c r="Q80" i="2"/>
  <c r="G80" i="2"/>
  <c r="J80" i="2" s="1"/>
  <c r="Q79" i="2"/>
  <c r="G79" i="2"/>
  <c r="J79" i="2" s="1"/>
  <c r="G78" i="2"/>
  <c r="J78" i="2" s="1"/>
  <c r="Q77" i="2"/>
  <c r="G77" i="2"/>
  <c r="J77" i="2" s="1"/>
  <c r="Q76" i="2"/>
  <c r="G76" i="2"/>
  <c r="J76" i="2" s="1"/>
  <c r="Q75" i="2"/>
  <c r="G75" i="2"/>
  <c r="J75" i="2" s="1"/>
  <c r="Q74" i="2"/>
  <c r="G74" i="2"/>
  <c r="J74" i="2" s="1"/>
  <c r="N74" i="2" s="1"/>
  <c r="Q73" i="2"/>
  <c r="G73" i="2"/>
  <c r="J73" i="2" s="1"/>
  <c r="N73" i="2" s="1"/>
  <c r="Q72" i="2"/>
  <c r="G72" i="2"/>
  <c r="J72" i="2" s="1"/>
  <c r="N72" i="2" s="1"/>
  <c r="Q71" i="2"/>
  <c r="G71" i="2"/>
  <c r="J71" i="2" s="1"/>
  <c r="Q70" i="2"/>
  <c r="G70" i="2"/>
  <c r="J70" i="2" s="1"/>
  <c r="Q69" i="2"/>
  <c r="G69" i="2"/>
  <c r="J69" i="2" s="1"/>
  <c r="Q68" i="2"/>
  <c r="G68" i="2"/>
  <c r="J68" i="2" s="1"/>
  <c r="Q67" i="2"/>
  <c r="G67" i="2"/>
  <c r="J67" i="2" s="1"/>
  <c r="Q66" i="2"/>
  <c r="G66" i="2"/>
  <c r="J66" i="2" s="1"/>
  <c r="N66" i="2" s="1"/>
  <c r="Q65" i="2"/>
  <c r="G65" i="2"/>
  <c r="J65" i="2" s="1"/>
  <c r="N65" i="2" s="1"/>
  <c r="Q64" i="2"/>
  <c r="G64" i="2"/>
  <c r="J64" i="2" s="1"/>
  <c r="N64" i="2" s="1"/>
  <c r="Q63" i="2"/>
  <c r="G63" i="2"/>
  <c r="J63" i="2" s="1"/>
  <c r="Q62" i="2"/>
  <c r="G62" i="2"/>
  <c r="J62" i="2" s="1"/>
  <c r="Q61" i="2"/>
  <c r="G61" i="2"/>
  <c r="J61" i="2" s="1"/>
  <c r="Q60" i="2"/>
  <c r="G60" i="2"/>
  <c r="J60" i="2" s="1"/>
  <c r="Q59" i="2"/>
  <c r="G59" i="2"/>
  <c r="J59" i="2" s="1"/>
  <c r="Q58" i="2"/>
  <c r="G58" i="2"/>
  <c r="J58" i="2" s="1"/>
  <c r="N58" i="2" s="1"/>
  <c r="Q57" i="2"/>
  <c r="G57" i="2"/>
  <c r="J57" i="2" s="1"/>
  <c r="Q56" i="2"/>
  <c r="G56" i="2"/>
  <c r="J56" i="2" s="1"/>
  <c r="N56" i="2" s="1"/>
  <c r="Q55" i="2"/>
  <c r="G55" i="2"/>
  <c r="J55" i="2" s="1"/>
  <c r="Q54" i="2"/>
  <c r="G54" i="2"/>
  <c r="J54" i="2" s="1"/>
  <c r="Q53" i="2"/>
  <c r="G53" i="2"/>
  <c r="J53" i="2" s="1"/>
  <c r="Q52" i="2"/>
  <c r="G52" i="2"/>
  <c r="J52" i="2" s="1"/>
  <c r="Q51" i="2"/>
  <c r="G51" i="2"/>
  <c r="J51" i="2" s="1"/>
  <c r="Q50" i="2"/>
  <c r="G50" i="2"/>
  <c r="J50" i="2" s="1"/>
  <c r="N50" i="2" s="1"/>
  <c r="Q49" i="2"/>
  <c r="G49" i="2"/>
  <c r="J49" i="2" s="1"/>
  <c r="N49" i="2" s="1"/>
  <c r="Q48" i="2"/>
  <c r="G48" i="2"/>
  <c r="J48" i="2" s="1"/>
  <c r="N48" i="2" s="1"/>
  <c r="Q47" i="2"/>
  <c r="G47" i="2"/>
  <c r="J47" i="2" s="1"/>
  <c r="Q46" i="2"/>
  <c r="G46" i="2"/>
  <c r="J46" i="2" s="1"/>
  <c r="G45" i="2"/>
  <c r="J45" i="2" s="1"/>
  <c r="O45" i="2" s="1"/>
  <c r="Q45" i="2" s="1"/>
  <c r="G44" i="2"/>
  <c r="J44" i="2" s="1"/>
  <c r="G43" i="2"/>
  <c r="J43" i="2" s="1"/>
  <c r="G42" i="2"/>
  <c r="J42" i="2" s="1"/>
  <c r="G41" i="2"/>
  <c r="J41" i="2" s="1"/>
  <c r="O41" i="2" s="1"/>
  <c r="Q41" i="2" s="1"/>
  <c r="G40" i="2"/>
  <c r="J40" i="2" s="1"/>
  <c r="G39" i="2"/>
  <c r="J39" i="2" s="1"/>
  <c r="G38" i="2"/>
  <c r="J38" i="2" s="1"/>
  <c r="G37" i="2"/>
  <c r="J37" i="2" s="1"/>
  <c r="O37" i="2" s="1"/>
  <c r="Q37" i="2" s="1"/>
  <c r="G36" i="2"/>
  <c r="J36" i="2" s="1"/>
  <c r="Q35" i="2"/>
  <c r="G35" i="2"/>
  <c r="J35" i="2" s="1"/>
  <c r="G34" i="2"/>
  <c r="J34" i="2" s="1"/>
  <c r="G33" i="2"/>
  <c r="J33" i="2" s="1"/>
  <c r="G32" i="2"/>
  <c r="J32" i="2" s="1"/>
  <c r="G31" i="2"/>
  <c r="J31" i="2" s="1"/>
  <c r="N31" i="2" s="1"/>
  <c r="Q30" i="2"/>
  <c r="G30" i="2"/>
  <c r="J30" i="2" s="1"/>
  <c r="N30" i="2" s="1"/>
  <c r="Q29" i="2"/>
  <c r="G29" i="2"/>
  <c r="J29" i="2" s="1"/>
  <c r="Q28" i="2"/>
  <c r="G28" i="2"/>
  <c r="J28" i="2" s="1"/>
  <c r="Q27" i="2"/>
  <c r="G27" i="2"/>
  <c r="J27" i="2" s="1"/>
  <c r="Q26" i="2"/>
  <c r="G26" i="2"/>
  <c r="J26" i="2" s="1"/>
  <c r="Q25" i="2"/>
  <c r="G25" i="2"/>
  <c r="J25" i="2" s="1"/>
  <c r="Q24" i="2"/>
  <c r="G24" i="2"/>
  <c r="J24" i="2" s="1"/>
  <c r="N24" i="2" s="1"/>
  <c r="Q23" i="2"/>
  <c r="G23" i="2"/>
  <c r="J23" i="2" s="1"/>
  <c r="N23" i="2" s="1"/>
  <c r="Q22" i="2"/>
  <c r="G22" i="2"/>
  <c r="J22" i="2" s="1"/>
  <c r="N22" i="2" s="1"/>
  <c r="Q21" i="2"/>
  <c r="G21" i="2"/>
  <c r="J21" i="2" s="1"/>
  <c r="Q20" i="2"/>
  <c r="G20" i="2"/>
  <c r="J20" i="2" s="1"/>
  <c r="Q19" i="2"/>
  <c r="G19" i="2"/>
  <c r="J19" i="2" s="1"/>
  <c r="Q18" i="2"/>
  <c r="G18" i="2"/>
  <c r="J18" i="2" s="1"/>
  <c r="Q17" i="2"/>
  <c r="G17" i="2"/>
  <c r="J17" i="2" s="1"/>
  <c r="Q16" i="2"/>
  <c r="G16" i="2"/>
  <c r="J16" i="2" s="1"/>
  <c r="N16" i="2" s="1"/>
  <c r="Q15" i="2"/>
  <c r="G15" i="2"/>
  <c r="J15" i="2" s="1"/>
  <c r="N15" i="2" s="1"/>
  <c r="Q14" i="2"/>
  <c r="G14" i="2"/>
  <c r="J14" i="2" s="1"/>
  <c r="N14" i="2" s="1"/>
  <c r="Q13" i="2"/>
  <c r="G13" i="2"/>
  <c r="J13" i="2" s="1"/>
  <c r="Q12" i="2"/>
  <c r="G12" i="2"/>
  <c r="J12" i="2" s="1"/>
  <c r="Q11" i="2"/>
  <c r="G11" i="2"/>
  <c r="J11" i="2" s="1"/>
  <c r="Q10" i="2"/>
  <c r="G10" i="2"/>
  <c r="J10" i="2" s="1"/>
  <c r="Q9" i="2"/>
  <c r="G9" i="2"/>
  <c r="J9" i="2" s="1"/>
  <c r="Q8" i="2"/>
  <c r="G8" i="2"/>
  <c r="J8" i="2" s="1"/>
  <c r="N8" i="2" s="1"/>
  <c r="Q7" i="2"/>
  <c r="G7" i="2"/>
  <c r="J7" i="2" s="1"/>
  <c r="N7" i="2" s="1"/>
  <c r="Q6" i="2"/>
  <c r="G6" i="2"/>
  <c r="J6" i="2" s="1"/>
  <c r="N6" i="2" s="1"/>
  <c r="Q5" i="2"/>
  <c r="G5" i="2"/>
  <c r="J5" i="2" s="1"/>
  <c r="Q4" i="2"/>
  <c r="G4" i="2"/>
  <c r="J4" i="2" s="1"/>
  <c r="C132" i="1"/>
  <c r="F132" i="1" s="1"/>
  <c r="K132" i="1" s="1"/>
  <c r="M132" i="1" s="1"/>
  <c r="C131" i="1"/>
  <c r="F131" i="1" s="1"/>
  <c r="C130" i="1"/>
  <c r="F130" i="1" s="1"/>
  <c r="M129" i="1"/>
  <c r="C129" i="1"/>
  <c r="F129" i="1" s="1"/>
  <c r="M128" i="1"/>
  <c r="C128" i="1"/>
  <c r="F128" i="1" s="1"/>
  <c r="M127" i="1"/>
  <c r="C127" i="1"/>
  <c r="F127" i="1" s="1"/>
  <c r="M126" i="1"/>
  <c r="C126" i="1"/>
  <c r="F126" i="1" s="1"/>
  <c r="J126" i="1" s="1"/>
  <c r="M125" i="1"/>
  <c r="C125" i="1"/>
  <c r="F125" i="1" s="1"/>
  <c r="H125" i="1" s="1"/>
  <c r="M124" i="1"/>
  <c r="C124" i="1"/>
  <c r="F124" i="1" s="1"/>
  <c r="M123" i="1"/>
  <c r="C123" i="1"/>
  <c r="F123" i="1" s="1"/>
  <c r="M122" i="1"/>
  <c r="C122" i="1"/>
  <c r="F122" i="1" s="1"/>
  <c r="M121" i="1"/>
  <c r="C121" i="1"/>
  <c r="F121" i="1" s="1"/>
  <c r="M120" i="1"/>
  <c r="C120" i="1"/>
  <c r="F120" i="1" s="1"/>
  <c r="M119" i="1"/>
  <c r="C119" i="1"/>
  <c r="F119" i="1" s="1"/>
  <c r="M118" i="1"/>
  <c r="F118" i="1"/>
  <c r="J118" i="1" s="1"/>
  <c r="C118" i="1"/>
  <c r="M117" i="1"/>
  <c r="C117" i="1"/>
  <c r="F117" i="1" s="1"/>
  <c r="H117" i="1" s="1"/>
  <c r="M116" i="1"/>
  <c r="C116" i="1"/>
  <c r="F116" i="1" s="1"/>
  <c r="M115" i="1"/>
  <c r="C115" i="1"/>
  <c r="F115" i="1" s="1"/>
  <c r="M114" i="1"/>
  <c r="C114" i="1"/>
  <c r="F114" i="1" s="1"/>
  <c r="M113" i="1"/>
  <c r="C113" i="1"/>
  <c r="F113" i="1" s="1"/>
  <c r="M112" i="1"/>
  <c r="C112" i="1"/>
  <c r="F112" i="1" s="1"/>
  <c r="M111" i="1"/>
  <c r="C111" i="1"/>
  <c r="F111" i="1" s="1"/>
  <c r="M110" i="1"/>
  <c r="C110" i="1"/>
  <c r="F110" i="1" s="1"/>
  <c r="J110" i="1" s="1"/>
  <c r="M109" i="1"/>
  <c r="C109" i="1"/>
  <c r="F109" i="1" s="1"/>
  <c r="H109" i="1" s="1"/>
  <c r="M108" i="1"/>
  <c r="C108" i="1"/>
  <c r="F108" i="1" s="1"/>
  <c r="M107" i="1"/>
  <c r="C107" i="1"/>
  <c r="F107" i="1" s="1"/>
  <c r="M106" i="1"/>
  <c r="C106" i="1"/>
  <c r="F106" i="1" s="1"/>
  <c r="M105" i="1"/>
  <c r="C105" i="1"/>
  <c r="F105" i="1" s="1"/>
  <c r="M104" i="1"/>
  <c r="C104" i="1"/>
  <c r="F104" i="1" s="1"/>
  <c r="M103" i="1"/>
  <c r="C103" i="1"/>
  <c r="F103" i="1" s="1"/>
  <c r="M102" i="1"/>
  <c r="C102" i="1"/>
  <c r="F102" i="1" s="1"/>
  <c r="J102" i="1" s="1"/>
  <c r="M101" i="1"/>
  <c r="C101" i="1"/>
  <c r="F101" i="1" s="1"/>
  <c r="H101" i="1" s="1"/>
  <c r="M100" i="1"/>
  <c r="C100" i="1"/>
  <c r="F100" i="1" s="1"/>
  <c r="M99" i="1"/>
  <c r="J99" i="1"/>
  <c r="H99" i="1"/>
  <c r="C99" i="1"/>
  <c r="M98" i="1"/>
  <c r="J98" i="1"/>
  <c r="H98" i="1"/>
  <c r="C98" i="1"/>
  <c r="M97" i="1"/>
  <c r="F97" i="1"/>
  <c r="J97" i="1" s="1"/>
  <c r="M96" i="1"/>
  <c r="F96" i="1"/>
  <c r="J96" i="1" s="1"/>
  <c r="M95" i="1"/>
  <c r="F95" i="1"/>
  <c r="J95" i="1" s="1"/>
  <c r="C94" i="1"/>
  <c r="F94" i="1" s="1"/>
  <c r="M93" i="1"/>
  <c r="C93" i="1"/>
  <c r="F93" i="1" s="1"/>
  <c r="M92" i="1"/>
  <c r="C92" i="1"/>
  <c r="F92" i="1" s="1"/>
  <c r="M91" i="1"/>
  <c r="C91" i="1"/>
  <c r="F91" i="1" s="1"/>
  <c r="M90" i="1"/>
  <c r="F90" i="1"/>
  <c r="J90" i="1" s="1"/>
  <c r="C90" i="1"/>
  <c r="M89" i="1"/>
  <c r="C89" i="1"/>
  <c r="F89" i="1" s="1"/>
  <c r="H89" i="1" s="1"/>
  <c r="M88" i="1"/>
  <c r="C88" i="1"/>
  <c r="F88" i="1" s="1"/>
  <c r="M87" i="1"/>
  <c r="C87" i="1"/>
  <c r="F87" i="1" s="1"/>
  <c r="C86" i="1"/>
  <c r="F86" i="1" s="1"/>
  <c r="H86" i="1" s="1"/>
  <c r="M85" i="1"/>
  <c r="C85" i="1"/>
  <c r="F85" i="1" s="1"/>
  <c r="M84" i="1"/>
  <c r="C84" i="1"/>
  <c r="F84" i="1" s="1"/>
  <c r="M83" i="1"/>
  <c r="C83" i="1"/>
  <c r="F83" i="1" s="1"/>
  <c r="M82" i="1"/>
  <c r="C82" i="1"/>
  <c r="F82" i="1" s="1"/>
  <c r="M81" i="1"/>
  <c r="C81" i="1"/>
  <c r="F81" i="1" s="1"/>
  <c r="M80" i="1"/>
  <c r="C80" i="1"/>
  <c r="F80" i="1" s="1"/>
  <c r="M79" i="1"/>
  <c r="C79" i="1"/>
  <c r="F79" i="1" s="1"/>
  <c r="J79" i="1" s="1"/>
  <c r="C78" i="1"/>
  <c r="F78" i="1" s="1"/>
  <c r="M77" i="1"/>
  <c r="C77" i="1"/>
  <c r="F77" i="1" s="1"/>
  <c r="M76" i="1"/>
  <c r="F76" i="1"/>
  <c r="J76" i="1" s="1"/>
  <c r="C76" i="1"/>
  <c r="M75" i="1"/>
  <c r="C75" i="1"/>
  <c r="F75" i="1" s="1"/>
  <c r="H75" i="1" s="1"/>
  <c r="M74" i="1"/>
  <c r="C74" i="1"/>
  <c r="F74" i="1" s="1"/>
  <c r="M73" i="1"/>
  <c r="C73" i="1"/>
  <c r="F73" i="1" s="1"/>
  <c r="M72" i="1"/>
  <c r="C72" i="1"/>
  <c r="F72" i="1" s="1"/>
  <c r="M71" i="1"/>
  <c r="C71" i="1"/>
  <c r="F71" i="1" s="1"/>
  <c r="M70" i="1"/>
  <c r="C70" i="1"/>
  <c r="F70" i="1" s="1"/>
  <c r="M69" i="1"/>
  <c r="C69" i="1"/>
  <c r="F69" i="1" s="1"/>
  <c r="M68" i="1"/>
  <c r="F68" i="1"/>
  <c r="J68" i="1" s="1"/>
  <c r="C68" i="1"/>
  <c r="M67" i="1"/>
  <c r="C67" i="1"/>
  <c r="F67" i="1" s="1"/>
  <c r="H67" i="1" s="1"/>
  <c r="M66" i="1"/>
  <c r="C66" i="1"/>
  <c r="F66" i="1" s="1"/>
  <c r="M65" i="1"/>
  <c r="C65" i="1"/>
  <c r="F65" i="1" s="1"/>
  <c r="M64" i="1"/>
  <c r="C64" i="1"/>
  <c r="F64" i="1" s="1"/>
  <c r="M63" i="1"/>
  <c r="C63" i="1"/>
  <c r="F63" i="1" s="1"/>
  <c r="M62" i="1"/>
  <c r="C62" i="1"/>
  <c r="F62" i="1" s="1"/>
  <c r="M61" i="1"/>
  <c r="C61" i="1"/>
  <c r="F61" i="1" s="1"/>
  <c r="M60" i="1"/>
  <c r="C60" i="1"/>
  <c r="F60" i="1" s="1"/>
  <c r="J60" i="1" s="1"/>
  <c r="M59" i="1"/>
  <c r="C59" i="1"/>
  <c r="F59" i="1" s="1"/>
  <c r="H59" i="1" s="1"/>
  <c r="M58" i="1"/>
  <c r="C58" i="1"/>
  <c r="F58" i="1" s="1"/>
  <c r="M57" i="1"/>
  <c r="C57" i="1"/>
  <c r="F57" i="1" s="1"/>
  <c r="M56" i="1"/>
  <c r="C56" i="1"/>
  <c r="F56" i="1" s="1"/>
  <c r="M55" i="1"/>
  <c r="C55" i="1"/>
  <c r="F55" i="1" s="1"/>
  <c r="M54" i="1"/>
  <c r="C54" i="1"/>
  <c r="F54" i="1" s="1"/>
  <c r="M53" i="1"/>
  <c r="C53" i="1"/>
  <c r="F53" i="1" s="1"/>
  <c r="M52" i="1"/>
  <c r="C52" i="1"/>
  <c r="F52" i="1" s="1"/>
  <c r="J52" i="1" s="1"/>
  <c r="M51" i="1"/>
  <c r="C51" i="1"/>
  <c r="F51" i="1" s="1"/>
  <c r="H51" i="1" s="1"/>
  <c r="M50" i="1"/>
  <c r="C50" i="1"/>
  <c r="F50" i="1" s="1"/>
  <c r="M49" i="1"/>
  <c r="C49" i="1"/>
  <c r="F49" i="1" s="1"/>
  <c r="M48" i="1"/>
  <c r="C48" i="1"/>
  <c r="F48" i="1" s="1"/>
  <c r="M47" i="1"/>
  <c r="C47" i="1"/>
  <c r="F47" i="1" s="1"/>
  <c r="M46" i="1"/>
  <c r="C46" i="1"/>
  <c r="F46" i="1" s="1"/>
  <c r="C45" i="1"/>
  <c r="F45" i="1" s="1"/>
  <c r="C44" i="1"/>
  <c r="F44" i="1" s="1"/>
  <c r="C43" i="1"/>
  <c r="F43" i="1" s="1"/>
  <c r="J43" i="1" s="1"/>
  <c r="F42" i="1"/>
  <c r="J42" i="1" s="1"/>
  <c r="C42" i="1"/>
  <c r="C41" i="1"/>
  <c r="F41" i="1" s="1"/>
  <c r="C40" i="1"/>
  <c r="F40" i="1" s="1"/>
  <c r="K40" i="1" s="1"/>
  <c r="M40" i="1" s="1"/>
  <c r="F39" i="1"/>
  <c r="J39" i="1" s="1"/>
  <c r="C39" i="1"/>
  <c r="C38" i="1"/>
  <c r="F38" i="1" s="1"/>
  <c r="C37" i="1"/>
  <c r="F37" i="1" s="1"/>
  <c r="C36" i="1"/>
  <c r="F36" i="1" s="1"/>
  <c r="M35" i="1"/>
  <c r="C35" i="1"/>
  <c r="F35" i="1" s="1"/>
  <c r="C34" i="1"/>
  <c r="F34" i="1" s="1"/>
  <c r="H34" i="1" s="1"/>
  <c r="C33" i="1"/>
  <c r="F33" i="1" s="1"/>
  <c r="C32" i="1"/>
  <c r="F32" i="1" s="1"/>
  <c r="C31" i="1"/>
  <c r="F31" i="1" s="1"/>
  <c r="M30" i="1"/>
  <c r="C30" i="1"/>
  <c r="F30" i="1" s="1"/>
  <c r="M29" i="1"/>
  <c r="C29" i="1"/>
  <c r="F29" i="1" s="1"/>
  <c r="M28" i="1"/>
  <c r="C28" i="1"/>
  <c r="F28" i="1" s="1"/>
  <c r="M27" i="1"/>
  <c r="C27" i="1"/>
  <c r="F27" i="1" s="1"/>
  <c r="M26" i="1"/>
  <c r="C26" i="1"/>
  <c r="F26" i="1" s="1"/>
  <c r="J26" i="1" s="1"/>
  <c r="M25" i="1"/>
  <c r="C25" i="1"/>
  <c r="F25" i="1" s="1"/>
  <c r="H25" i="1" s="1"/>
  <c r="M24" i="1"/>
  <c r="C24" i="1"/>
  <c r="F24" i="1" s="1"/>
  <c r="M23" i="1"/>
  <c r="C23" i="1"/>
  <c r="F23" i="1" s="1"/>
  <c r="M22" i="1"/>
  <c r="C22" i="1"/>
  <c r="F22" i="1" s="1"/>
  <c r="M21" i="1"/>
  <c r="C21" i="1"/>
  <c r="F21" i="1" s="1"/>
  <c r="M20" i="1"/>
  <c r="C20" i="1"/>
  <c r="F20" i="1" s="1"/>
  <c r="M19" i="1"/>
  <c r="C19" i="1"/>
  <c r="F19" i="1" s="1"/>
  <c r="M18" i="1"/>
  <c r="C18" i="1"/>
  <c r="F18" i="1" s="1"/>
  <c r="J18" i="1" s="1"/>
  <c r="M17" i="1"/>
  <c r="C17" i="1"/>
  <c r="F17" i="1" s="1"/>
  <c r="H17" i="1" s="1"/>
  <c r="M16" i="1"/>
  <c r="C16" i="1"/>
  <c r="F16" i="1" s="1"/>
  <c r="M15" i="1"/>
  <c r="C15" i="1"/>
  <c r="F15" i="1" s="1"/>
  <c r="M14" i="1"/>
  <c r="C14" i="1"/>
  <c r="F14" i="1" s="1"/>
  <c r="M13" i="1"/>
  <c r="C13" i="1"/>
  <c r="F13" i="1" s="1"/>
  <c r="M12" i="1"/>
  <c r="C12" i="1"/>
  <c r="F12" i="1" s="1"/>
  <c r="M11" i="1"/>
  <c r="C11" i="1"/>
  <c r="F11" i="1" s="1"/>
  <c r="M10" i="1"/>
  <c r="C10" i="1"/>
  <c r="F10" i="1" s="1"/>
  <c r="J10" i="1" s="1"/>
  <c r="M9" i="1"/>
  <c r="C9" i="1"/>
  <c r="F9" i="1" s="1"/>
  <c r="H9" i="1" s="1"/>
  <c r="M8" i="1"/>
  <c r="C8" i="1"/>
  <c r="F8" i="1" s="1"/>
  <c r="M7" i="1"/>
  <c r="C7" i="1"/>
  <c r="F7" i="1" s="1"/>
  <c r="M6" i="1"/>
  <c r="C6" i="1"/>
  <c r="F6" i="1" s="1"/>
  <c r="M5" i="1"/>
  <c r="C5" i="1"/>
  <c r="F5" i="1" s="1"/>
  <c r="M4" i="1"/>
  <c r="C4" i="1"/>
  <c r="F4" i="1" s="1"/>
  <c r="N87" i="2" l="1"/>
  <c r="L87" i="2"/>
  <c r="L46" i="2"/>
  <c r="N46" i="2"/>
  <c r="N40" i="2"/>
  <c r="O40" i="2"/>
  <c r="Q40" i="2" s="1"/>
  <c r="L78" i="2"/>
  <c r="N78" i="2"/>
  <c r="N96" i="2"/>
  <c r="L84" i="2"/>
  <c r="L95" i="2"/>
  <c r="L5" i="2"/>
  <c r="N5" i="2"/>
  <c r="L12" i="2"/>
  <c r="N12" i="2"/>
  <c r="L120" i="2"/>
  <c r="N120" i="2"/>
  <c r="N36" i="2"/>
  <c r="O36" i="2"/>
  <c r="Q36" i="2" s="1"/>
  <c r="L42" i="2"/>
  <c r="N42" i="2"/>
  <c r="L128" i="2"/>
  <c r="N128" i="2"/>
  <c r="L20" i="2"/>
  <c r="N20" i="2"/>
  <c r="L62" i="2"/>
  <c r="N62" i="2"/>
  <c r="L54" i="2"/>
  <c r="N54" i="2"/>
  <c r="L28" i="2"/>
  <c r="N28" i="2"/>
  <c r="L38" i="2"/>
  <c r="N38" i="2"/>
  <c r="N44" i="2"/>
  <c r="O44" i="2"/>
  <c r="Q44" i="2" s="1"/>
  <c r="L70" i="2"/>
  <c r="N70" i="2"/>
  <c r="L81" i="2"/>
  <c r="N81" i="2"/>
  <c r="L104" i="2"/>
  <c r="N104" i="2"/>
  <c r="N115" i="2"/>
  <c r="L115" i="2"/>
  <c r="L4" i="2"/>
  <c r="N4" i="2"/>
  <c r="N35" i="2"/>
  <c r="L35" i="2"/>
  <c r="N57" i="2"/>
  <c r="L57" i="2"/>
  <c r="L112" i="2"/>
  <c r="N112" i="2"/>
  <c r="L31" i="2"/>
  <c r="L73" i="2"/>
  <c r="L97" i="2"/>
  <c r="O31" i="2"/>
  <c r="Q31" i="2" s="1"/>
  <c r="L23" i="2"/>
  <c r="L65" i="2"/>
  <c r="N92" i="2"/>
  <c r="L123" i="2"/>
  <c r="L15" i="2"/>
  <c r="L7" i="2"/>
  <c r="L49" i="2"/>
  <c r="L107" i="2"/>
  <c r="N13" i="2"/>
  <c r="L13" i="2"/>
  <c r="N19" i="2"/>
  <c r="L19" i="2"/>
  <c r="N52" i="2"/>
  <c r="L52" i="2"/>
  <c r="N11" i="2"/>
  <c r="L11" i="2"/>
  <c r="L25" i="2"/>
  <c r="N25" i="2"/>
  <c r="N47" i="2"/>
  <c r="L47" i="2"/>
  <c r="N53" i="2"/>
  <c r="L53" i="2"/>
  <c r="L67" i="2"/>
  <c r="N67" i="2"/>
  <c r="N76" i="2"/>
  <c r="L76" i="2"/>
  <c r="N102" i="2"/>
  <c r="L102" i="2"/>
  <c r="N105" i="2"/>
  <c r="L105" i="2"/>
  <c r="N111" i="2"/>
  <c r="L111" i="2"/>
  <c r="L125" i="2"/>
  <c r="N125" i="2"/>
  <c r="N10" i="2"/>
  <c r="L10" i="2"/>
  <c r="N55" i="2"/>
  <c r="L55" i="2"/>
  <c r="N119" i="2"/>
  <c r="L119" i="2"/>
  <c r="N80" i="2"/>
  <c r="L80" i="2"/>
  <c r="N17" i="2"/>
  <c r="L17" i="2"/>
  <c r="N26" i="2"/>
  <c r="L26" i="2"/>
  <c r="N29" i="2"/>
  <c r="L29" i="2"/>
  <c r="N59" i="2"/>
  <c r="L59" i="2"/>
  <c r="N68" i="2"/>
  <c r="L68" i="2"/>
  <c r="N71" i="2"/>
  <c r="L71" i="2"/>
  <c r="N77" i="2"/>
  <c r="L77" i="2"/>
  <c r="N103" i="2"/>
  <c r="L103" i="2"/>
  <c r="L117" i="2"/>
  <c r="N117" i="2"/>
  <c r="N126" i="2"/>
  <c r="L126" i="2"/>
  <c r="N129" i="2"/>
  <c r="L129" i="2"/>
  <c r="O32" i="2"/>
  <c r="Q32" i="2" s="1"/>
  <c r="N32" i="2"/>
  <c r="L32" i="2"/>
  <c r="O39" i="2"/>
  <c r="Q39" i="2" s="1"/>
  <c r="N39" i="2"/>
  <c r="L39" i="2"/>
  <c r="L86" i="2"/>
  <c r="O86" i="2"/>
  <c r="Q86" i="2" s="1"/>
  <c r="N86" i="2"/>
  <c r="L89" i="2"/>
  <c r="N89" i="2"/>
  <c r="N113" i="2"/>
  <c r="L113" i="2"/>
  <c r="L9" i="2"/>
  <c r="N9" i="2"/>
  <c r="N18" i="2"/>
  <c r="L18" i="2"/>
  <c r="N21" i="2"/>
  <c r="L21" i="2"/>
  <c r="N27" i="2"/>
  <c r="L27" i="2"/>
  <c r="O33" i="2"/>
  <c r="Q33" i="2" s="1"/>
  <c r="N33" i="2"/>
  <c r="L33" i="2"/>
  <c r="N51" i="2"/>
  <c r="L51" i="2"/>
  <c r="N60" i="2"/>
  <c r="L60" i="2"/>
  <c r="N63" i="2"/>
  <c r="L63" i="2"/>
  <c r="N69" i="2"/>
  <c r="L69" i="2"/>
  <c r="L109" i="2"/>
  <c r="N109" i="2"/>
  <c r="N118" i="2"/>
  <c r="L118" i="2"/>
  <c r="N121" i="2"/>
  <c r="L121" i="2"/>
  <c r="N127" i="2"/>
  <c r="L127" i="2"/>
  <c r="N110" i="2"/>
  <c r="L110" i="2"/>
  <c r="O34" i="2"/>
  <c r="Q34" i="2" s="1"/>
  <c r="N34" i="2"/>
  <c r="L34" i="2"/>
  <c r="O43" i="2"/>
  <c r="Q43" i="2" s="1"/>
  <c r="N43" i="2"/>
  <c r="L43" i="2"/>
  <c r="N90" i="2"/>
  <c r="L90" i="2"/>
  <c r="N93" i="2"/>
  <c r="L93" i="2"/>
  <c r="L131" i="2"/>
  <c r="N131" i="2"/>
  <c r="O131" i="2"/>
  <c r="Q131" i="2" s="1"/>
  <c r="N61" i="2"/>
  <c r="L61" i="2"/>
  <c r="L75" i="2"/>
  <c r="N75" i="2"/>
  <c r="L101" i="2"/>
  <c r="N101" i="2"/>
  <c r="N79" i="2"/>
  <c r="L79" i="2"/>
  <c r="N82" i="2"/>
  <c r="L82" i="2"/>
  <c r="N91" i="2"/>
  <c r="L91" i="2"/>
  <c r="O132" i="2"/>
  <c r="Q132" i="2" s="1"/>
  <c r="N132" i="2"/>
  <c r="L132" i="2"/>
  <c r="L6" i="2"/>
  <c r="L14" i="2"/>
  <c r="L22" i="2"/>
  <c r="L30" i="2"/>
  <c r="L37" i="2"/>
  <c r="O38" i="2"/>
  <c r="Q38" i="2" s="1"/>
  <c r="L41" i="2"/>
  <c r="O42" i="2"/>
  <c r="Q42" i="2" s="1"/>
  <c r="L45" i="2"/>
  <c r="L48" i="2"/>
  <c r="L56" i="2"/>
  <c r="L64" i="2"/>
  <c r="L72" i="2"/>
  <c r="O78" i="2"/>
  <c r="Q78" i="2" s="1"/>
  <c r="L83" i="2"/>
  <c r="L94" i="2"/>
  <c r="L106" i="2"/>
  <c r="L114" i="2"/>
  <c r="L122" i="2"/>
  <c r="L130" i="2"/>
  <c r="N37" i="2"/>
  <c r="N41" i="2"/>
  <c r="N45" i="2"/>
  <c r="N94" i="2"/>
  <c r="N130" i="2"/>
  <c r="L8" i="2"/>
  <c r="L16" i="2"/>
  <c r="L24" i="2"/>
  <c r="L36" i="2"/>
  <c r="L40" i="2"/>
  <c r="L44" i="2"/>
  <c r="L50" i="2"/>
  <c r="L58" i="2"/>
  <c r="L66" i="2"/>
  <c r="L74" i="2"/>
  <c r="L85" i="2"/>
  <c r="L88" i="2"/>
  <c r="L100" i="2"/>
  <c r="L108" i="2"/>
  <c r="L116" i="2"/>
  <c r="L124" i="2"/>
  <c r="H96" i="1"/>
  <c r="H95" i="1"/>
  <c r="J54" i="1"/>
  <c r="H54" i="1"/>
  <c r="J62" i="1"/>
  <c r="H62" i="1"/>
  <c r="H66" i="1"/>
  <c r="J66" i="1"/>
  <c r="J77" i="1"/>
  <c r="H77" i="1"/>
  <c r="J81" i="1"/>
  <c r="H81" i="1"/>
  <c r="H85" i="1"/>
  <c r="J85" i="1"/>
  <c r="H50" i="1"/>
  <c r="J50" i="1"/>
  <c r="J80" i="1"/>
  <c r="H80" i="1"/>
  <c r="H124" i="1"/>
  <c r="J124" i="1"/>
  <c r="H58" i="1"/>
  <c r="J58" i="1"/>
  <c r="J69" i="1"/>
  <c r="H69" i="1"/>
  <c r="J128" i="1"/>
  <c r="H128" i="1"/>
  <c r="J11" i="1"/>
  <c r="H11" i="1"/>
  <c r="K36" i="1"/>
  <c r="M36" i="1" s="1"/>
  <c r="J36" i="1"/>
  <c r="J70" i="1"/>
  <c r="H70" i="1"/>
  <c r="H74" i="1"/>
  <c r="J74" i="1"/>
  <c r="J103" i="1"/>
  <c r="H103" i="1"/>
  <c r="J46" i="1"/>
  <c r="H46" i="1"/>
  <c r="J61" i="1"/>
  <c r="H61" i="1"/>
  <c r="J92" i="1"/>
  <c r="H92" i="1"/>
  <c r="J120" i="1"/>
  <c r="H120" i="1"/>
  <c r="J4" i="1"/>
  <c r="H4" i="1"/>
  <c r="H8" i="1"/>
  <c r="J8" i="1"/>
  <c r="J19" i="1"/>
  <c r="H19" i="1"/>
  <c r="J78" i="1"/>
  <c r="H78" i="1"/>
  <c r="J12" i="1"/>
  <c r="H12" i="1"/>
  <c r="H16" i="1"/>
  <c r="J16" i="1"/>
  <c r="J27" i="1"/>
  <c r="H27" i="1"/>
  <c r="J38" i="1"/>
  <c r="H38" i="1"/>
  <c r="H100" i="1"/>
  <c r="J100" i="1"/>
  <c r="J111" i="1"/>
  <c r="H111" i="1"/>
  <c r="J20" i="1"/>
  <c r="H20" i="1"/>
  <c r="H24" i="1"/>
  <c r="J24" i="1"/>
  <c r="K44" i="1"/>
  <c r="M44" i="1" s="1"/>
  <c r="J44" i="1"/>
  <c r="J91" i="1"/>
  <c r="H91" i="1"/>
  <c r="J104" i="1"/>
  <c r="H104" i="1"/>
  <c r="H108" i="1"/>
  <c r="J108" i="1"/>
  <c r="J119" i="1"/>
  <c r="H119" i="1"/>
  <c r="J131" i="1"/>
  <c r="H131" i="1"/>
  <c r="J28" i="1"/>
  <c r="H28" i="1"/>
  <c r="J33" i="1"/>
  <c r="K33" i="1"/>
  <c r="M33" i="1" s="1"/>
  <c r="H33" i="1"/>
  <c r="J53" i="1"/>
  <c r="H53" i="1"/>
  <c r="H88" i="1"/>
  <c r="J88" i="1"/>
  <c r="J112" i="1"/>
  <c r="H112" i="1"/>
  <c r="H116" i="1"/>
  <c r="J116" i="1"/>
  <c r="J127" i="1"/>
  <c r="H127" i="1"/>
  <c r="H42" i="1"/>
  <c r="H97" i="1"/>
  <c r="J40" i="1"/>
  <c r="K45" i="1"/>
  <c r="M45" i="1" s="1"/>
  <c r="J45" i="1"/>
  <c r="H45" i="1"/>
  <c r="J121" i="1"/>
  <c r="H121" i="1"/>
  <c r="H7" i="1"/>
  <c r="J7" i="1"/>
  <c r="H15" i="1"/>
  <c r="J15" i="1"/>
  <c r="H23" i="1"/>
  <c r="J23" i="1"/>
  <c r="K31" i="1"/>
  <c r="M31" i="1" s="1"/>
  <c r="H31" i="1"/>
  <c r="J31" i="1"/>
  <c r="H35" i="1"/>
  <c r="J35" i="1"/>
  <c r="H49" i="1"/>
  <c r="J49" i="1"/>
  <c r="J57" i="1"/>
  <c r="H57" i="1"/>
  <c r="H65" i="1"/>
  <c r="J65" i="1"/>
  <c r="H73" i="1"/>
  <c r="J73" i="1"/>
  <c r="J83" i="1"/>
  <c r="H83" i="1"/>
  <c r="K94" i="1"/>
  <c r="M94" i="1" s="1"/>
  <c r="J94" i="1"/>
  <c r="H94" i="1"/>
  <c r="J106" i="1"/>
  <c r="H106" i="1"/>
  <c r="J114" i="1"/>
  <c r="H114" i="1"/>
  <c r="J122" i="1"/>
  <c r="H122" i="1"/>
  <c r="K130" i="1"/>
  <c r="M130" i="1" s="1"/>
  <c r="J130" i="1"/>
  <c r="H130" i="1"/>
  <c r="J14" i="1"/>
  <c r="H14" i="1"/>
  <c r="J30" i="1"/>
  <c r="H30" i="1"/>
  <c r="J48" i="1"/>
  <c r="H48" i="1"/>
  <c r="J64" i="1"/>
  <c r="H64" i="1"/>
  <c r="J82" i="1"/>
  <c r="H82" i="1"/>
  <c r="J105" i="1"/>
  <c r="H105" i="1"/>
  <c r="J113" i="1"/>
  <c r="H113" i="1"/>
  <c r="K32" i="1"/>
  <c r="M32" i="1" s="1"/>
  <c r="J32" i="1"/>
  <c r="H32" i="1"/>
  <c r="J6" i="1"/>
  <c r="H6" i="1"/>
  <c r="J22" i="1"/>
  <c r="H22" i="1"/>
  <c r="K41" i="1"/>
  <c r="M41" i="1" s="1"/>
  <c r="J41" i="1"/>
  <c r="H41" i="1"/>
  <c r="J56" i="1"/>
  <c r="H56" i="1"/>
  <c r="J72" i="1"/>
  <c r="H72" i="1"/>
  <c r="J93" i="1"/>
  <c r="H93" i="1"/>
  <c r="J129" i="1"/>
  <c r="H129" i="1"/>
  <c r="J84" i="1"/>
  <c r="H84" i="1"/>
  <c r="J87" i="1"/>
  <c r="H87" i="1"/>
  <c r="J107" i="1"/>
  <c r="H107" i="1"/>
  <c r="J115" i="1"/>
  <c r="H115" i="1"/>
  <c r="J123" i="1"/>
  <c r="H123" i="1"/>
  <c r="J5" i="1"/>
  <c r="H5" i="1"/>
  <c r="H13" i="1"/>
  <c r="J13" i="1"/>
  <c r="J21" i="1"/>
  <c r="H21" i="1"/>
  <c r="J29" i="1"/>
  <c r="H29" i="1"/>
  <c r="J47" i="1"/>
  <c r="H47" i="1"/>
  <c r="J55" i="1"/>
  <c r="H55" i="1"/>
  <c r="J63" i="1"/>
  <c r="H63" i="1"/>
  <c r="J71" i="1"/>
  <c r="H71" i="1"/>
  <c r="K37" i="1"/>
  <c r="M37" i="1" s="1"/>
  <c r="J37" i="1"/>
  <c r="H37" i="1"/>
  <c r="K39" i="1"/>
  <c r="M39" i="1" s="1"/>
  <c r="J9" i="1"/>
  <c r="J17" i="1"/>
  <c r="J25" i="1"/>
  <c r="J34" i="1"/>
  <c r="K38" i="1"/>
  <c r="M38" i="1" s="1"/>
  <c r="K42" i="1"/>
  <c r="M42" i="1" s="1"/>
  <c r="J51" i="1"/>
  <c r="J59" i="1"/>
  <c r="J67" i="1"/>
  <c r="J75" i="1"/>
  <c r="K78" i="1"/>
  <c r="M78" i="1" s="1"/>
  <c r="J86" i="1"/>
  <c r="J89" i="1"/>
  <c r="J101" i="1"/>
  <c r="J109" i="1"/>
  <c r="J117" i="1"/>
  <c r="J125" i="1"/>
  <c r="K131" i="1"/>
  <c r="M131" i="1" s="1"/>
  <c r="K34" i="1"/>
  <c r="M34" i="1" s="1"/>
  <c r="K86" i="1"/>
  <c r="M86" i="1" s="1"/>
  <c r="K43" i="1"/>
  <c r="M43" i="1" s="1"/>
  <c r="H36" i="1"/>
  <c r="H40" i="1"/>
  <c r="H44" i="1"/>
  <c r="H10" i="1"/>
  <c r="H18" i="1"/>
  <c r="H26" i="1"/>
  <c r="H39" i="1"/>
  <c r="H43" i="1"/>
  <c r="H52" i="1"/>
  <c r="H60" i="1"/>
  <c r="H68" i="1"/>
  <c r="H76" i="1"/>
  <c r="H79" i="1"/>
  <c r="H90" i="1"/>
  <c r="H102" i="1"/>
  <c r="H110" i="1"/>
  <c r="H118" i="1"/>
  <c r="H126" i="1"/>
  <c r="H132" i="1"/>
  <c r="J132" i="1"/>
</calcChain>
</file>

<file path=xl/sharedStrings.xml><?xml version="1.0" encoding="utf-8"?>
<sst xmlns="http://schemas.openxmlformats.org/spreadsheetml/2006/main" count="1389" uniqueCount="132">
  <si>
    <t>Preis 1cl</t>
  </si>
  <si>
    <t>2cl</t>
  </si>
  <si>
    <t>WES</t>
  </si>
  <si>
    <t>4cl</t>
  </si>
  <si>
    <t>WES.</t>
  </si>
  <si>
    <t>Portion Menge</t>
  </si>
  <si>
    <t>Portion Preis</t>
  </si>
  <si>
    <t>WES:</t>
  </si>
  <si>
    <t>Monkey 47</t>
  </si>
  <si>
    <t>Gin</t>
  </si>
  <si>
    <t>Jimador Blanco</t>
  </si>
  <si>
    <t>Tequila</t>
  </si>
  <si>
    <t>Jose C. Tradi Silver</t>
  </si>
  <si>
    <t>Courvoisier</t>
  </si>
  <si>
    <t>Brandy</t>
  </si>
  <si>
    <t>Monkey Shoulder</t>
  </si>
  <si>
    <t>Whisky</t>
  </si>
  <si>
    <t>Ardbeg Sinlge</t>
  </si>
  <si>
    <t>Glenfarclas 12y</t>
  </si>
  <si>
    <t>Jameson 0,7</t>
  </si>
  <si>
    <t>Jameson 1 ,0</t>
  </si>
  <si>
    <t>Makers Mark</t>
  </si>
  <si>
    <t>Woodford Rye</t>
  </si>
  <si>
    <t>Gosling´s</t>
  </si>
  <si>
    <t>Rum</t>
  </si>
  <si>
    <t>Havanna 7</t>
  </si>
  <si>
    <t>Tiki lovers Dark</t>
  </si>
  <si>
    <t>Berliner Luft</t>
  </si>
  <si>
    <t>Likör</t>
  </si>
  <si>
    <t>Disaronno</t>
  </si>
  <si>
    <t>maraschino</t>
  </si>
  <si>
    <t>Fernet Branca</t>
  </si>
  <si>
    <t>Jägermeister 0,7</t>
  </si>
  <si>
    <t>Jägermeister 1,0</t>
  </si>
  <si>
    <t>Sambuca Molinari 0,7</t>
  </si>
  <si>
    <t>Carpano Classico rosso</t>
  </si>
  <si>
    <t>Wermut &amp;Co</t>
  </si>
  <si>
    <t>Taylor´s 10y</t>
  </si>
  <si>
    <t>Monin Grenadine</t>
  </si>
  <si>
    <t>Sirup</t>
  </si>
  <si>
    <t>Angostura Aromatic Bitters</t>
  </si>
  <si>
    <t>Bitters</t>
  </si>
  <si>
    <t>San Cosme Oaxaca</t>
  </si>
  <si>
    <t>Pisco Barsol</t>
  </si>
  <si>
    <t>Cranberry-Nektar</t>
  </si>
  <si>
    <t>AFG</t>
  </si>
  <si>
    <t>Apfelsaft_trüb</t>
  </si>
  <si>
    <t>Tomatensaft 0,2</t>
  </si>
  <si>
    <t>Taittinger</t>
  </si>
  <si>
    <t>Wein &amp; Co</t>
  </si>
  <si>
    <t>Killepitsch 0,7</t>
  </si>
  <si>
    <t>Starnberger hell 30 L</t>
  </si>
  <si>
    <t>Bier</t>
  </si>
  <si>
    <t>Krombacher Alkoholfrei</t>
  </si>
  <si>
    <t>Coca-Cola 24/0,2</t>
  </si>
  <si>
    <t>Coca-Cola Light 24/0,3</t>
  </si>
  <si>
    <t>Fever Tree (hole range) 24*0,2</t>
  </si>
  <si>
    <t>Schweppes (hole range) 24*0,2</t>
  </si>
  <si>
    <t>Regensteiner spritzig</t>
  </si>
  <si>
    <t>Vöslauer 0,25</t>
  </si>
  <si>
    <t>Vöslauer 0,75</t>
  </si>
  <si>
    <t>Starnberger hell 20*0,33</t>
  </si>
  <si>
    <t>Desmond´s Lime Juice</t>
  </si>
  <si>
    <t>Giffard Rohrzucker</t>
  </si>
  <si>
    <t>Antica Formula</t>
  </si>
  <si>
    <t>Aperol 1l</t>
  </si>
  <si>
    <t>Appelton Est 12y</t>
  </si>
  <si>
    <t>Bacardi 4</t>
  </si>
  <si>
    <t>Bacardi Carta Blanca</t>
  </si>
  <si>
    <t>Bacardi Superior 44,5%</t>
  </si>
  <si>
    <t>Bailey´s</t>
  </si>
  <si>
    <t>Benedictine</t>
  </si>
  <si>
    <t>Campari 1l</t>
  </si>
  <si>
    <t>Carlos I Brandy</t>
  </si>
  <si>
    <t>Chambord</t>
  </si>
  <si>
    <t>Cointreau</t>
  </si>
  <si>
    <t>Cynar</t>
  </si>
  <si>
    <t>Flor de Cana 7y</t>
  </si>
  <si>
    <t>Frangelico</t>
  </si>
  <si>
    <t>Grand Manier</t>
  </si>
  <si>
    <t>Grey Goose</t>
  </si>
  <si>
    <t>Vodka</t>
  </si>
  <si>
    <t>Hendrick`s</t>
  </si>
  <si>
    <t>Italicus</t>
  </si>
  <si>
    <t>Johnnie Walker Black</t>
  </si>
  <si>
    <t>Kahlua</t>
  </si>
  <si>
    <t>Leblon Cachaca</t>
  </si>
  <si>
    <t>Lillet Blanc</t>
  </si>
  <si>
    <t>Noilly Prat</t>
  </si>
  <si>
    <t>Pernod</t>
  </si>
  <si>
    <t>Smoky Goat</t>
  </si>
  <si>
    <t xml:space="preserve">Tanqueray London </t>
  </si>
  <si>
    <t>Wild Turkey 81</t>
  </si>
  <si>
    <t>Wray &amp; Nephew 63%</t>
  </si>
  <si>
    <t>Glenfiddich 12y</t>
  </si>
  <si>
    <t>Balvenie 12y double wood</t>
  </si>
  <si>
    <t>Punt e Mes</t>
  </si>
  <si>
    <t>St. Germain</t>
  </si>
  <si>
    <t xml:space="preserve">Abyme </t>
  </si>
  <si>
    <t>Abyme 10%</t>
  </si>
  <si>
    <t>Rhizom</t>
  </si>
  <si>
    <t>Rhizom 10%</t>
  </si>
  <si>
    <t>Podrum Island Gin</t>
  </si>
  <si>
    <t>Jamaican Ginger Beer</t>
  </si>
  <si>
    <t>Braulio</t>
  </si>
  <si>
    <t>Averna Don Salvatore</t>
  </si>
  <si>
    <t>Tiki lovers Pineapple</t>
  </si>
  <si>
    <t>Courvoisier VSOP</t>
  </si>
  <si>
    <t>Jimador blanco</t>
  </si>
  <si>
    <t>Jimador rep</t>
  </si>
  <si>
    <t>Havanna 3</t>
  </si>
  <si>
    <t>Sambuca Molinari 1l</t>
  </si>
  <si>
    <t>Monkey 47 Sloe</t>
  </si>
  <si>
    <t>Montenegro Amaro</t>
  </si>
  <si>
    <t>Pisco Control</t>
  </si>
  <si>
    <t>Pisco El Goberandor</t>
  </si>
  <si>
    <t>Woodford Bourbon</t>
  </si>
  <si>
    <t>Bouvet Cremant</t>
  </si>
  <si>
    <t>ID</t>
  </si>
  <si>
    <t>ProductName</t>
  </si>
  <si>
    <t>PriceNetto</t>
  </si>
  <si>
    <t>PriceBrutto</t>
  </si>
  <si>
    <t>unit</t>
  </si>
  <si>
    <t>category</t>
  </si>
  <si>
    <t>Spalte2</t>
  </si>
  <si>
    <t>OWG</t>
  </si>
  <si>
    <t>UWG</t>
  </si>
  <si>
    <t>Beverage</t>
  </si>
  <si>
    <t>Spirit</t>
  </si>
  <si>
    <t>Wein</t>
  </si>
  <si>
    <t>MainProductGroup</t>
  </si>
  <si>
    <t>SubProductGroup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</si>
</sst>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</numFmts>
  <fonts count="6">
    <font>
      <sz val="12"/>
      <color theme="1"/>
      <name val="Courier"/>
      <family val="2"/>
    </font>
    <font>
      <sz val="12"/>
      <color theme="1"/>
      <name val="Courier"/>
      <family val="2"/>
    </font>
    <font>
      <u/>
      <sz val="12"/>
      <color theme="1"/>
      <name val="Courier"/>
      <family val="2"/>
    </font>
    <font>
      <sz val="12"/>
      <color theme="1"/>
      <name val="Courier"/>
      <family val="1"/>
    </font>
    <font>
      <b/>
      <sz val="12"/>
      <color theme="1"/>
      <name val="Courier"/>
      <family val="1"/>
    </font>
    <font>
      <i/>
      <sz val="12"/>
      <color theme="1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44" fontId="0" fillId="0" borderId="0" xfId="1" applyFont="1"/>
    <xf numFmtId="10" fontId="0" fillId="0" borderId="0" xfId="2" applyNumberFormat="1" applyFont="1"/>
    <xf numFmtId="0" fontId="0" fillId="0" borderId="0" xfId="1" applyNumberFormat="1" applyFont="1"/>
    <xf numFmtId="0" fontId="2" fillId="0" borderId="0" xfId="0" applyFont="1"/>
    <xf numFmtId="44" fontId="3" fillId="0" borderId="0" xfId="1" applyFont="1"/>
    <xf numFmtId="0" fontId="3" fillId="0" borderId="0" xfId="0" applyFont="1"/>
    <xf numFmtId="44" fontId="4" fillId="0" borderId="0" xfId="1" applyFont="1"/>
    <xf numFmtId="164" fontId="0" fillId="0" borderId="0" xfId="1" applyNumberFormat="1" applyFont="1"/>
    <xf numFmtId="44" fontId="5" fillId="0" borderId="0" xfId="1" applyFont="1"/>
    <xf numFmtId="2" fontId="0" fillId="0" borderId="0" xfId="0" applyNumberFormat="1"/>
    <xf numFmtId="2" fontId="0" fillId="0" borderId="0" xfId="1" applyNumberFormat="1" applyFont="1"/>
  </cellXfs>
  <cellStyles count="3">
    <cellStyle name="Prozent" xfId="2" builtinId="5"/>
    <cellStyle name="Standard" xfId="0" builtinId="0"/>
    <cellStyle name="Währung" xfId="1" builtinId="4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2"/>
        <scheme val="none"/>
      </font>
      <numFmt numFmtId="0" formatCode="General"/>
    </dxf>
    <dxf>
      <alignment horizontal="center" vertical="center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D2953-7F3A-3548-B58A-D31D0336C730}" name="Tabelle3" displayName="Tabelle3" ref="A3:N132" totalsRowShown="0" headerRowDxfId="33">
  <autoFilter ref="A3:N132" xr:uid="{3848541E-130E-A54C-9CEC-EB8634DBCE86}"/>
  <sortState xmlns:xlrd2="http://schemas.microsoft.com/office/spreadsheetml/2017/richdata2" ref="A4:N132">
    <sortCondition ref="N3:N132"/>
  </sortState>
  <tableColumns count="14">
    <tableColumn id="2" xr3:uid="{D844065F-57C0-9D4D-878A-C1D837F7641E}" name="ProductName"/>
    <tableColumn id="4" xr3:uid="{775B52FE-FEA2-F743-9FB8-24CD17C3FA0C}" name="PriceNetto" dataCellStyle="Währung"/>
    <tableColumn id="3" xr3:uid="{7053A42F-96DD-584B-AEE2-D08A00A58138}" name="PriceBrutto" dataCellStyle="Währung">
      <calculatedColumnFormula>Tabelle3[[#This Row],[PriceNetto]]*1.19</calculatedColumnFormula>
    </tableColumn>
    <tableColumn id="6" xr3:uid="{487A2A2F-1411-A941-866B-D3A2035F4634}" name="unit"/>
    <tableColumn id="7" xr3:uid="{BDD33204-6185-6948-9DED-E78E2E36852F}" name="category"/>
    <tableColumn id="8" xr3:uid="{44243D3F-ED01-404A-AE2C-C057872EA7E8}" name="Preis 1cl" dataCellStyle="Währung"/>
    <tableColumn id="9" xr3:uid="{CF4B9E92-4096-394D-972A-710458E34B62}" name="2cl" dataCellStyle="Währung"/>
    <tableColumn id="10" xr3:uid="{79CAC954-E585-3346-AACA-939E9C92038F}" name="WES" dataDxfId="32" dataCellStyle="Prozent">
      <calculatedColumnFormula>Tabelle3[[#This Row],[Preis 1cl]]*2/Tabelle3[[#This Row],[2cl]]</calculatedColumnFormula>
    </tableColumn>
    <tableColumn id="11" xr3:uid="{32C62B65-A19E-0545-93A0-4D5FE3661252}" name="4cl" dataCellStyle="Währung"/>
    <tableColumn id="12" xr3:uid="{8BCAF522-9E7F-C74D-8B32-D0DB6551B08E}" name="WES." dataDxfId="31" dataCellStyle="Prozent">
      <calculatedColumnFormula>Tabelle3[[#This Row],[Preis 1cl]]*4/Tabelle3[[#This Row],[4cl]]</calculatedColumnFormula>
    </tableColumn>
    <tableColumn id="13" xr3:uid="{0492835A-4F40-F04E-8C62-370220549686}" name="Portion Menge" dataCellStyle="Währung"/>
    <tableColumn id="14" xr3:uid="{43A53FF2-23A1-C44E-B7B0-42C41E36D250}" name="Portion Preis" dataCellStyle="Währung"/>
    <tableColumn id="15" xr3:uid="{5F60BFD2-1810-7D45-B5EB-F2AA2FA40C90}" name="WES:" dataDxfId="30" dataCellStyle="Prozent">
      <calculatedColumnFormula>Tabelle3[[#This Row],[Portion Menge]]/Tabelle3[[#This Row],[Portion Preis]]</calculatedColumnFormula>
    </tableColumn>
    <tableColumn id="16" xr3:uid="{DF53F51A-C229-C440-8091-4A11AEC103A1}" name="ID" dataDxfId="29" dataCellStyle="Währung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428A1-1E9B-CD49-9F4F-445A476D18C1}" name="Tabelle33" displayName="Tabelle33" ref="E3:Q132" totalsRowShown="0" headerRowDxfId="28">
  <autoFilter ref="E3:Q132" xr:uid="{3848541E-130E-A54C-9CEC-EB8634DBCE86}"/>
  <tableColumns count="13">
    <tableColumn id="2" xr3:uid="{E10B07A2-9154-0D48-B5E0-6D928BC75E28}" name="ProductName"/>
    <tableColumn id="4" xr3:uid="{2478E6E7-7217-FB44-9C75-F2B9EEB27A23}" name="PriceNetto" dataCellStyle="Währung"/>
    <tableColumn id="3" xr3:uid="{254AE36D-8AF1-4C46-A7D8-9F282CCA0F67}" name="PriceBrutto" dataCellStyle="Währung">
      <calculatedColumnFormula>Tabelle33[[#This Row],[PriceNetto]]*1.19</calculatedColumnFormula>
    </tableColumn>
    <tableColumn id="6" xr3:uid="{43BB7B92-B56A-9F4C-9546-FB10127208F2}" name="unit"/>
    <tableColumn id="7" xr3:uid="{043AA650-93B2-A144-944E-CDE15676BE1F}" name="Spalte2"/>
    <tableColumn id="8" xr3:uid="{EC23F60F-4A83-5F4A-94B5-8E107559EAE1}" name="Preis 1cl" dataCellStyle="Währung"/>
    <tableColumn id="9" xr3:uid="{5D0DD385-844A-4F4C-A9CC-2F2565A48A8A}" name="2cl" dataCellStyle="Währung"/>
    <tableColumn id="10" xr3:uid="{A17375A3-65F8-A74F-B660-CC3C24BB5F34}" name="WES" dataDxfId="27" dataCellStyle="Prozent">
      <calculatedColumnFormula>Tabelle33[[#This Row],[Preis 1cl]]*2/Tabelle33[[#This Row],[2cl]]</calculatedColumnFormula>
    </tableColumn>
    <tableColumn id="11" xr3:uid="{C1D8E0EC-5D2D-D844-B8CB-0C99BC8150C7}" name="4cl" dataCellStyle="Währung"/>
    <tableColumn id="12" xr3:uid="{1C491415-3F6D-B74B-B2D1-0E871234D73B}" name="WES." dataDxfId="26" dataCellStyle="Prozent">
      <calculatedColumnFormula>Tabelle33[[#This Row],[Preis 1cl]]*4/Tabelle33[[#This Row],[4cl]]</calculatedColumnFormula>
    </tableColumn>
    <tableColumn id="13" xr3:uid="{149251F1-41BA-834D-B512-9983F4CF6C5E}" name="Portion Menge" dataCellStyle="Währung"/>
    <tableColumn id="14" xr3:uid="{26889A20-E8A7-6F47-8C49-F8E4CEF9C144}" name="Portion Preis" dataCellStyle="Währung"/>
    <tableColumn id="15" xr3:uid="{97BFE88D-9F3A-7E48-9A2D-0DF3CD0FC804}" name="WES:" dataDxfId="25" dataCellStyle="Prozent">
      <calculatedColumnFormula>Tabelle33[[#This Row],[Portion Menge]]/Tabelle33[[#This Row],[Portion Preis]]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9FE6B1-9ADB-584C-9C02-F090A36F644F}" name="Tabelle4" displayName="Tabelle4" ref="A3:C132" totalsRowShown="0" headerRowDxfId="22" dataDxfId="21" headerRowCellStyle="Währung" dataCellStyle="Währung">
  <autoFilter ref="A3:C132" xr:uid="{C99FE6B1-9ADB-584C-9C02-F090A36F644F}"/>
  <tableColumns count="3">
    <tableColumn id="1" xr3:uid="{7734EA42-BA6C-6C4E-86A9-31B04DBA84CA}" name="ID" dataDxfId="23" dataCellStyle="Währung"/>
    <tableColumn id="2" xr3:uid="{9D3CB01B-B537-1547-BF13-2A2E7DEFB9BA}" name="OWG" dataDxfId="20" dataCellStyle="Währung"/>
    <tableColumn id="3" xr3:uid="{11561341-E892-374B-B9FE-7184859EC3F7}" name="UWG" dataDxfId="19" dataCellStyle="Währung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3F138E-D165-DF43-8F83-18DE9A64723C}" name="Tabelle5" displayName="Tabelle5" ref="D3:D132" totalsRowShown="0" headerRowDxfId="24">
  <autoFilter ref="D3:D132" xr:uid="{B53F138E-D165-DF43-8F83-18DE9A64723C}"/>
  <tableColumns count="1">
    <tableColumn id="1" xr3:uid="{B9694ACD-238C-7948-AA83-16A716043B6C}" name="catego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B36603-26CE-0045-B4C6-8156EC4BE1FD}" name="Tabelle8" displayName="Tabelle8" ref="A1:H130" totalsRowShown="0">
  <autoFilter ref="A1:H130" xr:uid="{EDB36603-26CE-0045-B4C6-8156EC4BE1FD}"/>
  <tableColumns count="8">
    <tableColumn id="1" xr3:uid="{D7AB922A-5551-A045-A10E-25ACE2B8276C}" name="ID"/>
    <tableColumn id="2" xr3:uid="{46CF57ED-C51B-DE41-875E-65A451F98CEA}" name="MainProductGroup"/>
    <tableColumn id="3" xr3:uid="{3C993664-2073-6B49-AE86-7765F0A94860}" name="SubProductGroup"/>
    <tableColumn id="4" xr3:uid="{09BA0185-9299-364C-8D9E-BCFC1A58698A}" name="category"/>
    <tableColumn id="5" xr3:uid="{55E45534-96D7-4348-B905-A08CC38EBF77}" name="ProductName"/>
    <tableColumn id="6" xr3:uid="{40F00E70-F9D7-4D4E-91A2-2A7596E00402}" name="PriceNetto" dataDxfId="18" dataCellStyle="Währung"/>
    <tableColumn id="7" xr3:uid="{FE6BAEF1-BB0F-1149-ACC9-761F0DAC2358}" name="PriceBrutto" dataDxfId="17"/>
    <tableColumn id="8" xr3:uid="{8139940E-B88C-D74F-A6D3-8B628537F751}" name="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AB857D-0BD2-A646-8713-8913ACE2F7CA}" name="Tabelle810" displayName="Tabelle810" ref="A1:H46" totalsRowShown="0">
  <autoFilter ref="A1:H46" xr:uid="{EDB36603-26CE-0045-B4C6-8156EC4BE1FD}"/>
  <tableColumns count="8">
    <tableColumn id="1" xr3:uid="{057668D2-B7D1-D648-86F6-B35FC4666778}" name="ID"/>
    <tableColumn id="2" xr3:uid="{22C7DFA2-F05B-E343-A214-20BB10260084}" name="MainProductGroup"/>
    <tableColumn id="3" xr3:uid="{44E57BFD-28AB-794C-8948-039F6A0529FE}" name="SubProductGroup"/>
    <tableColumn id="4" xr3:uid="{98C8D992-8A06-824F-9768-526F214BD544}" name="category"/>
    <tableColumn id="5" xr3:uid="{9EA2B02B-B9DB-CF4B-B595-41C729D69C4B}" name="ProductName"/>
    <tableColumn id="6" xr3:uid="{E3B2968B-3587-0F4F-97C1-FEFBBD3CA2F4}" name="PriceNetto" dataDxfId="16" dataCellStyle="Währung"/>
    <tableColumn id="7" xr3:uid="{EBB632CD-C7A8-2F4E-9762-963F8ECF2097}" name="PriceBrutto" dataDxfId="15"/>
    <tableColumn id="8" xr3:uid="{072744D1-2410-B74A-8D28-4E5A9CDB1347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1B43-34DB-B74B-842C-A009BCB1C456}">
  <dimension ref="A3:N132"/>
  <sheetViews>
    <sheetView zoomScale="120" zoomScaleNormal="120" workbookViewId="0">
      <selection activeCell="F3" sqref="F3"/>
    </sheetView>
  </sheetViews>
  <sheetFormatPr baseColWidth="10" defaultRowHeight="17"/>
  <cols>
    <col min="1" max="1" width="30.42578125" customWidth="1"/>
    <col min="2" max="2" width="14.85546875" customWidth="1"/>
    <col min="3" max="3" width="13.28515625" bestFit="1" customWidth="1"/>
    <col min="14" max="14" width="10.7109375" style="8"/>
  </cols>
  <sheetData>
    <row r="3" spans="1:14" s="1" customFormat="1" ht="42" customHeight="1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0</v>
      </c>
      <c r="G3" s="2" t="s">
        <v>1</v>
      </c>
      <c r="H3" s="3" t="s">
        <v>2</v>
      </c>
      <c r="I3" s="2" t="s">
        <v>3</v>
      </c>
      <c r="J3" s="3" t="s">
        <v>4</v>
      </c>
      <c r="K3" s="4" t="s">
        <v>5</v>
      </c>
      <c r="L3" s="4" t="s">
        <v>6</v>
      </c>
      <c r="M3" s="3" t="s">
        <v>7</v>
      </c>
      <c r="N3" s="5" t="s">
        <v>118</v>
      </c>
    </row>
    <row r="4" spans="1:14">
      <c r="A4" t="s">
        <v>8</v>
      </c>
      <c r="B4" s="6">
        <v>26.9</v>
      </c>
      <c r="C4" s="6">
        <f>Tabelle3[[#This Row],[PriceNetto]]*1.19</f>
        <v>32.010999999999996</v>
      </c>
      <c r="D4">
        <v>0.5</v>
      </c>
      <c r="E4" t="s">
        <v>9</v>
      </c>
      <c r="F4" s="6">
        <f>Tabelle3[[#This Row],[PriceBrutto]]/50</f>
        <v>0.6402199999999999</v>
      </c>
      <c r="G4" s="6">
        <v>4</v>
      </c>
      <c r="H4" s="7">
        <f>Tabelle3[[#This Row],[Preis 1cl]]*2/Tabelle3[[#This Row],[2cl]]</f>
        <v>0.32010999999999995</v>
      </c>
      <c r="I4" s="6">
        <v>8</v>
      </c>
      <c r="J4" s="7">
        <f>Tabelle3[[#This Row],[Preis 1cl]]*4/Tabelle3[[#This Row],[4cl]]</f>
        <v>0.32010999999999995</v>
      </c>
      <c r="K4" s="6"/>
      <c r="L4" s="6"/>
      <c r="M4" s="7" t="e">
        <f>Tabelle3[[#This Row],[Portion Menge]]/Tabelle3[[#This Row],[Portion Preis]]</f>
        <v>#DIV/0!</v>
      </c>
      <c r="N4" s="8">
        <v>1</v>
      </c>
    </row>
    <row r="5" spans="1:14">
      <c r="A5" t="s">
        <v>10</v>
      </c>
      <c r="B5" s="6">
        <v>15.55</v>
      </c>
      <c r="C5" s="6">
        <f>Tabelle3[[#This Row],[PriceNetto]]*1.19</f>
        <v>18.5045</v>
      </c>
      <c r="D5" s="9">
        <v>0.7</v>
      </c>
      <c r="E5" t="s">
        <v>11</v>
      </c>
      <c r="F5" s="6">
        <f>Tabelle3[[#This Row],[PriceBrutto]]/70</f>
        <v>0.26435000000000003</v>
      </c>
      <c r="G5" s="6">
        <v>4</v>
      </c>
      <c r="H5" s="7">
        <f>Tabelle3[[#This Row],[Preis 1cl]]*2/Tabelle3[[#This Row],[2cl]]</f>
        <v>0.13217500000000001</v>
      </c>
      <c r="I5" s="6">
        <v>8</v>
      </c>
      <c r="J5" s="7">
        <f>Tabelle3[[#This Row],[Preis 1cl]]*4/Tabelle3[[#This Row],[4cl]]</f>
        <v>0.13217500000000001</v>
      </c>
      <c r="K5" s="6"/>
      <c r="L5" s="6"/>
      <c r="M5" s="7" t="e">
        <f>Tabelle3[[#This Row],[Portion Menge]]/Tabelle3[[#This Row],[Portion Preis]]</f>
        <v>#DIV/0!</v>
      </c>
      <c r="N5" s="8">
        <v>2</v>
      </c>
    </row>
    <row r="6" spans="1:14">
      <c r="A6" t="s">
        <v>12</v>
      </c>
      <c r="B6" s="6">
        <v>16.989999999999998</v>
      </c>
      <c r="C6" s="6">
        <f>Tabelle3[[#This Row],[PriceNetto]]*1.19</f>
        <v>20.218099999999996</v>
      </c>
      <c r="D6">
        <v>0.7</v>
      </c>
      <c r="E6" t="s">
        <v>11</v>
      </c>
      <c r="F6" s="6">
        <f>Tabelle3[[#This Row],[PriceBrutto]]/70</f>
        <v>0.28882999999999992</v>
      </c>
      <c r="G6" s="6">
        <v>4</v>
      </c>
      <c r="H6" s="7">
        <f>Tabelle3[[#This Row],[Preis 1cl]]*2/Tabelle3[[#This Row],[2cl]]</f>
        <v>0.14441499999999996</v>
      </c>
      <c r="I6" s="6">
        <v>8</v>
      </c>
      <c r="J6" s="7">
        <f>Tabelle3[[#This Row],[Preis 1cl]]*4/Tabelle3[[#This Row],[4cl]]</f>
        <v>0.14441499999999996</v>
      </c>
      <c r="K6" s="6"/>
      <c r="L6" s="6"/>
      <c r="M6" s="7" t="e">
        <f>Tabelle3[[#This Row],[Portion Menge]]/Tabelle3[[#This Row],[Portion Preis]]</f>
        <v>#DIV/0!</v>
      </c>
      <c r="N6" s="8">
        <v>3</v>
      </c>
    </row>
    <row r="7" spans="1:14">
      <c r="A7" t="s">
        <v>13</v>
      </c>
      <c r="B7" s="6">
        <v>20.3</v>
      </c>
      <c r="C7" s="6">
        <f>Tabelle3[[#This Row],[PriceNetto]]*1.19</f>
        <v>24.157</v>
      </c>
      <c r="D7">
        <v>0.7</v>
      </c>
      <c r="E7" t="s">
        <v>14</v>
      </c>
      <c r="F7" s="6">
        <f>Tabelle3[[#This Row],[PriceBrutto]]/70</f>
        <v>0.34510000000000002</v>
      </c>
      <c r="G7" s="6">
        <v>4</v>
      </c>
      <c r="H7" s="7">
        <f>Tabelle3[[#This Row],[Preis 1cl]]*2/Tabelle3[[#This Row],[2cl]]</f>
        <v>0.17255000000000001</v>
      </c>
      <c r="I7" s="6">
        <v>8</v>
      </c>
      <c r="J7" s="7">
        <f>Tabelle3[[#This Row],[Preis 1cl]]*4/Tabelle3[[#This Row],[4cl]]</f>
        <v>0.17255000000000001</v>
      </c>
      <c r="K7" s="6"/>
      <c r="L7" s="6"/>
      <c r="M7" s="7" t="e">
        <f>Tabelle3[[#This Row],[Portion Menge]]/Tabelle3[[#This Row],[Portion Preis]]</f>
        <v>#DIV/0!</v>
      </c>
      <c r="N7" s="8">
        <v>4</v>
      </c>
    </row>
    <row r="8" spans="1:14">
      <c r="A8" t="s">
        <v>15</v>
      </c>
      <c r="B8" s="6">
        <v>20.83</v>
      </c>
      <c r="C8" s="6">
        <f>Tabelle3[[#This Row],[PriceNetto]]*1.19</f>
        <v>24.787699999999997</v>
      </c>
      <c r="D8">
        <v>0.7</v>
      </c>
      <c r="E8" t="s">
        <v>16</v>
      </c>
      <c r="F8" s="6">
        <f>Tabelle3[[#This Row],[PriceBrutto]]/70</f>
        <v>0.35410999999999998</v>
      </c>
      <c r="G8" s="6">
        <v>4</v>
      </c>
      <c r="H8" s="7">
        <f>Tabelle3[[#This Row],[Preis 1cl]]*2/Tabelle3[[#This Row],[2cl]]</f>
        <v>0.17705499999999999</v>
      </c>
      <c r="I8" s="6">
        <v>8</v>
      </c>
      <c r="J8" s="7">
        <f>Tabelle3[[#This Row],[Preis 1cl]]*4/Tabelle3[[#This Row],[4cl]]</f>
        <v>0.17705499999999999</v>
      </c>
      <c r="K8" s="6"/>
      <c r="L8" s="6"/>
      <c r="M8" s="7" t="e">
        <f>Tabelle3[[#This Row],[Portion Menge]]/Tabelle3[[#This Row],[Portion Preis]]</f>
        <v>#DIV/0!</v>
      </c>
      <c r="N8" s="8">
        <v>5</v>
      </c>
    </row>
    <row r="9" spans="1:14">
      <c r="A9" t="s">
        <v>17</v>
      </c>
      <c r="B9" s="6">
        <v>36.54</v>
      </c>
      <c r="C9" s="6">
        <f>Tabelle3[[#This Row],[PriceNetto]]*1.19</f>
        <v>43.482599999999998</v>
      </c>
      <c r="D9">
        <v>0.7</v>
      </c>
      <c r="E9" t="s">
        <v>16</v>
      </c>
      <c r="F9" s="6">
        <f>Tabelle3[[#This Row],[PriceBrutto]]/70</f>
        <v>0.62117999999999995</v>
      </c>
      <c r="G9" s="6">
        <v>4</v>
      </c>
      <c r="H9" s="7">
        <f>Tabelle3[[#This Row],[Preis 1cl]]*2/Tabelle3[[#This Row],[2cl]]</f>
        <v>0.31058999999999998</v>
      </c>
      <c r="I9" s="6">
        <v>8</v>
      </c>
      <c r="J9" s="7">
        <f>Tabelle3[[#This Row],[Preis 1cl]]*4/Tabelle3[[#This Row],[4cl]]</f>
        <v>0.31058999999999998</v>
      </c>
      <c r="K9" s="6"/>
      <c r="L9" s="6"/>
      <c r="M9" s="7" t="e">
        <f>Tabelle3[[#This Row],[Portion Menge]]/Tabelle3[[#This Row],[Portion Preis]]</f>
        <v>#DIV/0!</v>
      </c>
      <c r="N9" s="8">
        <v>6</v>
      </c>
    </row>
    <row r="10" spans="1:14">
      <c r="A10" t="s">
        <v>18</v>
      </c>
      <c r="B10" s="6">
        <v>30.17</v>
      </c>
      <c r="C10" s="6">
        <f>Tabelle3[[#This Row],[PriceNetto]]*1.19</f>
        <v>35.902300000000004</v>
      </c>
      <c r="D10">
        <v>0.7</v>
      </c>
      <c r="E10" t="s">
        <v>16</v>
      </c>
      <c r="F10" s="6">
        <f>Tabelle3[[#This Row],[PriceBrutto]]/70</f>
        <v>0.51289000000000007</v>
      </c>
      <c r="G10" s="6">
        <v>4</v>
      </c>
      <c r="H10" s="7">
        <f>Tabelle3[[#This Row],[Preis 1cl]]*2/Tabelle3[[#This Row],[2cl]]</f>
        <v>0.25644500000000003</v>
      </c>
      <c r="I10" s="6">
        <v>8</v>
      </c>
      <c r="J10" s="7">
        <f>Tabelle3[[#This Row],[Preis 1cl]]*4/Tabelle3[[#This Row],[4cl]]</f>
        <v>0.25644500000000003</v>
      </c>
      <c r="K10" s="6"/>
      <c r="L10" s="6"/>
      <c r="M10" s="7" t="e">
        <f>Tabelle3[[#This Row],[Portion Menge]]/Tabelle3[[#This Row],[Portion Preis]]</f>
        <v>#DIV/0!</v>
      </c>
      <c r="N10" s="8">
        <v>7</v>
      </c>
    </row>
    <row r="11" spans="1:14">
      <c r="A11" t="s">
        <v>19</v>
      </c>
      <c r="B11" s="6">
        <v>14.95</v>
      </c>
      <c r="C11" s="6">
        <f>Tabelle3[[#This Row],[PriceNetto]]*1.19</f>
        <v>17.790499999999998</v>
      </c>
      <c r="D11">
        <v>0.7</v>
      </c>
      <c r="E11" t="s">
        <v>16</v>
      </c>
      <c r="F11" s="6">
        <f>Tabelle3[[#This Row],[PriceBrutto]]/70</f>
        <v>0.25414999999999999</v>
      </c>
      <c r="G11" s="6">
        <v>4</v>
      </c>
      <c r="H11" s="7">
        <f>Tabelle3[[#This Row],[Preis 1cl]]*2/Tabelle3[[#This Row],[2cl]]</f>
        <v>0.12707499999999999</v>
      </c>
      <c r="I11" s="6">
        <v>8</v>
      </c>
      <c r="J11" s="7">
        <f>Tabelle3[[#This Row],[Preis 1cl]]*4/Tabelle3[[#This Row],[4cl]]</f>
        <v>0.12707499999999999</v>
      </c>
      <c r="K11" s="6"/>
      <c r="L11" s="6"/>
      <c r="M11" s="7" t="e">
        <f>Tabelle3[[#This Row],[Portion Menge]]/Tabelle3[[#This Row],[Portion Preis]]</f>
        <v>#DIV/0!</v>
      </c>
      <c r="N11" s="8">
        <v>8</v>
      </c>
    </row>
    <row r="12" spans="1:14">
      <c r="A12" t="s">
        <v>20</v>
      </c>
      <c r="B12" s="6">
        <v>20.27</v>
      </c>
      <c r="C12" s="6">
        <f>Tabelle3[[#This Row],[PriceNetto]]*1.19</f>
        <v>24.121299999999998</v>
      </c>
      <c r="D12">
        <v>1</v>
      </c>
      <c r="E12" t="s">
        <v>16</v>
      </c>
      <c r="F12" s="6">
        <f>Tabelle3[[#This Row],[PriceBrutto]]/100</f>
        <v>0.24121299999999998</v>
      </c>
      <c r="G12" s="6">
        <v>4</v>
      </c>
      <c r="H12" s="7">
        <f>Tabelle3[[#This Row],[Preis 1cl]]*2/Tabelle3[[#This Row],[2cl]]</f>
        <v>0.12060649999999999</v>
      </c>
      <c r="I12" s="6">
        <v>8</v>
      </c>
      <c r="J12" s="7">
        <f>Tabelle3[[#This Row],[Preis 1cl]]*4/Tabelle3[[#This Row],[4cl]]</f>
        <v>0.12060649999999999</v>
      </c>
      <c r="K12" s="6"/>
      <c r="L12" s="6"/>
      <c r="M12" s="7" t="e">
        <f>Tabelle3[[#This Row],[Portion Menge]]/Tabelle3[[#This Row],[Portion Preis]]</f>
        <v>#DIV/0!</v>
      </c>
      <c r="N12" s="8">
        <v>9</v>
      </c>
    </row>
    <row r="13" spans="1:14">
      <c r="A13" t="s">
        <v>21</v>
      </c>
      <c r="B13" s="6">
        <v>17.79</v>
      </c>
      <c r="C13" s="6">
        <f>Tabelle3[[#This Row],[PriceNetto]]*1.19</f>
        <v>21.170099999999998</v>
      </c>
      <c r="D13">
        <v>0.7</v>
      </c>
      <c r="E13" t="s">
        <v>16</v>
      </c>
      <c r="F13" s="6">
        <f>Tabelle3[[#This Row],[PriceBrutto]]/70</f>
        <v>0.30242999999999998</v>
      </c>
      <c r="G13" s="6">
        <v>4</v>
      </c>
      <c r="H13" s="7">
        <f>Tabelle3[[#This Row],[Preis 1cl]]*2/Tabelle3[[#This Row],[2cl]]</f>
        <v>0.15121499999999999</v>
      </c>
      <c r="I13" s="6">
        <v>8</v>
      </c>
      <c r="J13" s="7">
        <f>Tabelle3[[#This Row],[Preis 1cl]]*4/Tabelle3[[#This Row],[4cl]]</f>
        <v>0.15121499999999999</v>
      </c>
      <c r="K13" s="6"/>
      <c r="L13" s="6"/>
      <c r="M13" s="7" t="e">
        <f>Tabelle3[[#This Row],[Portion Menge]]/Tabelle3[[#This Row],[Portion Preis]]</f>
        <v>#DIV/0!</v>
      </c>
      <c r="N13" s="8">
        <v>10</v>
      </c>
    </row>
    <row r="14" spans="1:14">
      <c r="A14" t="s">
        <v>22</v>
      </c>
      <c r="B14" s="6">
        <v>30.07</v>
      </c>
      <c r="C14" s="6">
        <f>Tabelle3[[#This Row],[PriceNetto]]*1.19</f>
        <v>35.783299999999997</v>
      </c>
      <c r="D14">
        <v>0.7</v>
      </c>
      <c r="E14" t="s">
        <v>16</v>
      </c>
      <c r="F14" s="6">
        <f>Tabelle3[[#This Row],[PriceBrutto]]/70</f>
        <v>0.51118999999999992</v>
      </c>
      <c r="G14" s="6">
        <v>4</v>
      </c>
      <c r="H14" s="7">
        <f>Tabelle3[[#This Row],[Preis 1cl]]*2/Tabelle3[[#This Row],[2cl]]</f>
        <v>0.25559499999999996</v>
      </c>
      <c r="I14" s="6">
        <v>8</v>
      </c>
      <c r="J14" s="7">
        <f>Tabelle3[[#This Row],[Preis 1cl]]*4/Tabelle3[[#This Row],[4cl]]</f>
        <v>0.25559499999999996</v>
      </c>
      <c r="K14" s="6"/>
      <c r="L14" s="6"/>
      <c r="M14" s="7" t="e">
        <f>Tabelle3[[#This Row],[Portion Menge]]/Tabelle3[[#This Row],[Portion Preis]]</f>
        <v>#DIV/0!</v>
      </c>
      <c r="N14" s="8">
        <v>11</v>
      </c>
    </row>
    <row r="15" spans="1:14">
      <c r="A15" t="s">
        <v>23</v>
      </c>
      <c r="B15" s="6">
        <v>19.100000000000001</v>
      </c>
      <c r="C15" s="6">
        <f>Tabelle3[[#This Row],[PriceNetto]]*1.19</f>
        <v>22.728999999999999</v>
      </c>
      <c r="D15">
        <v>0.7</v>
      </c>
      <c r="E15" t="s">
        <v>24</v>
      </c>
      <c r="F15" s="6">
        <f>Tabelle3[[#This Row],[PriceBrutto]]/70</f>
        <v>0.32469999999999999</v>
      </c>
      <c r="G15" s="6">
        <v>4</v>
      </c>
      <c r="H15" s="7">
        <f>Tabelle3[[#This Row],[Preis 1cl]]*2/Tabelle3[[#This Row],[2cl]]</f>
        <v>0.16234999999999999</v>
      </c>
      <c r="I15" s="6">
        <v>8</v>
      </c>
      <c r="J15" s="7">
        <f>Tabelle3[[#This Row],[Preis 1cl]]*4/Tabelle3[[#This Row],[4cl]]</f>
        <v>0.16234999999999999</v>
      </c>
      <c r="K15" s="6"/>
      <c r="L15" s="6"/>
      <c r="M15" s="7" t="e">
        <f>Tabelle3[[#This Row],[Portion Menge]]/Tabelle3[[#This Row],[Portion Preis]]</f>
        <v>#DIV/0!</v>
      </c>
      <c r="N15" s="8">
        <v>12</v>
      </c>
    </row>
    <row r="16" spans="1:14">
      <c r="A16" t="s">
        <v>25</v>
      </c>
      <c r="B16" s="6">
        <v>19.55</v>
      </c>
      <c r="C16" s="6">
        <f>Tabelle3[[#This Row],[PriceNetto]]*1.19</f>
        <v>23.264499999999998</v>
      </c>
      <c r="D16">
        <v>0.7</v>
      </c>
      <c r="E16" t="s">
        <v>24</v>
      </c>
      <c r="F16" s="6">
        <f>Tabelle3[[#This Row],[PriceBrutto]]/70</f>
        <v>0.33234999999999998</v>
      </c>
      <c r="G16" s="6">
        <v>4</v>
      </c>
      <c r="H16" s="7">
        <f>Tabelle3[[#This Row],[Preis 1cl]]*2/Tabelle3[[#This Row],[2cl]]</f>
        <v>0.16617499999999999</v>
      </c>
      <c r="I16" s="6">
        <v>8</v>
      </c>
      <c r="J16" s="7">
        <f>Tabelle3[[#This Row],[Preis 1cl]]*4/Tabelle3[[#This Row],[4cl]]</f>
        <v>0.16617499999999999</v>
      </c>
      <c r="K16" s="6"/>
      <c r="L16" s="6"/>
      <c r="M16" s="7" t="e">
        <f>Tabelle3[[#This Row],[Portion Menge]]/Tabelle3[[#This Row],[Portion Preis]]</f>
        <v>#DIV/0!</v>
      </c>
      <c r="N16" s="8">
        <v>13</v>
      </c>
    </row>
    <row r="17" spans="1:14">
      <c r="A17" t="s">
        <v>26</v>
      </c>
      <c r="B17" s="6">
        <v>14.27</v>
      </c>
      <c r="C17" s="6">
        <f>Tabelle3[[#This Row],[PriceNetto]]*1.19</f>
        <v>16.981299999999997</v>
      </c>
      <c r="D17">
        <v>0.7</v>
      </c>
      <c r="E17" t="s">
        <v>24</v>
      </c>
      <c r="F17" s="6">
        <f>Tabelle3[[#This Row],[PriceBrutto]]/70</f>
        <v>0.24258999999999997</v>
      </c>
      <c r="G17" s="6">
        <v>4</v>
      </c>
      <c r="H17" s="7">
        <f>Tabelle3[[#This Row],[Preis 1cl]]*2/Tabelle3[[#This Row],[2cl]]</f>
        <v>0.12129499999999999</v>
      </c>
      <c r="I17" s="6">
        <v>8</v>
      </c>
      <c r="J17" s="7">
        <f>Tabelle3[[#This Row],[Preis 1cl]]*4/Tabelle3[[#This Row],[4cl]]</f>
        <v>0.12129499999999999</v>
      </c>
      <c r="K17" s="6"/>
      <c r="L17" s="6"/>
      <c r="M17" s="7" t="e">
        <f>Tabelle3[[#This Row],[Portion Menge]]/Tabelle3[[#This Row],[Portion Preis]]</f>
        <v>#DIV/0!</v>
      </c>
      <c r="N17" s="8">
        <v>14</v>
      </c>
    </row>
    <row r="18" spans="1:14">
      <c r="A18" t="s">
        <v>27</v>
      </c>
      <c r="B18" s="6">
        <v>6.08</v>
      </c>
      <c r="C18" s="6">
        <f>Tabelle3[[#This Row],[PriceNetto]]*1.19</f>
        <v>7.2351999999999999</v>
      </c>
      <c r="D18">
        <v>0.7</v>
      </c>
      <c r="E18" t="s">
        <v>28</v>
      </c>
      <c r="F18" s="6">
        <f>Tabelle3[[#This Row],[PriceBrutto]]/70</f>
        <v>0.10335999999999999</v>
      </c>
      <c r="G18" s="6">
        <v>4</v>
      </c>
      <c r="H18" s="7">
        <f>Tabelle3[[#This Row],[Preis 1cl]]*2/Tabelle3[[#This Row],[2cl]]</f>
        <v>5.1679999999999997E-2</v>
      </c>
      <c r="I18" s="6">
        <v>8</v>
      </c>
      <c r="J18" s="7">
        <f>Tabelle3[[#This Row],[Preis 1cl]]*4/Tabelle3[[#This Row],[4cl]]</f>
        <v>5.1679999999999997E-2</v>
      </c>
      <c r="K18" s="6"/>
      <c r="L18" s="6"/>
      <c r="M18" s="7" t="e">
        <f>Tabelle3[[#This Row],[Portion Menge]]/Tabelle3[[#This Row],[Portion Preis]]</f>
        <v>#DIV/0!</v>
      </c>
      <c r="N18" s="8">
        <v>15</v>
      </c>
    </row>
    <row r="19" spans="1:14">
      <c r="A19" t="s">
        <v>29</v>
      </c>
      <c r="B19" s="6">
        <v>11.57</v>
      </c>
      <c r="C19" s="6">
        <f>Tabelle3[[#This Row],[PriceNetto]]*1.19</f>
        <v>13.7683</v>
      </c>
      <c r="D19">
        <v>0.7</v>
      </c>
      <c r="E19" t="s">
        <v>28</v>
      </c>
      <c r="F19" s="6">
        <f>Tabelle3[[#This Row],[PriceBrutto]]/70</f>
        <v>0.19669</v>
      </c>
      <c r="G19" s="6">
        <v>4</v>
      </c>
      <c r="H19" s="7">
        <f>Tabelle3[[#This Row],[Preis 1cl]]*2/Tabelle3[[#This Row],[2cl]]</f>
        <v>9.8345000000000002E-2</v>
      </c>
      <c r="I19" s="6">
        <v>8</v>
      </c>
      <c r="J19" s="7">
        <f>Tabelle3[[#This Row],[Preis 1cl]]*4/Tabelle3[[#This Row],[4cl]]</f>
        <v>9.8345000000000002E-2</v>
      </c>
      <c r="K19" s="6"/>
      <c r="L19" s="6"/>
      <c r="M19" s="7" t="e">
        <f>Tabelle3[[#This Row],[Portion Menge]]/Tabelle3[[#This Row],[Portion Preis]]</f>
        <v>#DIV/0!</v>
      </c>
      <c r="N19" s="8">
        <v>16</v>
      </c>
    </row>
    <row r="20" spans="1:14">
      <c r="A20" t="s">
        <v>30</v>
      </c>
      <c r="B20" s="6">
        <v>15.35</v>
      </c>
      <c r="C20" s="6">
        <f>Tabelle3[[#This Row],[PriceNetto]]*1.19</f>
        <v>18.266499999999997</v>
      </c>
      <c r="D20">
        <v>0.7</v>
      </c>
      <c r="E20" t="s">
        <v>28</v>
      </c>
      <c r="F20" s="6">
        <f>Tabelle3[[#This Row],[PriceBrutto]]/70</f>
        <v>0.26094999999999996</v>
      </c>
      <c r="G20" s="6">
        <v>4</v>
      </c>
      <c r="H20" s="7">
        <f>Tabelle3[[#This Row],[Preis 1cl]]*2/Tabelle3[[#This Row],[2cl]]</f>
        <v>0.13047499999999998</v>
      </c>
      <c r="I20" s="6">
        <v>8</v>
      </c>
      <c r="J20" s="7">
        <f>Tabelle3[[#This Row],[Preis 1cl]]*4/Tabelle3[[#This Row],[4cl]]</f>
        <v>0.13047499999999998</v>
      </c>
      <c r="K20" s="6"/>
      <c r="L20" s="6"/>
      <c r="M20" s="7" t="e">
        <f>Tabelle3[[#This Row],[Portion Menge]]/Tabelle3[[#This Row],[Portion Preis]]</f>
        <v>#DIV/0!</v>
      </c>
      <c r="N20" s="8">
        <v>17</v>
      </c>
    </row>
    <row r="21" spans="1:14">
      <c r="A21" t="s">
        <v>31</v>
      </c>
      <c r="B21" s="6">
        <v>11.1</v>
      </c>
      <c r="C21" s="6">
        <f>Tabelle3[[#This Row],[PriceNetto]]*1.19</f>
        <v>13.209</v>
      </c>
      <c r="D21">
        <v>0.7</v>
      </c>
      <c r="E21" t="s">
        <v>28</v>
      </c>
      <c r="F21" s="6">
        <f>Tabelle3[[#This Row],[PriceBrutto]]/70</f>
        <v>0.18870000000000001</v>
      </c>
      <c r="G21" s="6">
        <v>4</v>
      </c>
      <c r="H21" s="7">
        <f>Tabelle3[[#This Row],[Preis 1cl]]*2/Tabelle3[[#This Row],[2cl]]</f>
        <v>9.4350000000000003E-2</v>
      </c>
      <c r="I21" s="6">
        <v>8</v>
      </c>
      <c r="J21" s="7">
        <f>Tabelle3[[#This Row],[Preis 1cl]]*4/Tabelle3[[#This Row],[4cl]]</f>
        <v>9.4350000000000003E-2</v>
      </c>
      <c r="K21" s="6"/>
      <c r="L21" s="6"/>
      <c r="M21" s="7" t="e">
        <f>Tabelle3[[#This Row],[Portion Menge]]/Tabelle3[[#This Row],[Portion Preis]]</f>
        <v>#DIV/0!</v>
      </c>
      <c r="N21" s="8">
        <v>18</v>
      </c>
    </row>
    <row r="22" spans="1:14">
      <c r="A22" t="s">
        <v>32</v>
      </c>
      <c r="B22" s="6">
        <v>10.57</v>
      </c>
      <c r="C22" s="6">
        <f>Tabelle3[[#This Row],[PriceNetto]]*1.19</f>
        <v>12.5783</v>
      </c>
      <c r="D22">
        <v>0.7</v>
      </c>
      <c r="E22" t="s">
        <v>28</v>
      </c>
      <c r="F22" s="6">
        <f>Tabelle3[[#This Row],[PriceBrutto]]/70</f>
        <v>0.17969000000000002</v>
      </c>
      <c r="G22" s="6">
        <v>4</v>
      </c>
      <c r="H22" s="7">
        <f>Tabelle3[[#This Row],[Preis 1cl]]*2/Tabelle3[[#This Row],[2cl]]</f>
        <v>8.9845000000000008E-2</v>
      </c>
      <c r="I22" s="6">
        <v>8</v>
      </c>
      <c r="J22" s="7">
        <f>Tabelle3[[#This Row],[Preis 1cl]]*4/Tabelle3[[#This Row],[4cl]]</f>
        <v>8.9845000000000008E-2</v>
      </c>
      <c r="K22" s="6"/>
      <c r="L22" s="6"/>
      <c r="M22" s="7" t="e">
        <f>Tabelle3[[#This Row],[Portion Menge]]/Tabelle3[[#This Row],[Portion Preis]]</f>
        <v>#DIV/0!</v>
      </c>
      <c r="N22" s="8">
        <v>19</v>
      </c>
    </row>
    <row r="23" spans="1:14">
      <c r="A23" t="s">
        <v>33</v>
      </c>
      <c r="B23" s="6">
        <v>15.66</v>
      </c>
      <c r="C23" s="6">
        <f>Tabelle3[[#This Row],[PriceNetto]]*1.19</f>
        <v>18.635400000000001</v>
      </c>
      <c r="D23">
        <v>1</v>
      </c>
      <c r="E23" t="s">
        <v>28</v>
      </c>
      <c r="F23" s="6">
        <f>Tabelle3[[#This Row],[PriceBrutto]]/100</f>
        <v>0.18635400000000002</v>
      </c>
      <c r="G23" s="6">
        <v>4</v>
      </c>
      <c r="H23" s="7">
        <f>Tabelle3[[#This Row],[Preis 1cl]]*2/Tabelle3[[#This Row],[2cl]]</f>
        <v>9.317700000000001E-2</v>
      </c>
      <c r="I23" s="6">
        <v>8</v>
      </c>
      <c r="J23" s="7">
        <f>Tabelle3[[#This Row],[Preis 1cl]]*4/Tabelle3[[#This Row],[4cl]]</f>
        <v>9.317700000000001E-2</v>
      </c>
      <c r="K23" s="6"/>
      <c r="L23" s="6"/>
      <c r="M23" s="7" t="e">
        <f>Tabelle3[[#This Row],[Portion Menge]]/Tabelle3[[#This Row],[Portion Preis]]</f>
        <v>#DIV/0!</v>
      </c>
      <c r="N23" s="8">
        <v>20</v>
      </c>
    </row>
    <row r="24" spans="1:14">
      <c r="A24" t="s">
        <v>34</v>
      </c>
      <c r="B24" s="6">
        <v>11.14</v>
      </c>
      <c r="C24" s="6">
        <f>Tabelle3[[#This Row],[PriceNetto]]*1.19</f>
        <v>13.256600000000001</v>
      </c>
      <c r="D24">
        <v>0.7</v>
      </c>
      <c r="E24" t="s">
        <v>28</v>
      </c>
      <c r="F24" s="6">
        <f>Tabelle3[[#This Row],[PriceBrutto]]/70</f>
        <v>0.18938000000000002</v>
      </c>
      <c r="G24" s="6">
        <v>4</v>
      </c>
      <c r="H24" s="7">
        <f>Tabelle3[[#This Row],[Preis 1cl]]*2/Tabelle3[[#This Row],[2cl]]</f>
        <v>9.469000000000001E-2</v>
      </c>
      <c r="I24" s="6">
        <v>8</v>
      </c>
      <c r="J24" s="7">
        <f>Tabelle3[[#This Row],[Preis 1cl]]*4/Tabelle3[[#This Row],[4cl]]</f>
        <v>9.469000000000001E-2</v>
      </c>
      <c r="K24" s="6"/>
      <c r="L24" s="6"/>
      <c r="M24" s="7" t="e">
        <f>Tabelle3[[#This Row],[Portion Menge]]/Tabelle3[[#This Row],[Portion Preis]]</f>
        <v>#DIV/0!</v>
      </c>
      <c r="N24" s="8">
        <v>21</v>
      </c>
    </row>
    <row r="25" spans="1:14">
      <c r="A25" t="s">
        <v>35</v>
      </c>
      <c r="B25" s="6">
        <v>10.97</v>
      </c>
      <c r="C25" s="6">
        <f>Tabelle3[[#This Row],[PriceNetto]]*1.19</f>
        <v>13.0543</v>
      </c>
      <c r="D25">
        <v>0.75</v>
      </c>
      <c r="E25" t="s">
        <v>36</v>
      </c>
      <c r="F25" s="6">
        <f>Tabelle3[[#This Row],[PriceBrutto]]/75</f>
        <v>0.17405733333333331</v>
      </c>
      <c r="G25" s="6">
        <v>4</v>
      </c>
      <c r="H25" s="7">
        <f>Tabelle3[[#This Row],[Preis 1cl]]*2/Tabelle3[[#This Row],[2cl]]</f>
        <v>8.7028666666666657E-2</v>
      </c>
      <c r="I25" s="6">
        <v>8</v>
      </c>
      <c r="J25" s="7">
        <f>Tabelle3[[#This Row],[Preis 1cl]]*4/Tabelle3[[#This Row],[4cl]]</f>
        <v>8.7028666666666657E-2</v>
      </c>
      <c r="K25" s="6"/>
      <c r="L25" s="6"/>
      <c r="M25" s="7" t="e">
        <f>Tabelle3[[#This Row],[Portion Menge]]/Tabelle3[[#This Row],[Portion Preis]]</f>
        <v>#DIV/0!</v>
      </c>
      <c r="N25" s="8">
        <v>22</v>
      </c>
    </row>
    <row r="26" spans="1:14">
      <c r="A26" t="s">
        <v>37</v>
      </c>
      <c r="B26" s="6">
        <v>19.98</v>
      </c>
      <c r="C26" s="6">
        <f>Tabelle3[[#This Row],[PriceNetto]]*1.19</f>
        <v>23.776199999999999</v>
      </c>
      <c r="D26">
        <v>0.75</v>
      </c>
      <c r="E26" t="s">
        <v>36</v>
      </c>
      <c r="F26" s="6">
        <f>Tabelle3[[#This Row],[PriceBrutto]]/75</f>
        <v>0.31701599999999996</v>
      </c>
      <c r="G26" s="6">
        <v>4</v>
      </c>
      <c r="H26" s="7">
        <f>Tabelle3[[#This Row],[Preis 1cl]]*2/Tabelle3[[#This Row],[2cl]]</f>
        <v>0.15850799999999998</v>
      </c>
      <c r="I26" s="6">
        <v>8</v>
      </c>
      <c r="J26" s="7">
        <f>Tabelle3[[#This Row],[Preis 1cl]]*4/Tabelle3[[#This Row],[4cl]]</f>
        <v>0.15850799999999998</v>
      </c>
      <c r="K26" s="6"/>
      <c r="L26" s="6"/>
      <c r="M26" s="7" t="e">
        <f>Tabelle3[[#This Row],[Portion Menge]]/Tabelle3[[#This Row],[Portion Preis]]</f>
        <v>#DIV/0!</v>
      </c>
      <c r="N26" s="8">
        <v>23</v>
      </c>
    </row>
    <row r="27" spans="1:14">
      <c r="A27" t="s">
        <v>38</v>
      </c>
      <c r="B27" s="6">
        <v>5.45</v>
      </c>
      <c r="C27" s="6">
        <f>Tabelle3[[#This Row],[PriceNetto]]*1.19</f>
        <v>6.4855</v>
      </c>
      <c r="D27">
        <v>0.7</v>
      </c>
      <c r="E27" t="s">
        <v>39</v>
      </c>
      <c r="F27" s="6">
        <f>Tabelle3[[#This Row],[PriceBrutto]]/70</f>
        <v>9.2649999999999996E-2</v>
      </c>
      <c r="G27" s="6"/>
      <c r="H27" s="7" t="e">
        <f>Tabelle3[[#This Row],[Preis 1cl]]*2/Tabelle3[[#This Row],[2cl]]</f>
        <v>#DIV/0!</v>
      </c>
      <c r="I27" s="6"/>
      <c r="J27" s="7" t="e">
        <f>Tabelle3[[#This Row],[Preis 1cl]]*4/Tabelle3[[#This Row],[4cl]]</f>
        <v>#DIV/0!</v>
      </c>
      <c r="K27" s="6"/>
      <c r="L27" s="6"/>
      <c r="M27" s="7" t="e">
        <f>Tabelle3[[#This Row],[Portion Menge]]/Tabelle3[[#This Row],[Portion Preis]]</f>
        <v>#DIV/0!</v>
      </c>
      <c r="N27" s="8">
        <v>24</v>
      </c>
    </row>
    <row r="28" spans="1:14">
      <c r="A28" t="s">
        <v>40</v>
      </c>
      <c r="B28" s="6">
        <v>10.58</v>
      </c>
      <c r="C28" s="6">
        <f>Tabelle3[[#This Row],[PriceNetto]]*1.19</f>
        <v>12.590199999999999</v>
      </c>
      <c r="D28">
        <v>0.2</v>
      </c>
      <c r="E28" t="s">
        <v>41</v>
      </c>
      <c r="F28" s="6">
        <f>Tabelle3[[#This Row],[PriceBrutto]]/20</f>
        <v>0.62951000000000001</v>
      </c>
      <c r="G28" s="6">
        <v>4</v>
      </c>
      <c r="H28" s="7">
        <f>Tabelle3[[#This Row],[Preis 1cl]]*2/Tabelle3[[#This Row],[2cl]]</f>
        <v>0.31475500000000001</v>
      </c>
      <c r="I28" s="6">
        <v>8</v>
      </c>
      <c r="J28" s="7">
        <f>Tabelle3[[#This Row],[Preis 1cl]]*4/Tabelle3[[#This Row],[4cl]]</f>
        <v>0.31475500000000001</v>
      </c>
      <c r="K28" s="6"/>
      <c r="L28" s="6"/>
      <c r="M28" s="7" t="e">
        <f>Tabelle3[[#This Row],[Portion Menge]]/Tabelle3[[#This Row],[Portion Preis]]</f>
        <v>#DIV/0!</v>
      </c>
      <c r="N28" s="8">
        <v>25</v>
      </c>
    </row>
    <row r="29" spans="1:14">
      <c r="A29" t="s">
        <v>42</v>
      </c>
      <c r="B29" s="6">
        <v>28.5</v>
      </c>
      <c r="C29" s="6">
        <f>Tabelle3[[#This Row],[PriceNetto]]*1.19</f>
        <v>33.914999999999999</v>
      </c>
      <c r="D29">
        <v>0.7</v>
      </c>
      <c r="E29" t="s">
        <v>11</v>
      </c>
      <c r="F29" s="6">
        <f>Tabelle3[[#This Row],[PriceBrutto]]/70</f>
        <v>0.48449999999999999</v>
      </c>
      <c r="G29" s="6">
        <v>4</v>
      </c>
      <c r="H29" s="7">
        <f>Tabelle3[[#This Row],[Preis 1cl]]*2/Tabelle3[[#This Row],[2cl]]</f>
        <v>0.24224999999999999</v>
      </c>
      <c r="I29" s="6">
        <v>8</v>
      </c>
      <c r="J29" s="7">
        <f>Tabelle3[[#This Row],[Preis 1cl]]*4/Tabelle3[[#This Row],[4cl]]</f>
        <v>0.24224999999999999</v>
      </c>
      <c r="K29" s="6"/>
      <c r="L29" s="6"/>
      <c r="M29" s="7" t="e">
        <f>Tabelle3[[#This Row],[Portion Menge]]/Tabelle3[[#This Row],[Portion Preis]]</f>
        <v>#DIV/0!</v>
      </c>
      <c r="N29" s="8">
        <v>26</v>
      </c>
    </row>
    <row r="30" spans="1:14">
      <c r="A30" t="s">
        <v>43</v>
      </c>
      <c r="B30" s="6">
        <v>14.58</v>
      </c>
      <c r="C30" s="6">
        <f>Tabelle3[[#This Row],[PriceNetto]]*1.19</f>
        <v>17.350200000000001</v>
      </c>
      <c r="D30">
        <v>0.7</v>
      </c>
      <c r="E30" t="s">
        <v>14</v>
      </c>
      <c r="F30" s="6">
        <f>Tabelle3[[#This Row],[PriceBrutto]]/70</f>
        <v>0.24786000000000002</v>
      </c>
      <c r="G30" s="10">
        <v>4</v>
      </c>
      <c r="H30" s="7">
        <f>Tabelle3[[#This Row],[Preis 1cl]]*2/Tabelle3[[#This Row],[2cl]]</f>
        <v>0.12393000000000001</v>
      </c>
      <c r="I30" s="6">
        <v>8</v>
      </c>
      <c r="J30" s="7">
        <f>Tabelle3[[#This Row],[Preis 1cl]]*4/Tabelle3[[#This Row],[4cl]]</f>
        <v>0.12393000000000001</v>
      </c>
      <c r="K30" s="6"/>
      <c r="L30" s="6"/>
      <c r="M30" s="7" t="e">
        <f>Tabelle3[[#This Row],[Portion Menge]]/Tabelle3[[#This Row],[Portion Preis]]</f>
        <v>#DIV/0!</v>
      </c>
      <c r="N30" s="8">
        <v>27</v>
      </c>
    </row>
    <row r="31" spans="1:14">
      <c r="A31" t="s">
        <v>44</v>
      </c>
      <c r="B31" s="6">
        <v>12.47</v>
      </c>
      <c r="C31" s="6">
        <f>Tabelle3[[#This Row],[PriceNetto]]*1.19</f>
        <v>14.8393</v>
      </c>
      <c r="D31" s="11">
        <v>6</v>
      </c>
      <c r="E31" t="s">
        <v>45</v>
      </c>
      <c r="F31" s="6">
        <f>Tabelle3[[#This Row],[PriceBrutto]]/600</f>
        <v>2.4732166666666666E-2</v>
      </c>
      <c r="G31" s="12"/>
      <c r="H31" s="7" t="e">
        <f>Tabelle3[[#This Row],[Preis 1cl]]*2/Tabelle3[[#This Row],[2cl]]</f>
        <v>#DIV/0!</v>
      </c>
      <c r="I31" s="6"/>
      <c r="J31" s="7" t="e">
        <f>Tabelle3[[#This Row],[Preis 1cl]]*4/Tabelle3[[#This Row],[4cl]]</f>
        <v>#DIV/0!</v>
      </c>
      <c r="K31" s="6">
        <f>Tabelle3[[#This Row],[Preis 1cl]]*20</f>
        <v>0.49464333333333332</v>
      </c>
      <c r="L31" s="6">
        <v>4</v>
      </c>
      <c r="M31" s="7">
        <f>Tabelle3[[#This Row],[Portion Menge]]/Tabelle3[[#This Row],[Portion Preis]]</f>
        <v>0.12366083333333333</v>
      </c>
      <c r="N31" s="8">
        <v>28</v>
      </c>
    </row>
    <row r="32" spans="1:14">
      <c r="A32" t="s">
        <v>46</v>
      </c>
      <c r="B32" s="6">
        <v>9.5399999999999991</v>
      </c>
      <c r="C32" s="6">
        <f>Tabelle3[[#This Row],[PriceNetto]]*1.19</f>
        <v>11.352599999999999</v>
      </c>
      <c r="D32">
        <v>6</v>
      </c>
      <c r="E32" t="s">
        <v>45</v>
      </c>
      <c r="F32" s="6">
        <f>Tabelle3[[#This Row],[PriceBrutto]]/600</f>
        <v>1.8920999999999997E-2</v>
      </c>
      <c r="G32" s="6"/>
      <c r="H32" s="7" t="e">
        <f>Tabelle3[[#This Row],[Preis 1cl]]*2/Tabelle3[[#This Row],[2cl]]</f>
        <v>#DIV/0!</v>
      </c>
      <c r="I32" s="6"/>
      <c r="J32" s="7" t="e">
        <f>Tabelle3[[#This Row],[Preis 1cl]]*4/Tabelle3[[#This Row],[4cl]]</f>
        <v>#DIV/0!</v>
      </c>
      <c r="K32" s="6">
        <f>Tabelle3[[#This Row],[Preis 1cl]]*20</f>
        <v>0.37841999999999992</v>
      </c>
      <c r="L32" s="6">
        <v>4</v>
      </c>
      <c r="M32" s="7">
        <f>Tabelle3[[#This Row],[Portion Menge]]/Tabelle3[[#This Row],[Portion Preis]]</f>
        <v>9.4604999999999981E-2</v>
      </c>
      <c r="N32" s="8">
        <v>29</v>
      </c>
    </row>
    <row r="33" spans="1:14">
      <c r="A33" t="s">
        <v>47</v>
      </c>
      <c r="B33" s="6">
        <v>13.44</v>
      </c>
      <c r="C33" s="6">
        <f>Tabelle3[[#This Row],[PriceNetto]]*1.19</f>
        <v>15.993599999999999</v>
      </c>
      <c r="D33">
        <v>4.8</v>
      </c>
      <c r="E33" t="s">
        <v>45</v>
      </c>
      <c r="F33" s="6">
        <f>Tabelle3[[#This Row],[PriceBrutto]]/480</f>
        <v>3.3319999999999995E-2</v>
      </c>
      <c r="G33" s="6"/>
      <c r="H33" s="7" t="e">
        <f>Tabelle3[[#This Row],[Preis 1cl]]*2/Tabelle3[[#This Row],[2cl]]</f>
        <v>#DIV/0!</v>
      </c>
      <c r="I33" s="6"/>
      <c r="J33" s="7" t="e">
        <f>Tabelle3[[#This Row],[Preis 1cl]]*4/Tabelle3[[#This Row],[4cl]]</f>
        <v>#DIV/0!</v>
      </c>
      <c r="K33" s="6">
        <f>Tabelle3[[#This Row],[Preis 1cl]]*20</f>
        <v>0.66639999999999988</v>
      </c>
      <c r="L33" s="6">
        <v>4</v>
      </c>
      <c r="M33" s="7">
        <f>Tabelle3[[#This Row],[Portion Menge]]/Tabelle3[[#This Row],[Portion Preis]]</f>
        <v>0.16659999999999997</v>
      </c>
      <c r="N33" s="8">
        <v>30</v>
      </c>
    </row>
    <row r="34" spans="1:14">
      <c r="A34" t="s">
        <v>48</v>
      </c>
      <c r="B34" s="6">
        <v>33.06</v>
      </c>
      <c r="C34" s="6">
        <f>Tabelle3[[#This Row],[PriceNetto]]*1.19</f>
        <v>39.3414</v>
      </c>
      <c r="D34">
        <v>0.75</v>
      </c>
      <c r="E34" t="s">
        <v>49</v>
      </c>
      <c r="F34" s="6">
        <f>Tabelle3[[#This Row],[PriceBrutto]]/75</f>
        <v>0.52455200000000002</v>
      </c>
      <c r="G34" s="6"/>
      <c r="H34" s="7" t="e">
        <f>Tabelle3[[#This Row],[Preis 1cl]]*2/Tabelle3[[#This Row],[2cl]]</f>
        <v>#DIV/0!</v>
      </c>
      <c r="I34" s="6"/>
      <c r="J34" s="7" t="e">
        <f>Tabelle3[[#This Row],[Preis 1cl]]*4/Tabelle3[[#This Row],[4cl]]</f>
        <v>#DIV/0!</v>
      </c>
      <c r="K34" s="6">
        <f>Tabelle3[[#This Row],[Preis 1cl]]*10</f>
        <v>5.24552</v>
      </c>
      <c r="L34" s="6">
        <v>16</v>
      </c>
      <c r="M34" s="7">
        <f>Tabelle3[[#This Row],[Portion Menge]]/Tabelle3[[#This Row],[Portion Preis]]</f>
        <v>0.327845</v>
      </c>
      <c r="N34" s="8">
        <v>31</v>
      </c>
    </row>
    <row r="35" spans="1:14">
      <c r="A35" t="s">
        <v>50</v>
      </c>
      <c r="B35" s="6">
        <v>12.2</v>
      </c>
      <c r="C35" s="6">
        <f>Tabelle3[[#This Row],[PriceNetto]]*1.19</f>
        <v>14.517999999999999</v>
      </c>
      <c r="D35">
        <v>0.7</v>
      </c>
      <c r="E35" t="s">
        <v>28</v>
      </c>
      <c r="F35" s="6">
        <f>Tabelle3[[#This Row],[PriceBrutto]]/70</f>
        <v>0.20739999999999997</v>
      </c>
      <c r="G35" s="6">
        <v>4</v>
      </c>
      <c r="H35" s="7">
        <f>Tabelle3[[#This Row],[Preis 1cl]]*2/Tabelle3[[#This Row],[2cl]]</f>
        <v>0.10369999999999999</v>
      </c>
      <c r="I35" s="6">
        <v>8</v>
      </c>
      <c r="J35" s="7">
        <f>Tabelle3[[#This Row],[Preis 1cl]]*4/Tabelle3[[#This Row],[4cl]]</f>
        <v>0.10369999999999999</v>
      </c>
      <c r="K35" s="6"/>
      <c r="L35" s="6"/>
      <c r="M35" s="7" t="e">
        <f>Tabelle3[[#This Row],[Portion Menge]]/Tabelle3[[#This Row],[Portion Preis]]</f>
        <v>#DIV/0!</v>
      </c>
      <c r="N35" s="8">
        <v>32</v>
      </c>
    </row>
    <row r="36" spans="1:14">
      <c r="A36" t="s">
        <v>51</v>
      </c>
      <c r="B36" s="6">
        <v>59.99</v>
      </c>
      <c r="C36" s="6">
        <f>Tabelle3[[#This Row],[PriceNetto]]*1.19</f>
        <v>71.388099999999994</v>
      </c>
      <c r="D36">
        <v>30</v>
      </c>
      <c r="E36" t="s">
        <v>52</v>
      </c>
      <c r="F36" s="6">
        <f>Tabelle3[[#This Row],[PriceBrutto]]/3000</f>
        <v>2.3796033333333331E-2</v>
      </c>
      <c r="G36" s="6"/>
      <c r="H36" s="7" t="e">
        <f>Tabelle3[[#This Row],[Preis 1cl]]*2/Tabelle3[[#This Row],[2cl]]</f>
        <v>#DIV/0!</v>
      </c>
      <c r="I36" s="6"/>
      <c r="J36" s="7" t="e">
        <f>Tabelle3[[#This Row],[Preis 1cl]]*4/Tabelle3[[#This Row],[4cl]]</f>
        <v>#DIV/0!</v>
      </c>
      <c r="K36" s="6">
        <f>Tabelle3[[#This Row],[Preis 1cl]]*30</f>
        <v>0.71388099999999988</v>
      </c>
      <c r="L36" s="6">
        <v>4</v>
      </c>
      <c r="M36" s="7">
        <f>Tabelle3[[#This Row],[Portion Menge]]/Tabelle3[[#This Row],[Portion Preis]]</f>
        <v>0.17847024999999997</v>
      </c>
      <c r="N36" s="8">
        <v>33</v>
      </c>
    </row>
    <row r="37" spans="1:14">
      <c r="A37" t="s">
        <v>53</v>
      </c>
      <c r="B37" s="6">
        <v>13.44</v>
      </c>
      <c r="C37" s="6">
        <f>Tabelle3[[#This Row],[PriceNetto]]*1.19</f>
        <v>15.993599999999999</v>
      </c>
      <c r="D37">
        <v>7.92</v>
      </c>
      <c r="E37" t="s">
        <v>52</v>
      </c>
      <c r="F37" s="6">
        <f>Tabelle3[[#This Row],[PriceBrutto]]/792</f>
        <v>2.0193939393939393E-2</v>
      </c>
      <c r="G37" s="6"/>
      <c r="H37" s="7" t="e">
        <f>Tabelle3[[#This Row],[Preis 1cl]]*2/Tabelle3[[#This Row],[2cl]]</f>
        <v>#DIV/0!</v>
      </c>
      <c r="I37" s="6"/>
      <c r="J37" s="7" t="e">
        <f>Tabelle3[[#This Row],[Preis 1cl]]*4/Tabelle3[[#This Row],[4cl]]</f>
        <v>#DIV/0!</v>
      </c>
      <c r="K37" s="6">
        <f>Tabelle3[[#This Row],[Preis 1cl]]*33</f>
        <v>0.66639999999999999</v>
      </c>
      <c r="L37" s="6">
        <v>4</v>
      </c>
      <c r="M37" s="7">
        <f>Tabelle3[[#This Row],[Portion Menge]]/Tabelle3[[#This Row],[Portion Preis]]</f>
        <v>0.1666</v>
      </c>
      <c r="N37" s="8">
        <v>34</v>
      </c>
    </row>
    <row r="38" spans="1:14">
      <c r="A38" t="s">
        <v>54</v>
      </c>
      <c r="B38" s="6">
        <v>8.64</v>
      </c>
      <c r="C38" s="6">
        <f>Tabelle3[[#This Row],[PriceNetto]]*1.19</f>
        <v>10.281600000000001</v>
      </c>
      <c r="D38">
        <v>4.8</v>
      </c>
      <c r="E38" t="s">
        <v>45</v>
      </c>
      <c r="F38" s="6">
        <f>Tabelle3[[#This Row],[PriceBrutto]]/480</f>
        <v>2.1420000000000002E-2</v>
      </c>
      <c r="G38" s="6"/>
      <c r="H38" s="7" t="e">
        <f>Tabelle3[[#This Row],[Preis 1cl]]*2/Tabelle3[[#This Row],[2cl]]</f>
        <v>#DIV/0!</v>
      </c>
      <c r="I38" s="6"/>
      <c r="J38" s="7" t="e">
        <f>Tabelle3[[#This Row],[Preis 1cl]]*4/Tabelle3[[#This Row],[4cl]]</f>
        <v>#DIV/0!</v>
      </c>
      <c r="K38" s="6">
        <f>Tabelle3[[#This Row],[Preis 1cl]]*20</f>
        <v>0.4284</v>
      </c>
      <c r="L38" s="6">
        <v>4</v>
      </c>
      <c r="M38" s="7">
        <f>Tabelle3[[#This Row],[Portion Menge]]/Tabelle3[[#This Row],[Portion Preis]]</f>
        <v>0.1071</v>
      </c>
      <c r="N38" s="8">
        <v>35</v>
      </c>
    </row>
    <row r="39" spans="1:14">
      <c r="A39" t="s">
        <v>55</v>
      </c>
      <c r="B39" s="6">
        <v>8.64</v>
      </c>
      <c r="C39" s="6">
        <f>Tabelle3[[#This Row],[PriceNetto]]*1.19</f>
        <v>10.281600000000001</v>
      </c>
      <c r="D39">
        <v>4.8</v>
      </c>
      <c r="E39" t="s">
        <v>45</v>
      </c>
      <c r="F39" s="6">
        <f>Tabelle3[[#This Row],[PriceBrutto]]/480</f>
        <v>2.1420000000000002E-2</v>
      </c>
      <c r="G39" s="6"/>
      <c r="H39" s="7" t="e">
        <f>Tabelle3[[#This Row],[Preis 1cl]]*2/Tabelle3[[#This Row],[2cl]]</f>
        <v>#DIV/0!</v>
      </c>
      <c r="I39" s="6"/>
      <c r="J39" s="7" t="e">
        <f>Tabelle3[[#This Row],[Preis 1cl]]*4/Tabelle3[[#This Row],[4cl]]</f>
        <v>#DIV/0!</v>
      </c>
      <c r="K39" s="6">
        <f>Tabelle3[[#This Row],[Preis 1cl]]*20</f>
        <v>0.4284</v>
      </c>
      <c r="L39" s="6">
        <v>4</v>
      </c>
      <c r="M39" s="7">
        <f>Tabelle3[[#This Row],[Portion Menge]]/Tabelle3[[#This Row],[Portion Preis]]</f>
        <v>0.1071</v>
      </c>
      <c r="N39" s="8">
        <v>36</v>
      </c>
    </row>
    <row r="40" spans="1:14">
      <c r="A40" t="s">
        <v>56</v>
      </c>
      <c r="B40" s="6">
        <v>23.98</v>
      </c>
      <c r="C40" s="6">
        <f>Tabelle3[[#This Row],[PriceNetto]]*1.19</f>
        <v>28.536200000000001</v>
      </c>
      <c r="D40">
        <v>4.8</v>
      </c>
      <c r="E40" t="s">
        <v>45</v>
      </c>
      <c r="F40" s="6">
        <f>Tabelle3[[#This Row],[PriceBrutto]]/480</f>
        <v>5.9450416666666665E-2</v>
      </c>
      <c r="G40" s="6"/>
      <c r="H40" s="7" t="e">
        <f>Tabelle3[[#This Row],[Preis 1cl]]*2/Tabelle3[[#This Row],[2cl]]</f>
        <v>#DIV/0!</v>
      </c>
      <c r="I40" s="6"/>
      <c r="J40" s="7" t="e">
        <f>Tabelle3[[#This Row],[Preis 1cl]]*4/Tabelle3[[#This Row],[4cl]]</f>
        <v>#DIV/0!</v>
      </c>
      <c r="K40" s="6">
        <f>Tabelle3[[#This Row],[Preis 1cl]]*20</f>
        <v>1.1890083333333332</v>
      </c>
      <c r="L40" s="6">
        <v>4</v>
      </c>
      <c r="M40" s="7">
        <f>Tabelle3[[#This Row],[Portion Menge]]/Tabelle3[[#This Row],[Portion Preis]]</f>
        <v>0.29725208333333331</v>
      </c>
      <c r="N40" s="8">
        <v>37</v>
      </c>
    </row>
    <row r="41" spans="1:14">
      <c r="A41" t="s">
        <v>57</v>
      </c>
      <c r="B41" s="6">
        <v>11.98</v>
      </c>
      <c r="C41" s="6">
        <f>Tabelle3[[#This Row],[PriceNetto]]*1.19</f>
        <v>14.2562</v>
      </c>
      <c r="D41">
        <v>4.8</v>
      </c>
      <c r="E41" t="s">
        <v>45</v>
      </c>
      <c r="F41" s="6">
        <f>Tabelle3[[#This Row],[PriceBrutto]]/480</f>
        <v>2.9700416666666667E-2</v>
      </c>
      <c r="G41" s="6"/>
      <c r="H41" s="7" t="e">
        <f>Tabelle3[[#This Row],[Preis 1cl]]*2/Tabelle3[[#This Row],[2cl]]</f>
        <v>#DIV/0!</v>
      </c>
      <c r="I41" s="6"/>
      <c r="J41" s="7" t="e">
        <f>Tabelle3[[#This Row],[Preis 1cl]]*4/Tabelle3[[#This Row],[4cl]]</f>
        <v>#DIV/0!</v>
      </c>
      <c r="K41" s="6">
        <f>Tabelle3[[#This Row],[Preis 1cl]]*20</f>
        <v>0.59400833333333336</v>
      </c>
      <c r="L41" s="6">
        <v>4</v>
      </c>
      <c r="M41" s="7">
        <f>Tabelle3[[#This Row],[Portion Menge]]/Tabelle3[[#This Row],[Portion Preis]]</f>
        <v>0.14850208333333334</v>
      </c>
      <c r="N41" s="8">
        <v>38</v>
      </c>
    </row>
    <row r="42" spans="1:14">
      <c r="A42" t="s">
        <v>58</v>
      </c>
      <c r="B42" s="6">
        <v>2.79</v>
      </c>
      <c r="C42" s="6">
        <f>Tabelle3[[#This Row],[PriceNetto]]*1.19</f>
        <v>3.3201000000000001</v>
      </c>
      <c r="D42">
        <v>8.4</v>
      </c>
      <c r="E42" t="s">
        <v>45</v>
      </c>
      <c r="F42" s="13">
        <f>Tabelle3[[#This Row],[PriceBrutto]]/840</f>
        <v>3.9525000000000003E-3</v>
      </c>
      <c r="G42" s="6"/>
      <c r="H42" s="7" t="e">
        <f>Tabelle3[[#This Row],[Preis 1cl]]*2/Tabelle3[[#This Row],[2cl]]</f>
        <v>#DIV/0!</v>
      </c>
      <c r="I42" s="6"/>
      <c r="J42" s="7" t="e">
        <f>Tabelle3[[#This Row],[Preis 1cl]]*4/Tabelle3[[#This Row],[4cl]]</f>
        <v>#DIV/0!</v>
      </c>
      <c r="K42" s="6">
        <f>Tabelle3[[#This Row],[Preis 1cl]]*30</f>
        <v>0.11857500000000001</v>
      </c>
      <c r="L42" s="6">
        <v>4</v>
      </c>
      <c r="M42" s="7">
        <f>Tabelle3[[#This Row],[Portion Menge]]/Tabelle3[[#This Row],[Portion Preis]]</f>
        <v>2.9643750000000003E-2</v>
      </c>
      <c r="N42" s="8">
        <v>39</v>
      </c>
    </row>
    <row r="43" spans="1:14">
      <c r="A43" t="s">
        <v>59</v>
      </c>
      <c r="B43" s="6">
        <v>7.7</v>
      </c>
      <c r="C43" s="6">
        <f>Tabelle3[[#This Row],[PriceNetto]]*1.19</f>
        <v>9.1630000000000003</v>
      </c>
      <c r="D43">
        <v>6</v>
      </c>
      <c r="E43" t="s">
        <v>45</v>
      </c>
      <c r="F43" s="6">
        <f>Tabelle3[[#This Row],[PriceBrutto]]/600</f>
        <v>1.5271666666666668E-2</v>
      </c>
      <c r="G43" s="6"/>
      <c r="H43" s="7" t="e">
        <f>Tabelle3[[#This Row],[Preis 1cl]]*2/Tabelle3[[#This Row],[2cl]]</f>
        <v>#DIV/0!</v>
      </c>
      <c r="I43" s="6"/>
      <c r="J43" s="7" t="e">
        <f>Tabelle3[[#This Row],[Preis 1cl]]*4/Tabelle3[[#This Row],[4cl]]</f>
        <v>#DIV/0!</v>
      </c>
      <c r="K43" s="6">
        <f>Tabelle3[[#This Row],[Preis 1cl]]*25</f>
        <v>0.3817916666666667</v>
      </c>
      <c r="L43" s="6">
        <v>4</v>
      </c>
      <c r="M43" s="7">
        <f>Tabelle3[[#This Row],[Portion Menge]]/Tabelle3[[#This Row],[Portion Preis]]</f>
        <v>9.5447916666666674E-2</v>
      </c>
      <c r="N43" s="8">
        <v>40</v>
      </c>
    </row>
    <row r="44" spans="1:14">
      <c r="A44" t="s">
        <v>60</v>
      </c>
      <c r="B44" s="6">
        <v>7.99</v>
      </c>
      <c r="C44" s="6">
        <f>Tabelle3[[#This Row],[PriceNetto]]*1.19</f>
        <v>9.5081000000000007</v>
      </c>
      <c r="D44">
        <v>9</v>
      </c>
      <c r="E44" t="s">
        <v>45</v>
      </c>
      <c r="F44" s="6">
        <f>Tabelle3[[#This Row],[PriceBrutto]]/900</f>
        <v>1.0564555555555556E-2</v>
      </c>
      <c r="G44" s="6"/>
      <c r="H44" s="7" t="e">
        <f>Tabelle3[[#This Row],[Preis 1cl]]*2/Tabelle3[[#This Row],[2cl]]</f>
        <v>#DIV/0!</v>
      </c>
      <c r="I44" s="6"/>
      <c r="J44" s="7" t="e">
        <f>Tabelle3[[#This Row],[Preis 1cl]]*4/Tabelle3[[#This Row],[4cl]]</f>
        <v>#DIV/0!</v>
      </c>
      <c r="K44" s="6">
        <f>Tabelle3[[#This Row],[Preis 1cl]]*75</f>
        <v>0.79234166666666672</v>
      </c>
      <c r="L44" s="6">
        <v>4</v>
      </c>
      <c r="M44" s="7">
        <f>Tabelle3[[#This Row],[Portion Menge]]/Tabelle3[[#This Row],[Portion Preis]]</f>
        <v>0.19808541666666668</v>
      </c>
      <c r="N44" s="8">
        <v>41</v>
      </c>
    </row>
    <row r="45" spans="1:14">
      <c r="A45" t="s">
        <v>61</v>
      </c>
      <c r="B45" s="6">
        <v>14.55</v>
      </c>
      <c r="C45" s="6">
        <f>Tabelle3[[#This Row],[PriceNetto]]*1.19</f>
        <v>17.314499999999999</v>
      </c>
      <c r="D45">
        <v>6.6</v>
      </c>
      <c r="E45" t="s">
        <v>52</v>
      </c>
      <c r="F45" s="6">
        <f>Tabelle3[[#This Row],[PriceBrutto]]/660</f>
        <v>2.6234090909090908E-2</v>
      </c>
      <c r="G45" s="6"/>
      <c r="H45" s="7" t="e">
        <f>Tabelle3[[#This Row],[Preis 1cl]]*2/Tabelle3[[#This Row],[2cl]]</f>
        <v>#DIV/0!</v>
      </c>
      <c r="I45" s="6"/>
      <c r="J45" s="7" t="e">
        <f>Tabelle3[[#This Row],[Preis 1cl]]*4/Tabelle3[[#This Row],[4cl]]</f>
        <v>#DIV/0!</v>
      </c>
      <c r="K45" s="6">
        <f>Tabelle3[[#This Row],[Preis 1cl]]*33</f>
        <v>0.86572499999999997</v>
      </c>
      <c r="L45" s="6">
        <v>4</v>
      </c>
      <c r="M45" s="7">
        <f>Tabelle3[[#This Row],[Portion Menge]]/Tabelle3[[#This Row],[Portion Preis]]</f>
        <v>0.21643124999999999</v>
      </c>
      <c r="N45" s="8">
        <v>42</v>
      </c>
    </row>
    <row r="46" spans="1:14">
      <c r="A46" t="s">
        <v>62</v>
      </c>
      <c r="B46" s="6">
        <v>2.99</v>
      </c>
      <c r="C46" s="6">
        <f>Tabelle3[[#This Row],[PriceNetto]]*1.19</f>
        <v>3.5581</v>
      </c>
      <c r="D46">
        <v>0.75</v>
      </c>
      <c r="E46" t="s">
        <v>39</v>
      </c>
      <c r="F46" s="6">
        <f>Tabelle3[[#This Row],[PriceBrutto]]/75</f>
        <v>4.7441333333333335E-2</v>
      </c>
      <c r="G46" s="6"/>
      <c r="H46" s="7" t="e">
        <f>Tabelle3[[#This Row],[Preis 1cl]]*2/Tabelle3[[#This Row],[2cl]]</f>
        <v>#DIV/0!</v>
      </c>
      <c r="I46" s="6"/>
      <c r="J46" s="7" t="e">
        <f>Tabelle3[[#This Row],[Preis 1cl]]*4/Tabelle3[[#This Row],[4cl]]</f>
        <v>#DIV/0!</v>
      </c>
      <c r="K46" s="6"/>
      <c r="L46" s="6"/>
      <c r="M46" s="7" t="e">
        <f>Tabelle3[[#This Row],[Portion Menge]]/Tabelle3[[#This Row],[Portion Preis]]</f>
        <v>#DIV/0!</v>
      </c>
      <c r="N46" s="8">
        <v>43</v>
      </c>
    </row>
    <row r="47" spans="1:14">
      <c r="A47" t="s">
        <v>63</v>
      </c>
      <c r="B47" s="6">
        <v>5.38</v>
      </c>
      <c r="C47" s="6">
        <f>Tabelle3[[#This Row],[PriceNetto]]*1.19</f>
        <v>6.4021999999999997</v>
      </c>
      <c r="D47">
        <v>1</v>
      </c>
      <c r="E47" t="s">
        <v>39</v>
      </c>
      <c r="F47" s="6">
        <f>Tabelle3[[#This Row],[PriceBrutto]]/100</f>
        <v>6.4021999999999996E-2</v>
      </c>
      <c r="G47" s="6"/>
      <c r="H47" s="7" t="e">
        <f>Tabelle3[[#This Row],[Preis 1cl]]*2/Tabelle3[[#This Row],[2cl]]</f>
        <v>#DIV/0!</v>
      </c>
      <c r="I47" s="6"/>
      <c r="J47" s="7" t="e">
        <f>Tabelle3[[#This Row],[Preis 1cl]]*4/Tabelle3[[#This Row],[4cl]]</f>
        <v>#DIV/0!</v>
      </c>
      <c r="K47" s="6"/>
      <c r="L47" s="6"/>
      <c r="M47" s="7" t="e">
        <f>Tabelle3[[#This Row],[Portion Menge]]/Tabelle3[[#This Row],[Portion Preis]]</f>
        <v>#DIV/0!</v>
      </c>
      <c r="N47" s="8">
        <v>44</v>
      </c>
    </row>
    <row r="48" spans="1:14">
      <c r="A48" t="s">
        <v>64</v>
      </c>
      <c r="B48" s="6">
        <v>18.98</v>
      </c>
      <c r="C48" s="6">
        <f>Tabelle3[[#This Row],[PriceNetto]]*1.19</f>
        <v>22.586199999999998</v>
      </c>
      <c r="D48">
        <v>1</v>
      </c>
      <c r="E48" t="s">
        <v>36</v>
      </c>
      <c r="F48" s="6">
        <f>Tabelle3[[#This Row],[PriceBrutto]]/100</f>
        <v>0.22586199999999998</v>
      </c>
      <c r="G48" s="6">
        <v>4</v>
      </c>
      <c r="H48" s="7">
        <f>Tabelle3[[#This Row],[Preis 1cl]]*2/Tabelle3[[#This Row],[2cl]]</f>
        <v>0.11293099999999999</v>
      </c>
      <c r="I48" s="6">
        <v>8</v>
      </c>
      <c r="J48" s="7">
        <f>Tabelle3[[#This Row],[Preis 1cl]]*4/Tabelle3[[#This Row],[4cl]]</f>
        <v>0.11293099999999999</v>
      </c>
      <c r="K48" s="6"/>
      <c r="L48" s="6"/>
      <c r="M48" s="7" t="e">
        <f>Tabelle3[[#This Row],[Portion Menge]]/Tabelle3[[#This Row],[Portion Preis]]</f>
        <v>#DIV/0!</v>
      </c>
      <c r="N48" s="8">
        <v>45</v>
      </c>
    </row>
    <row r="49" spans="1:14">
      <c r="A49" t="s">
        <v>65</v>
      </c>
      <c r="B49" s="6">
        <v>11.36</v>
      </c>
      <c r="C49" s="6">
        <f>Tabelle3[[#This Row],[PriceNetto]]*1.19</f>
        <v>13.518399999999998</v>
      </c>
      <c r="D49">
        <v>1</v>
      </c>
      <c r="E49" t="s">
        <v>28</v>
      </c>
      <c r="F49" s="6">
        <f>Tabelle3[[#This Row],[PriceBrutto]]/100</f>
        <v>0.13518399999999997</v>
      </c>
      <c r="G49" s="6">
        <v>3</v>
      </c>
      <c r="H49" s="7">
        <f>Tabelle3[[#This Row],[Preis 1cl]]*2/Tabelle3[[#This Row],[2cl]]</f>
        <v>9.0122666666666643E-2</v>
      </c>
      <c r="I49" s="6">
        <v>8</v>
      </c>
      <c r="J49" s="7">
        <f>Tabelle3[[#This Row],[Preis 1cl]]*4/Tabelle3[[#This Row],[4cl]]</f>
        <v>6.7591999999999985E-2</v>
      </c>
      <c r="K49" s="6"/>
      <c r="L49" s="6"/>
      <c r="M49" s="7" t="e">
        <f>Tabelle3[[#This Row],[Portion Menge]]/Tabelle3[[#This Row],[Portion Preis]]</f>
        <v>#DIV/0!</v>
      </c>
      <c r="N49" s="8">
        <v>46</v>
      </c>
    </row>
    <row r="50" spans="1:14">
      <c r="A50" t="s">
        <v>66</v>
      </c>
      <c r="B50" s="6">
        <v>35.39</v>
      </c>
      <c r="C50" s="6">
        <f>Tabelle3[[#This Row],[PriceNetto]]*1.19</f>
        <v>42.114100000000001</v>
      </c>
      <c r="D50">
        <v>0.7</v>
      </c>
      <c r="E50" t="s">
        <v>24</v>
      </c>
      <c r="F50" s="6">
        <f>Tabelle3[[#This Row],[PriceBrutto]]/70</f>
        <v>0.60163</v>
      </c>
      <c r="G50" s="6">
        <v>4</v>
      </c>
      <c r="H50" s="7">
        <f>Tabelle3[[#This Row],[Preis 1cl]]*2/Tabelle3[[#This Row],[2cl]]</f>
        <v>0.300815</v>
      </c>
      <c r="I50" s="6">
        <v>8</v>
      </c>
      <c r="J50" s="7">
        <f>Tabelle3[[#This Row],[Preis 1cl]]*4/Tabelle3[[#This Row],[4cl]]</f>
        <v>0.300815</v>
      </c>
      <c r="K50" s="6"/>
      <c r="L50" s="6"/>
      <c r="M50" s="7" t="e">
        <f>Tabelle3[[#This Row],[Portion Menge]]/Tabelle3[[#This Row],[Portion Preis]]</f>
        <v>#DIV/0!</v>
      </c>
      <c r="N50" s="8">
        <v>47</v>
      </c>
    </row>
    <row r="51" spans="1:14">
      <c r="A51" t="s">
        <v>67</v>
      </c>
      <c r="B51" s="6">
        <v>12.54</v>
      </c>
      <c r="C51" s="6">
        <f>Tabelle3[[#This Row],[PriceNetto]]*1.19</f>
        <v>14.922599999999999</v>
      </c>
      <c r="D51">
        <v>0.7</v>
      </c>
      <c r="E51" t="s">
        <v>24</v>
      </c>
      <c r="F51" s="6">
        <f>Tabelle3[[#This Row],[PriceBrutto]]/70</f>
        <v>0.21317999999999998</v>
      </c>
      <c r="G51" s="6">
        <v>4</v>
      </c>
      <c r="H51" s="7">
        <f>Tabelle3[[#This Row],[Preis 1cl]]*2/Tabelle3[[#This Row],[2cl]]</f>
        <v>0.10658999999999999</v>
      </c>
      <c r="I51" s="6">
        <v>8</v>
      </c>
      <c r="J51" s="7">
        <f>Tabelle3[[#This Row],[Preis 1cl]]*4/Tabelle3[[#This Row],[4cl]]</f>
        <v>0.10658999999999999</v>
      </c>
      <c r="K51" s="6"/>
      <c r="L51" s="6"/>
      <c r="M51" s="7" t="e">
        <f>Tabelle3[[#This Row],[Portion Menge]]/Tabelle3[[#This Row],[Portion Preis]]</f>
        <v>#DIV/0!</v>
      </c>
      <c r="N51" s="8">
        <v>48</v>
      </c>
    </row>
    <row r="52" spans="1:14">
      <c r="A52" t="s">
        <v>68</v>
      </c>
      <c r="B52" s="6">
        <v>14.09</v>
      </c>
      <c r="C52" s="6">
        <f>Tabelle3[[#This Row],[PriceNetto]]*1.19</f>
        <v>16.767099999999999</v>
      </c>
      <c r="D52">
        <v>1</v>
      </c>
      <c r="E52" t="s">
        <v>24</v>
      </c>
      <c r="F52" s="6">
        <f>Tabelle3[[#This Row],[PriceBrutto]]/100</f>
        <v>0.16767099999999999</v>
      </c>
      <c r="G52" s="6">
        <v>4</v>
      </c>
      <c r="H52" s="7">
        <f>Tabelle3[[#This Row],[Preis 1cl]]*2/Tabelle3[[#This Row],[2cl]]</f>
        <v>8.3835499999999993E-2</v>
      </c>
      <c r="I52" s="6">
        <v>8</v>
      </c>
      <c r="J52" s="7">
        <f>Tabelle3[[#This Row],[Preis 1cl]]*4/Tabelle3[[#This Row],[4cl]]</f>
        <v>8.3835499999999993E-2</v>
      </c>
      <c r="K52" s="6"/>
      <c r="L52" s="6"/>
      <c r="M52" s="7" t="e">
        <f>Tabelle3[[#This Row],[Portion Menge]]/Tabelle3[[#This Row],[Portion Preis]]</f>
        <v>#DIV/0!</v>
      </c>
      <c r="N52" s="8">
        <v>49</v>
      </c>
    </row>
    <row r="53" spans="1:14">
      <c r="A53" t="s">
        <v>69</v>
      </c>
      <c r="B53" s="6">
        <v>15.54</v>
      </c>
      <c r="C53" s="6">
        <f>Tabelle3[[#This Row],[PriceNetto]]*1.19</f>
        <v>18.492599999999999</v>
      </c>
      <c r="D53">
        <v>0.7</v>
      </c>
      <c r="E53" t="s">
        <v>24</v>
      </c>
      <c r="F53" s="6">
        <f>Tabelle3[[#This Row],[PriceBrutto]]/70</f>
        <v>0.26417999999999997</v>
      </c>
      <c r="G53" s="6">
        <v>4</v>
      </c>
      <c r="H53" s="7">
        <f>Tabelle3[[#This Row],[Preis 1cl]]*2/Tabelle3[[#This Row],[2cl]]</f>
        <v>0.13208999999999999</v>
      </c>
      <c r="I53" s="6">
        <v>8</v>
      </c>
      <c r="J53" s="7">
        <f>Tabelle3[[#This Row],[Preis 1cl]]*4/Tabelle3[[#This Row],[4cl]]</f>
        <v>0.13208999999999999</v>
      </c>
      <c r="K53" s="6"/>
      <c r="L53" s="6"/>
      <c r="M53" s="7" t="e">
        <f>Tabelle3[[#This Row],[Portion Menge]]/Tabelle3[[#This Row],[Portion Preis]]</f>
        <v>#DIV/0!</v>
      </c>
      <c r="N53" s="8">
        <v>50</v>
      </c>
    </row>
    <row r="54" spans="1:14">
      <c r="A54" t="s">
        <v>70</v>
      </c>
      <c r="B54" s="6">
        <v>9.99</v>
      </c>
      <c r="C54" s="6">
        <f>Tabelle3[[#This Row],[PriceNetto]]*1.19</f>
        <v>11.8881</v>
      </c>
      <c r="D54">
        <v>0.7</v>
      </c>
      <c r="E54" t="s">
        <v>28</v>
      </c>
      <c r="F54" s="6">
        <f>Tabelle3[[#This Row],[PriceBrutto]]/70</f>
        <v>0.16983000000000001</v>
      </c>
      <c r="G54" s="6">
        <v>4</v>
      </c>
      <c r="H54" s="7">
        <f>Tabelle3[[#This Row],[Preis 1cl]]*2/Tabelle3[[#This Row],[2cl]]</f>
        <v>8.4915000000000004E-2</v>
      </c>
      <c r="I54" s="6">
        <v>8</v>
      </c>
      <c r="J54" s="7">
        <f>Tabelle3[[#This Row],[Preis 1cl]]*4/Tabelle3[[#This Row],[4cl]]</f>
        <v>8.4915000000000004E-2</v>
      </c>
      <c r="K54" s="6"/>
      <c r="L54" s="6"/>
      <c r="M54" s="7" t="e">
        <f>Tabelle3[[#This Row],[Portion Menge]]/Tabelle3[[#This Row],[Portion Preis]]</f>
        <v>#DIV/0!</v>
      </c>
      <c r="N54" s="8">
        <v>51</v>
      </c>
    </row>
    <row r="55" spans="1:14">
      <c r="A55" t="s">
        <v>71</v>
      </c>
      <c r="B55" s="6">
        <v>15.14</v>
      </c>
      <c r="C55" s="6">
        <f>Tabelle3[[#This Row],[PriceNetto]]*1.19</f>
        <v>18.0166</v>
      </c>
      <c r="D55">
        <v>0.7</v>
      </c>
      <c r="E55" t="s">
        <v>28</v>
      </c>
      <c r="F55" s="6">
        <f>Tabelle3[[#This Row],[PriceBrutto]]/70</f>
        <v>0.25738</v>
      </c>
      <c r="G55" s="6">
        <v>4</v>
      </c>
      <c r="H55" s="7">
        <f>Tabelle3[[#This Row],[Preis 1cl]]*2/Tabelle3[[#This Row],[2cl]]</f>
        <v>0.12869</v>
      </c>
      <c r="I55" s="6">
        <v>8</v>
      </c>
      <c r="J55" s="7">
        <f>Tabelle3[[#This Row],[Preis 1cl]]*4/Tabelle3[[#This Row],[4cl]]</f>
        <v>0.12869</v>
      </c>
      <c r="K55" s="6"/>
      <c r="L55" s="6"/>
      <c r="M55" s="7" t="e">
        <f>Tabelle3[[#This Row],[Portion Menge]]/Tabelle3[[#This Row],[Portion Preis]]</f>
        <v>#DIV/0!</v>
      </c>
      <c r="N55" s="8">
        <v>52</v>
      </c>
    </row>
    <row r="56" spans="1:14">
      <c r="A56" t="s">
        <v>72</v>
      </c>
      <c r="B56" s="6">
        <v>13.18</v>
      </c>
      <c r="C56" s="6">
        <f>Tabelle3[[#This Row],[PriceNetto]]*1.19</f>
        <v>15.684199999999999</v>
      </c>
      <c r="D56">
        <v>1</v>
      </c>
      <c r="E56" t="s">
        <v>28</v>
      </c>
      <c r="F56" s="6">
        <f>Tabelle3[[#This Row],[PriceBrutto]]/100</f>
        <v>0.15684199999999998</v>
      </c>
      <c r="G56" s="6">
        <v>4</v>
      </c>
      <c r="H56" s="7">
        <f>Tabelle3[[#This Row],[Preis 1cl]]*2/Tabelle3[[#This Row],[2cl]]</f>
        <v>7.8420999999999991E-2</v>
      </c>
      <c r="I56" s="6">
        <v>8</v>
      </c>
      <c r="J56" s="7">
        <f>Tabelle3[[#This Row],[Preis 1cl]]*4/Tabelle3[[#This Row],[4cl]]</f>
        <v>7.8420999999999991E-2</v>
      </c>
      <c r="K56" s="6"/>
      <c r="L56" s="6"/>
      <c r="M56" s="7" t="e">
        <f>Tabelle3[[#This Row],[Portion Menge]]/Tabelle3[[#This Row],[Portion Preis]]</f>
        <v>#DIV/0!</v>
      </c>
      <c r="N56" s="8">
        <v>53</v>
      </c>
    </row>
    <row r="57" spans="1:14">
      <c r="A57" t="s">
        <v>73</v>
      </c>
      <c r="B57" s="6">
        <v>17.98</v>
      </c>
      <c r="C57" s="6">
        <f>Tabelle3[[#This Row],[PriceNetto]]*1.19</f>
        <v>21.3962</v>
      </c>
      <c r="D57">
        <v>0.7</v>
      </c>
      <c r="E57" t="s">
        <v>14</v>
      </c>
      <c r="F57" s="6">
        <f>Tabelle3[[#This Row],[PriceBrutto]]/70</f>
        <v>0.30565999999999999</v>
      </c>
      <c r="G57" s="6">
        <v>4</v>
      </c>
      <c r="H57" s="7">
        <f>Tabelle3[[#This Row],[Preis 1cl]]*2/Tabelle3[[#This Row],[2cl]]</f>
        <v>0.15282999999999999</v>
      </c>
      <c r="I57" s="6">
        <v>8</v>
      </c>
      <c r="J57" s="7">
        <f>Tabelle3[[#This Row],[Preis 1cl]]*4/Tabelle3[[#This Row],[4cl]]</f>
        <v>0.15282999999999999</v>
      </c>
      <c r="K57" s="6"/>
      <c r="L57" s="6"/>
      <c r="M57" s="7" t="e">
        <f>Tabelle3[[#This Row],[Portion Menge]]/Tabelle3[[#This Row],[Portion Preis]]</f>
        <v>#DIV/0!</v>
      </c>
      <c r="N57" s="8">
        <v>54</v>
      </c>
    </row>
    <row r="58" spans="1:14">
      <c r="A58" t="s">
        <v>74</v>
      </c>
      <c r="B58" s="6">
        <v>14.99</v>
      </c>
      <c r="C58" s="6">
        <f>Tabelle3[[#This Row],[PriceNetto]]*1.19</f>
        <v>17.838100000000001</v>
      </c>
      <c r="D58">
        <v>0.5</v>
      </c>
      <c r="E58" t="s">
        <v>28</v>
      </c>
      <c r="F58" s="6">
        <f>Tabelle3[[#This Row],[PriceBrutto]]/50</f>
        <v>0.35676200000000002</v>
      </c>
      <c r="G58" s="6">
        <v>4</v>
      </c>
      <c r="H58" s="7">
        <f>Tabelle3[[#This Row],[Preis 1cl]]*2/Tabelle3[[#This Row],[2cl]]</f>
        <v>0.17838100000000001</v>
      </c>
      <c r="I58" s="6">
        <v>8</v>
      </c>
      <c r="J58" s="7">
        <f>Tabelle3[[#This Row],[Preis 1cl]]*4/Tabelle3[[#This Row],[4cl]]</f>
        <v>0.17838100000000001</v>
      </c>
      <c r="K58" s="6"/>
      <c r="L58" s="6"/>
      <c r="M58" s="7" t="e">
        <f>Tabelle3[[#This Row],[Portion Menge]]/Tabelle3[[#This Row],[Portion Preis]]</f>
        <v>#DIV/0!</v>
      </c>
      <c r="N58" s="8">
        <v>55</v>
      </c>
    </row>
    <row r="59" spans="1:14">
      <c r="A59" t="s">
        <v>75</v>
      </c>
      <c r="B59" s="6">
        <v>19.21</v>
      </c>
      <c r="C59" s="6">
        <f>Tabelle3[[#This Row],[PriceNetto]]*1.19</f>
        <v>22.8599</v>
      </c>
      <c r="D59">
        <v>1</v>
      </c>
      <c r="E59" t="s">
        <v>28</v>
      </c>
      <c r="F59" s="6">
        <f>Tabelle3[[#This Row],[PriceBrutto]]/100</f>
        <v>0.228599</v>
      </c>
      <c r="G59" s="6">
        <v>4</v>
      </c>
      <c r="H59" s="7">
        <f>Tabelle3[[#This Row],[Preis 1cl]]*2/Tabelle3[[#This Row],[2cl]]</f>
        <v>0.1142995</v>
      </c>
      <c r="I59" s="6">
        <v>8</v>
      </c>
      <c r="J59" s="7">
        <f>Tabelle3[[#This Row],[Preis 1cl]]*4/Tabelle3[[#This Row],[4cl]]</f>
        <v>0.1142995</v>
      </c>
      <c r="K59" s="6"/>
      <c r="L59" s="6"/>
      <c r="M59" s="7" t="e">
        <f>Tabelle3[[#This Row],[Portion Menge]]/Tabelle3[[#This Row],[Portion Preis]]</f>
        <v>#DIV/0!</v>
      </c>
      <c r="N59" s="8">
        <v>56</v>
      </c>
    </row>
    <row r="60" spans="1:14">
      <c r="A60" t="s">
        <v>76</v>
      </c>
      <c r="B60" s="6">
        <v>9.98</v>
      </c>
      <c r="C60" s="6">
        <f>Tabelle3[[#This Row],[PriceNetto]]*1.19</f>
        <v>11.876200000000001</v>
      </c>
      <c r="D60">
        <v>0.7</v>
      </c>
      <c r="E60" t="s">
        <v>28</v>
      </c>
      <c r="F60" s="6">
        <f>Tabelle3[[#This Row],[PriceBrutto]]/70</f>
        <v>0.16966000000000001</v>
      </c>
      <c r="G60" s="6">
        <v>4</v>
      </c>
      <c r="H60" s="7">
        <f>Tabelle3[[#This Row],[Preis 1cl]]*2/Tabelle3[[#This Row],[2cl]]</f>
        <v>8.4830000000000003E-2</v>
      </c>
      <c r="I60" s="6">
        <v>8</v>
      </c>
      <c r="J60" s="7">
        <f>Tabelle3[[#This Row],[Preis 1cl]]*4/Tabelle3[[#This Row],[4cl]]</f>
        <v>8.4830000000000003E-2</v>
      </c>
      <c r="K60" s="6"/>
      <c r="L60" s="6"/>
      <c r="M60" s="7" t="e">
        <f>Tabelle3[[#This Row],[Portion Menge]]/Tabelle3[[#This Row],[Portion Preis]]</f>
        <v>#DIV/0!</v>
      </c>
      <c r="N60" s="8">
        <v>57</v>
      </c>
    </row>
    <row r="61" spans="1:14">
      <c r="A61" t="s">
        <v>77</v>
      </c>
      <c r="B61" s="6">
        <v>12.87</v>
      </c>
      <c r="C61" s="6">
        <f>Tabelle3[[#This Row],[PriceNetto]]*1.19</f>
        <v>15.315299999999999</v>
      </c>
      <c r="D61">
        <v>0.7</v>
      </c>
      <c r="E61" t="s">
        <v>24</v>
      </c>
      <c r="F61" s="6">
        <f>Tabelle3[[#This Row],[PriceBrutto]]/70</f>
        <v>0.21878999999999998</v>
      </c>
      <c r="G61" s="6">
        <v>4</v>
      </c>
      <c r="H61" s="7">
        <f>Tabelle3[[#This Row],[Preis 1cl]]*2/Tabelle3[[#This Row],[2cl]]</f>
        <v>0.10939499999999999</v>
      </c>
      <c r="I61" s="6">
        <v>8</v>
      </c>
      <c r="J61" s="7">
        <f>Tabelle3[[#This Row],[Preis 1cl]]*4/Tabelle3[[#This Row],[4cl]]</f>
        <v>0.10939499999999999</v>
      </c>
      <c r="K61" s="6"/>
      <c r="L61" s="6"/>
      <c r="M61" s="7" t="e">
        <f>Tabelle3[[#This Row],[Portion Menge]]/Tabelle3[[#This Row],[Portion Preis]]</f>
        <v>#DIV/0!</v>
      </c>
      <c r="N61" s="8">
        <v>58</v>
      </c>
    </row>
    <row r="62" spans="1:14">
      <c r="A62" t="s">
        <v>78</v>
      </c>
      <c r="B62" s="6">
        <v>11.38</v>
      </c>
      <c r="C62" s="6">
        <f>Tabelle3[[#This Row],[PriceNetto]]*1.19</f>
        <v>13.542200000000001</v>
      </c>
      <c r="D62">
        <v>0.7</v>
      </c>
      <c r="E62" t="s">
        <v>28</v>
      </c>
      <c r="F62" s="6">
        <f>Tabelle3[[#This Row],[PriceBrutto]]/70</f>
        <v>0.19346000000000002</v>
      </c>
      <c r="G62" s="6">
        <v>4</v>
      </c>
      <c r="H62" s="7">
        <f>Tabelle3[[#This Row],[Preis 1cl]]*2/Tabelle3[[#This Row],[2cl]]</f>
        <v>9.673000000000001E-2</v>
      </c>
      <c r="I62" s="6">
        <v>8</v>
      </c>
      <c r="J62" s="7">
        <f>Tabelle3[[#This Row],[Preis 1cl]]*4/Tabelle3[[#This Row],[4cl]]</f>
        <v>9.673000000000001E-2</v>
      </c>
      <c r="K62" s="6"/>
      <c r="L62" s="6"/>
      <c r="M62" s="7" t="e">
        <f>Tabelle3[[#This Row],[Portion Menge]]/Tabelle3[[#This Row],[Portion Preis]]</f>
        <v>#DIV/0!</v>
      </c>
      <c r="N62" s="8">
        <v>59</v>
      </c>
    </row>
    <row r="63" spans="1:14">
      <c r="A63" t="s">
        <v>79</v>
      </c>
      <c r="B63" s="6">
        <v>17.98</v>
      </c>
      <c r="C63" s="6">
        <f>Tabelle3[[#This Row],[PriceNetto]]*1.19</f>
        <v>21.3962</v>
      </c>
      <c r="D63">
        <v>0.7</v>
      </c>
      <c r="E63" t="s">
        <v>28</v>
      </c>
      <c r="F63" s="6">
        <f>Tabelle3[[#This Row],[PriceBrutto]]/70</f>
        <v>0.30565999999999999</v>
      </c>
      <c r="G63" s="6">
        <v>4</v>
      </c>
      <c r="H63" s="7">
        <f>Tabelle3[[#This Row],[Preis 1cl]]*2/Tabelle3[[#This Row],[2cl]]</f>
        <v>0.15282999999999999</v>
      </c>
      <c r="I63" s="6">
        <v>8</v>
      </c>
      <c r="J63" s="7">
        <f>Tabelle3[[#This Row],[Preis 1cl]]*4/Tabelle3[[#This Row],[4cl]]</f>
        <v>0.15282999999999999</v>
      </c>
      <c r="K63" s="6"/>
      <c r="L63" s="6"/>
      <c r="M63" s="7" t="e">
        <f>Tabelle3[[#This Row],[Portion Menge]]/Tabelle3[[#This Row],[Portion Preis]]</f>
        <v>#DIV/0!</v>
      </c>
      <c r="N63" s="8">
        <v>60</v>
      </c>
    </row>
    <row r="64" spans="1:14">
      <c r="A64" t="s">
        <v>80</v>
      </c>
      <c r="B64" s="6">
        <v>27.22</v>
      </c>
      <c r="C64" s="6">
        <f>Tabelle3[[#This Row],[PriceNetto]]*1.19</f>
        <v>32.391799999999996</v>
      </c>
      <c r="D64">
        <v>0.7</v>
      </c>
      <c r="E64" t="s">
        <v>81</v>
      </c>
      <c r="F64" s="6">
        <f>Tabelle3[[#This Row],[PriceBrutto]]/70</f>
        <v>0.46273999999999993</v>
      </c>
      <c r="G64" s="6">
        <v>4</v>
      </c>
      <c r="H64" s="7">
        <f>Tabelle3[[#This Row],[Preis 1cl]]*2/Tabelle3[[#This Row],[2cl]]</f>
        <v>0.23136999999999996</v>
      </c>
      <c r="I64" s="6">
        <v>8</v>
      </c>
      <c r="J64" s="7">
        <f>Tabelle3[[#This Row],[Preis 1cl]]*4/Tabelle3[[#This Row],[4cl]]</f>
        <v>0.23136999999999996</v>
      </c>
      <c r="K64" s="6"/>
      <c r="L64" s="6"/>
      <c r="M64" s="7" t="e">
        <f>Tabelle3[[#This Row],[Portion Menge]]/Tabelle3[[#This Row],[Portion Preis]]</f>
        <v>#DIV/0!</v>
      </c>
      <c r="N64" s="8">
        <v>61</v>
      </c>
    </row>
    <row r="65" spans="1:14">
      <c r="A65" t="s">
        <v>82</v>
      </c>
      <c r="B65" s="6">
        <v>24.92</v>
      </c>
      <c r="C65" s="6">
        <f>Tabelle3[[#This Row],[PriceNetto]]*1.19</f>
        <v>29.654800000000002</v>
      </c>
      <c r="D65">
        <v>0.7</v>
      </c>
      <c r="E65" t="s">
        <v>9</v>
      </c>
      <c r="F65" s="6">
        <f>Tabelle3[[#This Row],[PriceBrutto]]/70</f>
        <v>0.42364000000000002</v>
      </c>
      <c r="G65" s="6">
        <v>4</v>
      </c>
      <c r="H65" s="7">
        <f>Tabelle3[[#This Row],[Preis 1cl]]*2/Tabelle3[[#This Row],[2cl]]</f>
        <v>0.21182000000000001</v>
      </c>
      <c r="I65" s="6">
        <v>8</v>
      </c>
      <c r="J65" s="7">
        <f>Tabelle3[[#This Row],[Preis 1cl]]*4/Tabelle3[[#This Row],[4cl]]</f>
        <v>0.21182000000000001</v>
      </c>
      <c r="K65" s="6"/>
      <c r="L65" s="6"/>
      <c r="M65" s="7" t="e">
        <f>Tabelle3[[#This Row],[Portion Menge]]/Tabelle3[[#This Row],[Portion Preis]]</f>
        <v>#DIV/0!</v>
      </c>
      <c r="N65" s="8">
        <v>62</v>
      </c>
    </row>
    <row r="66" spans="1:14">
      <c r="A66" t="s">
        <v>83</v>
      </c>
      <c r="B66" s="6">
        <v>26.99</v>
      </c>
      <c r="C66" s="6">
        <f>Tabelle3[[#This Row],[PriceNetto]]*1.19</f>
        <v>32.118099999999998</v>
      </c>
      <c r="D66">
        <v>0.7</v>
      </c>
      <c r="E66" t="s">
        <v>28</v>
      </c>
      <c r="F66" s="6">
        <f>Tabelle3[[#This Row],[PriceBrutto]]/70</f>
        <v>0.45882999999999996</v>
      </c>
      <c r="G66" s="6">
        <v>4</v>
      </c>
      <c r="H66" s="7">
        <f>Tabelle3[[#This Row],[Preis 1cl]]*2/Tabelle3[[#This Row],[2cl]]</f>
        <v>0.22941499999999998</v>
      </c>
      <c r="I66" s="6">
        <v>8</v>
      </c>
      <c r="J66" s="7">
        <f>Tabelle3[[#This Row],[Preis 1cl]]*4/Tabelle3[[#This Row],[4cl]]</f>
        <v>0.22941499999999998</v>
      </c>
      <c r="K66" s="6"/>
      <c r="L66" s="6"/>
      <c r="M66" s="7" t="e">
        <f>Tabelle3[[#This Row],[Portion Menge]]/Tabelle3[[#This Row],[Portion Preis]]</f>
        <v>#DIV/0!</v>
      </c>
      <c r="N66" s="8">
        <v>63</v>
      </c>
    </row>
    <row r="67" spans="1:14">
      <c r="A67" t="s">
        <v>84</v>
      </c>
      <c r="B67" s="6">
        <v>17.989999999999998</v>
      </c>
      <c r="C67" s="6">
        <f>Tabelle3[[#This Row],[PriceNetto]]*1.19</f>
        <v>21.408099999999997</v>
      </c>
      <c r="D67">
        <v>0.7</v>
      </c>
      <c r="E67" t="s">
        <v>16</v>
      </c>
      <c r="F67" s="6">
        <f>Tabelle3[[#This Row],[PriceBrutto]]/70</f>
        <v>0.30582999999999999</v>
      </c>
      <c r="G67" s="6">
        <v>4</v>
      </c>
      <c r="H67" s="7">
        <f>Tabelle3[[#This Row],[Preis 1cl]]*2/Tabelle3[[#This Row],[2cl]]</f>
        <v>0.152915</v>
      </c>
      <c r="I67" s="6">
        <v>8</v>
      </c>
      <c r="J67" s="7">
        <f>Tabelle3[[#This Row],[Preis 1cl]]*4/Tabelle3[[#This Row],[4cl]]</f>
        <v>0.152915</v>
      </c>
      <c r="K67" s="6"/>
      <c r="L67" s="6"/>
      <c r="M67" s="7" t="e">
        <f>Tabelle3[[#This Row],[Portion Menge]]/Tabelle3[[#This Row],[Portion Preis]]</f>
        <v>#DIV/0!</v>
      </c>
      <c r="N67" s="8">
        <v>64</v>
      </c>
    </row>
    <row r="68" spans="1:14">
      <c r="A68" t="s">
        <v>85</v>
      </c>
      <c r="B68" s="6">
        <v>10.77</v>
      </c>
      <c r="C68" s="6">
        <f>Tabelle3[[#This Row],[PriceNetto]]*1.19</f>
        <v>12.816299999999998</v>
      </c>
      <c r="D68">
        <v>0.7</v>
      </c>
      <c r="E68" t="s">
        <v>28</v>
      </c>
      <c r="F68" s="6">
        <f>Tabelle3[[#This Row],[PriceBrutto]]/70</f>
        <v>0.18308999999999997</v>
      </c>
      <c r="G68" s="6">
        <v>4</v>
      </c>
      <c r="H68" s="7">
        <f>Tabelle3[[#This Row],[Preis 1cl]]*2/Tabelle3[[#This Row],[2cl]]</f>
        <v>9.1544999999999987E-2</v>
      </c>
      <c r="I68" s="6">
        <v>8</v>
      </c>
      <c r="J68" s="7">
        <f>Tabelle3[[#This Row],[Preis 1cl]]*4/Tabelle3[[#This Row],[4cl]]</f>
        <v>9.1544999999999987E-2</v>
      </c>
      <c r="K68" s="6"/>
      <c r="L68" s="6"/>
      <c r="M68" s="7" t="e">
        <f>Tabelle3[[#This Row],[Portion Menge]]/Tabelle3[[#This Row],[Portion Preis]]</f>
        <v>#DIV/0!</v>
      </c>
      <c r="N68" s="8">
        <v>65</v>
      </c>
    </row>
    <row r="69" spans="1:14">
      <c r="A69" t="s">
        <v>86</v>
      </c>
      <c r="B69" s="6">
        <v>15.5</v>
      </c>
      <c r="C69" s="6">
        <f>Tabelle3[[#This Row],[PriceNetto]]*1.19</f>
        <v>18.445</v>
      </c>
      <c r="D69">
        <v>0.7</v>
      </c>
      <c r="E69" t="s">
        <v>24</v>
      </c>
      <c r="F69" s="6">
        <f>Tabelle3[[#This Row],[PriceBrutto]]/70</f>
        <v>0.26350000000000001</v>
      </c>
      <c r="G69" s="6">
        <v>4</v>
      </c>
      <c r="H69" s="7">
        <f>Tabelle3[[#This Row],[Preis 1cl]]*2/Tabelle3[[#This Row],[2cl]]</f>
        <v>0.13175000000000001</v>
      </c>
      <c r="I69" s="6">
        <v>8</v>
      </c>
      <c r="J69" s="7">
        <f>Tabelle3[[#This Row],[Preis 1cl]]*4/Tabelle3[[#This Row],[4cl]]</f>
        <v>0.13175000000000001</v>
      </c>
      <c r="K69" s="6"/>
      <c r="L69" s="6"/>
      <c r="M69" s="7" t="e">
        <f>Tabelle3[[#This Row],[Portion Menge]]/Tabelle3[[#This Row],[Portion Preis]]</f>
        <v>#DIV/0!</v>
      </c>
      <c r="N69" s="8">
        <v>66</v>
      </c>
    </row>
    <row r="70" spans="1:14">
      <c r="A70" t="s">
        <v>87</v>
      </c>
      <c r="B70" s="6">
        <v>11.19</v>
      </c>
      <c r="C70" s="6">
        <f>Tabelle3[[#This Row],[PriceNetto]]*1.19</f>
        <v>13.316099999999999</v>
      </c>
      <c r="D70">
        <v>0.75</v>
      </c>
      <c r="E70" t="s">
        <v>36</v>
      </c>
      <c r="F70" s="6">
        <f>Tabelle3[[#This Row],[PriceBrutto]]/75</f>
        <v>0.17754799999999998</v>
      </c>
      <c r="G70" s="6">
        <v>4</v>
      </c>
      <c r="H70" s="7">
        <f>Tabelle3[[#This Row],[Preis 1cl]]*2/Tabelle3[[#This Row],[2cl]]</f>
        <v>8.8773999999999992E-2</v>
      </c>
      <c r="I70" s="10">
        <v>8</v>
      </c>
      <c r="J70" s="7">
        <f>Tabelle3[[#This Row],[Preis 1cl]]*4/Tabelle3[[#This Row],[4cl]]</f>
        <v>8.8773999999999992E-2</v>
      </c>
      <c r="K70" s="6"/>
      <c r="L70" s="6"/>
      <c r="M70" s="7" t="e">
        <f>Tabelle3[[#This Row],[Portion Menge]]/Tabelle3[[#This Row],[Portion Preis]]</f>
        <v>#DIV/0!</v>
      </c>
      <c r="N70" s="8">
        <v>67</v>
      </c>
    </row>
    <row r="71" spans="1:14">
      <c r="A71" t="s">
        <v>88</v>
      </c>
      <c r="B71" s="6">
        <v>9.98</v>
      </c>
      <c r="C71" s="6">
        <f>Tabelle3[[#This Row],[PriceNetto]]*1.19</f>
        <v>11.876200000000001</v>
      </c>
      <c r="D71">
        <v>0.75</v>
      </c>
      <c r="E71" t="s">
        <v>36</v>
      </c>
      <c r="F71" s="6">
        <f>Tabelle3[[#This Row],[PriceBrutto]]/75</f>
        <v>0.15834933333333334</v>
      </c>
      <c r="G71" s="6">
        <v>4</v>
      </c>
      <c r="H71" s="7">
        <f>Tabelle3[[#This Row],[Preis 1cl]]*2/Tabelle3[[#This Row],[2cl]]</f>
        <v>7.9174666666666671E-2</v>
      </c>
      <c r="I71" s="6">
        <v>8</v>
      </c>
      <c r="J71" s="7">
        <f>Tabelle3[[#This Row],[Preis 1cl]]*4/Tabelle3[[#This Row],[4cl]]</f>
        <v>7.9174666666666671E-2</v>
      </c>
      <c r="K71" s="6"/>
      <c r="L71" s="6"/>
      <c r="M71" s="7" t="e">
        <f>Tabelle3[[#This Row],[Portion Menge]]/Tabelle3[[#This Row],[Portion Preis]]</f>
        <v>#DIV/0!</v>
      </c>
      <c r="N71" s="8">
        <v>68</v>
      </c>
    </row>
    <row r="72" spans="1:14">
      <c r="A72" t="s">
        <v>89</v>
      </c>
      <c r="B72" s="6">
        <v>12.21</v>
      </c>
      <c r="C72" s="6">
        <f>Tabelle3[[#This Row],[PriceNetto]]*1.19</f>
        <v>14.5299</v>
      </c>
      <c r="D72">
        <v>0.7</v>
      </c>
      <c r="E72" t="s">
        <v>28</v>
      </c>
      <c r="F72" s="6">
        <f>Tabelle3[[#This Row],[PriceBrutto]]/70</f>
        <v>0.20757</v>
      </c>
      <c r="G72" s="6">
        <v>4</v>
      </c>
      <c r="H72" s="7">
        <f>Tabelle3[[#This Row],[Preis 1cl]]*2/Tabelle3[[#This Row],[2cl]]</f>
        <v>0.103785</v>
      </c>
      <c r="I72" s="6">
        <v>8</v>
      </c>
      <c r="J72" s="7">
        <f>Tabelle3[[#This Row],[Preis 1cl]]*4/Tabelle3[[#This Row],[4cl]]</f>
        <v>0.103785</v>
      </c>
      <c r="K72" s="6"/>
      <c r="L72" s="6"/>
      <c r="M72" s="7" t="e">
        <f>Tabelle3[[#This Row],[Portion Menge]]/Tabelle3[[#This Row],[Portion Preis]]</f>
        <v>#DIV/0!</v>
      </c>
      <c r="N72" s="8">
        <v>69</v>
      </c>
    </row>
    <row r="73" spans="1:14">
      <c r="A73" t="s">
        <v>90</v>
      </c>
      <c r="B73" s="6">
        <v>14.98</v>
      </c>
      <c r="C73" s="6">
        <f>Tabelle3[[#This Row],[PriceNetto]]*1.19</f>
        <v>17.8262</v>
      </c>
      <c r="D73">
        <v>0.7</v>
      </c>
      <c r="E73" t="s">
        <v>16</v>
      </c>
      <c r="F73" s="6">
        <f>Tabelle3[[#This Row],[PriceBrutto]]/70</f>
        <v>0.25466</v>
      </c>
      <c r="G73" s="6">
        <v>4</v>
      </c>
      <c r="H73" s="7">
        <f>Tabelle3[[#This Row],[Preis 1cl]]*2/Tabelle3[[#This Row],[2cl]]</f>
        <v>0.12733</v>
      </c>
      <c r="I73" s="6">
        <v>8</v>
      </c>
      <c r="J73" s="7">
        <f>Tabelle3[[#This Row],[Preis 1cl]]*4/Tabelle3[[#This Row],[4cl]]</f>
        <v>0.12733</v>
      </c>
      <c r="K73" s="6"/>
      <c r="L73" s="6"/>
      <c r="M73" s="7" t="e">
        <f>Tabelle3[[#This Row],[Portion Menge]]/Tabelle3[[#This Row],[Portion Preis]]</f>
        <v>#DIV/0!</v>
      </c>
      <c r="N73" s="8">
        <v>70</v>
      </c>
    </row>
    <row r="74" spans="1:14">
      <c r="A74" t="s">
        <v>91</v>
      </c>
      <c r="B74" s="6">
        <v>15.92</v>
      </c>
      <c r="C74" s="6">
        <f>Tabelle3[[#This Row],[PriceNetto]]*1.19</f>
        <v>18.944800000000001</v>
      </c>
      <c r="D74">
        <v>0.7</v>
      </c>
      <c r="E74" t="s">
        <v>9</v>
      </c>
      <c r="F74" s="6">
        <f>Tabelle3[[#This Row],[PriceBrutto]]/70</f>
        <v>0.27063999999999999</v>
      </c>
      <c r="G74" s="6">
        <v>4</v>
      </c>
      <c r="H74" s="7">
        <f>Tabelle3[[#This Row],[Preis 1cl]]*2/Tabelle3[[#This Row],[2cl]]</f>
        <v>0.13532</v>
      </c>
      <c r="I74" s="6">
        <v>8</v>
      </c>
      <c r="J74" s="7">
        <f>Tabelle3[[#This Row],[Preis 1cl]]*4/Tabelle3[[#This Row],[4cl]]</f>
        <v>0.13532</v>
      </c>
      <c r="K74" s="6"/>
      <c r="L74" s="6"/>
      <c r="M74" s="7" t="e">
        <f>Tabelle3[[#This Row],[Portion Menge]]/Tabelle3[[#This Row],[Portion Preis]]</f>
        <v>#DIV/0!</v>
      </c>
      <c r="N74" s="8">
        <v>71</v>
      </c>
    </row>
    <row r="75" spans="1:14">
      <c r="A75" t="s">
        <v>92</v>
      </c>
      <c r="B75" s="6">
        <v>12.54</v>
      </c>
      <c r="C75" s="6">
        <f>Tabelle3[[#This Row],[PriceNetto]]*1.19</f>
        <v>14.922599999999999</v>
      </c>
      <c r="D75">
        <v>0.7</v>
      </c>
      <c r="E75" t="s">
        <v>16</v>
      </c>
      <c r="F75" s="6">
        <f>Tabelle3[[#This Row],[PriceBrutto]]/70</f>
        <v>0.21317999999999998</v>
      </c>
      <c r="G75" s="6">
        <v>4</v>
      </c>
      <c r="H75" s="7">
        <f>Tabelle3[[#This Row],[Preis 1cl]]*2/Tabelle3[[#This Row],[2cl]]</f>
        <v>0.10658999999999999</v>
      </c>
      <c r="I75" s="6">
        <v>8</v>
      </c>
      <c r="J75" s="7">
        <f>Tabelle3[[#This Row],[Preis 1cl]]*4/Tabelle3[[#This Row],[4cl]]</f>
        <v>0.10658999999999999</v>
      </c>
      <c r="K75" s="6"/>
      <c r="L75" s="6"/>
      <c r="M75" s="7" t="e">
        <f>Tabelle3[[#This Row],[Portion Menge]]/Tabelle3[[#This Row],[Portion Preis]]</f>
        <v>#DIV/0!</v>
      </c>
      <c r="N75" s="8">
        <v>72</v>
      </c>
    </row>
    <row r="76" spans="1:14">
      <c r="A76" t="s">
        <v>93</v>
      </c>
      <c r="B76" s="6">
        <v>17.88</v>
      </c>
      <c r="C76" s="6">
        <f>Tabelle3[[#This Row],[PriceNetto]]*1.19</f>
        <v>21.277199999999997</v>
      </c>
      <c r="D76">
        <v>0.7</v>
      </c>
      <c r="E76" t="s">
        <v>24</v>
      </c>
      <c r="F76" s="6">
        <f>Tabelle3[[#This Row],[PriceBrutto]]/70</f>
        <v>0.30395999999999995</v>
      </c>
      <c r="G76" s="6">
        <v>4</v>
      </c>
      <c r="H76" s="7">
        <f>Tabelle3[[#This Row],[Preis 1cl]]*2/Tabelle3[[#This Row],[2cl]]</f>
        <v>0.15197999999999998</v>
      </c>
      <c r="I76" s="6">
        <v>8</v>
      </c>
      <c r="J76" s="7">
        <f>Tabelle3[[#This Row],[Preis 1cl]]*4/Tabelle3[[#This Row],[4cl]]</f>
        <v>0.15197999999999998</v>
      </c>
      <c r="K76" s="6"/>
      <c r="L76" s="6"/>
      <c r="M76" s="7" t="e">
        <f>Tabelle3[[#This Row],[Portion Menge]]/Tabelle3[[#This Row],[Portion Preis]]</f>
        <v>#DIV/0!</v>
      </c>
      <c r="N76" s="8">
        <v>73</v>
      </c>
    </row>
    <row r="77" spans="1:14">
      <c r="A77" t="s">
        <v>92</v>
      </c>
      <c r="B77" s="6">
        <v>13.99</v>
      </c>
      <c r="C77" s="6">
        <f>Tabelle3[[#This Row],[PriceNetto]]*1.19</f>
        <v>16.648099999999999</v>
      </c>
      <c r="D77">
        <v>0.7</v>
      </c>
      <c r="E77" t="s">
        <v>16</v>
      </c>
      <c r="F77" s="6">
        <f>Tabelle3[[#This Row],[PriceBrutto]]/70</f>
        <v>0.23782999999999999</v>
      </c>
      <c r="G77" s="6">
        <v>4</v>
      </c>
      <c r="H77" s="7">
        <f>Tabelle3[[#This Row],[Preis 1cl]]*2/Tabelle3[[#This Row],[2cl]]</f>
        <v>0.11891499999999999</v>
      </c>
      <c r="I77" s="6">
        <v>8</v>
      </c>
      <c r="J77" s="7">
        <f>Tabelle3[[#This Row],[Preis 1cl]]*4/Tabelle3[[#This Row],[4cl]]</f>
        <v>0.11891499999999999</v>
      </c>
      <c r="K77" s="6"/>
      <c r="L77" s="6"/>
      <c r="M77" s="7" t="e">
        <f>Tabelle3[[#This Row],[Portion Menge]]/Tabelle3[[#This Row],[Portion Preis]]</f>
        <v>#DIV/0!</v>
      </c>
      <c r="N77" s="8">
        <v>74</v>
      </c>
    </row>
    <row r="78" spans="1:14">
      <c r="A78" t="s">
        <v>54</v>
      </c>
      <c r="B78" s="6">
        <v>9.98</v>
      </c>
      <c r="C78" s="6">
        <f>Tabelle3[[#This Row],[PriceNetto]]*1.19</f>
        <v>11.876200000000001</v>
      </c>
      <c r="D78">
        <v>4.8</v>
      </c>
      <c r="E78" t="s">
        <v>45</v>
      </c>
      <c r="F78" s="6">
        <f>Tabelle3[[#This Row],[PriceBrutto]]/480</f>
        <v>2.4742083333333335E-2</v>
      </c>
      <c r="G78" s="6"/>
      <c r="H78" s="7" t="e">
        <f>Tabelle3[[#This Row],[Preis 1cl]]*2/Tabelle3[[#This Row],[2cl]]</f>
        <v>#DIV/0!</v>
      </c>
      <c r="I78" s="6"/>
      <c r="J78" s="7" t="e">
        <f>Tabelle3[[#This Row],[Preis 1cl]]*4/Tabelle3[[#This Row],[4cl]]</f>
        <v>#DIV/0!</v>
      </c>
      <c r="K78" s="6">
        <f>Tabelle3[[#This Row],[Preis 1cl]]*20</f>
        <v>0.49484166666666668</v>
      </c>
      <c r="L78" s="6">
        <v>4</v>
      </c>
      <c r="M78" s="7">
        <f>Tabelle3[[#This Row],[Portion Menge]]/Tabelle3[[#This Row],[Portion Preis]]</f>
        <v>0.12371041666666667</v>
      </c>
      <c r="N78" s="8">
        <v>75</v>
      </c>
    </row>
    <row r="79" spans="1:14">
      <c r="A79" t="s">
        <v>67</v>
      </c>
      <c r="B79" s="6">
        <v>14.9</v>
      </c>
      <c r="C79" s="6">
        <f>Tabelle3[[#This Row],[PriceNetto]]*1.19</f>
        <v>17.730999999999998</v>
      </c>
      <c r="D79">
        <v>0.7</v>
      </c>
      <c r="E79" t="s">
        <v>24</v>
      </c>
      <c r="F79" s="6">
        <f>Tabelle3[[#This Row],[PriceBrutto]]/70</f>
        <v>0.25329999999999997</v>
      </c>
      <c r="G79" s="6">
        <v>4</v>
      </c>
      <c r="H79" s="7">
        <f>Tabelle3[[#This Row],[Preis 1cl]]*2/Tabelle3[[#This Row],[2cl]]</f>
        <v>0.12664999999999998</v>
      </c>
      <c r="I79" s="6">
        <v>8</v>
      </c>
      <c r="J79" s="7">
        <f>Tabelle3[[#This Row],[Preis 1cl]]*4/Tabelle3[[#This Row],[4cl]]</f>
        <v>0.12664999999999998</v>
      </c>
      <c r="K79" s="6"/>
      <c r="L79" s="6"/>
      <c r="M79" s="7" t="e">
        <f>Tabelle3[[#This Row],[Portion Menge]]/Tabelle3[[#This Row],[Portion Preis]]</f>
        <v>#DIV/0!</v>
      </c>
      <c r="N79" s="8">
        <v>76</v>
      </c>
    </row>
    <row r="80" spans="1:14">
      <c r="A80" t="s">
        <v>86</v>
      </c>
      <c r="B80" s="6">
        <v>16.32</v>
      </c>
      <c r="C80" s="6">
        <f>Tabelle3[[#This Row],[PriceNetto]]*1.19</f>
        <v>19.4208</v>
      </c>
      <c r="D80">
        <v>0.7</v>
      </c>
      <c r="E80" t="s">
        <v>24</v>
      </c>
      <c r="F80" s="6">
        <f>Tabelle3[[#This Row],[PriceBrutto]]/70</f>
        <v>0.27744000000000002</v>
      </c>
      <c r="G80" s="6">
        <v>4</v>
      </c>
      <c r="H80" s="7">
        <f>Tabelle3[[#This Row],[Preis 1cl]]*2/Tabelle3[[#This Row],[2cl]]</f>
        <v>0.13872000000000001</v>
      </c>
      <c r="I80" s="6">
        <v>8</v>
      </c>
      <c r="J80" s="7">
        <f>Tabelle3[[#This Row],[Preis 1cl]]*4/Tabelle3[[#This Row],[4cl]]</f>
        <v>0.13872000000000001</v>
      </c>
      <c r="K80" s="6"/>
      <c r="L80" s="6"/>
      <c r="M80" s="7" t="e">
        <f>Tabelle3[[#This Row],[Portion Menge]]/Tabelle3[[#This Row],[Portion Preis]]</f>
        <v>#DIV/0!</v>
      </c>
      <c r="N80" s="8">
        <v>77</v>
      </c>
    </row>
    <row r="81" spans="1:14">
      <c r="A81" t="s">
        <v>94</v>
      </c>
      <c r="B81" s="6">
        <v>24.9</v>
      </c>
      <c r="C81" s="6">
        <f>Tabelle3[[#This Row],[PriceNetto]]*1.19</f>
        <v>29.630999999999997</v>
      </c>
      <c r="D81">
        <v>0.7</v>
      </c>
      <c r="E81" t="s">
        <v>16</v>
      </c>
      <c r="F81" s="6">
        <f>Tabelle3[[#This Row],[PriceBrutto]]/70</f>
        <v>0.42329999999999995</v>
      </c>
      <c r="G81" s="6">
        <v>4</v>
      </c>
      <c r="H81" s="7">
        <f>Tabelle3[[#This Row],[Preis 1cl]]*2/Tabelle3[[#This Row],[2cl]]</f>
        <v>0.21164999999999998</v>
      </c>
      <c r="I81" s="6">
        <v>8</v>
      </c>
      <c r="J81" s="7">
        <f>Tabelle3[[#This Row],[Preis 1cl]]*4/Tabelle3[[#This Row],[4cl]]</f>
        <v>0.21164999999999998</v>
      </c>
      <c r="K81" s="6"/>
      <c r="L81" s="6"/>
      <c r="M81" s="7" t="e">
        <f>Tabelle3[[#This Row],[Portion Menge]]/Tabelle3[[#This Row],[Portion Preis]]</f>
        <v>#DIV/0!</v>
      </c>
      <c r="N81" s="8">
        <v>78</v>
      </c>
    </row>
    <row r="82" spans="1:14">
      <c r="A82" t="s">
        <v>18</v>
      </c>
      <c r="B82" s="6">
        <v>30.17</v>
      </c>
      <c r="C82" s="6">
        <f>Tabelle3[[#This Row],[PriceNetto]]*1.19</f>
        <v>35.902300000000004</v>
      </c>
      <c r="D82">
        <v>0.7</v>
      </c>
      <c r="E82" t="s">
        <v>16</v>
      </c>
      <c r="F82" s="6">
        <f>Tabelle3[[#This Row],[PriceBrutto]]/70</f>
        <v>0.51289000000000007</v>
      </c>
      <c r="G82" s="6">
        <v>4</v>
      </c>
      <c r="H82" s="7">
        <f>Tabelle3[[#This Row],[Preis 1cl]]*2/Tabelle3[[#This Row],[2cl]]</f>
        <v>0.25644500000000003</v>
      </c>
      <c r="I82" s="6">
        <v>8</v>
      </c>
      <c r="J82" s="7">
        <f>Tabelle3[[#This Row],[Preis 1cl]]*4/Tabelle3[[#This Row],[4cl]]</f>
        <v>0.25644500000000003</v>
      </c>
      <c r="K82" s="6"/>
      <c r="L82" s="6"/>
      <c r="M82" s="7" t="e">
        <f>Tabelle3[[#This Row],[Portion Menge]]/Tabelle3[[#This Row],[Portion Preis]]</f>
        <v>#DIV/0!</v>
      </c>
      <c r="N82" s="8">
        <v>79</v>
      </c>
    </row>
    <row r="83" spans="1:14">
      <c r="A83" t="s">
        <v>95</v>
      </c>
      <c r="B83" s="6">
        <v>44.28</v>
      </c>
      <c r="C83" s="6">
        <f>Tabelle3[[#This Row],[PriceNetto]]*1.19</f>
        <v>52.693199999999997</v>
      </c>
      <c r="D83">
        <v>0.7</v>
      </c>
      <c r="E83" t="s">
        <v>16</v>
      </c>
      <c r="F83" s="6">
        <f>Tabelle3[[#This Row],[PriceBrutto]]/70</f>
        <v>0.75275999999999998</v>
      </c>
      <c r="G83" s="6">
        <v>4</v>
      </c>
      <c r="H83" s="7">
        <f>Tabelle3[[#This Row],[Preis 1cl]]*2/Tabelle3[[#This Row],[2cl]]</f>
        <v>0.37637999999999999</v>
      </c>
      <c r="I83" s="6">
        <v>8</v>
      </c>
      <c r="J83" s="7">
        <f>Tabelle3[[#This Row],[Preis 1cl]]*4/Tabelle3[[#This Row],[4cl]]</f>
        <v>0.37637999999999999</v>
      </c>
      <c r="K83" s="6"/>
      <c r="L83" s="6"/>
      <c r="M83" s="7" t="e">
        <f>Tabelle3[[#This Row],[Portion Menge]]/Tabelle3[[#This Row],[Portion Preis]]</f>
        <v>#DIV/0!</v>
      </c>
      <c r="N83" s="8">
        <v>80</v>
      </c>
    </row>
    <row r="84" spans="1:14">
      <c r="A84" t="s">
        <v>96</v>
      </c>
      <c r="B84" s="6">
        <v>9.35</v>
      </c>
      <c r="C84" s="6">
        <f>Tabelle3[[#This Row],[PriceNetto]]*1.19</f>
        <v>11.126499999999998</v>
      </c>
      <c r="D84">
        <v>0.75</v>
      </c>
      <c r="E84" t="s">
        <v>36</v>
      </c>
      <c r="F84" s="6">
        <f>Tabelle3[[#This Row],[PriceBrutto]]/75</f>
        <v>0.14835333333333331</v>
      </c>
      <c r="G84" s="6">
        <v>4</v>
      </c>
      <c r="H84" s="7">
        <f>Tabelle3[[#This Row],[Preis 1cl]]*2/Tabelle3[[#This Row],[2cl]]</f>
        <v>7.4176666666666655E-2</v>
      </c>
      <c r="I84" s="6">
        <v>8</v>
      </c>
      <c r="J84" s="7">
        <f>Tabelle3[[#This Row],[Preis 1cl]]*4/Tabelle3[[#This Row],[4cl]]</f>
        <v>7.4176666666666655E-2</v>
      </c>
      <c r="K84" s="6"/>
      <c r="L84" s="6"/>
      <c r="M84" s="7" t="e">
        <f>Tabelle3[[#This Row],[Portion Menge]]/Tabelle3[[#This Row],[Portion Preis]]</f>
        <v>#DIV/0!</v>
      </c>
      <c r="N84" s="8">
        <v>81</v>
      </c>
    </row>
    <row r="85" spans="1:14">
      <c r="A85" t="s">
        <v>97</v>
      </c>
      <c r="B85" s="6">
        <v>21.5</v>
      </c>
      <c r="C85" s="6">
        <f>Tabelle3[[#This Row],[PriceNetto]]*1.19</f>
        <v>25.584999999999997</v>
      </c>
      <c r="D85">
        <v>0.7</v>
      </c>
      <c r="E85" t="s">
        <v>28</v>
      </c>
      <c r="F85" s="6">
        <f>Tabelle3[[#This Row],[PriceBrutto]]/70</f>
        <v>0.36549999999999994</v>
      </c>
      <c r="G85" s="6">
        <v>4</v>
      </c>
      <c r="H85" s="7">
        <f>Tabelle3[[#This Row],[Preis 1cl]]*2/Tabelle3[[#This Row],[2cl]]</f>
        <v>0.18274999999999997</v>
      </c>
      <c r="I85" s="6">
        <v>8</v>
      </c>
      <c r="J85" s="7">
        <f>Tabelle3[[#This Row],[Preis 1cl]]*4/Tabelle3[[#This Row],[4cl]]</f>
        <v>0.18274999999999997</v>
      </c>
      <c r="K85" s="6"/>
      <c r="L85" s="6"/>
      <c r="M85" s="7" t="e">
        <f>Tabelle3[[#This Row],[Portion Menge]]/Tabelle3[[#This Row],[Portion Preis]]</f>
        <v>#DIV/0!</v>
      </c>
      <c r="N85" s="8">
        <v>82</v>
      </c>
    </row>
    <row r="86" spans="1:14">
      <c r="A86" t="s">
        <v>53</v>
      </c>
      <c r="B86" s="6">
        <v>14.47</v>
      </c>
      <c r="C86" s="6">
        <f>Tabelle3[[#This Row],[PriceNetto]]*1.19</f>
        <v>17.2193</v>
      </c>
      <c r="D86">
        <v>7.92</v>
      </c>
      <c r="E86" t="s">
        <v>52</v>
      </c>
      <c r="F86" s="6">
        <f>Tabelle3[[#This Row],[PriceBrutto]]/792</f>
        <v>2.1741540404040405E-2</v>
      </c>
      <c r="G86" s="6"/>
      <c r="H86" s="7" t="e">
        <f>Tabelle3[[#This Row],[Preis 1cl]]*2/Tabelle3[[#This Row],[2cl]]</f>
        <v>#DIV/0!</v>
      </c>
      <c r="I86" s="6"/>
      <c r="J86" s="7" t="e">
        <f>Tabelle3[[#This Row],[Preis 1cl]]*4/Tabelle3[[#This Row],[4cl]]</f>
        <v>#DIV/0!</v>
      </c>
      <c r="K86" s="6">
        <f>Tabelle3[[#This Row],[Preis 1cl]]*33</f>
        <v>0.71747083333333339</v>
      </c>
      <c r="L86" s="6">
        <v>4</v>
      </c>
      <c r="M86" s="7">
        <f>Tabelle3[[#This Row],[Portion Menge]]/Tabelle3[[#This Row],[Portion Preis]]</f>
        <v>0.17936770833333335</v>
      </c>
      <c r="N86" s="8">
        <v>83</v>
      </c>
    </row>
    <row r="87" spans="1:14">
      <c r="A87" t="s">
        <v>98</v>
      </c>
      <c r="B87" s="6">
        <v>15</v>
      </c>
      <c r="C87" s="6">
        <f>Tabelle3[[#This Row],[PriceNetto]]*1.19</f>
        <v>17.849999999999998</v>
      </c>
      <c r="D87">
        <v>1</v>
      </c>
      <c r="E87" t="s">
        <v>81</v>
      </c>
      <c r="F87" s="6">
        <f>Tabelle3[[#This Row],[PriceBrutto]]/100</f>
        <v>0.17849999999999999</v>
      </c>
      <c r="G87" s="6">
        <v>4</v>
      </c>
      <c r="H87" s="7">
        <f>Tabelle3[[#This Row],[Preis 1cl]]*2/Tabelle3[[#This Row],[2cl]]</f>
        <v>8.9249999999999996E-2</v>
      </c>
      <c r="I87" s="6">
        <v>8</v>
      </c>
      <c r="J87" s="7">
        <f>Tabelle3[[#This Row],[Preis 1cl]]*4/Tabelle3[[#This Row],[4cl]]</f>
        <v>8.9249999999999996E-2</v>
      </c>
      <c r="K87" s="6"/>
      <c r="L87" s="6"/>
      <c r="M87" s="7" t="e">
        <f>Tabelle3[[#This Row],[Portion Menge]]/Tabelle3[[#This Row],[Portion Preis]]</f>
        <v>#DIV/0!</v>
      </c>
      <c r="N87" s="8">
        <v>84</v>
      </c>
    </row>
    <row r="88" spans="1:14">
      <c r="A88" t="s">
        <v>98</v>
      </c>
      <c r="B88" s="6">
        <v>15.9</v>
      </c>
      <c r="C88" s="6">
        <f>Tabelle3[[#This Row],[PriceNetto]]*1.19</f>
        <v>18.920999999999999</v>
      </c>
      <c r="D88">
        <v>1</v>
      </c>
      <c r="E88" t="s">
        <v>81</v>
      </c>
      <c r="F88" s="6">
        <f>Tabelle3[[#This Row],[PriceBrutto]]/100</f>
        <v>0.18920999999999999</v>
      </c>
      <c r="G88" s="6">
        <v>4</v>
      </c>
      <c r="H88" s="7">
        <f>Tabelle3[[#This Row],[Preis 1cl]]*2/Tabelle3[[#This Row],[2cl]]</f>
        <v>9.4604999999999995E-2</v>
      </c>
      <c r="I88" s="6">
        <v>8</v>
      </c>
      <c r="J88" s="7">
        <f>Tabelle3[[#This Row],[Preis 1cl]]*4/Tabelle3[[#This Row],[4cl]]</f>
        <v>9.4604999999999995E-2</v>
      </c>
      <c r="K88" s="6"/>
      <c r="L88" s="6"/>
      <c r="M88" s="7" t="e">
        <f>Tabelle3[[#This Row],[Portion Menge]]/Tabelle3[[#This Row],[Portion Preis]]</f>
        <v>#DIV/0!</v>
      </c>
      <c r="N88" s="8">
        <v>85</v>
      </c>
    </row>
    <row r="89" spans="1:14">
      <c r="A89" t="s">
        <v>99</v>
      </c>
      <c r="B89" s="6">
        <v>14.31</v>
      </c>
      <c r="C89" s="6">
        <f>Tabelle3[[#This Row],[PriceNetto]]*1.19</f>
        <v>17.0289</v>
      </c>
      <c r="D89">
        <v>1</v>
      </c>
      <c r="E89" t="s">
        <v>81</v>
      </c>
      <c r="F89" s="6">
        <f>Tabelle3[[#This Row],[PriceBrutto]]/100</f>
        <v>0.170289</v>
      </c>
      <c r="G89" s="6">
        <v>4</v>
      </c>
      <c r="H89" s="7">
        <f>Tabelle3[[#This Row],[Preis 1cl]]*2/Tabelle3[[#This Row],[2cl]]</f>
        <v>8.5144499999999998E-2</v>
      </c>
      <c r="I89" s="6">
        <v>8</v>
      </c>
      <c r="J89" s="7">
        <f>Tabelle3[[#This Row],[Preis 1cl]]*4/Tabelle3[[#This Row],[4cl]]</f>
        <v>8.5144499999999998E-2</v>
      </c>
      <c r="K89" s="6"/>
      <c r="L89" s="6"/>
      <c r="M89" s="7" t="e">
        <f>Tabelle3[[#This Row],[Portion Menge]]/Tabelle3[[#This Row],[Portion Preis]]</f>
        <v>#DIV/0!</v>
      </c>
      <c r="N89" s="8">
        <v>86</v>
      </c>
    </row>
    <row r="90" spans="1:14">
      <c r="A90" t="s">
        <v>100</v>
      </c>
      <c r="B90" s="6">
        <v>17.899999999999999</v>
      </c>
      <c r="C90" s="6">
        <f>Tabelle3[[#This Row],[PriceNetto]]*1.19</f>
        <v>21.300999999999998</v>
      </c>
      <c r="D90">
        <v>1</v>
      </c>
      <c r="E90" t="s">
        <v>9</v>
      </c>
      <c r="F90" s="6">
        <f>Tabelle3[[#This Row],[PriceBrutto]]/100</f>
        <v>0.21300999999999998</v>
      </c>
      <c r="G90" s="6">
        <v>4</v>
      </c>
      <c r="H90" s="7">
        <f>Tabelle3[[#This Row],[Preis 1cl]]*2/Tabelle3[[#This Row],[2cl]]</f>
        <v>0.10650499999999999</v>
      </c>
      <c r="I90" s="6">
        <v>8</v>
      </c>
      <c r="J90" s="7">
        <f>Tabelle3[[#This Row],[Preis 1cl]]*4/Tabelle3[[#This Row],[4cl]]</f>
        <v>0.10650499999999999</v>
      </c>
      <c r="K90" s="6"/>
      <c r="L90" s="6"/>
      <c r="M90" s="7" t="e">
        <f>Tabelle3[[#This Row],[Portion Menge]]/Tabelle3[[#This Row],[Portion Preis]]</f>
        <v>#DIV/0!</v>
      </c>
      <c r="N90" s="8">
        <v>87</v>
      </c>
    </row>
    <row r="91" spans="1:14">
      <c r="A91" t="s">
        <v>101</v>
      </c>
      <c r="B91" s="6">
        <v>16.11</v>
      </c>
      <c r="C91" s="6">
        <f>Tabelle3[[#This Row],[PriceNetto]]*1.19</f>
        <v>19.1709</v>
      </c>
      <c r="D91">
        <v>1</v>
      </c>
      <c r="E91" t="s">
        <v>9</v>
      </c>
      <c r="F91" s="6">
        <f>Tabelle3[[#This Row],[PriceBrutto]]/100</f>
        <v>0.19170899999999999</v>
      </c>
      <c r="G91" s="6">
        <v>4</v>
      </c>
      <c r="H91" s="7">
        <f>Tabelle3[[#This Row],[Preis 1cl]]*2/Tabelle3[[#This Row],[2cl]]</f>
        <v>9.5854499999999995E-2</v>
      </c>
      <c r="I91" s="6">
        <v>8</v>
      </c>
      <c r="J91" s="7">
        <f>Tabelle3[[#This Row],[Preis 1cl]]*4/Tabelle3[[#This Row],[4cl]]</f>
        <v>9.5854499999999995E-2</v>
      </c>
      <c r="K91" s="6"/>
      <c r="L91" s="6"/>
      <c r="M91" s="7" t="e">
        <f>Tabelle3[[#This Row],[Portion Menge]]/Tabelle3[[#This Row],[Portion Preis]]</f>
        <v>#DIV/0!</v>
      </c>
      <c r="N91" s="8">
        <v>88</v>
      </c>
    </row>
    <row r="92" spans="1:14">
      <c r="A92" t="s">
        <v>100</v>
      </c>
      <c r="B92" s="6">
        <v>17.399999999999999</v>
      </c>
      <c r="C92" s="6">
        <f>Tabelle3[[#This Row],[PriceNetto]]*1.19</f>
        <v>20.705999999999996</v>
      </c>
      <c r="D92">
        <v>1</v>
      </c>
      <c r="E92" t="s">
        <v>9</v>
      </c>
      <c r="F92" s="6">
        <f>Tabelle3[[#This Row],[PriceBrutto]]/100</f>
        <v>0.20705999999999997</v>
      </c>
      <c r="G92" s="6">
        <v>4</v>
      </c>
      <c r="H92" s="7">
        <f>Tabelle3[[#This Row],[Preis 1cl]]*2/Tabelle3[[#This Row],[2cl]]</f>
        <v>0.10352999999999998</v>
      </c>
      <c r="I92" s="6">
        <v>8</v>
      </c>
      <c r="J92" s="7">
        <f>Tabelle3[[#This Row],[Preis 1cl]]*4/Tabelle3[[#This Row],[4cl]]</f>
        <v>0.10352999999999998</v>
      </c>
      <c r="K92" s="6"/>
      <c r="L92" s="6"/>
      <c r="M92" s="7" t="e">
        <f>Tabelle3[[#This Row],[Portion Menge]]/Tabelle3[[#This Row],[Portion Preis]]</f>
        <v>#DIV/0!</v>
      </c>
      <c r="N92" s="8">
        <v>89</v>
      </c>
    </row>
    <row r="93" spans="1:14">
      <c r="A93" t="s">
        <v>102</v>
      </c>
      <c r="B93" s="6">
        <v>30.72</v>
      </c>
      <c r="C93" s="6">
        <f>Tabelle3[[#This Row],[PriceNetto]]*1.19</f>
        <v>36.556799999999996</v>
      </c>
      <c r="D93">
        <v>0.5</v>
      </c>
      <c r="E93" t="s">
        <v>9</v>
      </c>
      <c r="F93" s="6">
        <f>Tabelle3[[#This Row],[PriceBrutto]]/50</f>
        <v>0.7311359999999999</v>
      </c>
      <c r="G93" s="6">
        <v>4</v>
      </c>
      <c r="H93" s="7">
        <f>Tabelle3[[#This Row],[Preis 1cl]]*2/Tabelle3[[#This Row],[2cl]]</f>
        <v>0.36556799999999995</v>
      </c>
      <c r="I93" s="6">
        <v>8</v>
      </c>
      <c r="J93" s="7">
        <f>Tabelle3[[#This Row],[Preis 1cl]]*4/Tabelle3[[#This Row],[4cl]]</f>
        <v>0.36556799999999995</v>
      </c>
      <c r="K93" s="6"/>
      <c r="L93" s="6"/>
      <c r="M93" s="7" t="e">
        <f>Tabelle3[[#This Row],[Portion Menge]]/Tabelle3[[#This Row],[Portion Preis]]</f>
        <v>#DIV/0!</v>
      </c>
      <c r="N93" s="8">
        <v>90</v>
      </c>
    </row>
    <row r="94" spans="1:14">
      <c r="A94" t="s">
        <v>103</v>
      </c>
      <c r="B94" s="6">
        <v>18.71</v>
      </c>
      <c r="C94" s="6">
        <f>Tabelle3[[#This Row],[PriceNetto]]*1.19</f>
        <v>22.264900000000001</v>
      </c>
      <c r="D94">
        <v>7.92</v>
      </c>
      <c r="E94" t="s">
        <v>45</v>
      </c>
      <c r="F94" s="6">
        <f>Tabelle3[[#This Row],[PriceBrutto]]/792</f>
        <v>2.8112247474747477E-2</v>
      </c>
      <c r="G94" s="6"/>
      <c r="H94" s="7" t="e">
        <f>Tabelle3[[#This Row],[Preis 1cl]]*2/Tabelle3[[#This Row],[2cl]]</f>
        <v>#DIV/0!</v>
      </c>
      <c r="I94" s="6"/>
      <c r="J94" s="7" t="e">
        <f>Tabelle3[[#This Row],[Preis 1cl]]*4/Tabelle3[[#This Row],[4cl]]</f>
        <v>#DIV/0!</v>
      </c>
      <c r="K94" s="6">
        <f>Tabelle3[[#This Row],[Preis 1cl]]*33</f>
        <v>0.92770416666666677</v>
      </c>
      <c r="L94" s="6">
        <v>4</v>
      </c>
      <c r="M94" s="7">
        <f>Tabelle3[[#This Row],[Portion Menge]]/Tabelle3[[#This Row],[Portion Preis]]</f>
        <v>0.23192604166666669</v>
      </c>
      <c r="N94" s="8">
        <v>91</v>
      </c>
    </row>
    <row r="95" spans="1:14">
      <c r="A95" t="s">
        <v>104</v>
      </c>
      <c r="B95" s="6"/>
      <c r="C95" s="6">
        <v>16.989999999999998</v>
      </c>
      <c r="D95">
        <v>0.7</v>
      </c>
      <c r="E95" t="s">
        <v>28</v>
      </c>
      <c r="F95" s="6">
        <f>Tabelle3[[#This Row],[PriceBrutto]]/70</f>
        <v>0.24271428571428569</v>
      </c>
      <c r="G95" s="6">
        <v>4</v>
      </c>
      <c r="H95" s="7">
        <f>Tabelle3[[#This Row],[Preis 1cl]]*2/Tabelle3[[#This Row],[2cl]]</f>
        <v>0.12135714285714284</v>
      </c>
      <c r="I95" s="6">
        <v>8</v>
      </c>
      <c r="J95" s="7">
        <f>Tabelle3[[#This Row],[Preis 1cl]]*4/Tabelle3[[#This Row],[4cl]]</f>
        <v>0.12135714285714284</v>
      </c>
      <c r="K95" s="6"/>
      <c r="L95" s="6"/>
      <c r="M95" s="7" t="e">
        <f>Tabelle3[[#This Row],[Portion Menge]]/Tabelle3[[#This Row],[Portion Preis]]</f>
        <v>#DIV/0!</v>
      </c>
      <c r="N95" s="8">
        <v>92</v>
      </c>
    </row>
    <row r="96" spans="1:14">
      <c r="A96" t="s">
        <v>105</v>
      </c>
      <c r="B96" s="6"/>
      <c r="C96" s="6">
        <v>18.79</v>
      </c>
      <c r="D96">
        <v>0.7</v>
      </c>
      <c r="E96" t="s">
        <v>28</v>
      </c>
      <c r="F96" s="6">
        <f>Tabelle3[[#This Row],[PriceBrutto]]/70</f>
        <v>0.26842857142857141</v>
      </c>
      <c r="G96" s="6">
        <v>4</v>
      </c>
      <c r="H96" s="7">
        <f>Tabelle3[[#This Row],[Preis 1cl]]*2/Tabelle3[[#This Row],[2cl]]</f>
        <v>0.1342142857142857</v>
      </c>
      <c r="I96" s="6">
        <v>8</v>
      </c>
      <c r="J96" s="7">
        <f>Tabelle3[[#This Row],[Preis 1cl]]*4/Tabelle3[[#This Row],[4cl]]</f>
        <v>0.1342142857142857</v>
      </c>
      <c r="K96" s="6"/>
      <c r="L96" s="6"/>
      <c r="M96" s="7" t="e">
        <f>Tabelle3[[#This Row],[Portion Menge]]/Tabelle3[[#This Row],[Portion Preis]]</f>
        <v>#DIV/0!</v>
      </c>
      <c r="N96" s="8">
        <v>93</v>
      </c>
    </row>
    <row r="97" spans="1:14">
      <c r="A97" t="s">
        <v>106</v>
      </c>
      <c r="B97" s="6"/>
      <c r="C97" s="6">
        <v>16.989999999999998</v>
      </c>
      <c r="D97">
        <v>0.7</v>
      </c>
      <c r="E97" t="s">
        <v>24</v>
      </c>
      <c r="F97" s="6">
        <f>Tabelle3[[#This Row],[PriceBrutto]]/70</f>
        <v>0.24271428571428569</v>
      </c>
      <c r="G97" s="6">
        <v>4</v>
      </c>
      <c r="H97" s="7">
        <f>Tabelle3[[#This Row],[Preis 1cl]]*2/Tabelle3[[#This Row],[2cl]]</f>
        <v>0.12135714285714284</v>
      </c>
      <c r="I97" s="14">
        <v>8</v>
      </c>
      <c r="J97" s="7">
        <f>Tabelle3[[#This Row],[Preis 1cl]]*4/Tabelle3[[#This Row],[4cl]]</f>
        <v>0.12135714285714284</v>
      </c>
      <c r="K97" s="6"/>
      <c r="L97" s="6"/>
      <c r="M97" s="7" t="e">
        <f>Tabelle3[[#This Row],[Portion Menge]]/Tabelle3[[#This Row],[Portion Preis]]</f>
        <v>#DIV/0!</v>
      </c>
      <c r="N97" s="8">
        <v>94</v>
      </c>
    </row>
    <row r="98" spans="1:14">
      <c r="A98" t="s">
        <v>38</v>
      </c>
      <c r="B98" s="6">
        <v>5.27</v>
      </c>
      <c r="C98" s="6">
        <f>Tabelle3[[#This Row],[PriceNetto]]*1.19</f>
        <v>6.2712999999999992</v>
      </c>
      <c r="E98" t="s">
        <v>39</v>
      </c>
      <c r="F98" s="6"/>
      <c r="G98" s="6"/>
      <c r="H98" s="7" t="e">
        <f>Tabelle3[[#This Row],[Preis 1cl]]*2/Tabelle3[[#This Row],[2cl]]</f>
        <v>#DIV/0!</v>
      </c>
      <c r="I98" s="6"/>
      <c r="J98" s="7" t="e">
        <f>Tabelle3[[#This Row],[Preis 1cl]]*4/Tabelle3[[#This Row],[4cl]]</f>
        <v>#DIV/0!</v>
      </c>
      <c r="K98" s="6"/>
      <c r="L98" s="6"/>
      <c r="M98" s="7" t="e">
        <f>Tabelle3[[#This Row],[Portion Menge]]/Tabelle3[[#This Row],[Portion Preis]]</f>
        <v>#DIV/0!</v>
      </c>
      <c r="N98" s="8">
        <v>95</v>
      </c>
    </row>
    <row r="99" spans="1:14">
      <c r="A99" t="s">
        <v>40</v>
      </c>
      <c r="B99" s="6">
        <v>12.99</v>
      </c>
      <c r="C99" s="6">
        <f>Tabelle3[[#This Row],[PriceNetto]]*1.19</f>
        <v>15.4581</v>
      </c>
      <c r="E99" t="s">
        <v>41</v>
      </c>
      <c r="F99" s="6"/>
      <c r="G99" s="6"/>
      <c r="H99" s="7" t="e">
        <f>Tabelle3[[#This Row],[Preis 1cl]]*2/Tabelle3[[#This Row],[2cl]]</f>
        <v>#DIV/0!</v>
      </c>
      <c r="I99" s="6"/>
      <c r="J99" s="7" t="e">
        <f>Tabelle3[[#This Row],[Preis 1cl]]*4/Tabelle3[[#This Row],[4cl]]</f>
        <v>#DIV/0!</v>
      </c>
      <c r="K99" s="6"/>
      <c r="L99" s="6"/>
      <c r="M99" s="7" t="e">
        <f>Tabelle3[[#This Row],[Portion Menge]]/Tabelle3[[#This Row],[Portion Preis]]</f>
        <v>#DIV/0!</v>
      </c>
      <c r="N99" s="8">
        <v>96</v>
      </c>
    </row>
    <row r="100" spans="1:14">
      <c r="A100" t="s">
        <v>17</v>
      </c>
      <c r="B100" s="6">
        <v>37.22</v>
      </c>
      <c r="C100" s="6">
        <f>Tabelle3[[#This Row],[PriceNetto]]*1.19</f>
        <v>44.291799999999995</v>
      </c>
      <c r="D100">
        <v>0.7</v>
      </c>
      <c r="E100" t="s">
        <v>16</v>
      </c>
      <c r="F100" s="6">
        <f>Tabelle3[[#This Row],[PriceBrutto]]/70</f>
        <v>0.63273999999999997</v>
      </c>
      <c r="G100" s="6">
        <v>4</v>
      </c>
      <c r="H100" s="7">
        <f>Tabelle3[[#This Row],[Preis 1cl]]*2/Tabelle3[[#This Row],[2cl]]</f>
        <v>0.31636999999999998</v>
      </c>
      <c r="I100" s="6">
        <v>8</v>
      </c>
      <c r="J100" s="7">
        <f>Tabelle3[[#This Row],[Preis 1cl]]*4/Tabelle3[[#This Row],[4cl]]</f>
        <v>0.31636999999999998</v>
      </c>
      <c r="K100" s="6"/>
      <c r="L100" s="6"/>
      <c r="M100" s="7" t="e">
        <f>Tabelle3[[#This Row],[Portion Menge]]/Tabelle3[[#This Row],[Portion Preis]]</f>
        <v>#DIV/0!</v>
      </c>
      <c r="N100" s="8">
        <v>97</v>
      </c>
    </row>
    <row r="101" spans="1:14">
      <c r="A101" t="s">
        <v>27</v>
      </c>
      <c r="B101" s="6">
        <v>6.6</v>
      </c>
      <c r="C101" s="6">
        <f>Tabelle3[[#This Row],[PriceNetto]]*1.19</f>
        <v>7.8539999999999992</v>
      </c>
      <c r="D101">
        <v>0.7</v>
      </c>
      <c r="E101" t="s">
        <v>28</v>
      </c>
      <c r="F101" s="6">
        <f>Tabelle3[[#This Row],[PriceBrutto]]/70</f>
        <v>0.11219999999999999</v>
      </c>
      <c r="G101" s="6">
        <v>4</v>
      </c>
      <c r="H101" s="7">
        <f>Tabelle3[[#This Row],[Preis 1cl]]*2/Tabelle3[[#This Row],[2cl]]</f>
        <v>5.6099999999999997E-2</v>
      </c>
      <c r="I101" s="6">
        <v>8</v>
      </c>
      <c r="J101" s="7">
        <f>Tabelle3[[#This Row],[Preis 1cl]]*4/Tabelle3[[#This Row],[4cl]]</f>
        <v>5.6099999999999997E-2</v>
      </c>
      <c r="K101" s="6"/>
      <c r="L101" s="6"/>
      <c r="M101" s="7" t="e">
        <f>Tabelle3[[#This Row],[Portion Menge]]/Tabelle3[[#This Row],[Portion Preis]]</f>
        <v>#DIV/0!</v>
      </c>
      <c r="N101" s="8">
        <v>98</v>
      </c>
    </row>
    <row r="102" spans="1:14">
      <c r="A102" t="s">
        <v>27</v>
      </c>
      <c r="B102" s="6">
        <v>9.9</v>
      </c>
      <c r="C102" s="6">
        <f>Tabelle3[[#This Row],[PriceNetto]]*1.19</f>
        <v>11.781000000000001</v>
      </c>
      <c r="D102">
        <v>1</v>
      </c>
      <c r="E102" t="s">
        <v>28</v>
      </c>
      <c r="F102" s="6">
        <f>Tabelle3[[#This Row],[PriceBrutto]]/100</f>
        <v>0.11781000000000001</v>
      </c>
      <c r="G102" s="6">
        <v>4</v>
      </c>
      <c r="H102" s="7">
        <f>Tabelle3[[#This Row],[Preis 1cl]]*2/Tabelle3[[#This Row],[2cl]]</f>
        <v>5.8905000000000006E-2</v>
      </c>
      <c r="I102" s="6">
        <v>8</v>
      </c>
      <c r="J102" s="7">
        <f>Tabelle3[[#This Row],[Preis 1cl]]*4/Tabelle3[[#This Row],[4cl]]</f>
        <v>5.8905000000000006E-2</v>
      </c>
      <c r="K102" s="6"/>
      <c r="L102" s="6"/>
      <c r="M102" s="7" t="e">
        <f>Tabelle3[[#This Row],[Portion Menge]]/Tabelle3[[#This Row],[Portion Preis]]</f>
        <v>#DIV/0!</v>
      </c>
      <c r="N102" s="8">
        <v>99</v>
      </c>
    </row>
    <row r="103" spans="1:14">
      <c r="A103" t="s">
        <v>35</v>
      </c>
      <c r="B103" s="6">
        <v>13.88</v>
      </c>
      <c r="C103" s="6">
        <f>Tabelle3[[#This Row],[PriceNetto]]*1.19</f>
        <v>16.517199999999999</v>
      </c>
      <c r="D103">
        <v>1</v>
      </c>
      <c r="E103" t="s">
        <v>36</v>
      </c>
      <c r="F103" s="6">
        <f>Tabelle3[[#This Row],[PriceBrutto]]/100</f>
        <v>0.16517199999999999</v>
      </c>
      <c r="G103" s="6">
        <v>4</v>
      </c>
      <c r="H103" s="7">
        <f>Tabelle3[[#This Row],[Preis 1cl]]*2/Tabelle3[[#This Row],[2cl]]</f>
        <v>8.2585999999999993E-2</v>
      </c>
      <c r="I103" s="6">
        <v>8</v>
      </c>
      <c r="J103" s="7">
        <f>Tabelle3[[#This Row],[Preis 1cl]]*4/Tabelle3[[#This Row],[4cl]]</f>
        <v>8.2585999999999993E-2</v>
      </c>
      <c r="K103" s="6"/>
      <c r="L103" s="6"/>
      <c r="M103" s="7" t="e">
        <f>Tabelle3[[#This Row],[Portion Menge]]/Tabelle3[[#This Row],[Portion Preis]]</f>
        <v>#DIV/0!</v>
      </c>
      <c r="N103" s="8">
        <v>100</v>
      </c>
    </row>
    <row r="104" spans="1:14">
      <c r="A104" t="s">
        <v>107</v>
      </c>
      <c r="B104" s="6">
        <v>31.55</v>
      </c>
      <c r="C104" s="6">
        <f>Tabelle3[[#This Row],[PriceNetto]]*1.19</f>
        <v>37.544499999999999</v>
      </c>
      <c r="D104">
        <v>0.7</v>
      </c>
      <c r="E104" t="s">
        <v>14</v>
      </c>
      <c r="F104" s="6">
        <f>Tabelle3[[#This Row],[PriceBrutto]]/70</f>
        <v>0.53634999999999999</v>
      </c>
      <c r="G104" s="6">
        <v>6</v>
      </c>
      <c r="H104" s="7">
        <f>Tabelle3[[#This Row],[Preis 1cl]]*2/Tabelle3[[#This Row],[2cl]]</f>
        <v>0.17878333333333332</v>
      </c>
      <c r="I104" s="6">
        <v>8</v>
      </c>
      <c r="J104" s="7">
        <f>Tabelle3[[#This Row],[Preis 1cl]]*4/Tabelle3[[#This Row],[4cl]]</f>
        <v>0.268175</v>
      </c>
      <c r="K104" s="6"/>
      <c r="L104" s="6"/>
      <c r="M104" s="7" t="e">
        <f>Tabelle3[[#This Row],[Portion Menge]]/Tabelle3[[#This Row],[Portion Preis]]</f>
        <v>#DIV/0!</v>
      </c>
      <c r="N104" s="8">
        <v>101</v>
      </c>
    </row>
    <row r="105" spans="1:14">
      <c r="A105" t="s">
        <v>29</v>
      </c>
      <c r="B105" s="6">
        <v>15.98</v>
      </c>
      <c r="C105" s="6">
        <f>Tabelle3[[#This Row],[PriceNetto]]*1.19</f>
        <v>19.016200000000001</v>
      </c>
      <c r="D105">
        <v>1</v>
      </c>
      <c r="E105" t="s">
        <v>28</v>
      </c>
      <c r="F105" s="6">
        <f>Tabelle3[[#This Row],[PriceBrutto]]/100</f>
        <v>0.19016200000000003</v>
      </c>
      <c r="G105" s="6">
        <v>4</v>
      </c>
      <c r="H105" s="7">
        <f>Tabelle3[[#This Row],[Preis 1cl]]*2/Tabelle3[[#This Row],[2cl]]</f>
        <v>9.5081000000000013E-2</v>
      </c>
      <c r="I105" s="6">
        <v>8</v>
      </c>
      <c r="J105" s="7">
        <f>Tabelle3[[#This Row],[Preis 1cl]]*4/Tabelle3[[#This Row],[4cl]]</f>
        <v>9.5081000000000013E-2</v>
      </c>
      <c r="K105" s="6"/>
      <c r="L105" s="6"/>
      <c r="M105" s="7" t="e">
        <f>Tabelle3[[#This Row],[Portion Menge]]/Tabelle3[[#This Row],[Portion Preis]]</f>
        <v>#DIV/0!</v>
      </c>
      <c r="N105" s="8">
        <v>102</v>
      </c>
    </row>
    <row r="106" spans="1:14">
      <c r="A106" t="s">
        <v>108</v>
      </c>
      <c r="B106" s="6">
        <v>13.54</v>
      </c>
      <c r="C106" s="6">
        <f>Tabelle3[[#This Row],[PriceNetto]]*1.19</f>
        <v>16.112599999999997</v>
      </c>
      <c r="D106">
        <v>0.7</v>
      </c>
      <c r="E106" t="s">
        <v>11</v>
      </c>
      <c r="F106" s="6">
        <f>Tabelle3[[#This Row],[PriceBrutto]]/70</f>
        <v>0.23017999999999997</v>
      </c>
      <c r="G106" s="6">
        <v>4</v>
      </c>
      <c r="H106" s="7">
        <f>Tabelle3[[#This Row],[Preis 1cl]]*2/Tabelle3[[#This Row],[2cl]]</f>
        <v>0.11508999999999998</v>
      </c>
      <c r="I106" s="6">
        <v>8</v>
      </c>
      <c r="J106" s="7">
        <f>Tabelle3[[#This Row],[Preis 1cl]]*4/Tabelle3[[#This Row],[4cl]]</f>
        <v>0.11508999999999998</v>
      </c>
      <c r="K106" s="6"/>
      <c r="L106" s="6"/>
      <c r="M106" s="7" t="e">
        <f>Tabelle3[[#This Row],[Portion Menge]]/Tabelle3[[#This Row],[Portion Preis]]</f>
        <v>#DIV/0!</v>
      </c>
      <c r="N106" s="8">
        <v>103</v>
      </c>
    </row>
    <row r="107" spans="1:14">
      <c r="A107" t="s">
        <v>109</v>
      </c>
      <c r="B107" s="6">
        <v>13.55</v>
      </c>
      <c r="C107" s="6">
        <f>Tabelle3[[#This Row],[PriceNetto]]*1.19</f>
        <v>16.124500000000001</v>
      </c>
      <c r="D107">
        <v>0.7</v>
      </c>
      <c r="E107" t="s">
        <v>11</v>
      </c>
      <c r="F107" s="6">
        <f>Tabelle3[[#This Row],[PriceBrutto]]/70</f>
        <v>0.23035000000000003</v>
      </c>
      <c r="G107" s="6">
        <v>4</v>
      </c>
      <c r="H107" s="7">
        <f>Tabelle3[[#This Row],[Preis 1cl]]*2/Tabelle3[[#This Row],[2cl]]</f>
        <v>0.11517500000000001</v>
      </c>
      <c r="I107" s="6">
        <v>8</v>
      </c>
      <c r="J107" s="7">
        <f>Tabelle3[[#This Row],[Preis 1cl]]*4/Tabelle3[[#This Row],[4cl]]</f>
        <v>0.11517500000000001</v>
      </c>
      <c r="K107" s="6"/>
      <c r="L107" s="6"/>
      <c r="M107" s="7" t="e">
        <f>Tabelle3[[#This Row],[Portion Menge]]/Tabelle3[[#This Row],[Portion Preis]]</f>
        <v>#DIV/0!</v>
      </c>
      <c r="N107" s="8">
        <v>104</v>
      </c>
    </row>
    <row r="108" spans="1:14">
      <c r="A108" t="s">
        <v>31</v>
      </c>
      <c r="B108" s="6">
        <v>13.98</v>
      </c>
      <c r="C108" s="6">
        <f>Tabelle3[[#This Row],[PriceNetto]]*1.19</f>
        <v>16.636199999999999</v>
      </c>
      <c r="D108">
        <v>1</v>
      </c>
      <c r="E108" t="s">
        <v>28</v>
      </c>
      <c r="F108" s="6">
        <f>Tabelle3[[#This Row],[PriceBrutto]]/100</f>
        <v>0.16636199999999998</v>
      </c>
      <c r="G108" s="6">
        <v>4</v>
      </c>
      <c r="H108" s="7">
        <f>Tabelle3[[#This Row],[Preis 1cl]]*2/Tabelle3[[#This Row],[2cl]]</f>
        <v>8.3180999999999991E-2</v>
      </c>
      <c r="I108" s="6">
        <v>8</v>
      </c>
      <c r="J108" s="7">
        <f>Tabelle3[[#This Row],[Preis 1cl]]*4/Tabelle3[[#This Row],[4cl]]</f>
        <v>8.3180999999999991E-2</v>
      </c>
      <c r="K108" s="6"/>
      <c r="L108" s="6"/>
      <c r="M108" s="7" t="e">
        <f>Tabelle3[[#This Row],[Portion Menge]]/Tabelle3[[#This Row],[Portion Preis]]</f>
        <v>#DIV/0!</v>
      </c>
      <c r="N108" s="8">
        <v>105</v>
      </c>
    </row>
    <row r="109" spans="1:14">
      <c r="A109" t="s">
        <v>18</v>
      </c>
      <c r="B109" s="6">
        <v>29.88</v>
      </c>
      <c r="C109" s="6">
        <f>Tabelle3[[#This Row],[PriceNetto]]*1.19</f>
        <v>35.557199999999995</v>
      </c>
      <c r="D109">
        <v>0.7</v>
      </c>
      <c r="E109" t="s">
        <v>16</v>
      </c>
      <c r="F109" s="6">
        <f>Tabelle3[[#This Row],[PriceBrutto]]/70</f>
        <v>0.50795999999999997</v>
      </c>
      <c r="G109" s="6">
        <v>4</v>
      </c>
      <c r="H109" s="7">
        <f>Tabelle3[[#This Row],[Preis 1cl]]*2/Tabelle3[[#This Row],[2cl]]</f>
        <v>0.25397999999999998</v>
      </c>
      <c r="I109" s="6">
        <v>8</v>
      </c>
      <c r="J109" s="7">
        <f>Tabelle3[[#This Row],[Preis 1cl]]*4/Tabelle3[[#This Row],[4cl]]</f>
        <v>0.25397999999999998</v>
      </c>
      <c r="K109" s="6"/>
      <c r="L109" s="6"/>
      <c r="M109" s="7" t="e">
        <f>Tabelle3[[#This Row],[Portion Menge]]/Tabelle3[[#This Row],[Portion Preis]]</f>
        <v>#DIV/0!</v>
      </c>
      <c r="N109" s="8">
        <v>106</v>
      </c>
    </row>
    <row r="110" spans="1:14">
      <c r="A110" t="s">
        <v>23</v>
      </c>
      <c r="B110" s="6">
        <v>18.54</v>
      </c>
      <c r="C110" s="6">
        <f>Tabelle3[[#This Row],[PriceNetto]]*1.19</f>
        <v>22.0626</v>
      </c>
      <c r="D110">
        <v>0.7</v>
      </c>
      <c r="E110" t="s">
        <v>24</v>
      </c>
      <c r="F110" s="6">
        <f>Tabelle3[[#This Row],[PriceBrutto]]/70</f>
        <v>0.31518000000000002</v>
      </c>
      <c r="G110" s="6">
        <v>4</v>
      </c>
      <c r="H110" s="7">
        <f>Tabelle3[[#This Row],[Preis 1cl]]*2/Tabelle3[[#This Row],[2cl]]</f>
        <v>0.15759000000000001</v>
      </c>
      <c r="I110" s="6">
        <v>8</v>
      </c>
      <c r="J110" s="7">
        <f>Tabelle3[[#This Row],[Preis 1cl]]*4/Tabelle3[[#This Row],[4cl]]</f>
        <v>0.15759000000000001</v>
      </c>
      <c r="K110" s="6"/>
      <c r="L110" s="6"/>
      <c r="M110" s="7" t="e">
        <f>Tabelle3[[#This Row],[Portion Menge]]/Tabelle3[[#This Row],[Portion Preis]]</f>
        <v>#DIV/0!</v>
      </c>
      <c r="N110" s="8">
        <v>107</v>
      </c>
    </row>
    <row r="111" spans="1:14">
      <c r="A111" t="s">
        <v>25</v>
      </c>
      <c r="B111" s="6">
        <v>19.21</v>
      </c>
      <c r="C111" s="6">
        <f>Tabelle3[[#This Row],[PriceNetto]]*1.19</f>
        <v>22.8599</v>
      </c>
      <c r="D111">
        <v>0.7</v>
      </c>
      <c r="E111" t="s">
        <v>24</v>
      </c>
      <c r="F111" s="6">
        <f>Tabelle3[[#This Row],[PriceBrutto]]/70</f>
        <v>0.32656999999999997</v>
      </c>
      <c r="G111" s="6">
        <v>4</v>
      </c>
      <c r="H111" s="7">
        <f>Tabelle3[[#This Row],[Preis 1cl]]*2/Tabelle3[[#This Row],[2cl]]</f>
        <v>0.16328499999999999</v>
      </c>
      <c r="I111" s="6">
        <v>8</v>
      </c>
      <c r="J111" s="7">
        <f>Tabelle3[[#This Row],[Preis 1cl]]*4/Tabelle3[[#This Row],[4cl]]</f>
        <v>0.16328499999999999</v>
      </c>
      <c r="K111" s="6"/>
      <c r="L111" s="6"/>
      <c r="M111" s="7" t="e">
        <f>Tabelle3[[#This Row],[Portion Menge]]/Tabelle3[[#This Row],[Portion Preis]]</f>
        <v>#DIV/0!</v>
      </c>
      <c r="N111" s="8">
        <v>108</v>
      </c>
    </row>
    <row r="112" spans="1:14">
      <c r="A112" t="s">
        <v>110</v>
      </c>
      <c r="B112" s="6">
        <v>14.66</v>
      </c>
      <c r="C112" s="6">
        <f>Tabelle3[[#This Row],[PriceNetto]]*1.19</f>
        <v>17.445399999999999</v>
      </c>
      <c r="D112">
        <v>1</v>
      </c>
      <c r="E112" t="s">
        <v>24</v>
      </c>
      <c r="F112" s="6">
        <f>Tabelle3[[#This Row],[PriceBrutto]]/100</f>
        <v>0.174454</v>
      </c>
      <c r="G112" s="6">
        <v>4</v>
      </c>
      <c r="H112" s="7">
        <f>Tabelle3[[#This Row],[Preis 1cl]]*2/Tabelle3[[#This Row],[2cl]]</f>
        <v>8.7226999999999999E-2</v>
      </c>
      <c r="I112" s="6">
        <v>8</v>
      </c>
      <c r="J112" s="7">
        <f>Tabelle3[[#This Row],[Preis 1cl]]*4/Tabelle3[[#This Row],[4cl]]</f>
        <v>8.7226999999999999E-2</v>
      </c>
      <c r="K112" s="6"/>
      <c r="L112" s="6"/>
      <c r="M112" s="7" t="e">
        <f>Tabelle3[[#This Row],[Portion Menge]]/Tabelle3[[#This Row],[Portion Preis]]</f>
        <v>#DIV/0!</v>
      </c>
      <c r="N112" s="8">
        <v>109</v>
      </c>
    </row>
    <row r="113" spans="1:14">
      <c r="A113" t="s">
        <v>19</v>
      </c>
      <c r="B113" s="6">
        <v>13.79</v>
      </c>
      <c r="C113" s="6">
        <f>Tabelle3[[#This Row],[PriceNetto]]*1.19</f>
        <v>16.4101</v>
      </c>
      <c r="D113">
        <v>0.7</v>
      </c>
      <c r="E113" t="s">
        <v>16</v>
      </c>
      <c r="F113" s="6">
        <f>Tabelle3[[#This Row],[PriceBrutto]]/70</f>
        <v>0.23443</v>
      </c>
      <c r="G113" s="6">
        <v>4</v>
      </c>
      <c r="H113" s="7">
        <f>Tabelle3[[#This Row],[Preis 1cl]]*2/Tabelle3[[#This Row],[2cl]]</f>
        <v>0.117215</v>
      </c>
      <c r="I113" s="6">
        <v>8</v>
      </c>
      <c r="J113" s="7">
        <f>Tabelle3[[#This Row],[Preis 1cl]]*4/Tabelle3[[#This Row],[4cl]]</f>
        <v>0.117215</v>
      </c>
      <c r="K113" s="6"/>
      <c r="L113" s="6"/>
      <c r="M113" s="7" t="e">
        <f>Tabelle3[[#This Row],[Portion Menge]]/Tabelle3[[#This Row],[Portion Preis]]</f>
        <v>#DIV/0!</v>
      </c>
      <c r="N113" s="8">
        <v>110</v>
      </c>
    </row>
    <row r="114" spans="1:14">
      <c r="A114" t="s">
        <v>12</v>
      </c>
      <c r="B114" s="6">
        <v>16.84</v>
      </c>
      <c r="C114" s="6">
        <f>Tabelle3[[#This Row],[PriceNetto]]*1.19</f>
        <v>20.0396</v>
      </c>
      <c r="D114">
        <v>0.7</v>
      </c>
      <c r="E114" t="s">
        <v>11</v>
      </c>
      <c r="F114" s="6">
        <f>Tabelle3[[#This Row],[PriceBrutto]]/70</f>
        <v>0.28627999999999998</v>
      </c>
      <c r="G114" s="6">
        <v>4</v>
      </c>
      <c r="H114" s="7">
        <f>Tabelle3[[#This Row],[Preis 1cl]]*2/Tabelle3[[#This Row],[2cl]]</f>
        <v>0.14313999999999999</v>
      </c>
      <c r="I114" s="6">
        <v>8</v>
      </c>
      <c r="J114" s="7">
        <f>Tabelle3[[#This Row],[Preis 1cl]]*4/Tabelle3[[#This Row],[4cl]]</f>
        <v>0.14313999999999999</v>
      </c>
      <c r="K114" s="6"/>
      <c r="L114" s="6"/>
      <c r="M114" s="7" t="e">
        <f>Tabelle3[[#This Row],[Portion Menge]]/Tabelle3[[#This Row],[Portion Preis]]</f>
        <v>#DIV/0!</v>
      </c>
      <c r="N114" s="8">
        <v>111</v>
      </c>
    </row>
    <row r="115" spans="1:14">
      <c r="A115" t="s">
        <v>33</v>
      </c>
      <c r="B115" s="6">
        <v>14.55</v>
      </c>
      <c r="C115" s="6">
        <f>Tabelle3[[#This Row],[PriceNetto]]*1.19</f>
        <v>17.314499999999999</v>
      </c>
      <c r="D115">
        <v>1</v>
      </c>
      <c r="E115" t="s">
        <v>28</v>
      </c>
      <c r="F115" s="6">
        <f>Tabelle3[[#This Row],[PriceBrutto]]/100</f>
        <v>0.17314499999999999</v>
      </c>
      <c r="G115" s="6">
        <v>4</v>
      </c>
      <c r="H115" s="7">
        <f>Tabelle3[[#This Row],[Preis 1cl]]*2/Tabelle3[[#This Row],[2cl]]</f>
        <v>8.6572499999999997E-2</v>
      </c>
      <c r="I115" s="6">
        <v>8</v>
      </c>
      <c r="J115" s="7">
        <f>Tabelle3[[#This Row],[Preis 1cl]]*4/Tabelle3[[#This Row],[4cl]]</f>
        <v>8.6572499999999997E-2</v>
      </c>
      <c r="K115" s="6"/>
      <c r="L115" s="6"/>
      <c r="M115" s="7" t="e">
        <f>Tabelle3[[#This Row],[Portion Menge]]/Tabelle3[[#This Row],[Portion Preis]]</f>
        <v>#DIV/0!</v>
      </c>
      <c r="N115" s="8">
        <v>112</v>
      </c>
    </row>
    <row r="116" spans="1:14">
      <c r="A116" t="s">
        <v>30</v>
      </c>
      <c r="B116" s="6">
        <v>15.89</v>
      </c>
      <c r="C116" s="6">
        <f>Tabelle3[[#This Row],[PriceNetto]]*1.19</f>
        <v>18.909099999999999</v>
      </c>
      <c r="D116">
        <v>0.7</v>
      </c>
      <c r="E116" t="s">
        <v>28</v>
      </c>
      <c r="F116" s="6">
        <f>Tabelle3[[#This Row],[PriceBrutto]]/70</f>
        <v>0.27012999999999998</v>
      </c>
      <c r="G116" s="6">
        <v>4</v>
      </c>
      <c r="H116" s="7">
        <f>Tabelle3[[#This Row],[Preis 1cl]]*2/Tabelle3[[#This Row],[2cl]]</f>
        <v>0.13506499999999999</v>
      </c>
      <c r="I116" s="6">
        <v>8</v>
      </c>
      <c r="J116" s="7">
        <f>Tabelle3[[#This Row],[Preis 1cl]]*4/Tabelle3[[#This Row],[4cl]]</f>
        <v>0.13506499999999999</v>
      </c>
      <c r="K116" s="6"/>
      <c r="L116" s="6"/>
      <c r="M116" s="7" t="e">
        <f>Tabelle3[[#This Row],[Portion Menge]]/Tabelle3[[#This Row],[Portion Preis]]</f>
        <v>#DIV/0!</v>
      </c>
      <c r="N116" s="8">
        <v>113</v>
      </c>
    </row>
    <row r="117" spans="1:14">
      <c r="A117" t="s">
        <v>21</v>
      </c>
      <c r="B117" s="6">
        <v>17.54</v>
      </c>
      <c r="C117" s="6">
        <f>Tabelle3[[#This Row],[PriceNetto]]*1.19</f>
        <v>20.872599999999998</v>
      </c>
      <c r="D117">
        <v>0.7</v>
      </c>
      <c r="E117" t="s">
        <v>16</v>
      </c>
      <c r="F117" s="6">
        <f>Tabelle3[[#This Row],[PriceBrutto]]/70</f>
        <v>0.29818</v>
      </c>
      <c r="G117" s="6">
        <v>4</v>
      </c>
      <c r="H117" s="7">
        <f>Tabelle3[[#This Row],[Preis 1cl]]*2/Tabelle3[[#This Row],[2cl]]</f>
        <v>0.14909</v>
      </c>
      <c r="I117" s="6">
        <v>8</v>
      </c>
      <c r="J117" s="7">
        <f>Tabelle3[[#This Row],[Preis 1cl]]*4/Tabelle3[[#This Row],[4cl]]</f>
        <v>0.14909</v>
      </c>
      <c r="K117" s="6"/>
      <c r="L117" s="6"/>
      <c r="M117" s="7" t="e">
        <f>Tabelle3[[#This Row],[Portion Menge]]/Tabelle3[[#This Row],[Portion Preis]]</f>
        <v>#DIV/0!</v>
      </c>
      <c r="N117" s="8">
        <v>114</v>
      </c>
    </row>
    <row r="118" spans="1:14">
      <c r="A118" t="s">
        <v>21</v>
      </c>
      <c r="B118" s="6">
        <v>23.99</v>
      </c>
      <c r="C118" s="6">
        <f>Tabelle3[[#This Row],[PriceNetto]]*1.19</f>
        <v>28.548099999999998</v>
      </c>
      <c r="D118">
        <v>1</v>
      </c>
      <c r="E118" t="s">
        <v>16</v>
      </c>
      <c r="F118" s="6">
        <f>Tabelle3[[#This Row],[PriceBrutto]]/100</f>
        <v>0.28548099999999998</v>
      </c>
      <c r="G118" s="6">
        <v>4</v>
      </c>
      <c r="H118" s="7">
        <f>Tabelle3[[#This Row],[Preis 1cl]]*2/Tabelle3[[#This Row],[2cl]]</f>
        <v>0.14274049999999999</v>
      </c>
      <c r="I118" s="6">
        <v>8</v>
      </c>
      <c r="J118" s="7">
        <f>Tabelle3[[#This Row],[Preis 1cl]]*4/Tabelle3[[#This Row],[4cl]]</f>
        <v>0.14274049999999999</v>
      </c>
      <c r="K118" s="6"/>
      <c r="L118" s="6"/>
      <c r="M118" s="7" t="e">
        <f>Tabelle3[[#This Row],[Portion Menge]]/Tabelle3[[#This Row],[Portion Preis]]</f>
        <v>#DIV/0!</v>
      </c>
      <c r="N118" s="8">
        <v>115</v>
      </c>
    </row>
    <row r="119" spans="1:14">
      <c r="A119" t="s">
        <v>34</v>
      </c>
      <c r="B119" s="6">
        <v>13.43</v>
      </c>
      <c r="C119" s="6">
        <f>Tabelle3[[#This Row],[PriceNetto]]*1.19</f>
        <v>15.981699999999998</v>
      </c>
      <c r="D119">
        <v>0.7</v>
      </c>
      <c r="E119" t="s">
        <v>28</v>
      </c>
      <c r="F119" s="6">
        <f>Tabelle3[[#This Row],[PriceBrutto]]/70</f>
        <v>0.22830999999999999</v>
      </c>
      <c r="G119" s="6">
        <v>4</v>
      </c>
      <c r="H119" s="7">
        <f>Tabelle3[[#This Row],[Preis 1cl]]*2/Tabelle3[[#This Row],[2cl]]</f>
        <v>0.11415499999999999</v>
      </c>
      <c r="I119" s="6">
        <v>8</v>
      </c>
      <c r="J119" s="7">
        <f>Tabelle3[[#This Row],[Preis 1cl]]*4/Tabelle3[[#This Row],[4cl]]</f>
        <v>0.11415499999999999</v>
      </c>
      <c r="K119" s="6"/>
      <c r="L119" s="6"/>
      <c r="M119" s="7" t="e">
        <f>Tabelle3[[#This Row],[Portion Menge]]/Tabelle3[[#This Row],[Portion Preis]]</f>
        <v>#DIV/0!</v>
      </c>
      <c r="N119" s="8">
        <v>116</v>
      </c>
    </row>
    <row r="120" spans="1:14">
      <c r="A120" t="s">
        <v>111</v>
      </c>
      <c r="B120" s="6">
        <v>16.440000000000001</v>
      </c>
      <c r="C120" s="6">
        <f>Tabelle3[[#This Row],[PriceNetto]]*1.19</f>
        <v>19.563600000000001</v>
      </c>
      <c r="D120">
        <v>1</v>
      </c>
      <c r="E120" t="s">
        <v>28</v>
      </c>
      <c r="F120" s="6">
        <f>Tabelle3[[#This Row],[PriceBrutto]]/100</f>
        <v>0.195636</v>
      </c>
      <c r="G120" s="6">
        <v>4</v>
      </c>
      <c r="H120" s="7">
        <f>Tabelle3[[#This Row],[Preis 1cl]]*2/Tabelle3[[#This Row],[2cl]]</f>
        <v>9.7818000000000002E-2</v>
      </c>
      <c r="I120" s="6">
        <v>8</v>
      </c>
      <c r="J120" s="7">
        <f>Tabelle3[[#This Row],[Preis 1cl]]*4/Tabelle3[[#This Row],[4cl]]</f>
        <v>9.7818000000000002E-2</v>
      </c>
      <c r="K120" s="6"/>
      <c r="L120" s="6"/>
      <c r="M120" s="7" t="e">
        <f>Tabelle3[[#This Row],[Portion Menge]]/Tabelle3[[#This Row],[Portion Preis]]</f>
        <v>#DIV/0!</v>
      </c>
      <c r="N120" s="8">
        <v>117</v>
      </c>
    </row>
    <row r="121" spans="1:14">
      <c r="A121" t="s">
        <v>8</v>
      </c>
      <c r="B121" s="6">
        <v>26.88</v>
      </c>
      <c r="C121" s="6">
        <f>Tabelle3[[#This Row],[PriceNetto]]*1.19</f>
        <v>31.987199999999998</v>
      </c>
      <c r="D121">
        <v>0.5</v>
      </c>
      <c r="E121" t="s">
        <v>9</v>
      </c>
      <c r="F121" s="6">
        <f>Tabelle3[[#This Row],[PriceBrutto]]/50</f>
        <v>0.63974399999999998</v>
      </c>
      <c r="G121" s="6">
        <v>4</v>
      </c>
      <c r="H121" s="7">
        <f>Tabelle3[[#This Row],[Preis 1cl]]*2/Tabelle3[[#This Row],[2cl]]</f>
        <v>0.31987199999999999</v>
      </c>
      <c r="I121" s="6">
        <v>8</v>
      </c>
      <c r="J121" s="7">
        <f>Tabelle3[[#This Row],[Preis 1cl]]*4/Tabelle3[[#This Row],[4cl]]</f>
        <v>0.31987199999999999</v>
      </c>
      <c r="K121" s="6"/>
      <c r="L121" s="6"/>
      <c r="M121" s="7" t="e">
        <f>Tabelle3[[#This Row],[Portion Menge]]/Tabelle3[[#This Row],[Portion Preis]]</f>
        <v>#DIV/0!</v>
      </c>
      <c r="N121" s="8">
        <v>118</v>
      </c>
    </row>
    <row r="122" spans="1:14">
      <c r="A122" t="s">
        <v>112</v>
      </c>
      <c r="B122" s="6">
        <v>28.99</v>
      </c>
      <c r="C122" s="6">
        <f>Tabelle3[[#This Row],[PriceNetto]]*1.19</f>
        <v>34.498099999999994</v>
      </c>
      <c r="D122">
        <v>0.5</v>
      </c>
      <c r="E122" t="s">
        <v>9</v>
      </c>
      <c r="F122" s="6">
        <f>Tabelle3[[#This Row],[PriceBrutto]]/100</f>
        <v>0.34498099999999993</v>
      </c>
      <c r="G122" s="6">
        <v>4</v>
      </c>
      <c r="H122" s="7">
        <f>Tabelle3[[#This Row],[Preis 1cl]]*2/Tabelle3[[#This Row],[2cl]]</f>
        <v>0.17249049999999996</v>
      </c>
      <c r="I122" s="6">
        <v>8</v>
      </c>
      <c r="J122" s="7">
        <f>Tabelle3[[#This Row],[Preis 1cl]]*4/Tabelle3[[#This Row],[4cl]]</f>
        <v>0.17249049999999996</v>
      </c>
      <c r="K122" s="6"/>
      <c r="L122" s="6"/>
      <c r="M122" s="7" t="e">
        <f>Tabelle3[[#This Row],[Portion Menge]]/Tabelle3[[#This Row],[Portion Preis]]</f>
        <v>#DIV/0!</v>
      </c>
      <c r="N122" s="8">
        <v>119</v>
      </c>
    </row>
    <row r="123" spans="1:14">
      <c r="A123" t="s">
        <v>15</v>
      </c>
      <c r="B123" s="6">
        <v>23.89</v>
      </c>
      <c r="C123" s="6">
        <f>Tabelle3[[#This Row],[PriceNetto]]*1.19</f>
        <v>28.429099999999998</v>
      </c>
      <c r="D123">
        <v>0.7</v>
      </c>
      <c r="E123" t="s">
        <v>16</v>
      </c>
      <c r="F123" s="6">
        <f>Tabelle3[[#This Row],[PriceBrutto]]/70</f>
        <v>0.40612999999999999</v>
      </c>
      <c r="G123" s="6">
        <v>4</v>
      </c>
      <c r="H123" s="7">
        <f>Tabelle3[[#This Row],[Preis 1cl]]*2/Tabelle3[[#This Row],[2cl]]</f>
        <v>0.203065</v>
      </c>
      <c r="I123" s="6">
        <v>8</v>
      </c>
      <c r="J123" s="7">
        <f>Tabelle3[[#This Row],[Preis 1cl]]*4/Tabelle3[[#This Row],[4cl]]</f>
        <v>0.203065</v>
      </c>
      <c r="K123" s="6"/>
      <c r="L123" s="6"/>
      <c r="M123" s="7" t="e">
        <f>Tabelle3[[#This Row],[Portion Menge]]/Tabelle3[[#This Row],[Portion Preis]]</f>
        <v>#DIV/0!</v>
      </c>
      <c r="N123" s="8">
        <v>120</v>
      </c>
    </row>
    <row r="124" spans="1:14">
      <c r="A124" t="s">
        <v>113</v>
      </c>
      <c r="B124" s="6">
        <v>12.89</v>
      </c>
      <c r="C124" s="6">
        <f>Tabelle3[[#This Row],[PriceNetto]]*1.19</f>
        <v>15.3391</v>
      </c>
      <c r="D124">
        <v>0.7</v>
      </c>
      <c r="E124" t="s">
        <v>28</v>
      </c>
      <c r="F124" s="6">
        <f>Tabelle3[[#This Row],[PriceBrutto]]/70</f>
        <v>0.21912999999999999</v>
      </c>
      <c r="G124" s="6">
        <v>4</v>
      </c>
      <c r="H124" s="7">
        <f>Tabelle3[[#This Row],[Preis 1cl]]*2/Tabelle3[[#This Row],[2cl]]</f>
        <v>0.109565</v>
      </c>
      <c r="I124" s="6">
        <v>8</v>
      </c>
      <c r="J124" s="7">
        <f>Tabelle3[[#This Row],[Preis 1cl]]*4/Tabelle3[[#This Row],[4cl]]</f>
        <v>0.109565</v>
      </c>
      <c r="K124" s="6"/>
      <c r="L124" s="6"/>
      <c r="M124" s="7" t="e">
        <f>Tabelle3[[#This Row],[Portion Menge]]/Tabelle3[[#This Row],[Portion Preis]]</f>
        <v>#DIV/0!</v>
      </c>
      <c r="N124" s="8">
        <v>121</v>
      </c>
    </row>
    <row r="125" spans="1:14">
      <c r="A125" t="s">
        <v>114</v>
      </c>
      <c r="B125" s="6">
        <v>12.98</v>
      </c>
      <c r="C125" s="6">
        <f>Tabelle3[[#This Row],[PriceNetto]]*1.19</f>
        <v>15.446199999999999</v>
      </c>
      <c r="D125">
        <v>0.7</v>
      </c>
      <c r="E125" t="s">
        <v>14</v>
      </c>
      <c r="F125" s="6">
        <f>Tabelle3[[#This Row],[PriceBrutto]]/70</f>
        <v>0.22066</v>
      </c>
      <c r="G125" s="6">
        <v>4</v>
      </c>
      <c r="H125" s="7">
        <f>Tabelle3[[#This Row],[Preis 1cl]]*2/Tabelle3[[#This Row],[2cl]]</f>
        <v>0.11033</v>
      </c>
      <c r="I125" s="6">
        <v>8</v>
      </c>
      <c r="J125" s="7">
        <f>Tabelle3[[#This Row],[Preis 1cl]]*4/Tabelle3[[#This Row],[4cl]]</f>
        <v>0.11033</v>
      </c>
      <c r="K125" s="6"/>
      <c r="L125" s="6"/>
      <c r="M125" s="7" t="e">
        <f>Tabelle3[[#This Row],[Portion Menge]]/Tabelle3[[#This Row],[Portion Preis]]</f>
        <v>#DIV/0!</v>
      </c>
      <c r="N125" s="8">
        <v>122</v>
      </c>
    </row>
    <row r="126" spans="1:14">
      <c r="A126" t="s">
        <v>115</v>
      </c>
      <c r="B126" s="6">
        <v>19.649999999999999</v>
      </c>
      <c r="C126" s="6">
        <f>Tabelle3[[#This Row],[PriceNetto]]*1.19</f>
        <v>23.383499999999998</v>
      </c>
      <c r="D126">
        <v>0.7</v>
      </c>
      <c r="E126" t="s">
        <v>14</v>
      </c>
      <c r="F126" s="6">
        <f>Tabelle3[[#This Row],[PriceBrutto]]/70</f>
        <v>0.33404999999999996</v>
      </c>
      <c r="G126" s="6">
        <v>4</v>
      </c>
      <c r="H126" s="7">
        <f>Tabelle3[[#This Row],[Preis 1cl]]*2/Tabelle3[[#This Row],[2cl]]</f>
        <v>0.16702499999999998</v>
      </c>
      <c r="I126" s="6">
        <v>8</v>
      </c>
      <c r="J126" s="7">
        <f>Tabelle3[[#This Row],[Preis 1cl]]*4/Tabelle3[[#This Row],[4cl]]</f>
        <v>0.16702499999999998</v>
      </c>
      <c r="K126" s="6"/>
      <c r="L126" s="6"/>
      <c r="M126" s="7" t="e">
        <f>Tabelle3[[#This Row],[Portion Menge]]/Tabelle3[[#This Row],[Portion Preis]]</f>
        <v>#DIV/0!</v>
      </c>
      <c r="N126" s="8">
        <v>123</v>
      </c>
    </row>
    <row r="127" spans="1:14">
      <c r="A127" t="s">
        <v>42</v>
      </c>
      <c r="B127" s="6">
        <v>29.32</v>
      </c>
      <c r="C127" s="6">
        <f>Tabelle3[[#This Row],[PriceNetto]]*1.19</f>
        <v>34.890799999999999</v>
      </c>
      <c r="D127">
        <v>0.7</v>
      </c>
      <c r="E127" t="s">
        <v>11</v>
      </c>
      <c r="F127" s="6">
        <f>Tabelle3[[#This Row],[PriceBrutto]]/70</f>
        <v>0.49843999999999999</v>
      </c>
      <c r="G127" s="6">
        <v>4</v>
      </c>
      <c r="H127" s="7">
        <f>Tabelle3[[#This Row],[Preis 1cl]]*2/Tabelle3[[#This Row],[2cl]]</f>
        <v>0.24922</v>
      </c>
      <c r="I127" s="6">
        <v>8</v>
      </c>
      <c r="J127" s="7">
        <f>Tabelle3[[#This Row],[Preis 1cl]]*4/Tabelle3[[#This Row],[4cl]]</f>
        <v>0.24922</v>
      </c>
      <c r="K127" s="6"/>
      <c r="L127" s="6"/>
      <c r="M127" s="7" t="e">
        <f>Tabelle3[[#This Row],[Portion Menge]]/Tabelle3[[#This Row],[Portion Preis]]</f>
        <v>#DIV/0!</v>
      </c>
      <c r="N127" s="8">
        <v>124</v>
      </c>
    </row>
    <row r="128" spans="1:14">
      <c r="A128" t="s">
        <v>116</v>
      </c>
      <c r="B128" s="6">
        <v>26.79</v>
      </c>
      <c r="C128" s="6">
        <f>Tabelle3[[#This Row],[PriceNetto]]*1.19</f>
        <v>31.880099999999999</v>
      </c>
      <c r="D128">
        <v>0.7</v>
      </c>
      <c r="E128" t="s">
        <v>16</v>
      </c>
      <c r="F128" s="6">
        <f>Tabelle3[[#This Row],[PriceBrutto]]/70</f>
        <v>0.45543</v>
      </c>
      <c r="G128" s="6">
        <v>4</v>
      </c>
      <c r="H128" s="7">
        <f>Tabelle3[[#This Row],[Preis 1cl]]*2/Tabelle3[[#This Row],[2cl]]</f>
        <v>0.227715</v>
      </c>
      <c r="I128" s="6">
        <v>8</v>
      </c>
      <c r="J128" s="7">
        <f>Tabelle3[[#This Row],[Preis 1cl]]*4/Tabelle3[[#This Row],[4cl]]</f>
        <v>0.227715</v>
      </c>
      <c r="K128" s="6"/>
      <c r="L128" s="6"/>
      <c r="M128" s="7" t="e">
        <f>Tabelle3[[#This Row],[Portion Menge]]/Tabelle3[[#This Row],[Portion Preis]]</f>
        <v>#DIV/0!</v>
      </c>
      <c r="N128" s="8">
        <v>125</v>
      </c>
    </row>
    <row r="129" spans="1:14">
      <c r="A129" t="s">
        <v>22</v>
      </c>
      <c r="B129" s="6">
        <v>29.32</v>
      </c>
      <c r="C129" s="6">
        <f>Tabelle3[[#This Row],[PriceNetto]]*1.19</f>
        <v>34.890799999999999</v>
      </c>
      <c r="D129">
        <v>0.7</v>
      </c>
      <c r="E129" t="s">
        <v>16</v>
      </c>
      <c r="F129" s="6">
        <f>Tabelle3[[#This Row],[PriceBrutto]]/70</f>
        <v>0.49843999999999999</v>
      </c>
      <c r="G129" s="6">
        <v>4</v>
      </c>
      <c r="H129" s="7">
        <f>Tabelle3[[#This Row],[Preis 1cl]]*2/Tabelle3[[#This Row],[2cl]]</f>
        <v>0.24922</v>
      </c>
      <c r="I129" s="6">
        <v>8</v>
      </c>
      <c r="J129" s="7">
        <f>Tabelle3[[#This Row],[Preis 1cl]]*4/Tabelle3[[#This Row],[4cl]]</f>
        <v>0.24922</v>
      </c>
      <c r="K129" s="6"/>
      <c r="L129" s="6"/>
      <c r="M129" s="7" t="e">
        <f>Tabelle3[[#This Row],[Portion Menge]]/Tabelle3[[#This Row],[Portion Preis]]</f>
        <v>#DIV/0!</v>
      </c>
      <c r="N129" s="8">
        <v>126</v>
      </c>
    </row>
    <row r="130" spans="1:14">
      <c r="A130" t="s">
        <v>117</v>
      </c>
      <c r="B130" s="6">
        <v>9.5399999999999991</v>
      </c>
      <c r="C130" s="6">
        <f>Tabelle3[[#This Row],[PriceNetto]]*1.19</f>
        <v>11.352599999999999</v>
      </c>
      <c r="D130">
        <v>0.75</v>
      </c>
      <c r="E130" t="s">
        <v>49</v>
      </c>
      <c r="F130" s="6">
        <f>Tabelle3[[#This Row],[PriceBrutto]]/75</f>
        <v>0.15136799999999997</v>
      </c>
      <c r="G130" s="6"/>
      <c r="H130" s="7" t="e">
        <f>Tabelle3[[#This Row],[Preis 1cl]]*2/Tabelle3[[#This Row],[2cl]]</f>
        <v>#DIV/0!</v>
      </c>
      <c r="I130" s="6"/>
      <c r="J130" s="7" t="e">
        <f>Tabelle3[[#This Row],[Preis 1cl]]*4/Tabelle3[[#This Row],[4cl]]</f>
        <v>#DIV/0!</v>
      </c>
      <c r="K130" s="6">
        <f>Tabelle3[[#This Row],[Preis 1cl]]*10</f>
        <v>1.5136799999999997</v>
      </c>
      <c r="L130" s="6">
        <v>5</v>
      </c>
      <c r="M130" s="7">
        <f>Tabelle3[[#This Row],[Portion Menge]]/Tabelle3[[#This Row],[Portion Preis]]</f>
        <v>0.30273599999999995</v>
      </c>
      <c r="N130" s="8">
        <v>127</v>
      </c>
    </row>
    <row r="131" spans="1:14">
      <c r="A131" t="s">
        <v>48</v>
      </c>
      <c r="B131" s="6">
        <v>37.22</v>
      </c>
      <c r="C131" s="6">
        <f>Tabelle3[[#This Row],[PriceNetto]]*1.19</f>
        <v>44.291799999999995</v>
      </c>
      <c r="D131">
        <v>0.75</v>
      </c>
      <c r="E131" t="s">
        <v>49</v>
      </c>
      <c r="F131" s="6">
        <f>Tabelle3[[#This Row],[PriceBrutto]]/75</f>
        <v>0.59055733333333327</v>
      </c>
      <c r="G131" s="6"/>
      <c r="H131" s="7" t="e">
        <f>Tabelle3[[#This Row],[Preis 1cl]]*2/Tabelle3[[#This Row],[2cl]]</f>
        <v>#DIV/0!</v>
      </c>
      <c r="I131" s="6"/>
      <c r="J131" s="7" t="e">
        <f>Tabelle3[[#This Row],[Preis 1cl]]*4/Tabelle3[[#This Row],[4cl]]</f>
        <v>#DIV/0!</v>
      </c>
      <c r="K131" s="6">
        <f>Tabelle3[[#This Row],[Preis 1cl]]*10</f>
        <v>5.9055733333333329</v>
      </c>
      <c r="L131" s="6">
        <v>12</v>
      </c>
      <c r="M131" s="7">
        <f>Tabelle3[[#This Row],[Portion Menge]]/Tabelle3[[#This Row],[Portion Preis]]</f>
        <v>0.49213111111111107</v>
      </c>
      <c r="N131" s="8">
        <v>128</v>
      </c>
    </row>
    <row r="132" spans="1:14">
      <c r="A132" t="s">
        <v>37</v>
      </c>
      <c r="B132" s="6">
        <v>26.21</v>
      </c>
      <c r="C132" s="6">
        <f>Tabelle3[[#This Row],[PriceNetto]]*1.19</f>
        <v>31.189899999999998</v>
      </c>
      <c r="D132">
        <v>0.75</v>
      </c>
      <c r="E132" t="s">
        <v>49</v>
      </c>
      <c r="F132" s="6">
        <f>Tabelle3[[#This Row],[PriceBrutto]]/75</f>
        <v>0.41586533333333331</v>
      </c>
      <c r="G132" s="6">
        <v>4</v>
      </c>
      <c r="H132" s="7">
        <f>Tabelle3[[#This Row],[Preis 1cl]]*2/Tabelle3[[#This Row],[2cl]]</f>
        <v>0.20793266666666665</v>
      </c>
      <c r="I132" s="6">
        <v>8</v>
      </c>
      <c r="J132" s="7">
        <f>Tabelle3[[#This Row],[Preis 1cl]]*4/Tabelle3[[#This Row],[4cl]]</f>
        <v>0.20793266666666665</v>
      </c>
      <c r="K132" s="6">
        <f>Tabelle3[[#This Row],[Preis 1cl]]*5</f>
        <v>2.0793266666666668</v>
      </c>
      <c r="L132" s="6">
        <v>5</v>
      </c>
      <c r="M132" s="7">
        <f>Tabelle3[[#This Row],[Portion Menge]]/Tabelle3[[#This Row],[Portion Preis]]</f>
        <v>0.41586533333333336</v>
      </c>
      <c r="N132" s="8">
        <v>129</v>
      </c>
    </row>
  </sheetData>
  <conditionalFormatting sqref="H4:H132">
    <cfRule type="cellIs" dxfId="14" priority="3" operator="greaterThan">
      <formula>0.18</formula>
    </cfRule>
  </conditionalFormatting>
  <conditionalFormatting sqref="J4:J132">
    <cfRule type="cellIs" dxfId="13" priority="2" operator="greaterThan">
      <formula>0.18</formula>
    </cfRule>
  </conditionalFormatting>
  <conditionalFormatting sqref="M4:M132">
    <cfRule type="cellIs" dxfId="12" priority="1" operator="greaterThan">
      <formula>0.18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D1E-E990-CE43-BE89-97F1C68D0312}">
  <dimension ref="A3:Q132"/>
  <sheetViews>
    <sheetView zoomScale="120" zoomScaleNormal="120" workbookViewId="0">
      <selection activeCell="E1" sqref="E1:Q1048576"/>
    </sheetView>
  </sheetViews>
  <sheetFormatPr baseColWidth="10" defaultRowHeight="17"/>
  <cols>
    <col min="1" max="3" width="10.7109375" style="8"/>
    <col min="5" max="5" width="30.42578125" customWidth="1"/>
    <col min="6" max="6" width="14.85546875" customWidth="1"/>
    <col min="7" max="7" width="13.28515625" bestFit="1" customWidth="1"/>
  </cols>
  <sheetData>
    <row r="3" spans="1:17" s="1" customFormat="1" ht="42" customHeight="1">
      <c r="A3" s="5" t="s">
        <v>118</v>
      </c>
      <c r="B3" s="5" t="s">
        <v>125</v>
      </c>
      <c r="C3" s="5" t="s">
        <v>126</v>
      </c>
      <c r="D3" s="1" t="s">
        <v>123</v>
      </c>
      <c r="E3" s="1" t="s">
        <v>119</v>
      </c>
      <c r="F3" s="1" t="s">
        <v>120</v>
      </c>
      <c r="G3" s="1" t="s">
        <v>121</v>
      </c>
      <c r="H3" s="1" t="s">
        <v>122</v>
      </c>
      <c r="I3" s="1" t="s">
        <v>124</v>
      </c>
      <c r="J3" s="1" t="s">
        <v>0</v>
      </c>
      <c r="K3" s="2" t="s">
        <v>1</v>
      </c>
      <c r="L3" s="3" t="s">
        <v>2</v>
      </c>
      <c r="M3" s="2" t="s">
        <v>3</v>
      </c>
      <c r="N3" s="3" t="s">
        <v>4</v>
      </c>
      <c r="O3" s="4" t="s">
        <v>5</v>
      </c>
      <c r="P3" s="4" t="s">
        <v>6</v>
      </c>
      <c r="Q3" s="3" t="s">
        <v>7</v>
      </c>
    </row>
    <row r="4" spans="1:17">
      <c r="A4" s="5" t="s">
        <v>118</v>
      </c>
      <c r="B4" s="8" t="s">
        <v>127</v>
      </c>
      <c r="D4" t="s">
        <v>9</v>
      </c>
      <c r="E4" t="s">
        <v>8</v>
      </c>
      <c r="F4" s="6">
        <v>26.9</v>
      </c>
      <c r="G4" s="6">
        <f>Tabelle33[[#This Row],[PriceNetto]]*1.19</f>
        <v>32.010999999999996</v>
      </c>
      <c r="H4">
        <v>0.5</v>
      </c>
      <c r="J4" s="6">
        <f>Tabelle33[[#This Row],[PriceBrutto]]/50</f>
        <v>0.6402199999999999</v>
      </c>
      <c r="K4" s="6">
        <v>4</v>
      </c>
      <c r="L4" s="7">
        <f>Tabelle33[[#This Row],[Preis 1cl]]*2/Tabelle33[[#This Row],[2cl]]</f>
        <v>0.32010999999999995</v>
      </c>
      <c r="M4" s="6">
        <v>8</v>
      </c>
      <c r="N4" s="7">
        <f>Tabelle33[[#This Row],[Preis 1cl]]*4/Tabelle33[[#This Row],[4cl]]</f>
        <v>0.32010999999999995</v>
      </c>
      <c r="O4" s="6"/>
      <c r="P4" s="6"/>
      <c r="Q4" s="7" t="e">
        <f>Tabelle33[[#This Row],[Portion Menge]]/Tabelle33[[#This Row],[Portion Preis]]</f>
        <v>#DIV/0!</v>
      </c>
    </row>
    <row r="5" spans="1:17">
      <c r="A5" s="5" t="s">
        <v>118</v>
      </c>
      <c r="D5" t="s">
        <v>11</v>
      </c>
      <c r="E5" t="s">
        <v>10</v>
      </c>
      <c r="F5" s="6">
        <v>15.55</v>
      </c>
      <c r="G5" s="6">
        <f>Tabelle33[[#This Row],[PriceNetto]]*1.19</f>
        <v>18.5045</v>
      </c>
      <c r="H5" s="9">
        <v>0.7</v>
      </c>
      <c r="J5" s="6">
        <f>Tabelle33[[#This Row],[PriceBrutto]]/70</f>
        <v>0.26435000000000003</v>
      </c>
      <c r="K5" s="6">
        <v>4</v>
      </c>
      <c r="L5" s="7">
        <f>Tabelle33[[#This Row],[Preis 1cl]]*2/Tabelle33[[#This Row],[2cl]]</f>
        <v>0.13217500000000001</v>
      </c>
      <c r="M5" s="6">
        <v>8</v>
      </c>
      <c r="N5" s="7">
        <f>Tabelle33[[#This Row],[Preis 1cl]]*4/Tabelle33[[#This Row],[4cl]]</f>
        <v>0.13217500000000001</v>
      </c>
      <c r="O5" s="6"/>
      <c r="P5" s="6"/>
      <c r="Q5" s="7" t="e">
        <f>Tabelle33[[#This Row],[Portion Menge]]/Tabelle33[[#This Row],[Portion Preis]]</f>
        <v>#DIV/0!</v>
      </c>
    </row>
    <row r="6" spans="1:17">
      <c r="A6" s="5" t="s">
        <v>118</v>
      </c>
      <c r="D6" t="s">
        <v>11</v>
      </c>
      <c r="E6" t="s">
        <v>12</v>
      </c>
      <c r="F6" s="6">
        <v>16.989999999999998</v>
      </c>
      <c r="G6" s="6">
        <f>Tabelle33[[#This Row],[PriceNetto]]*1.19</f>
        <v>20.218099999999996</v>
      </c>
      <c r="H6">
        <v>0.7</v>
      </c>
      <c r="J6" s="6">
        <f>Tabelle33[[#This Row],[PriceBrutto]]/70</f>
        <v>0.28882999999999992</v>
      </c>
      <c r="K6" s="6">
        <v>4</v>
      </c>
      <c r="L6" s="7">
        <f>Tabelle33[[#This Row],[Preis 1cl]]*2/Tabelle33[[#This Row],[2cl]]</f>
        <v>0.14441499999999996</v>
      </c>
      <c r="M6" s="6">
        <v>8</v>
      </c>
      <c r="N6" s="7">
        <f>Tabelle33[[#This Row],[Preis 1cl]]*4/Tabelle33[[#This Row],[4cl]]</f>
        <v>0.14441499999999996</v>
      </c>
      <c r="O6" s="6"/>
      <c r="P6" s="6"/>
      <c r="Q6" s="7" t="e">
        <f>Tabelle33[[#This Row],[Portion Menge]]/Tabelle33[[#This Row],[Portion Preis]]</f>
        <v>#DIV/0!</v>
      </c>
    </row>
    <row r="7" spans="1:17">
      <c r="A7" s="5" t="s">
        <v>118</v>
      </c>
      <c r="D7" t="s">
        <v>14</v>
      </c>
      <c r="E7" t="s">
        <v>13</v>
      </c>
      <c r="F7" s="6">
        <v>20.3</v>
      </c>
      <c r="G7" s="6">
        <f>Tabelle33[[#This Row],[PriceNetto]]*1.19</f>
        <v>24.157</v>
      </c>
      <c r="H7">
        <v>0.7</v>
      </c>
      <c r="J7" s="6">
        <f>Tabelle33[[#This Row],[PriceBrutto]]/70</f>
        <v>0.34510000000000002</v>
      </c>
      <c r="K7" s="6">
        <v>4</v>
      </c>
      <c r="L7" s="7">
        <f>Tabelle33[[#This Row],[Preis 1cl]]*2/Tabelle33[[#This Row],[2cl]]</f>
        <v>0.17255000000000001</v>
      </c>
      <c r="M7" s="6">
        <v>8</v>
      </c>
      <c r="N7" s="7">
        <f>Tabelle33[[#This Row],[Preis 1cl]]*4/Tabelle33[[#This Row],[4cl]]</f>
        <v>0.17255000000000001</v>
      </c>
      <c r="O7" s="6"/>
      <c r="P7" s="6"/>
      <c r="Q7" s="7" t="e">
        <f>Tabelle33[[#This Row],[Portion Menge]]/Tabelle33[[#This Row],[Portion Preis]]</f>
        <v>#DIV/0!</v>
      </c>
    </row>
    <row r="8" spans="1:17">
      <c r="A8" s="5" t="s">
        <v>118</v>
      </c>
      <c r="D8" t="s">
        <v>16</v>
      </c>
      <c r="E8" t="s">
        <v>15</v>
      </c>
      <c r="F8" s="6">
        <v>20.83</v>
      </c>
      <c r="G8" s="6">
        <f>Tabelle33[[#This Row],[PriceNetto]]*1.19</f>
        <v>24.787699999999997</v>
      </c>
      <c r="H8">
        <v>0.7</v>
      </c>
      <c r="J8" s="6">
        <f>Tabelle33[[#This Row],[PriceBrutto]]/70</f>
        <v>0.35410999999999998</v>
      </c>
      <c r="K8" s="6">
        <v>4</v>
      </c>
      <c r="L8" s="7">
        <f>Tabelle33[[#This Row],[Preis 1cl]]*2/Tabelle33[[#This Row],[2cl]]</f>
        <v>0.17705499999999999</v>
      </c>
      <c r="M8" s="6">
        <v>8</v>
      </c>
      <c r="N8" s="7">
        <f>Tabelle33[[#This Row],[Preis 1cl]]*4/Tabelle33[[#This Row],[4cl]]</f>
        <v>0.17705499999999999</v>
      </c>
      <c r="O8" s="6"/>
      <c r="P8" s="6"/>
      <c r="Q8" s="7" t="e">
        <f>Tabelle33[[#This Row],[Portion Menge]]/Tabelle33[[#This Row],[Portion Preis]]</f>
        <v>#DIV/0!</v>
      </c>
    </row>
    <row r="9" spans="1:17">
      <c r="A9" s="5" t="s">
        <v>118</v>
      </c>
      <c r="D9" t="s">
        <v>16</v>
      </c>
      <c r="E9" t="s">
        <v>17</v>
      </c>
      <c r="F9" s="6">
        <v>36.54</v>
      </c>
      <c r="G9" s="6">
        <f>Tabelle33[[#This Row],[PriceNetto]]*1.19</f>
        <v>43.482599999999998</v>
      </c>
      <c r="H9">
        <v>0.7</v>
      </c>
      <c r="J9" s="6">
        <f>Tabelle33[[#This Row],[PriceBrutto]]/70</f>
        <v>0.62117999999999995</v>
      </c>
      <c r="K9" s="6">
        <v>4</v>
      </c>
      <c r="L9" s="7">
        <f>Tabelle33[[#This Row],[Preis 1cl]]*2/Tabelle33[[#This Row],[2cl]]</f>
        <v>0.31058999999999998</v>
      </c>
      <c r="M9" s="6">
        <v>8</v>
      </c>
      <c r="N9" s="7">
        <f>Tabelle33[[#This Row],[Preis 1cl]]*4/Tabelle33[[#This Row],[4cl]]</f>
        <v>0.31058999999999998</v>
      </c>
      <c r="O9" s="6"/>
      <c r="P9" s="6"/>
      <c r="Q9" s="7" t="e">
        <f>Tabelle33[[#This Row],[Portion Menge]]/Tabelle33[[#This Row],[Portion Preis]]</f>
        <v>#DIV/0!</v>
      </c>
    </row>
    <row r="10" spans="1:17">
      <c r="A10" s="5" t="s">
        <v>118</v>
      </c>
      <c r="D10" t="s">
        <v>16</v>
      </c>
      <c r="E10" t="s">
        <v>18</v>
      </c>
      <c r="F10" s="6">
        <v>30.17</v>
      </c>
      <c r="G10" s="6">
        <f>Tabelle33[[#This Row],[PriceNetto]]*1.19</f>
        <v>35.902300000000004</v>
      </c>
      <c r="H10">
        <v>0.7</v>
      </c>
      <c r="J10" s="6">
        <f>Tabelle33[[#This Row],[PriceBrutto]]/70</f>
        <v>0.51289000000000007</v>
      </c>
      <c r="K10" s="6">
        <v>4</v>
      </c>
      <c r="L10" s="7">
        <f>Tabelle33[[#This Row],[Preis 1cl]]*2/Tabelle33[[#This Row],[2cl]]</f>
        <v>0.25644500000000003</v>
      </c>
      <c r="M10" s="6">
        <v>8</v>
      </c>
      <c r="N10" s="7">
        <f>Tabelle33[[#This Row],[Preis 1cl]]*4/Tabelle33[[#This Row],[4cl]]</f>
        <v>0.25644500000000003</v>
      </c>
      <c r="O10" s="6"/>
      <c r="P10" s="6"/>
      <c r="Q10" s="7" t="e">
        <f>Tabelle33[[#This Row],[Portion Menge]]/Tabelle33[[#This Row],[Portion Preis]]</f>
        <v>#DIV/0!</v>
      </c>
    </row>
    <row r="11" spans="1:17">
      <c r="A11" s="5" t="s">
        <v>118</v>
      </c>
      <c r="D11" t="s">
        <v>16</v>
      </c>
      <c r="E11" t="s">
        <v>19</v>
      </c>
      <c r="F11" s="6">
        <v>14.95</v>
      </c>
      <c r="G11" s="6">
        <f>Tabelle33[[#This Row],[PriceNetto]]*1.19</f>
        <v>17.790499999999998</v>
      </c>
      <c r="H11">
        <v>0.7</v>
      </c>
      <c r="J11" s="6">
        <f>Tabelle33[[#This Row],[PriceBrutto]]/70</f>
        <v>0.25414999999999999</v>
      </c>
      <c r="K11" s="6">
        <v>4</v>
      </c>
      <c r="L11" s="7">
        <f>Tabelle33[[#This Row],[Preis 1cl]]*2/Tabelle33[[#This Row],[2cl]]</f>
        <v>0.12707499999999999</v>
      </c>
      <c r="M11" s="6">
        <v>8</v>
      </c>
      <c r="N11" s="7">
        <f>Tabelle33[[#This Row],[Preis 1cl]]*4/Tabelle33[[#This Row],[4cl]]</f>
        <v>0.12707499999999999</v>
      </c>
      <c r="O11" s="6"/>
      <c r="P11" s="6"/>
      <c r="Q11" s="7" t="e">
        <f>Tabelle33[[#This Row],[Portion Menge]]/Tabelle33[[#This Row],[Portion Preis]]</f>
        <v>#DIV/0!</v>
      </c>
    </row>
    <row r="12" spans="1:17">
      <c r="A12" s="5" t="s">
        <v>118</v>
      </c>
      <c r="D12" t="s">
        <v>16</v>
      </c>
      <c r="E12" t="s">
        <v>20</v>
      </c>
      <c r="F12" s="6">
        <v>20.27</v>
      </c>
      <c r="G12" s="6">
        <f>Tabelle33[[#This Row],[PriceNetto]]*1.19</f>
        <v>24.121299999999998</v>
      </c>
      <c r="H12">
        <v>1</v>
      </c>
      <c r="J12" s="6">
        <f>Tabelle33[[#This Row],[PriceBrutto]]/100</f>
        <v>0.24121299999999998</v>
      </c>
      <c r="K12" s="6">
        <v>4</v>
      </c>
      <c r="L12" s="7">
        <f>Tabelle33[[#This Row],[Preis 1cl]]*2/Tabelle33[[#This Row],[2cl]]</f>
        <v>0.12060649999999999</v>
      </c>
      <c r="M12" s="6">
        <v>8</v>
      </c>
      <c r="N12" s="7">
        <f>Tabelle33[[#This Row],[Preis 1cl]]*4/Tabelle33[[#This Row],[4cl]]</f>
        <v>0.12060649999999999</v>
      </c>
      <c r="O12" s="6"/>
      <c r="P12" s="6"/>
      <c r="Q12" s="7" t="e">
        <f>Tabelle33[[#This Row],[Portion Menge]]/Tabelle33[[#This Row],[Portion Preis]]</f>
        <v>#DIV/0!</v>
      </c>
    </row>
    <row r="13" spans="1:17">
      <c r="A13" s="5" t="s">
        <v>118</v>
      </c>
      <c r="D13" t="s">
        <v>16</v>
      </c>
      <c r="E13" t="s">
        <v>21</v>
      </c>
      <c r="F13" s="6">
        <v>17.79</v>
      </c>
      <c r="G13" s="6">
        <f>Tabelle33[[#This Row],[PriceNetto]]*1.19</f>
        <v>21.170099999999998</v>
      </c>
      <c r="H13">
        <v>0.7</v>
      </c>
      <c r="J13" s="6">
        <f>Tabelle33[[#This Row],[PriceBrutto]]/70</f>
        <v>0.30242999999999998</v>
      </c>
      <c r="K13" s="6">
        <v>4</v>
      </c>
      <c r="L13" s="7">
        <f>Tabelle33[[#This Row],[Preis 1cl]]*2/Tabelle33[[#This Row],[2cl]]</f>
        <v>0.15121499999999999</v>
      </c>
      <c r="M13" s="6">
        <v>8</v>
      </c>
      <c r="N13" s="7">
        <f>Tabelle33[[#This Row],[Preis 1cl]]*4/Tabelle33[[#This Row],[4cl]]</f>
        <v>0.15121499999999999</v>
      </c>
      <c r="O13" s="6"/>
      <c r="P13" s="6"/>
      <c r="Q13" s="7" t="e">
        <f>Tabelle33[[#This Row],[Portion Menge]]/Tabelle33[[#This Row],[Portion Preis]]</f>
        <v>#DIV/0!</v>
      </c>
    </row>
    <row r="14" spans="1:17">
      <c r="A14" s="5" t="s">
        <v>118</v>
      </c>
      <c r="D14" t="s">
        <v>16</v>
      </c>
      <c r="E14" t="s">
        <v>22</v>
      </c>
      <c r="F14" s="6">
        <v>30.07</v>
      </c>
      <c r="G14" s="6">
        <f>Tabelle33[[#This Row],[PriceNetto]]*1.19</f>
        <v>35.783299999999997</v>
      </c>
      <c r="H14">
        <v>0.7</v>
      </c>
      <c r="J14" s="6">
        <f>Tabelle33[[#This Row],[PriceBrutto]]/70</f>
        <v>0.51118999999999992</v>
      </c>
      <c r="K14" s="6">
        <v>4</v>
      </c>
      <c r="L14" s="7">
        <f>Tabelle33[[#This Row],[Preis 1cl]]*2/Tabelle33[[#This Row],[2cl]]</f>
        <v>0.25559499999999996</v>
      </c>
      <c r="M14" s="6">
        <v>8</v>
      </c>
      <c r="N14" s="7">
        <f>Tabelle33[[#This Row],[Preis 1cl]]*4/Tabelle33[[#This Row],[4cl]]</f>
        <v>0.25559499999999996</v>
      </c>
      <c r="O14" s="6"/>
      <c r="P14" s="6"/>
      <c r="Q14" s="7" t="e">
        <f>Tabelle33[[#This Row],[Portion Menge]]/Tabelle33[[#This Row],[Portion Preis]]</f>
        <v>#DIV/0!</v>
      </c>
    </row>
    <row r="15" spans="1:17">
      <c r="A15" s="5" t="s">
        <v>118</v>
      </c>
      <c r="D15" t="s">
        <v>24</v>
      </c>
      <c r="E15" t="s">
        <v>23</v>
      </c>
      <c r="F15" s="6">
        <v>19.100000000000001</v>
      </c>
      <c r="G15" s="6">
        <f>Tabelle33[[#This Row],[PriceNetto]]*1.19</f>
        <v>22.728999999999999</v>
      </c>
      <c r="H15">
        <v>0.7</v>
      </c>
      <c r="J15" s="6">
        <f>Tabelle33[[#This Row],[PriceBrutto]]/70</f>
        <v>0.32469999999999999</v>
      </c>
      <c r="K15" s="6">
        <v>4</v>
      </c>
      <c r="L15" s="7">
        <f>Tabelle33[[#This Row],[Preis 1cl]]*2/Tabelle33[[#This Row],[2cl]]</f>
        <v>0.16234999999999999</v>
      </c>
      <c r="M15" s="6">
        <v>8</v>
      </c>
      <c r="N15" s="7">
        <f>Tabelle33[[#This Row],[Preis 1cl]]*4/Tabelle33[[#This Row],[4cl]]</f>
        <v>0.16234999999999999</v>
      </c>
      <c r="O15" s="6"/>
      <c r="P15" s="6"/>
      <c r="Q15" s="7" t="e">
        <f>Tabelle33[[#This Row],[Portion Menge]]/Tabelle33[[#This Row],[Portion Preis]]</f>
        <v>#DIV/0!</v>
      </c>
    </row>
    <row r="16" spans="1:17">
      <c r="A16" s="5" t="s">
        <v>118</v>
      </c>
      <c r="D16" t="s">
        <v>24</v>
      </c>
      <c r="E16" t="s">
        <v>25</v>
      </c>
      <c r="F16" s="6">
        <v>19.55</v>
      </c>
      <c r="G16" s="6">
        <f>Tabelle33[[#This Row],[PriceNetto]]*1.19</f>
        <v>23.264499999999998</v>
      </c>
      <c r="H16">
        <v>0.7</v>
      </c>
      <c r="J16" s="6">
        <f>Tabelle33[[#This Row],[PriceBrutto]]/70</f>
        <v>0.33234999999999998</v>
      </c>
      <c r="K16" s="6">
        <v>4</v>
      </c>
      <c r="L16" s="7">
        <f>Tabelle33[[#This Row],[Preis 1cl]]*2/Tabelle33[[#This Row],[2cl]]</f>
        <v>0.16617499999999999</v>
      </c>
      <c r="M16" s="6">
        <v>8</v>
      </c>
      <c r="N16" s="7">
        <f>Tabelle33[[#This Row],[Preis 1cl]]*4/Tabelle33[[#This Row],[4cl]]</f>
        <v>0.16617499999999999</v>
      </c>
      <c r="O16" s="6"/>
      <c r="P16" s="6"/>
      <c r="Q16" s="7" t="e">
        <f>Tabelle33[[#This Row],[Portion Menge]]/Tabelle33[[#This Row],[Portion Preis]]</f>
        <v>#DIV/0!</v>
      </c>
    </row>
    <row r="17" spans="1:17">
      <c r="A17" s="5" t="s">
        <v>118</v>
      </c>
      <c r="D17" t="s">
        <v>24</v>
      </c>
      <c r="E17" t="s">
        <v>26</v>
      </c>
      <c r="F17" s="6">
        <v>14.27</v>
      </c>
      <c r="G17" s="6">
        <f>Tabelle33[[#This Row],[PriceNetto]]*1.19</f>
        <v>16.981299999999997</v>
      </c>
      <c r="H17">
        <v>0.7</v>
      </c>
      <c r="J17" s="6">
        <f>Tabelle33[[#This Row],[PriceBrutto]]/70</f>
        <v>0.24258999999999997</v>
      </c>
      <c r="K17" s="6">
        <v>4</v>
      </c>
      <c r="L17" s="7">
        <f>Tabelle33[[#This Row],[Preis 1cl]]*2/Tabelle33[[#This Row],[2cl]]</f>
        <v>0.12129499999999999</v>
      </c>
      <c r="M17" s="6">
        <v>8</v>
      </c>
      <c r="N17" s="7">
        <f>Tabelle33[[#This Row],[Preis 1cl]]*4/Tabelle33[[#This Row],[4cl]]</f>
        <v>0.12129499999999999</v>
      </c>
      <c r="O17" s="6"/>
      <c r="P17" s="6"/>
      <c r="Q17" s="7" t="e">
        <f>Tabelle33[[#This Row],[Portion Menge]]/Tabelle33[[#This Row],[Portion Preis]]</f>
        <v>#DIV/0!</v>
      </c>
    </row>
    <row r="18" spans="1:17">
      <c r="A18" s="5" t="s">
        <v>118</v>
      </c>
      <c r="D18" t="s">
        <v>28</v>
      </c>
      <c r="E18" t="s">
        <v>27</v>
      </c>
      <c r="F18" s="6">
        <v>6.08</v>
      </c>
      <c r="G18" s="6">
        <f>Tabelle33[[#This Row],[PriceNetto]]*1.19</f>
        <v>7.2351999999999999</v>
      </c>
      <c r="H18">
        <v>0.7</v>
      </c>
      <c r="J18" s="6">
        <f>Tabelle33[[#This Row],[PriceBrutto]]/70</f>
        <v>0.10335999999999999</v>
      </c>
      <c r="K18" s="6">
        <v>4</v>
      </c>
      <c r="L18" s="7">
        <f>Tabelle33[[#This Row],[Preis 1cl]]*2/Tabelle33[[#This Row],[2cl]]</f>
        <v>5.1679999999999997E-2</v>
      </c>
      <c r="M18" s="6">
        <v>8</v>
      </c>
      <c r="N18" s="7">
        <f>Tabelle33[[#This Row],[Preis 1cl]]*4/Tabelle33[[#This Row],[4cl]]</f>
        <v>5.1679999999999997E-2</v>
      </c>
      <c r="O18" s="6"/>
      <c r="P18" s="6"/>
      <c r="Q18" s="7" t="e">
        <f>Tabelle33[[#This Row],[Portion Menge]]/Tabelle33[[#This Row],[Portion Preis]]</f>
        <v>#DIV/0!</v>
      </c>
    </row>
    <row r="19" spans="1:17">
      <c r="A19" s="5" t="s">
        <v>118</v>
      </c>
      <c r="D19" t="s">
        <v>28</v>
      </c>
      <c r="E19" t="s">
        <v>29</v>
      </c>
      <c r="F19" s="6">
        <v>11.57</v>
      </c>
      <c r="G19" s="6">
        <f>Tabelle33[[#This Row],[PriceNetto]]*1.19</f>
        <v>13.7683</v>
      </c>
      <c r="H19">
        <v>0.7</v>
      </c>
      <c r="J19" s="6">
        <f>Tabelle33[[#This Row],[PriceBrutto]]/70</f>
        <v>0.19669</v>
      </c>
      <c r="K19" s="6">
        <v>4</v>
      </c>
      <c r="L19" s="7">
        <f>Tabelle33[[#This Row],[Preis 1cl]]*2/Tabelle33[[#This Row],[2cl]]</f>
        <v>9.8345000000000002E-2</v>
      </c>
      <c r="M19" s="6">
        <v>8</v>
      </c>
      <c r="N19" s="7">
        <f>Tabelle33[[#This Row],[Preis 1cl]]*4/Tabelle33[[#This Row],[4cl]]</f>
        <v>9.8345000000000002E-2</v>
      </c>
      <c r="O19" s="6"/>
      <c r="P19" s="6"/>
      <c r="Q19" s="7" t="e">
        <f>Tabelle33[[#This Row],[Portion Menge]]/Tabelle33[[#This Row],[Portion Preis]]</f>
        <v>#DIV/0!</v>
      </c>
    </row>
    <row r="20" spans="1:17">
      <c r="A20" s="5" t="s">
        <v>118</v>
      </c>
      <c r="D20" t="s">
        <v>28</v>
      </c>
      <c r="E20" t="s">
        <v>30</v>
      </c>
      <c r="F20" s="6">
        <v>15.35</v>
      </c>
      <c r="G20" s="6">
        <f>Tabelle33[[#This Row],[PriceNetto]]*1.19</f>
        <v>18.266499999999997</v>
      </c>
      <c r="H20">
        <v>0.7</v>
      </c>
      <c r="J20" s="6">
        <f>Tabelle33[[#This Row],[PriceBrutto]]/70</f>
        <v>0.26094999999999996</v>
      </c>
      <c r="K20" s="6">
        <v>4</v>
      </c>
      <c r="L20" s="7">
        <f>Tabelle33[[#This Row],[Preis 1cl]]*2/Tabelle33[[#This Row],[2cl]]</f>
        <v>0.13047499999999998</v>
      </c>
      <c r="M20" s="6">
        <v>8</v>
      </c>
      <c r="N20" s="7">
        <f>Tabelle33[[#This Row],[Preis 1cl]]*4/Tabelle33[[#This Row],[4cl]]</f>
        <v>0.13047499999999998</v>
      </c>
      <c r="O20" s="6"/>
      <c r="P20" s="6"/>
      <c r="Q20" s="7" t="e">
        <f>Tabelle33[[#This Row],[Portion Menge]]/Tabelle33[[#This Row],[Portion Preis]]</f>
        <v>#DIV/0!</v>
      </c>
    </row>
    <row r="21" spans="1:17">
      <c r="A21" s="5" t="s">
        <v>118</v>
      </c>
      <c r="D21" t="s">
        <v>28</v>
      </c>
      <c r="E21" t="s">
        <v>31</v>
      </c>
      <c r="F21" s="6">
        <v>11.1</v>
      </c>
      <c r="G21" s="6">
        <f>Tabelle33[[#This Row],[PriceNetto]]*1.19</f>
        <v>13.209</v>
      </c>
      <c r="H21">
        <v>0.7</v>
      </c>
      <c r="J21" s="6">
        <f>Tabelle33[[#This Row],[PriceBrutto]]/70</f>
        <v>0.18870000000000001</v>
      </c>
      <c r="K21" s="6">
        <v>4</v>
      </c>
      <c r="L21" s="7">
        <f>Tabelle33[[#This Row],[Preis 1cl]]*2/Tabelle33[[#This Row],[2cl]]</f>
        <v>9.4350000000000003E-2</v>
      </c>
      <c r="M21" s="6">
        <v>8</v>
      </c>
      <c r="N21" s="7">
        <f>Tabelle33[[#This Row],[Preis 1cl]]*4/Tabelle33[[#This Row],[4cl]]</f>
        <v>9.4350000000000003E-2</v>
      </c>
      <c r="O21" s="6"/>
      <c r="P21" s="6"/>
      <c r="Q21" s="7" t="e">
        <f>Tabelle33[[#This Row],[Portion Menge]]/Tabelle33[[#This Row],[Portion Preis]]</f>
        <v>#DIV/0!</v>
      </c>
    </row>
    <row r="22" spans="1:17">
      <c r="A22" s="5" t="s">
        <v>118</v>
      </c>
      <c r="D22" t="s">
        <v>28</v>
      </c>
      <c r="E22" t="s">
        <v>32</v>
      </c>
      <c r="F22" s="6">
        <v>10.57</v>
      </c>
      <c r="G22" s="6">
        <f>Tabelle33[[#This Row],[PriceNetto]]*1.19</f>
        <v>12.5783</v>
      </c>
      <c r="H22">
        <v>0.7</v>
      </c>
      <c r="J22" s="6">
        <f>Tabelle33[[#This Row],[PriceBrutto]]/70</f>
        <v>0.17969000000000002</v>
      </c>
      <c r="K22" s="6">
        <v>4</v>
      </c>
      <c r="L22" s="7">
        <f>Tabelle33[[#This Row],[Preis 1cl]]*2/Tabelle33[[#This Row],[2cl]]</f>
        <v>8.9845000000000008E-2</v>
      </c>
      <c r="M22" s="6">
        <v>8</v>
      </c>
      <c r="N22" s="7">
        <f>Tabelle33[[#This Row],[Preis 1cl]]*4/Tabelle33[[#This Row],[4cl]]</f>
        <v>8.9845000000000008E-2</v>
      </c>
      <c r="O22" s="6"/>
      <c r="P22" s="6"/>
      <c r="Q22" s="7" t="e">
        <f>Tabelle33[[#This Row],[Portion Menge]]/Tabelle33[[#This Row],[Portion Preis]]</f>
        <v>#DIV/0!</v>
      </c>
    </row>
    <row r="23" spans="1:17">
      <c r="A23" s="5" t="s">
        <v>118</v>
      </c>
      <c r="D23" t="s">
        <v>28</v>
      </c>
      <c r="E23" t="s">
        <v>33</v>
      </c>
      <c r="F23" s="6">
        <v>15.66</v>
      </c>
      <c r="G23" s="6">
        <f>Tabelle33[[#This Row],[PriceNetto]]*1.19</f>
        <v>18.635400000000001</v>
      </c>
      <c r="H23">
        <v>1</v>
      </c>
      <c r="J23" s="6">
        <f>Tabelle33[[#This Row],[PriceBrutto]]/100</f>
        <v>0.18635400000000002</v>
      </c>
      <c r="K23" s="6">
        <v>4</v>
      </c>
      <c r="L23" s="7">
        <f>Tabelle33[[#This Row],[Preis 1cl]]*2/Tabelle33[[#This Row],[2cl]]</f>
        <v>9.317700000000001E-2</v>
      </c>
      <c r="M23" s="6">
        <v>8</v>
      </c>
      <c r="N23" s="7">
        <f>Tabelle33[[#This Row],[Preis 1cl]]*4/Tabelle33[[#This Row],[4cl]]</f>
        <v>9.317700000000001E-2</v>
      </c>
      <c r="O23" s="6"/>
      <c r="P23" s="6"/>
      <c r="Q23" s="7" t="e">
        <f>Tabelle33[[#This Row],[Portion Menge]]/Tabelle33[[#This Row],[Portion Preis]]</f>
        <v>#DIV/0!</v>
      </c>
    </row>
    <row r="24" spans="1:17">
      <c r="A24" s="5" t="s">
        <v>118</v>
      </c>
      <c r="D24" t="s">
        <v>28</v>
      </c>
      <c r="E24" t="s">
        <v>34</v>
      </c>
      <c r="F24" s="6">
        <v>11.14</v>
      </c>
      <c r="G24" s="6">
        <f>Tabelle33[[#This Row],[PriceNetto]]*1.19</f>
        <v>13.256600000000001</v>
      </c>
      <c r="H24">
        <v>0.7</v>
      </c>
      <c r="J24" s="6">
        <f>Tabelle33[[#This Row],[PriceBrutto]]/70</f>
        <v>0.18938000000000002</v>
      </c>
      <c r="K24" s="6">
        <v>4</v>
      </c>
      <c r="L24" s="7">
        <f>Tabelle33[[#This Row],[Preis 1cl]]*2/Tabelle33[[#This Row],[2cl]]</f>
        <v>9.469000000000001E-2</v>
      </c>
      <c r="M24" s="6">
        <v>8</v>
      </c>
      <c r="N24" s="7">
        <f>Tabelle33[[#This Row],[Preis 1cl]]*4/Tabelle33[[#This Row],[4cl]]</f>
        <v>9.469000000000001E-2</v>
      </c>
      <c r="O24" s="6"/>
      <c r="P24" s="6"/>
      <c r="Q24" s="7" t="e">
        <f>Tabelle33[[#This Row],[Portion Menge]]/Tabelle33[[#This Row],[Portion Preis]]</f>
        <v>#DIV/0!</v>
      </c>
    </row>
    <row r="25" spans="1:17">
      <c r="A25" s="5" t="s">
        <v>118</v>
      </c>
      <c r="D25" t="s">
        <v>36</v>
      </c>
      <c r="E25" t="s">
        <v>35</v>
      </c>
      <c r="F25" s="6">
        <v>10.97</v>
      </c>
      <c r="G25" s="6">
        <f>Tabelle33[[#This Row],[PriceNetto]]*1.19</f>
        <v>13.0543</v>
      </c>
      <c r="H25">
        <v>0.75</v>
      </c>
      <c r="J25" s="6">
        <f>Tabelle33[[#This Row],[PriceBrutto]]/75</f>
        <v>0.17405733333333331</v>
      </c>
      <c r="K25" s="6">
        <v>4</v>
      </c>
      <c r="L25" s="7">
        <f>Tabelle33[[#This Row],[Preis 1cl]]*2/Tabelle33[[#This Row],[2cl]]</f>
        <v>8.7028666666666657E-2</v>
      </c>
      <c r="M25" s="6">
        <v>8</v>
      </c>
      <c r="N25" s="7">
        <f>Tabelle33[[#This Row],[Preis 1cl]]*4/Tabelle33[[#This Row],[4cl]]</f>
        <v>8.7028666666666657E-2</v>
      </c>
      <c r="O25" s="6"/>
      <c r="P25" s="6"/>
      <c r="Q25" s="7" t="e">
        <f>Tabelle33[[#This Row],[Portion Menge]]/Tabelle33[[#This Row],[Portion Preis]]</f>
        <v>#DIV/0!</v>
      </c>
    </row>
    <row r="26" spans="1:17">
      <c r="A26" s="5" t="s">
        <v>118</v>
      </c>
      <c r="D26" t="s">
        <v>36</v>
      </c>
      <c r="E26" t="s">
        <v>37</v>
      </c>
      <c r="F26" s="6">
        <v>19.98</v>
      </c>
      <c r="G26" s="6">
        <f>Tabelle33[[#This Row],[PriceNetto]]*1.19</f>
        <v>23.776199999999999</v>
      </c>
      <c r="H26">
        <v>0.75</v>
      </c>
      <c r="J26" s="6">
        <f>Tabelle33[[#This Row],[PriceBrutto]]/75</f>
        <v>0.31701599999999996</v>
      </c>
      <c r="K26" s="6">
        <v>4</v>
      </c>
      <c r="L26" s="7">
        <f>Tabelle33[[#This Row],[Preis 1cl]]*2/Tabelle33[[#This Row],[2cl]]</f>
        <v>0.15850799999999998</v>
      </c>
      <c r="M26" s="6">
        <v>8</v>
      </c>
      <c r="N26" s="7">
        <f>Tabelle33[[#This Row],[Preis 1cl]]*4/Tabelle33[[#This Row],[4cl]]</f>
        <v>0.15850799999999998</v>
      </c>
      <c r="O26" s="6"/>
      <c r="P26" s="6"/>
      <c r="Q26" s="7" t="e">
        <f>Tabelle33[[#This Row],[Portion Menge]]/Tabelle33[[#This Row],[Portion Preis]]</f>
        <v>#DIV/0!</v>
      </c>
    </row>
    <row r="27" spans="1:17">
      <c r="A27" s="5" t="s">
        <v>118</v>
      </c>
      <c r="D27" t="s">
        <v>39</v>
      </c>
      <c r="E27" t="s">
        <v>38</v>
      </c>
      <c r="F27" s="6">
        <v>5.45</v>
      </c>
      <c r="G27" s="6">
        <f>Tabelle33[[#This Row],[PriceNetto]]*1.19</f>
        <v>6.4855</v>
      </c>
      <c r="H27">
        <v>0.7</v>
      </c>
      <c r="J27" s="6">
        <f>Tabelle33[[#This Row],[PriceBrutto]]/70</f>
        <v>9.2649999999999996E-2</v>
      </c>
      <c r="K27" s="6"/>
      <c r="L27" s="7" t="e">
        <f>Tabelle33[[#This Row],[Preis 1cl]]*2/Tabelle33[[#This Row],[2cl]]</f>
        <v>#DIV/0!</v>
      </c>
      <c r="M27" s="6"/>
      <c r="N27" s="7" t="e">
        <f>Tabelle33[[#This Row],[Preis 1cl]]*4/Tabelle33[[#This Row],[4cl]]</f>
        <v>#DIV/0!</v>
      </c>
      <c r="O27" s="6"/>
      <c r="P27" s="6"/>
      <c r="Q27" s="7" t="e">
        <f>Tabelle33[[#This Row],[Portion Menge]]/Tabelle33[[#This Row],[Portion Preis]]</f>
        <v>#DIV/0!</v>
      </c>
    </row>
    <row r="28" spans="1:17">
      <c r="A28" s="5" t="s">
        <v>118</v>
      </c>
      <c r="D28" t="s">
        <v>41</v>
      </c>
      <c r="E28" t="s">
        <v>40</v>
      </c>
      <c r="F28" s="6">
        <v>10.58</v>
      </c>
      <c r="G28" s="6">
        <f>Tabelle33[[#This Row],[PriceNetto]]*1.19</f>
        <v>12.590199999999999</v>
      </c>
      <c r="H28">
        <v>0.2</v>
      </c>
      <c r="J28" s="6">
        <f>Tabelle33[[#This Row],[PriceBrutto]]/20</f>
        <v>0.62951000000000001</v>
      </c>
      <c r="K28" s="6">
        <v>4</v>
      </c>
      <c r="L28" s="7">
        <f>Tabelle33[[#This Row],[Preis 1cl]]*2/Tabelle33[[#This Row],[2cl]]</f>
        <v>0.31475500000000001</v>
      </c>
      <c r="M28" s="6">
        <v>8</v>
      </c>
      <c r="N28" s="7">
        <f>Tabelle33[[#This Row],[Preis 1cl]]*4/Tabelle33[[#This Row],[4cl]]</f>
        <v>0.31475500000000001</v>
      </c>
      <c r="O28" s="6"/>
      <c r="P28" s="6"/>
      <c r="Q28" s="7" t="e">
        <f>Tabelle33[[#This Row],[Portion Menge]]/Tabelle33[[#This Row],[Portion Preis]]</f>
        <v>#DIV/0!</v>
      </c>
    </row>
    <row r="29" spans="1:17">
      <c r="A29" s="5" t="s">
        <v>118</v>
      </c>
      <c r="D29" t="s">
        <v>11</v>
      </c>
      <c r="E29" t="s">
        <v>42</v>
      </c>
      <c r="F29" s="6">
        <v>28.5</v>
      </c>
      <c r="G29" s="6">
        <f>Tabelle33[[#This Row],[PriceNetto]]*1.19</f>
        <v>33.914999999999999</v>
      </c>
      <c r="H29">
        <v>0.7</v>
      </c>
      <c r="J29" s="6">
        <f>Tabelle33[[#This Row],[PriceBrutto]]/70</f>
        <v>0.48449999999999999</v>
      </c>
      <c r="K29" s="6">
        <v>4</v>
      </c>
      <c r="L29" s="7">
        <f>Tabelle33[[#This Row],[Preis 1cl]]*2/Tabelle33[[#This Row],[2cl]]</f>
        <v>0.24224999999999999</v>
      </c>
      <c r="M29" s="6">
        <v>8</v>
      </c>
      <c r="N29" s="7">
        <f>Tabelle33[[#This Row],[Preis 1cl]]*4/Tabelle33[[#This Row],[4cl]]</f>
        <v>0.24224999999999999</v>
      </c>
      <c r="O29" s="6"/>
      <c r="P29" s="6"/>
      <c r="Q29" s="7" t="e">
        <f>Tabelle33[[#This Row],[Portion Menge]]/Tabelle33[[#This Row],[Portion Preis]]</f>
        <v>#DIV/0!</v>
      </c>
    </row>
    <row r="30" spans="1:17">
      <c r="A30" s="5" t="s">
        <v>118</v>
      </c>
      <c r="D30" t="s">
        <v>14</v>
      </c>
      <c r="E30" t="s">
        <v>43</v>
      </c>
      <c r="F30" s="6">
        <v>14.58</v>
      </c>
      <c r="G30" s="6">
        <f>Tabelle33[[#This Row],[PriceNetto]]*1.19</f>
        <v>17.350200000000001</v>
      </c>
      <c r="H30">
        <v>0.7</v>
      </c>
      <c r="J30" s="6">
        <f>Tabelle33[[#This Row],[PriceBrutto]]/70</f>
        <v>0.24786000000000002</v>
      </c>
      <c r="K30" s="10">
        <v>4</v>
      </c>
      <c r="L30" s="7">
        <f>Tabelle33[[#This Row],[Preis 1cl]]*2/Tabelle33[[#This Row],[2cl]]</f>
        <v>0.12393000000000001</v>
      </c>
      <c r="M30" s="6">
        <v>8</v>
      </c>
      <c r="N30" s="7">
        <f>Tabelle33[[#This Row],[Preis 1cl]]*4/Tabelle33[[#This Row],[4cl]]</f>
        <v>0.12393000000000001</v>
      </c>
      <c r="O30" s="6"/>
      <c r="P30" s="6"/>
      <c r="Q30" s="7" t="e">
        <f>Tabelle33[[#This Row],[Portion Menge]]/Tabelle33[[#This Row],[Portion Preis]]</f>
        <v>#DIV/0!</v>
      </c>
    </row>
    <row r="31" spans="1:17">
      <c r="A31" s="5" t="s">
        <v>118</v>
      </c>
      <c r="D31" t="s">
        <v>45</v>
      </c>
      <c r="E31" t="s">
        <v>44</v>
      </c>
      <c r="F31" s="6">
        <v>12.47</v>
      </c>
      <c r="G31" s="6">
        <f>Tabelle33[[#This Row],[PriceNetto]]*1.19</f>
        <v>14.8393</v>
      </c>
      <c r="H31" s="11">
        <v>6</v>
      </c>
      <c r="J31" s="6">
        <f>Tabelle33[[#This Row],[PriceBrutto]]/600</f>
        <v>2.4732166666666666E-2</v>
      </c>
      <c r="K31" s="12"/>
      <c r="L31" s="7" t="e">
        <f>Tabelle33[[#This Row],[Preis 1cl]]*2/Tabelle33[[#This Row],[2cl]]</f>
        <v>#DIV/0!</v>
      </c>
      <c r="M31" s="6"/>
      <c r="N31" s="7" t="e">
        <f>Tabelle33[[#This Row],[Preis 1cl]]*4/Tabelle33[[#This Row],[4cl]]</f>
        <v>#DIV/0!</v>
      </c>
      <c r="O31" s="6">
        <f>Tabelle33[[#This Row],[Preis 1cl]]*20</f>
        <v>0.49464333333333332</v>
      </c>
      <c r="P31" s="6">
        <v>4</v>
      </c>
      <c r="Q31" s="7">
        <f>Tabelle33[[#This Row],[Portion Menge]]/Tabelle33[[#This Row],[Portion Preis]]</f>
        <v>0.12366083333333333</v>
      </c>
    </row>
    <row r="32" spans="1:17">
      <c r="A32" s="5" t="s">
        <v>118</v>
      </c>
      <c r="D32" t="s">
        <v>45</v>
      </c>
      <c r="E32" t="s">
        <v>46</v>
      </c>
      <c r="F32" s="6">
        <v>9.5399999999999991</v>
      </c>
      <c r="G32" s="6">
        <f>Tabelle33[[#This Row],[PriceNetto]]*1.19</f>
        <v>11.352599999999999</v>
      </c>
      <c r="H32">
        <v>6</v>
      </c>
      <c r="J32" s="6">
        <f>Tabelle33[[#This Row],[PriceBrutto]]/600</f>
        <v>1.8920999999999997E-2</v>
      </c>
      <c r="K32" s="6"/>
      <c r="L32" s="7" t="e">
        <f>Tabelle33[[#This Row],[Preis 1cl]]*2/Tabelle33[[#This Row],[2cl]]</f>
        <v>#DIV/0!</v>
      </c>
      <c r="M32" s="6"/>
      <c r="N32" s="7" t="e">
        <f>Tabelle33[[#This Row],[Preis 1cl]]*4/Tabelle33[[#This Row],[4cl]]</f>
        <v>#DIV/0!</v>
      </c>
      <c r="O32" s="6">
        <f>Tabelle33[[#This Row],[Preis 1cl]]*20</f>
        <v>0.37841999999999992</v>
      </c>
      <c r="P32" s="6">
        <v>4</v>
      </c>
      <c r="Q32" s="7">
        <f>Tabelle33[[#This Row],[Portion Menge]]/Tabelle33[[#This Row],[Portion Preis]]</f>
        <v>9.4604999999999981E-2</v>
      </c>
    </row>
    <row r="33" spans="1:17">
      <c r="A33" s="5" t="s">
        <v>118</v>
      </c>
      <c r="D33" t="s">
        <v>45</v>
      </c>
      <c r="E33" t="s">
        <v>47</v>
      </c>
      <c r="F33" s="6">
        <v>13.44</v>
      </c>
      <c r="G33" s="6">
        <f>Tabelle33[[#This Row],[PriceNetto]]*1.19</f>
        <v>15.993599999999999</v>
      </c>
      <c r="H33">
        <v>4.8</v>
      </c>
      <c r="J33" s="6">
        <f>Tabelle33[[#This Row],[PriceBrutto]]/480</f>
        <v>3.3319999999999995E-2</v>
      </c>
      <c r="K33" s="6"/>
      <c r="L33" s="7" t="e">
        <f>Tabelle33[[#This Row],[Preis 1cl]]*2/Tabelle33[[#This Row],[2cl]]</f>
        <v>#DIV/0!</v>
      </c>
      <c r="M33" s="6"/>
      <c r="N33" s="7" t="e">
        <f>Tabelle33[[#This Row],[Preis 1cl]]*4/Tabelle33[[#This Row],[4cl]]</f>
        <v>#DIV/0!</v>
      </c>
      <c r="O33" s="6">
        <f>Tabelle33[[#This Row],[Preis 1cl]]*20</f>
        <v>0.66639999999999988</v>
      </c>
      <c r="P33" s="6">
        <v>4</v>
      </c>
      <c r="Q33" s="7">
        <f>Tabelle33[[#This Row],[Portion Menge]]/Tabelle33[[#This Row],[Portion Preis]]</f>
        <v>0.16659999999999997</v>
      </c>
    </row>
    <row r="34" spans="1:17">
      <c r="A34" s="5" t="s">
        <v>118</v>
      </c>
      <c r="D34" t="s">
        <v>49</v>
      </c>
      <c r="E34" t="s">
        <v>48</v>
      </c>
      <c r="F34" s="6">
        <v>33.06</v>
      </c>
      <c r="G34" s="6">
        <f>Tabelle33[[#This Row],[PriceNetto]]*1.19</f>
        <v>39.3414</v>
      </c>
      <c r="H34">
        <v>0.75</v>
      </c>
      <c r="J34" s="6">
        <f>Tabelle33[[#This Row],[PriceBrutto]]/75</f>
        <v>0.52455200000000002</v>
      </c>
      <c r="K34" s="6"/>
      <c r="L34" s="7" t="e">
        <f>Tabelle33[[#This Row],[Preis 1cl]]*2/Tabelle33[[#This Row],[2cl]]</f>
        <v>#DIV/0!</v>
      </c>
      <c r="M34" s="6"/>
      <c r="N34" s="7" t="e">
        <f>Tabelle33[[#This Row],[Preis 1cl]]*4/Tabelle33[[#This Row],[4cl]]</f>
        <v>#DIV/0!</v>
      </c>
      <c r="O34" s="6">
        <f>Tabelle33[[#This Row],[Preis 1cl]]*10</f>
        <v>5.24552</v>
      </c>
      <c r="P34" s="6">
        <v>16</v>
      </c>
      <c r="Q34" s="7">
        <f>Tabelle33[[#This Row],[Portion Menge]]/Tabelle33[[#This Row],[Portion Preis]]</f>
        <v>0.327845</v>
      </c>
    </row>
    <row r="35" spans="1:17">
      <c r="A35" s="5" t="s">
        <v>118</v>
      </c>
      <c r="D35" t="s">
        <v>28</v>
      </c>
      <c r="E35" t="s">
        <v>50</v>
      </c>
      <c r="F35" s="6">
        <v>12.2</v>
      </c>
      <c r="G35" s="6">
        <f>Tabelle33[[#This Row],[PriceNetto]]*1.19</f>
        <v>14.517999999999999</v>
      </c>
      <c r="H35">
        <v>0.7</v>
      </c>
      <c r="J35" s="6">
        <f>Tabelle33[[#This Row],[PriceBrutto]]/70</f>
        <v>0.20739999999999997</v>
      </c>
      <c r="K35" s="6">
        <v>4</v>
      </c>
      <c r="L35" s="7">
        <f>Tabelle33[[#This Row],[Preis 1cl]]*2/Tabelle33[[#This Row],[2cl]]</f>
        <v>0.10369999999999999</v>
      </c>
      <c r="M35" s="6">
        <v>8</v>
      </c>
      <c r="N35" s="7">
        <f>Tabelle33[[#This Row],[Preis 1cl]]*4/Tabelle33[[#This Row],[4cl]]</f>
        <v>0.10369999999999999</v>
      </c>
      <c r="O35" s="6"/>
      <c r="P35" s="6"/>
      <c r="Q35" s="7" t="e">
        <f>Tabelle33[[#This Row],[Portion Menge]]/Tabelle33[[#This Row],[Portion Preis]]</f>
        <v>#DIV/0!</v>
      </c>
    </row>
    <row r="36" spans="1:17">
      <c r="A36" s="5" t="s">
        <v>118</v>
      </c>
      <c r="D36" t="s">
        <v>52</v>
      </c>
      <c r="E36" t="s">
        <v>51</v>
      </c>
      <c r="F36" s="6">
        <v>59.99</v>
      </c>
      <c r="G36" s="6">
        <f>Tabelle33[[#This Row],[PriceNetto]]*1.19</f>
        <v>71.388099999999994</v>
      </c>
      <c r="H36">
        <v>30</v>
      </c>
      <c r="J36" s="6">
        <f>Tabelle33[[#This Row],[PriceBrutto]]/3000</f>
        <v>2.3796033333333331E-2</v>
      </c>
      <c r="K36" s="6"/>
      <c r="L36" s="7" t="e">
        <f>Tabelle33[[#This Row],[Preis 1cl]]*2/Tabelle33[[#This Row],[2cl]]</f>
        <v>#DIV/0!</v>
      </c>
      <c r="M36" s="6"/>
      <c r="N36" s="7" t="e">
        <f>Tabelle33[[#This Row],[Preis 1cl]]*4/Tabelle33[[#This Row],[4cl]]</f>
        <v>#DIV/0!</v>
      </c>
      <c r="O36" s="6">
        <f>Tabelle33[[#This Row],[Preis 1cl]]*30</f>
        <v>0.71388099999999988</v>
      </c>
      <c r="P36" s="6">
        <v>4</v>
      </c>
      <c r="Q36" s="7">
        <f>Tabelle33[[#This Row],[Portion Menge]]/Tabelle33[[#This Row],[Portion Preis]]</f>
        <v>0.17847024999999997</v>
      </c>
    </row>
    <row r="37" spans="1:17">
      <c r="A37" s="5" t="s">
        <v>118</v>
      </c>
      <c r="D37" t="s">
        <v>52</v>
      </c>
      <c r="E37" t="s">
        <v>53</v>
      </c>
      <c r="F37" s="6">
        <v>13.44</v>
      </c>
      <c r="G37" s="6">
        <f>Tabelle33[[#This Row],[PriceNetto]]*1.19</f>
        <v>15.993599999999999</v>
      </c>
      <c r="H37">
        <v>7.92</v>
      </c>
      <c r="J37" s="6">
        <f>Tabelle33[[#This Row],[PriceBrutto]]/792</f>
        <v>2.0193939393939393E-2</v>
      </c>
      <c r="K37" s="6"/>
      <c r="L37" s="7" t="e">
        <f>Tabelle33[[#This Row],[Preis 1cl]]*2/Tabelle33[[#This Row],[2cl]]</f>
        <v>#DIV/0!</v>
      </c>
      <c r="M37" s="6"/>
      <c r="N37" s="7" t="e">
        <f>Tabelle33[[#This Row],[Preis 1cl]]*4/Tabelle33[[#This Row],[4cl]]</f>
        <v>#DIV/0!</v>
      </c>
      <c r="O37" s="6">
        <f>Tabelle33[[#This Row],[Preis 1cl]]*33</f>
        <v>0.66639999999999999</v>
      </c>
      <c r="P37" s="6">
        <v>4</v>
      </c>
      <c r="Q37" s="7">
        <f>Tabelle33[[#This Row],[Portion Menge]]/Tabelle33[[#This Row],[Portion Preis]]</f>
        <v>0.1666</v>
      </c>
    </row>
    <row r="38" spans="1:17">
      <c r="A38" s="5" t="s">
        <v>118</v>
      </c>
      <c r="D38" t="s">
        <v>45</v>
      </c>
      <c r="E38" t="s">
        <v>54</v>
      </c>
      <c r="F38" s="6">
        <v>8.64</v>
      </c>
      <c r="G38" s="6">
        <f>Tabelle33[[#This Row],[PriceNetto]]*1.19</f>
        <v>10.281600000000001</v>
      </c>
      <c r="H38">
        <v>4.8</v>
      </c>
      <c r="J38" s="6">
        <f>Tabelle33[[#This Row],[PriceBrutto]]/480</f>
        <v>2.1420000000000002E-2</v>
      </c>
      <c r="K38" s="6"/>
      <c r="L38" s="7" t="e">
        <f>Tabelle33[[#This Row],[Preis 1cl]]*2/Tabelle33[[#This Row],[2cl]]</f>
        <v>#DIV/0!</v>
      </c>
      <c r="M38" s="6"/>
      <c r="N38" s="7" t="e">
        <f>Tabelle33[[#This Row],[Preis 1cl]]*4/Tabelle33[[#This Row],[4cl]]</f>
        <v>#DIV/0!</v>
      </c>
      <c r="O38" s="6">
        <f>Tabelle33[[#This Row],[Preis 1cl]]*20</f>
        <v>0.4284</v>
      </c>
      <c r="P38" s="6">
        <v>4</v>
      </c>
      <c r="Q38" s="7">
        <f>Tabelle33[[#This Row],[Portion Menge]]/Tabelle33[[#This Row],[Portion Preis]]</f>
        <v>0.1071</v>
      </c>
    </row>
    <row r="39" spans="1:17">
      <c r="A39" s="5" t="s">
        <v>118</v>
      </c>
      <c r="D39" t="s">
        <v>45</v>
      </c>
      <c r="E39" t="s">
        <v>55</v>
      </c>
      <c r="F39" s="6">
        <v>8.64</v>
      </c>
      <c r="G39" s="6">
        <f>Tabelle33[[#This Row],[PriceNetto]]*1.19</f>
        <v>10.281600000000001</v>
      </c>
      <c r="H39">
        <v>4.8</v>
      </c>
      <c r="J39" s="6">
        <f>Tabelle33[[#This Row],[PriceBrutto]]/480</f>
        <v>2.1420000000000002E-2</v>
      </c>
      <c r="K39" s="6"/>
      <c r="L39" s="7" t="e">
        <f>Tabelle33[[#This Row],[Preis 1cl]]*2/Tabelle33[[#This Row],[2cl]]</f>
        <v>#DIV/0!</v>
      </c>
      <c r="M39" s="6"/>
      <c r="N39" s="7" t="e">
        <f>Tabelle33[[#This Row],[Preis 1cl]]*4/Tabelle33[[#This Row],[4cl]]</f>
        <v>#DIV/0!</v>
      </c>
      <c r="O39" s="6">
        <f>Tabelle33[[#This Row],[Preis 1cl]]*20</f>
        <v>0.4284</v>
      </c>
      <c r="P39" s="6">
        <v>4</v>
      </c>
      <c r="Q39" s="7">
        <f>Tabelle33[[#This Row],[Portion Menge]]/Tabelle33[[#This Row],[Portion Preis]]</f>
        <v>0.1071</v>
      </c>
    </row>
    <row r="40" spans="1:17">
      <c r="A40" s="5" t="s">
        <v>118</v>
      </c>
      <c r="D40" t="s">
        <v>45</v>
      </c>
      <c r="E40" t="s">
        <v>56</v>
      </c>
      <c r="F40" s="6">
        <v>23.98</v>
      </c>
      <c r="G40" s="6">
        <f>Tabelle33[[#This Row],[PriceNetto]]*1.19</f>
        <v>28.536200000000001</v>
      </c>
      <c r="H40">
        <v>4.8</v>
      </c>
      <c r="J40" s="6">
        <f>Tabelle33[[#This Row],[PriceBrutto]]/480</f>
        <v>5.9450416666666665E-2</v>
      </c>
      <c r="K40" s="6"/>
      <c r="L40" s="7" t="e">
        <f>Tabelle33[[#This Row],[Preis 1cl]]*2/Tabelle33[[#This Row],[2cl]]</f>
        <v>#DIV/0!</v>
      </c>
      <c r="M40" s="6"/>
      <c r="N40" s="7" t="e">
        <f>Tabelle33[[#This Row],[Preis 1cl]]*4/Tabelle33[[#This Row],[4cl]]</f>
        <v>#DIV/0!</v>
      </c>
      <c r="O40" s="6">
        <f>Tabelle33[[#This Row],[Preis 1cl]]*20</f>
        <v>1.1890083333333332</v>
      </c>
      <c r="P40" s="6">
        <v>4</v>
      </c>
      <c r="Q40" s="7">
        <f>Tabelle33[[#This Row],[Portion Menge]]/Tabelle33[[#This Row],[Portion Preis]]</f>
        <v>0.29725208333333331</v>
      </c>
    </row>
    <row r="41" spans="1:17">
      <c r="A41" s="5" t="s">
        <v>118</v>
      </c>
      <c r="D41" t="s">
        <v>45</v>
      </c>
      <c r="E41" t="s">
        <v>57</v>
      </c>
      <c r="F41" s="6">
        <v>11.98</v>
      </c>
      <c r="G41" s="6">
        <f>Tabelle33[[#This Row],[PriceNetto]]*1.19</f>
        <v>14.2562</v>
      </c>
      <c r="H41">
        <v>4.8</v>
      </c>
      <c r="J41" s="6">
        <f>Tabelle33[[#This Row],[PriceBrutto]]/480</f>
        <v>2.9700416666666667E-2</v>
      </c>
      <c r="K41" s="6"/>
      <c r="L41" s="7" t="e">
        <f>Tabelle33[[#This Row],[Preis 1cl]]*2/Tabelle33[[#This Row],[2cl]]</f>
        <v>#DIV/0!</v>
      </c>
      <c r="M41" s="6"/>
      <c r="N41" s="7" t="e">
        <f>Tabelle33[[#This Row],[Preis 1cl]]*4/Tabelle33[[#This Row],[4cl]]</f>
        <v>#DIV/0!</v>
      </c>
      <c r="O41" s="6">
        <f>Tabelle33[[#This Row],[Preis 1cl]]*20</f>
        <v>0.59400833333333336</v>
      </c>
      <c r="P41" s="6">
        <v>4</v>
      </c>
      <c r="Q41" s="7">
        <f>Tabelle33[[#This Row],[Portion Menge]]/Tabelle33[[#This Row],[Portion Preis]]</f>
        <v>0.14850208333333334</v>
      </c>
    </row>
    <row r="42" spans="1:17">
      <c r="A42" s="5" t="s">
        <v>118</v>
      </c>
      <c r="D42" t="s">
        <v>45</v>
      </c>
      <c r="E42" t="s">
        <v>58</v>
      </c>
      <c r="F42" s="6">
        <v>2.79</v>
      </c>
      <c r="G42" s="6">
        <f>Tabelle33[[#This Row],[PriceNetto]]*1.19</f>
        <v>3.3201000000000001</v>
      </c>
      <c r="H42">
        <v>8.4</v>
      </c>
      <c r="J42" s="13">
        <f>Tabelle33[[#This Row],[PriceBrutto]]/840</f>
        <v>3.9525000000000003E-3</v>
      </c>
      <c r="K42" s="6"/>
      <c r="L42" s="7" t="e">
        <f>Tabelle33[[#This Row],[Preis 1cl]]*2/Tabelle33[[#This Row],[2cl]]</f>
        <v>#DIV/0!</v>
      </c>
      <c r="M42" s="6"/>
      <c r="N42" s="7" t="e">
        <f>Tabelle33[[#This Row],[Preis 1cl]]*4/Tabelle33[[#This Row],[4cl]]</f>
        <v>#DIV/0!</v>
      </c>
      <c r="O42" s="6">
        <f>Tabelle33[[#This Row],[Preis 1cl]]*30</f>
        <v>0.11857500000000001</v>
      </c>
      <c r="P42" s="6">
        <v>4</v>
      </c>
      <c r="Q42" s="7">
        <f>Tabelle33[[#This Row],[Portion Menge]]/Tabelle33[[#This Row],[Portion Preis]]</f>
        <v>2.9643750000000003E-2</v>
      </c>
    </row>
    <row r="43" spans="1:17">
      <c r="A43" s="5" t="s">
        <v>118</v>
      </c>
      <c r="D43" t="s">
        <v>45</v>
      </c>
      <c r="E43" t="s">
        <v>59</v>
      </c>
      <c r="F43" s="6">
        <v>7.7</v>
      </c>
      <c r="G43" s="6">
        <f>Tabelle33[[#This Row],[PriceNetto]]*1.19</f>
        <v>9.1630000000000003</v>
      </c>
      <c r="H43">
        <v>6</v>
      </c>
      <c r="J43" s="6">
        <f>Tabelle33[[#This Row],[PriceBrutto]]/600</f>
        <v>1.5271666666666668E-2</v>
      </c>
      <c r="K43" s="6"/>
      <c r="L43" s="7" t="e">
        <f>Tabelle33[[#This Row],[Preis 1cl]]*2/Tabelle33[[#This Row],[2cl]]</f>
        <v>#DIV/0!</v>
      </c>
      <c r="M43" s="6"/>
      <c r="N43" s="7" t="e">
        <f>Tabelle33[[#This Row],[Preis 1cl]]*4/Tabelle33[[#This Row],[4cl]]</f>
        <v>#DIV/0!</v>
      </c>
      <c r="O43" s="6">
        <f>Tabelle33[[#This Row],[Preis 1cl]]*25</f>
        <v>0.3817916666666667</v>
      </c>
      <c r="P43" s="6">
        <v>4</v>
      </c>
      <c r="Q43" s="7">
        <f>Tabelle33[[#This Row],[Portion Menge]]/Tabelle33[[#This Row],[Portion Preis]]</f>
        <v>9.5447916666666674E-2</v>
      </c>
    </row>
    <row r="44" spans="1:17">
      <c r="A44" s="5" t="s">
        <v>118</v>
      </c>
      <c r="D44" t="s">
        <v>45</v>
      </c>
      <c r="E44" t="s">
        <v>60</v>
      </c>
      <c r="F44" s="6">
        <v>7.99</v>
      </c>
      <c r="G44" s="6">
        <f>Tabelle33[[#This Row],[PriceNetto]]*1.19</f>
        <v>9.5081000000000007</v>
      </c>
      <c r="H44">
        <v>9</v>
      </c>
      <c r="J44" s="6">
        <f>Tabelle33[[#This Row],[PriceBrutto]]/900</f>
        <v>1.0564555555555556E-2</v>
      </c>
      <c r="K44" s="6"/>
      <c r="L44" s="7" t="e">
        <f>Tabelle33[[#This Row],[Preis 1cl]]*2/Tabelle33[[#This Row],[2cl]]</f>
        <v>#DIV/0!</v>
      </c>
      <c r="M44" s="6"/>
      <c r="N44" s="7" t="e">
        <f>Tabelle33[[#This Row],[Preis 1cl]]*4/Tabelle33[[#This Row],[4cl]]</f>
        <v>#DIV/0!</v>
      </c>
      <c r="O44" s="6">
        <f>Tabelle33[[#This Row],[Preis 1cl]]*75</f>
        <v>0.79234166666666672</v>
      </c>
      <c r="P44" s="6">
        <v>4</v>
      </c>
      <c r="Q44" s="7">
        <f>Tabelle33[[#This Row],[Portion Menge]]/Tabelle33[[#This Row],[Portion Preis]]</f>
        <v>0.19808541666666668</v>
      </c>
    </row>
    <row r="45" spans="1:17">
      <c r="A45" s="5" t="s">
        <v>118</v>
      </c>
      <c r="D45" t="s">
        <v>52</v>
      </c>
      <c r="E45" t="s">
        <v>61</v>
      </c>
      <c r="F45" s="6">
        <v>14.55</v>
      </c>
      <c r="G45" s="6">
        <f>Tabelle33[[#This Row],[PriceNetto]]*1.19</f>
        <v>17.314499999999999</v>
      </c>
      <c r="H45">
        <v>6.6</v>
      </c>
      <c r="J45" s="6">
        <f>Tabelle33[[#This Row],[PriceBrutto]]/660</f>
        <v>2.6234090909090908E-2</v>
      </c>
      <c r="K45" s="6"/>
      <c r="L45" s="7" t="e">
        <f>Tabelle33[[#This Row],[Preis 1cl]]*2/Tabelle33[[#This Row],[2cl]]</f>
        <v>#DIV/0!</v>
      </c>
      <c r="M45" s="6"/>
      <c r="N45" s="7" t="e">
        <f>Tabelle33[[#This Row],[Preis 1cl]]*4/Tabelle33[[#This Row],[4cl]]</f>
        <v>#DIV/0!</v>
      </c>
      <c r="O45" s="6">
        <f>Tabelle33[[#This Row],[Preis 1cl]]*33</f>
        <v>0.86572499999999997</v>
      </c>
      <c r="P45" s="6">
        <v>4</v>
      </c>
      <c r="Q45" s="7">
        <f>Tabelle33[[#This Row],[Portion Menge]]/Tabelle33[[#This Row],[Portion Preis]]</f>
        <v>0.21643124999999999</v>
      </c>
    </row>
    <row r="46" spans="1:17">
      <c r="A46" s="5" t="s">
        <v>118</v>
      </c>
      <c r="D46" t="s">
        <v>39</v>
      </c>
      <c r="E46" t="s">
        <v>62</v>
      </c>
      <c r="F46" s="6">
        <v>2.99</v>
      </c>
      <c r="G46" s="6">
        <f>Tabelle33[[#This Row],[PriceNetto]]*1.19</f>
        <v>3.5581</v>
      </c>
      <c r="H46">
        <v>0.75</v>
      </c>
      <c r="J46" s="6">
        <f>Tabelle33[[#This Row],[PriceBrutto]]/75</f>
        <v>4.7441333333333335E-2</v>
      </c>
      <c r="K46" s="6"/>
      <c r="L46" s="7" t="e">
        <f>Tabelle33[[#This Row],[Preis 1cl]]*2/Tabelle33[[#This Row],[2cl]]</f>
        <v>#DIV/0!</v>
      </c>
      <c r="M46" s="6"/>
      <c r="N46" s="7" t="e">
        <f>Tabelle33[[#This Row],[Preis 1cl]]*4/Tabelle33[[#This Row],[4cl]]</f>
        <v>#DIV/0!</v>
      </c>
      <c r="O46" s="6"/>
      <c r="P46" s="6"/>
      <c r="Q46" s="7" t="e">
        <f>Tabelle33[[#This Row],[Portion Menge]]/Tabelle33[[#This Row],[Portion Preis]]</f>
        <v>#DIV/0!</v>
      </c>
    </row>
    <row r="47" spans="1:17">
      <c r="A47" s="5" t="s">
        <v>118</v>
      </c>
      <c r="D47" t="s">
        <v>39</v>
      </c>
      <c r="E47" t="s">
        <v>63</v>
      </c>
      <c r="F47" s="6">
        <v>5.38</v>
      </c>
      <c r="G47" s="6">
        <f>Tabelle33[[#This Row],[PriceNetto]]*1.19</f>
        <v>6.4021999999999997</v>
      </c>
      <c r="H47">
        <v>1</v>
      </c>
      <c r="J47" s="6">
        <f>Tabelle33[[#This Row],[PriceBrutto]]/100</f>
        <v>6.4021999999999996E-2</v>
      </c>
      <c r="K47" s="6"/>
      <c r="L47" s="7" t="e">
        <f>Tabelle33[[#This Row],[Preis 1cl]]*2/Tabelle33[[#This Row],[2cl]]</f>
        <v>#DIV/0!</v>
      </c>
      <c r="M47" s="6"/>
      <c r="N47" s="7" t="e">
        <f>Tabelle33[[#This Row],[Preis 1cl]]*4/Tabelle33[[#This Row],[4cl]]</f>
        <v>#DIV/0!</v>
      </c>
      <c r="O47" s="6"/>
      <c r="P47" s="6"/>
      <c r="Q47" s="7" t="e">
        <f>Tabelle33[[#This Row],[Portion Menge]]/Tabelle33[[#This Row],[Portion Preis]]</f>
        <v>#DIV/0!</v>
      </c>
    </row>
    <row r="48" spans="1:17">
      <c r="A48" s="5" t="s">
        <v>118</v>
      </c>
      <c r="D48" t="s">
        <v>36</v>
      </c>
      <c r="E48" t="s">
        <v>64</v>
      </c>
      <c r="F48" s="6">
        <v>18.98</v>
      </c>
      <c r="G48" s="6">
        <f>Tabelle33[[#This Row],[PriceNetto]]*1.19</f>
        <v>22.586199999999998</v>
      </c>
      <c r="H48">
        <v>1</v>
      </c>
      <c r="J48" s="6">
        <f>Tabelle33[[#This Row],[PriceBrutto]]/100</f>
        <v>0.22586199999999998</v>
      </c>
      <c r="K48" s="6">
        <v>4</v>
      </c>
      <c r="L48" s="7">
        <f>Tabelle33[[#This Row],[Preis 1cl]]*2/Tabelle33[[#This Row],[2cl]]</f>
        <v>0.11293099999999999</v>
      </c>
      <c r="M48" s="6">
        <v>8</v>
      </c>
      <c r="N48" s="7">
        <f>Tabelle33[[#This Row],[Preis 1cl]]*4/Tabelle33[[#This Row],[4cl]]</f>
        <v>0.11293099999999999</v>
      </c>
      <c r="O48" s="6"/>
      <c r="P48" s="6"/>
      <c r="Q48" s="7" t="e">
        <f>Tabelle33[[#This Row],[Portion Menge]]/Tabelle33[[#This Row],[Portion Preis]]</f>
        <v>#DIV/0!</v>
      </c>
    </row>
    <row r="49" spans="1:17">
      <c r="A49" s="5" t="s">
        <v>118</v>
      </c>
      <c r="D49" t="s">
        <v>28</v>
      </c>
      <c r="E49" t="s">
        <v>65</v>
      </c>
      <c r="F49" s="6">
        <v>11.36</v>
      </c>
      <c r="G49" s="6">
        <f>Tabelle33[[#This Row],[PriceNetto]]*1.19</f>
        <v>13.518399999999998</v>
      </c>
      <c r="H49">
        <v>1</v>
      </c>
      <c r="J49" s="6">
        <f>Tabelle33[[#This Row],[PriceBrutto]]/100</f>
        <v>0.13518399999999997</v>
      </c>
      <c r="K49" s="6">
        <v>3</v>
      </c>
      <c r="L49" s="7">
        <f>Tabelle33[[#This Row],[Preis 1cl]]*2/Tabelle33[[#This Row],[2cl]]</f>
        <v>9.0122666666666643E-2</v>
      </c>
      <c r="M49" s="6">
        <v>8</v>
      </c>
      <c r="N49" s="7">
        <f>Tabelle33[[#This Row],[Preis 1cl]]*4/Tabelle33[[#This Row],[4cl]]</f>
        <v>6.7591999999999985E-2</v>
      </c>
      <c r="O49" s="6"/>
      <c r="P49" s="6"/>
      <c r="Q49" s="7" t="e">
        <f>Tabelle33[[#This Row],[Portion Menge]]/Tabelle33[[#This Row],[Portion Preis]]</f>
        <v>#DIV/0!</v>
      </c>
    </row>
    <row r="50" spans="1:17">
      <c r="A50" s="5" t="s">
        <v>118</v>
      </c>
      <c r="D50" t="s">
        <v>24</v>
      </c>
      <c r="E50" t="s">
        <v>66</v>
      </c>
      <c r="F50" s="6">
        <v>35.39</v>
      </c>
      <c r="G50" s="6">
        <f>Tabelle33[[#This Row],[PriceNetto]]*1.19</f>
        <v>42.114100000000001</v>
      </c>
      <c r="H50">
        <v>0.7</v>
      </c>
      <c r="J50" s="6">
        <f>Tabelle33[[#This Row],[PriceBrutto]]/70</f>
        <v>0.60163</v>
      </c>
      <c r="K50" s="6">
        <v>4</v>
      </c>
      <c r="L50" s="7">
        <f>Tabelle33[[#This Row],[Preis 1cl]]*2/Tabelle33[[#This Row],[2cl]]</f>
        <v>0.300815</v>
      </c>
      <c r="M50" s="6">
        <v>8</v>
      </c>
      <c r="N50" s="7">
        <f>Tabelle33[[#This Row],[Preis 1cl]]*4/Tabelle33[[#This Row],[4cl]]</f>
        <v>0.300815</v>
      </c>
      <c r="O50" s="6"/>
      <c r="P50" s="6"/>
      <c r="Q50" s="7" t="e">
        <f>Tabelle33[[#This Row],[Portion Menge]]/Tabelle33[[#This Row],[Portion Preis]]</f>
        <v>#DIV/0!</v>
      </c>
    </row>
    <row r="51" spans="1:17">
      <c r="A51" s="5" t="s">
        <v>118</v>
      </c>
      <c r="D51" t="s">
        <v>24</v>
      </c>
      <c r="E51" t="s">
        <v>67</v>
      </c>
      <c r="F51" s="6">
        <v>12.54</v>
      </c>
      <c r="G51" s="6">
        <f>Tabelle33[[#This Row],[PriceNetto]]*1.19</f>
        <v>14.922599999999999</v>
      </c>
      <c r="H51">
        <v>0.7</v>
      </c>
      <c r="J51" s="6">
        <f>Tabelle33[[#This Row],[PriceBrutto]]/70</f>
        <v>0.21317999999999998</v>
      </c>
      <c r="K51" s="6">
        <v>4</v>
      </c>
      <c r="L51" s="7">
        <f>Tabelle33[[#This Row],[Preis 1cl]]*2/Tabelle33[[#This Row],[2cl]]</f>
        <v>0.10658999999999999</v>
      </c>
      <c r="M51" s="6">
        <v>8</v>
      </c>
      <c r="N51" s="7">
        <f>Tabelle33[[#This Row],[Preis 1cl]]*4/Tabelle33[[#This Row],[4cl]]</f>
        <v>0.10658999999999999</v>
      </c>
      <c r="O51" s="6"/>
      <c r="P51" s="6"/>
      <c r="Q51" s="7" t="e">
        <f>Tabelle33[[#This Row],[Portion Menge]]/Tabelle33[[#This Row],[Portion Preis]]</f>
        <v>#DIV/0!</v>
      </c>
    </row>
    <row r="52" spans="1:17">
      <c r="A52" s="5" t="s">
        <v>118</v>
      </c>
      <c r="D52" t="s">
        <v>24</v>
      </c>
      <c r="E52" t="s">
        <v>68</v>
      </c>
      <c r="F52" s="6">
        <v>14.09</v>
      </c>
      <c r="G52" s="6">
        <f>Tabelle33[[#This Row],[PriceNetto]]*1.19</f>
        <v>16.767099999999999</v>
      </c>
      <c r="H52">
        <v>1</v>
      </c>
      <c r="J52" s="6">
        <f>Tabelle33[[#This Row],[PriceBrutto]]/100</f>
        <v>0.16767099999999999</v>
      </c>
      <c r="K52" s="6">
        <v>4</v>
      </c>
      <c r="L52" s="7">
        <f>Tabelle33[[#This Row],[Preis 1cl]]*2/Tabelle33[[#This Row],[2cl]]</f>
        <v>8.3835499999999993E-2</v>
      </c>
      <c r="M52" s="6">
        <v>8</v>
      </c>
      <c r="N52" s="7">
        <f>Tabelle33[[#This Row],[Preis 1cl]]*4/Tabelle33[[#This Row],[4cl]]</f>
        <v>8.3835499999999993E-2</v>
      </c>
      <c r="O52" s="6"/>
      <c r="P52" s="6"/>
      <c r="Q52" s="7" t="e">
        <f>Tabelle33[[#This Row],[Portion Menge]]/Tabelle33[[#This Row],[Portion Preis]]</f>
        <v>#DIV/0!</v>
      </c>
    </row>
    <row r="53" spans="1:17">
      <c r="A53" s="5" t="s">
        <v>118</v>
      </c>
      <c r="D53" t="s">
        <v>24</v>
      </c>
      <c r="E53" t="s">
        <v>69</v>
      </c>
      <c r="F53" s="6">
        <v>15.54</v>
      </c>
      <c r="G53" s="6">
        <f>Tabelle33[[#This Row],[PriceNetto]]*1.19</f>
        <v>18.492599999999999</v>
      </c>
      <c r="H53">
        <v>0.7</v>
      </c>
      <c r="J53" s="6">
        <f>Tabelle33[[#This Row],[PriceBrutto]]/70</f>
        <v>0.26417999999999997</v>
      </c>
      <c r="K53" s="6">
        <v>4</v>
      </c>
      <c r="L53" s="7">
        <f>Tabelle33[[#This Row],[Preis 1cl]]*2/Tabelle33[[#This Row],[2cl]]</f>
        <v>0.13208999999999999</v>
      </c>
      <c r="M53" s="6">
        <v>8</v>
      </c>
      <c r="N53" s="7">
        <f>Tabelle33[[#This Row],[Preis 1cl]]*4/Tabelle33[[#This Row],[4cl]]</f>
        <v>0.13208999999999999</v>
      </c>
      <c r="O53" s="6"/>
      <c r="P53" s="6"/>
      <c r="Q53" s="7" t="e">
        <f>Tabelle33[[#This Row],[Portion Menge]]/Tabelle33[[#This Row],[Portion Preis]]</f>
        <v>#DIV/0!</v>
      </c>
    </row>
    <row r="54" spans="1:17">
      <c r="A54" s="5" t="s">
        <v>118</v>
      </c>
      <c r="D54" t="s">
        <v>28</v>
      </c>
      <c r="E54" t="s">
        <v>70</v>
      </c>
      <c r="F54" s="6">
        <v>9.99</v>
      </c>
      <c r="G54" s="6">
        <f>Tabelle33[[#This Row],[PriceNetto]]*1.19</f>
        <v>11.8881</v>
      </c>
      <c r="H54">
        <v>0.7</v>
      </c>
      <c r="J54" s="6">
        <f>Tabelle33[[#This Row],[PriceBrutto]]/70</f>
        <v>0.16983000000000001</v>
      </c>
      <c r="K54" s="6">
        <v>4</v>
      </c>
      <c r="L54" s="7">
        <f>Tabelle33[[#This Row],[Preis 1cl]]*2/Tabelle33[[#This Row],[2cl]]</f>
        <v>8.4915000000000004E-2</v>
      </c>
      <c r="M54" s="6">
        <v>8</v>
      </c>
      <c r="N54" s="7">
        <f>Tabelle33[[#This Row],[Preis 1cl]]*4/Tabelle33[[#This Row],[4cl]]</f>
        <v>8.4915000000000004E-2</v>
      </c>
      <c r="O54" s="6"/>
      <c r="P54" s="6"/>
      <c r="Q54" s="7" t="e">
        <f>Tabelle33[[#This Row],[Portion Menge]]/Tabelle33[[#This Row],[Portion Preis]]</f>
        <v>#DIV/0!</v>
      </c>
    </row>
    <row r="55" spans="1:17">
      <c r="A55" s="5" t="s">
        <v>118</v>
      </c>
      <c r="D55" t="s">
        <v>28</v>
      </c>
      <c r="E55" t="s">
        <v>71</v>
      </c>
      <c r="F55" s="6">
        <v>15.14</v>
      </c>
      <c r="G55" s="6">
        <f>Tabelle33[[#This Row],[PriceNetto]]*1.19</f>
        <v>18.0166</v>
      </c>
      <c r="H55">
        <v>0.7</v>
      </c>
      <c r="J55" s="6">
        <f>Tabelle33[[#This Row],[PriceBrutto]]/70</f>
        <v>0.25738</v>
      </c>
      <c r="K55" s="6">
        <v>4</v>
      </c>
      <c r="L55" s="7">
        <f>Tabelle33[[#This Row],[Preis 1cl]]*2/Tabelle33[[#This Row],[2cl]]</f>
        <v>0.12869</v>
      </c>
      <c r="M55" s="6">
        <v>8</v>
      </c>
      <c r="N55" s="7">
        <f>Tabelle33[[#This Row],[Preis 1cl]]*4/Tabelle33[[#This Row],[4cl]]</f>
        <v>0.12869</v>
      </c>
      <c r="O55" s="6"/>
      <c r="P55" s="6"/>
      <c r="Q55" s="7" t="e">
        <f>Tabelle33[[#This Row],[Portion Menge]]/Tabelle33[[#This Row],[Portion Preis]]</f>
        <v>#DIV/0!</v>
      </c>
    </row>
    <row r="56" spans="1:17">
      <c r="A56" s="5" t="s">
        <v>118</v>
      </c>
      <c r="D56" t="s">
        <v>28</v>
      </c>
      <c r="E56" t="s">
        <v>72</v>
      </c>
      <c r="F56" s="6">
        <v>13.18</v>
      </c>
      <c r="G56" s="6">
        <f>Tabelle33[[#This Row],[PriceNetto]]*1.19</f>
        <v>15.684199999999999</v>
      </c>
      <c r="H56">
        <v>1</v>
      </c>
      <c r="J56" s="6">
        <f>Tabelle33[[#This Row],[PriceBrutto]]/100</f>
        <v>0.15684199999999998</v>
      </c>
      <c r="K56" s="6">
        <v>4</v>
      </c>
      <c r="L56" s="7">
        <f>Tabelle33[[#This Row],[Preis 1cl]]*2/Tabelle33[[#This Row],[2cl]]</f>
        <v>7.8420999999999991E-2</v>
      </c>
      <c r="M56" s="6">
        <v>8</v>
      </c>
      <c r="N56" s="7">
        <f>Tabelle33[[#This Row],[Preis 1cl]]*4/Tabelle33[[#This Row],[4cl]]</f>
        <v>7.8420999999999991E-2</v>
      </c>
      <c r="O56" s="6"/>
      <c r="P56" s="6"/>
      <c r="Q56" s="7" t="e">
        <f>Tabelle33[[#This Row],[Portion Menge]]/Tabelle33[[#This Row],[Portion Preis]]</f>
        <v>#DIV/0!</v>
      </c>
    </row>
    <row r="57" spans="1:17">
      <c r="A57" s="5" t="s">
        <v>118</v>
      </c>
      <c r="D57" t="s">
        <v>14</v>
      </c>
      <c r="E57" t="s">
        <v>73</v>
      </c>
      <c r="F57" s="6">
        <v>17.98</v>
      </c>
      <c r="G57" s="6">
        <f>Tabelle33[[#This Row],[PriceNetto]]*1.19</f>
        <v>21.3962</v>
      </c>
      <c r="H57">
        <v>0.7</v>
      </c>
      <c r="J57" s="6">
        <f>Tabelle33[[#This Row],[PriceBrutto]]/70</f>
        <v>0.30565999999999999</v>
      </c>
      <c r="K57" s="6">
        <v>4</v>
      </c>
      <c r="L57" s="7">
        <f>Tabelle33[[#This Row],[Preis 1cl]]*2/Tabelle33[[#This Row],[2cl]]</f>
        <v>0.15282999999999999</v>
      </c>
      <c r="M57" s="6">
        <v>8</v>
      </c>
      <c r="N57" s="7">
        <f>Tabelle33[[#This Row],[Preis 1cl]]*4/Tabelle33[[#This Row],[4cl]]</f>
        <v>0.15282999999999999</v>
      </c>
      <c r="O57" s="6"/>
      <c r="P57" s="6"/>
      <c r="Q57" s="7" t="e">
        <f>Tabelle33[[#This Row],[Portion Menge]]/Tabelle33[[#This Row],[Portion Preis]]</f>
        <v>#DIV/0!</v>
      </c>
    </row>
    <row r="58" spans="1:17">
      <c r="A58" s="5" t="s">
        <v>118</v>
      </c>
      <c r="D58" t="s">
        <v>28</v>
      </c>
      <c r="E58" t="s">
        <v>74</v>
      </c>
      <c r="F58" s="6">
        <v>14.99</v>
      </c>
      <c r="G58" s="6">
        <f>Tabelle33[[#This Row],[PriceNetto]]*1.19</f>
        <v>17.838100000000001</v>
      </c>
      <c r="H58">
        <v>0.5</v>
      </c>
      <c r="J58" s="6">
        <f>Tabelle33[[#This Row],[PriceBrutto]]/50</f>
        <v>0.35676200000000002</v>
      </c>
      <c r="K58" s="6">
        <v>4</v>
      </c>
      <c r="L58" s="7">
        <f>Tabelle33[[#This Row],[Preis 1cl]]*2/Tabelle33[[#This Row],[2cl]]</f>
        <v>0.17838100000000001</v>
      </c>
      <c r="M58" s="6">
        <v>8</v>
      </c>
      <c r="N58" s="7">
        <f>Tabelle33[[#This Row],[Preis 1cl]]*4/Tabelle33[[#This Row],[4cl]]</f>
        <v>0.17838100000000001</v>
      </c>
      <c r="O58" s="6"/>
      <c r="P58" s="6"/>
      <c r="Q58" s="7" t="e">
        <f>Tabelle33[[#This Row],[Portion Menge]]/Tabelle33[[#This Row],[Portion Preis]]</f>
        <v>#DIV/0!</v>
      </c>
    </row>
    <row r="59" spans="1:17">
      <c r="A59" s="5" t="s">
        <v>118</v>
      </c>
      <c r="D59" t="s">
        <v>28</v>
      </c>
      <c r="E59" t="s">
        <v>75</v>
      </c>
      <c r="F59" s="6">
        <v>19.21</v>
      </c>
      <c r="G59" s="6">
        <f>Tabelle33[[#This Row],[PriceNetto]]*1.19</f>
        <v>22.8599</v>
      </c>
      <c r="H59">
        <v>1</v>
      </c>
      <c r="J59" s="6">
        <f>Tabelle33[[#This Row],[PriceBrutto]]/100</f>
        <v>0.228599</v>
      </c>
      <c r="K59" s="6">
        <v>4</v>
      </c>
      <c r="L59" s="7">
        <f>Tabelle33[[#This Row],[Preis 1cl]]*2/Tabelle33[[#This Row],[2cl]]</f>
        <v>0.1142995</v>
      </c>
      <c r="M59" s="6">
        <v>8</v>
      </c>
      <c r="N59" s="7">
        <f>Tabelle33[[#This Row],[Preis 1cl]]*4/Tabelle33[[#This Row],[4cl]]</f>
        <v>0.1142995</v>
      </c>
      <c r="O59" s="6"/>
      <c r="P59" s="6"/>
      <c r="Q59" s="7" t="e">
        <f>Tabelle33[[#This Row],[Portion Menge]]/Tabelle33[[#This Row],[Portion Preis]]</f>
        <v>#DIV/0!</v>
      </c>
    </row>
    <row r="60" spans="1:17">
      <c r="A60" s="5" t="s">
        <v>118</v>
      </c>
      <c r="D60" t="s">
        <v>28</v>
      </c>
      <c r="E60" t="s">
        <v>76</v>
      </c>
      <c r="F60" s="6">
        <v>9.98</v>
      </c>
      <c r="G60" s="6">
        <f>Tabelle33[[#This Row],[PriceNetto]]*1.19</f>
        <v>11.876200000000001</v>
      </c>
      <c r="H60">
        <v>0.7</v>
      </c>
      <c r="J60" s="6">
        <f>Tabelle33[[#This Row],[PriceBrutto]]/70</f>
        <v>0.16966000000000001</v>
      </c>
      <c r="K60" s="6">
        <v>4</v>
      </c>
      <c r="L60" s="7">
        <f>Tabelle33[[#This Row],[Preis 1cl]]*2/Tabelle33[[#This Row],[2cl]]</f>
        <v>8.4830000000000003E-2</v>
      </c>
      <c r="M60" s="6">
        <v>8</v>
      </c>
      <c r="N60" s="7">
        <f>Tabelle33[[#This Row],[Preis 1cl]]*4/Tabelle33[[#This Row],[4cl]]</f>
        <v>8.4830000000000003E-2</v>
      </c>
      <c r="O60" s="6"/>
      <c r="P60" s="6"/>
      <c r="Q60" s="7" t="e">
        <f>Tabelle33[[#This Row],[Portion Menge]]/Tabelle33[[#This Row],[Portion Preis]]</f>
        <v>#DIV/0!</v>
      </c>
    </row>
    <row r="61" spans="1:17">
      <c r="A61" s="5" t="s">
        <v>118</v>
      </c>
      <c r="D61" t="s">
        <v>24</v>
      </c>
      <c r="E61" t="s">
        <v>77</v>
      </c>
      <c r="F61" s="6">
        <v>12.87</v>
      </c>
      <c r="G61" s="6">
        <f>Tabelle33[[#This Row],[PriceNetto]]*1.19</f>
        <v>15.315299999999999</v>
      </c>
      <c r="H61">
        <v>0.7</v>
      </c>
      <c r="J61" s="6">
        <f>Tabelle33[[#This Row],[PriceBrutto]]/70</f>
        <v>0.21878999999999998</v>
      </c>
      <c r="K61" s="6">
        <v>4</v>
      </c>
      <c r="L61" s="7">
        <f>Tabelle33[[#This Row],[Preis 1cl]]*2/Tabelle33[[#This Row],[2cl]]</f>
        <v>0.10939499999999999</v>
      </c>
      <c r="M61" s="6">
        <v>8</v>
      </c>
      <c r="N61" s="7">
        <f>Tabelle33[[#This Row],[Preis 1cl]]*4/Tabelle33[[#This Row],[4cl]]</f>
        <v>0.10939499999999999</v>
      </c>
      <c r="O61" s="6"/>
      <c r="P61" s="6"/>
      <c r="Q61" s="7" t="e">
        <f>Tabelle33[[#This Row],[Portion Menge]]/Tabelle33[[#This Row],[Portion Preis]]</f>
        <v>#DIV/0!</v>
      </c>
    </row>
    <row r="62" spans="1:17">
      <c r="A62" s="5" t="s">
        <v>118</v>
      </c>
      <c r="D62" t="s">
        <v>28</v>
      </c>
      <c r="E62" t="s">
        <v>78</v>
      </c>
      <c r="F62" s="6">
        <v>11.38</v>
      </c>
      <c r="G62" s="6">
        <f>Tabelle33[[#This Row],[PriceNetto]]*1.19</f>
        <v>13.542200000000001</v>
      </c>
      <c r="H62">
        <v>0.7</v>
      </c>
      <c r="J62" s="6">
        <f>Tabelle33[[#This Row],[PriceBrutto]]/70</f>
        <v>0.19346000000000002</v>
      </c>
      <c r="K62" s="6">
        <v>4</v>
      </c>
      <c r="L62" s="7">
        <f>Tabelle33[[#This Row],[Preis 1cl]]*2/Tabelle33[[#This Row],[2cl]]</f>
        <v>9.673000000000001E-2</v>
      </c>
      <c r="M62" s="6">
        <v>8</v>
      </c>
      <c r="N62" s="7">
        <f>Tabelle33[[#This Row],[Preis 1cl]]*4/Tabelle33[[#This Row],[4cl]]</f>
        <v>9.673000000000001E-2</v>
      </c>
      <c r="O62" s="6"/>
      <c r="P62" s="6"/>
      <c r="Q62" s="7" t="e">
        <f>Tabelle33[[#This Row],[Portion Menge]]/Tabelle33[[#This Row],[Portion Preis]]</f>
        <v>#DIV/0!</v>
      </c>
    </row>
    <row r="63" spans="1:17">
      <c r="A63" s="5" t="s">
        <v>118</v>
      </c>
      <c r="D63" t="s">
        <v>28</v>
      </c>
      <c r="E63" t="s">
        <v>79</v>
      </c>
      <c r="F63" s="6">
        <v>17.98</v>
      </c>
      <c r="G63" s="6">
        <f>Tabelle33[[#This Row],[PriceNetto]]*1.19</f>
        <v>21.3962</v>
      </c>
      <c r="H63">
        <v>0.7</v>
      </c>
      <c r="J63" s="6">
        <f>Tabelle33[[#This Row],[PriceBrutto]]/70</f>
        <v>0.30565999999999999</v>
      </c>
      <c r="K63" s="6">
        <v>4</v>
      </c>
      <c r="L63" s="7">
        <f>Tabelle33[[#This Row],[Preis 1cl]]*2/Tabelle33[[#This Row],[2cl]]</f>
        <v>0.15282999999999999</v>
      </c>
      <c r="M63" s="6">
        <v>8</v>
      </c>
      <c r="N63" s="7">
        <f>Tabelle33[[#This Row],[Preis 1cl]]*4/Tabelle33[[#This Row],[4cl]]</f>
        <v>0.15282999999999999</v>
      </c>
      <c r="O63" s="6"/>
      <c r="P63" s="6"/>
      <c r="Q63" s="7" t="e">
        <f>Tabelle33[[#This Row],[Portion Menge]]/Tabelle33[[#This Row],[Portion Preis]]</f>
        <v>#DIV/0!</v>
      </c>
    </row>
    <row r="64" spans="1:17">
      <c r="A64" s="5" t="s">
        <v>118</v>
      </c>
      <c r="D64" t="s">
        <v>81</v>
      </c>
      <c r="E64" t="s">
        <v>80</v>
      </c>
      <c r="F64" s="6">
        <v>27.22</v>
      </c>
      <c r="G64" s="6">
        <f>Tabelle33[[#This Row],[PriceNetto]]*1.19</f>
        <v>32.391799999999996</v>
      </c>
      <c r="H64">
        <v>0.7</v>
      </c>
      <c r="J64" s="6">
        <f>Tabelle33[[#This Row],[PriceBrutto]]/70</f>
        <v>0.46273999999999993</v>
      </c>
      <c r="K64" s="6">
        <v>4</v>
      </c>
      <c r="L64" s="7">
        <f>Tabelle33[[#This Row],[Preis 1cl]]*2/Tabelle33[[#This Row],[2cl]]</f>
        <v>0.23136999999999996</v>
      </c>
      <c r="M64" s="6">
        <v>8</v>
      </c>
      <c r="N64" s="7">
        <f>Tabelle33[[#This Row],[Preis 1cl]]*4/Tabelle33[[#This Row],[4cl]]</f>
        <v>0.23136999999999996</v>
      </c>
      <c r="O64" s="6"/>
      <c r="P64" s="6"/>
      <c r="Q64" s="7" t="e">
        <f>Tabelle33[[#This Row],[Portion Menge]]/Tabelle33[[#This Row],[Portion Preis]]</f>
        <v>#DIV/0!</v>
      </c>
    </row>
    <row r="65" spans="1:17">
      <c r="A65" s="5" t="s">
        <v>118</v>
      </c>
      <c r="D65" t="s">
        <v>9</v>
      </c>
      <c r="E65" t="s">
        <v>82</v>
      </c>
      <c r="F65" s="6">
        <v>24.92</v>
      </c>
      <c r="G65" s="6">
        <f>Tabelle33[[#This Row],[PriceNetto]]*1.19</f>
        <v>29.654800000000002</v>
      </c>
      <c r="H65">
        <v>0.7</v>
      </c>
      <c r="J65" s="6">
        <f>Tabelle33[[#This Row],[PriceBrutto]]/70</f>
        <v>0.42364000000000002</v>
      </c>
      <c r="K65" s="6">
        <v>4</v>
      </c>
      <c r="L65" s="7">
        <f>Tabelle33[[#This Row],[Preis 1cl]]*2/Tabelle33[[#This Row],[2cl]]</f>
        <v>0.21182000000000001</v>
      </c>
      <c r="M65" s="6">
        <v>8</v>
      </c>
      <c r="N65" s="7">
        <f>Tabelle33[[#This Row],[Preis 1cl]]*4/Tabelle33[[#This Row],[4cl]]</f>
        <v>0.21182000000000001</v>
      </c>
      <c r="O65" s="6"/>
      <c r="P65" s="6"/>
      <c r="Q65" s="7" t="e">
        <f>Tabelle33[[#This Row],[Portion Menge]]/Tabelle33[[#This Row],[Portion Preis]]</f>
        <v>#DIV/0!</v>
      </c>
    </row>
    <row r="66" spans="1:17">
      <c r="A66" s="5" t="s">
        <v>118</v>
      </c>
      <c r="D66" t="s">
        <v>28</v>
      </c>
      <c r="E66" t="s">
        <v>83</v>
      </c>
      <c r="F66" s="6">
        <v>26.99</v>
      </c>
      <c r="G66" s="6">
        <f>Tabelle33[[#This Row],[PriceNetto]]*1.19</f>
        <v>32.118099999999998</v>
      </c>
      <c r="H66">
        <v>0.7</v>
      </c>
      <c r="J66" s="6">
        <f>Tabelle33[[#This Row],[PriceBrutto]]/70</f>
        <v>0.45882999999999996</v>
      </c>
      <c r="K66" s="6">
        <v>4</v>
      </c>
      <c r="L66" s="7">
        <f>Tabelle33[[#This Row],[Preis 1cl]]*2/Tabelle33[[#This Row],[2cl]]</f>
        <v>0.22941499999999998</v>
      </c>
      <c r="M66" s="6">
        <v>8</v>
      </c>
      <c r="N66" s="7">
        <f>Tabelle33[[#This Row],[Preis 1cl]]*4/Tabelle33[[#This Row],[4cl]]</f>
        <v>0.22941499999999998</v>
      </c>
      <c r="O66" s="6"/>
      <c r="P66" s="6"/>
      <c r="Q66" s="7" t="e">
        <f>Tabelle33[[#This Row],[Portion Menge]]/Tabelle33[[#This Row],[Portion Preis]]</f>
        <v>#DIV/0!</v>
      </c>
    </row>
    <row r="67" spans="1:17">
      <c r="A67" s="5" t="s">
        <v>118</v>
      </c>
      <c r="D67" t="s">
        <v>16</v>
      </c>
      <c r="E67" t="s">
        <v>84</v>
      </c>
      <c r="F67" s="6">
        <v>17.989999999999998</v>
      </c>
      <c r="G67" s="6">
        <f>Tabelle33[[#This Row],[PriceNetto]]*1.19</f>
        <v>21.408099999999997</v>
      </c>
      <c r="H67">
        <v>0.7</v>
      </c>
      <c r="J67" s="6">
        <f>Tabelle33[[#This Row],[PriceBrutto]]/70</f>
        <v>0.30582999999999999</v>
      </c>
      <c r="K67" s="6">
        <v>4</v>
      </c>
      <c r="L67" s="7">
        <f>Tabelle33[[#This Row],[Preis 1cl]]*2/Tabelle33[[#This Row],[2cl]]</f>
        <v>0.152915</v>
      </c>
      <c r="M67" s="6">
        <v>8</v>
      </c>
      <c r="N67" s="7">
        <f>Tabelle33[[#This Row],[Preis 1cl]]*4/Tabelle33[[#This Row],[4cl]]</f>
        <v>0.152915</v>
      </c>
      <c r="O67" s="6"/>
      <c r="P67" s="6"/>
      <c r="Q67" s="7" t="e">
        <f>Tabelle33[[#This Row],[Portion Menge]]/Tabelle33[[#This Row],[Portion Preis]]</f>
        <v>#DIV/0!</v>
      </c>
    </row>
    <row r="68" spans="1:17">
      <c r="A68" s="5" t="s">
        <v>118</v>
      </c>
      <c r="D68" t="s">
        <v>28</v>
      </c>
      <c r="E68" t="s">
        <v>85</v>
      </c>
      <c r="F68" s="6">
        <v>10.77</v>
      </c>
      <c r="G68" s="6">
        <f>Tabelle33[[#This Row],[PriceNetto]]*1.19</f>
        <v>12.816299999999998</v>
      </c>
      <c r="H68">
        <v>0.7</v>
      </c>
      <c r="J68" s="6">
        <f>Tabelle33[[#This Row],[PriceBrutto]]/70</f>
        <v>0.18308999999999997</v>
      </c>
      <c r="K68" s="6">
        <v>4</v>
      </c>
      <c r="L68" s="7">
        <f>Tabelle33[[#This Row],[Preis 1cl]]*2/Tabelle33[[#This Row],[2cl]]</f>
        <v>9.1544999999999987E-2</v>
      </c>
      <c r="M68" s="6">
        <v>8</v>
      </c>
      <c r="N68" s="7">
        <f>Tabelle33[[#This Row],[Preis 1cl]]*4/Tabelle33[[#This Row],[4cl]]</f>
        <v>9.1544999999999987E-2</v>
      </c>
      <c r="O68" s="6"/>
      <c r="P68" s="6"/>
      <c r="Q68" s="7" t="e">
        <f>Tabelle33[[#This Row],[Portion Menge]]/Tabelle33[[#This Row],[Portion Preis]]</f>
        <v>#DIV/0!</v>
      </c>
    </row>
    <row r="69" spans="1:17">
      <c r="A69" s="5" t="s">
        <v>118</v>
      </c>
      <c r="D69" t="s">
        <v>24</v>
      </c>
      <c r="E69" t="s">
        <v>86</v>
      </c>
      <c r="F69" s="6">
        <v>15.5</v>
      </c>
      <c r="G69" s="6">
        <f>Tabelle33[[#This Row],[PriceNetto]]*1.19</f>
        <v>18.445</v>
      </c>
      <c r="H69">
        <v>0.7</v>
      </c>
      <c r="J69" s="6">
        <f>Tabelle33[[#This Row],[PriceBrutto]]/70</f>
        <v>0.26350000000000001</v>
      </c>
      <c r="K69" s="6">
        <v>4</v>
      </c>
      <c r="L69" s="7">
        <f>Tabelle33[[#This Row],[Preis 1cl]]*2/Tabelle33[[#This Row],[2cl]]</f>
        <v>0.13175000000000001</v>
      </c>
      <c r="M69" s="6">
        <v>8</v>
      </c>
      <c r="N69" s="7">
        <f>Tabelle33[[#This Row],[Preis 1cl]]*4/Tabelle33[[#This Row],[4cl]]</f>
        <v>0.13175000000000001</v>
      </c>
      <c r="O69" s="6"/>
      <c r="P69" s="6"/>
      <c r="Q69" s="7" t="e">
        <f>Tabelle33[[#This Row],[Portion Menge]]/Tabelle33[[#This Row],[Portion Preis]]</f>
        <v>#DIV/0!</v>
      </c>
    </row>
    <row r="70" spans="1:17">
      <c r="A70" s="5" t="s">
        <v>118</v>
      </c>
      <c r="D70" t="s">
        <v>36</v>
      </c>
      <c r="E70" t="s">
        <v>87</v>
      </c>
      <c r="F70" s="6">
        <v>11.19</v>
      </c>
      <c r="G70" s="6">
        <f>Tabelle33[[#This Row],[PriceNetto]]*1.19</f>
        <v>13.316099999999999</v>
      </c>
      <c r="H70">
        <v>0.75</v>
      </c>
      <c r="J70" s="6">
        <f>Tabelle33[[#This Row],[PriceBrutto]]/75</f>
        <v>0.17754799999999998</v>
      </c>
      <c r="K70" s="6">
        <v>4</v>
      </c>
      <c r="L70" s="7">
        <f>Tabelle33[[#This Row],[Preis 1cl]]*2/Tabelle33[[#This Row],[2cl]]</f>
        <v>8.8773999999999992E-2</v>
      </c>
      <c r="M70" s="10">
        <v>8</v>
      </c>
      <c r="N70" s="7">
        <f>Tabelle33[[#This Row],[Preis 1cl]]*4/Tabelle33[[#This Row],[4cl]]</f>
        <v>8.8773999999999992E-2</v>
      </c>
      <c r="O70" s="6"/>
      <c r="P70" s="6"/>
      <c r="Q70" s="7" t="e">
        <f>Tabelle33[[#This Row],[Portion Menge]]/Tabelle33[[#This Row],[Portion Preis]]</f>
        <v>#DIV/0!</v>
      </c>
    </row>
    <row r="71" spans="1:17">
      <c r="A71" s="5" t="s">
        <v>118</v>
      </c>
      <c r="D71" t="s">
        <v>36</v>
      </c>
      <c r="E71" t="s">
        <v>88</v>
      </c>
      <c r="F71" s="6">
        <v>9.98</v>
      </c>
      <c r="G71" s="6">
        <f>Tabelle33[[#This Row],[PriceNetto]]*1.19</f>
        <v>11.876200000000001</v>
      </c>
      <c r="H71">
        <v>0.75</v>
      </c>
      <c r="J71" s="6">
        <f>Tabelle33[[#This Row],[PriceBrutto]]/75</f>
        <v>0.15834933333333334</v>
      </c>
      <c r="K71" s="6">
        <v>4</v>
      </c>
      <c r="L71" s="7">
        <f>Tabelle33[[#This Row],[Preis 1cl]]*2/Tabelle33[[#This Row],[2cl]]</f>
        <v>7.9174666666666671E-2</v>
      </c>
      <c r="M71" s="6">
        <v>8</v>
      </c>
      <c r="N71" s="7">
        <f>Tabelle33[[#This Row],[Preis 1cl]]*4/Tabelle33[[#This Row],[4cl]]</f>
        <v>7.9174666666666671E-2</v>
      </c>
      <c r="O71" s="6"/>
      <c r="P71" s="6"/>
      <c r="Q71" s="7" t="e">
        <f>Tabelle33[[#This Row],[Portion Menge]]/Tabelle33[[#This Row],[Portion Preis]]</f>
        <v>#DIV/0!</v>
      </c>
    </row>
    <row r="72" spans="1:17">
      <c r="A72" s="5" t="s">
        <v>118</v>
      </c>
      <c r="D72" t="s">
        <v>28</v>
      </c>
      <c r="E72" t="s">
        <v>89</v>
      </c>
      <c r="F72" s="6">
        <v>12.21</v>
      </c>
      <c r="G72" s="6">
        <f>Tabelle33[[#This Row],[PriceNetto]]*1.19</f>
        <v>14.5299</v>
      </c>
      <c r="H72">
        <v>0.7</v>
      </c>
      <c r="J72" s="6">
        <f>Tabelle33[[#This Row],[PriceBrutto]]/70</f>
        <v>0.20757</v>
      </c>
      <c r="K72" s="6">
        <v>4</v>
      </c>
      <c r="L72" s="7">
        <f>Tabelle33[[#This Row],[Preis 1cl]]*2/Tabelle33[[#This Row],[2cl]]</f>
        <v>0.103785</v>
      </c>
      <c r="M72" s="6">
        <v>8</v>
      </c>
      <c r="N72" s="7">
        <f>Tabelle33[[#This Row],[Preis 1cl]]*4/Tabelle33[[#This Row],[4cl]]</f>
        <v>0.103785</v>
      </c>
      <c r="O72" s="6"/>
      <c r="P72" s="6"/>
      <c r="Q72" s="7" t="e">
        <f>Tabelle33[[#This Row],[Portion Menge]]/Tabelle33[[#This Row],[Portion Preis]]</f>
        <v>#DIV/0!</v>
      </c>
    </row>
    <row r="73" spans="1:17">
      <c r="A73" s="5" t="s">
        <v>118</v>
      </c>
      <c r="D73" t="s">
        <v>16</v>
      </c>
      <c r="E73" t="s">
        <v>90</v>
      </c>
      <c r="F73" s="6">
        <v>14.98</v>
      </c>
      <c r="G73" s="6">
        <f>Tabelle33[[#This Row],[PriceNetto]]*1.19</f>
        <v>17.8262</v>
      </c>
      <c r="H73">
        <v>0.7</v>
      </c>
      <c r="J73" s="6">
        <f>Tabelle33[[#This Row],[PriceBrutto]]/70</f>
        <v>0.25466</v>
      </c>
      <c r="K73" s="6">
        <v>4</v>
      </c>
      <c r="L73" s="7">
        <f>Tabelle33[[#This Row],[Preis 1cl]]*2/Tabelle33[[#This Row],[2cl]]</f>
        <v>0.12733</v>
      </c>
      <c r="M73" s="6">
        <v>8</v>
      </c>
      <c r="N73" s="7">
        <f>Tabelle33[[#This Row],[Preis 1cl]]*4/Tabelle33[[#This Row],[4cl]]</f>
        <v>0.12733</v>
      </c>
      <c r="O73" s="6"/>
      <c r="P73" s="6"/>
      <c r="Q73" s="7" t="e">
        <f>Tabelle33[[#This Row],[Portion Menge]]/Tabelle33[[#This Row],[Portion Preis]]</f>
        <v>#DIV/0!</v>
      </c>
    </row>
    <row r="74" spans="1:17">
      <c r="A74" s="5" t="s">
        <v>118</v>
      </c>
      <c r="D74" t="s">
        <v>9</v>
      </c>
      <c r="E74" t="s">
        <v>91</v>
      </c>
      <c r="F74" s="6">
        <v>15.92</v>
      </c>
      <c r="G74" s="6">
        <f>Tabelle33[[#This Row],[PriceNetto]]*1.19</f>
        <v>18.944800000000001</v>
      </c>
      <c r="H74">
        <v>0.7</v>
      </c>
      <c r="J74" s="6">
        <f>Tabelle33[[#This Row],[PriceBrutto]]/70</f>
        <v>0.27063999999999999</v>
      </c>
      <c r="K74" s="6">
        <v>4</v>
      </c>
      <c r="L74" s="7">
        <f>Tabelle33[[#This Row],[Preis 1cl]]*2/Tabelle33[[#This Row],[2cl]]</f>
        <v>0.13532</v>
      </c>
      <c r="M74" s="6">
        <v>8</v>
      </c>
      <c r="N74" s="7">
        <f>Tabelle33[[#This Row],[Preis 1cl]]*4/Tabelle33[[#This Row],[4cl]]</f>
        <v>0.13532</v>
      </c>
      <c r="O74" s="6"/>
      <c r="P74" s="6"/>
      <c r="Q74" s="7" t="e">
        <f>Tabelle33[[#This Row],[Portion Menge]]/Tabelle33[[#This Row],[Portion Preis]]</f>
        <v>#DIV/0!</v>
      </c>
    </row>
    <row r="75" spans="1:17">
      <c r="A75" s="5" t="s">
        <v>118</v>
      </c>
      <c r="D75" t="s">
        <v>16</v>
      </c>
      <c r="E75" t="s">
        <v>92</v>
      </c>
      <c r="F75" s="6">
        <v>12.54</v>
      </c>
      <c r="G75" s="6">
        <f>Tabelle33[[#This Row],[PriceNetto]]*1.19</f>
        <v>14.922599999999999</v>
      </c>
      <c r="H75">
        <v>0.7</v>
      </c>
      <c r="J75" s="6">
        <f>Tabelle33[[#This Row],[PriceBrutto]]/70</f>
        <v>0.21317999999999998</v>
      </c>
      <c r="K75" s="6">
        <v>4</v>
      </c>
      <c r="L75" s="7">
        <f>Tabelle33[[#This Row],[Preis 1cl]]*2/Tabelle33[[#This Row],[2cl]]</f>
        <v>0.10658999999999999</v>
      </c>
      <c r="M75" s="6">
        <v>8</v>
      </c>
      <c r="N75" s="7">
        <f>Tabelle33[[#This Row],[Preis 1cl]]*4/Tabelle33[[#This Row],[4cl]]</f>
        <v>0.10658999999999999</v>
      </c>
      <c r="O75" s="6"/>
      <c r="P75" s="6"/>
      <c r="Q75" s="7" t="e">
        <f>Tabelle33[[#This Row],[Portion Menge]]/Tabelle33[[#This Row],[Portion Preis]]</f>
        <v>#DIV/0!</v>
      </c>
    </row>
    <row r="76" spans="1:17">
      <c r="A76" s="5" t="s">
        <v>118</v>
      </c>
      <c r="D76" t="s">
        <v>24</v>
      </c>
      <c r="E76" t="s">
        <v>93</v>
      </c>
      <c r="F76" s="6">
        <v>17.88</v>
      </c>
      <c r="G76" s="6">
        <f>Tabelle33[[#This Row],[PriceNetto]]*1.19</f>
        <v>21.277199999999997</v>
      </c>
      <c r="H76">
        <v>0.7</v>
      </c>
      <c r="J76" s="6">
        <f>Tabelle33[[#This Row],[PriceBrutto]]/70</f>
        <v>0.30395999999999995</v>
      </c>
      <c r="K76" s="6">
        <v>4</v>
      </c>
      <c r="L76" s="7">
        <f>Tabelle33[[#This Row],[Preis 1cl]]*2/Tabelle33[[#This Row],[2cl]]</f>
        <v>0.15197999999999998</v>
      </c>
      <c r="M76" s="6">
        <v>8</v>
      </c>
      <c r="N76" s="7">
        <f>Tabelle33[[#This Row],[Preis 1cl]]*4/Tabelle33[[#This Row],[4cl]]</f>
        <v>0.15197999999999998</v>
      </c>
      <c r="O76" s="6"/>
      <c r="P76" s="6"/>
      <c r="Q76" s="7" t="e">
        <f>Tabelle33[[#This Row],[Portion Menge]]/Tabelle33[[#This Row],[Portion Preis]]</f>
        <v>#DIV/0!</v>
      </c>
    </row>
    <row r="77" spans="1:17">
      <c r="A77" s="5" t="s">
        <v>118</v>
      </c>
      <c r="D77" t="s">
        <v>16</v>
      </c>
      <c r="E77" t="s">
        <v>92</v>
      </c>
      <c r="F77" s="6">
        <v>13.99</v>
      </c>
      <c r="G77" s="6">
        <f>Tabelle33[[#This Row],[PriceNetto]]*1.19</f>
        <v>16.648099999999999</v>
      </c>
      <c r="H77">
        <v>0.7</v>
      </c>
      <c r="J77" s="6">
        <f>Tabelle33[[#This Row],[PriceBrutto]]/70</f>
        <v>0.23782999999999999</v>
      </c>
      <c r="K77" s="6">
        <v>4</v>
      </c>
      <c r="L77" s="7">
        <f>Tabelle33[[#This Row],[Preis 1cl]]*2/Tabelle33[[#This Row],[2cl]]</f>
        <v>0.11891499999999999</v>
      </c>
      <c r="M77" s="6">
        <v>8</v>
      </c>
      <c r="N77" s="7">
        <f>Tabelle33[[#This Row],[Preis 1cl]]*4/Tabelle33[[#This Row],[4cl]]</f>
        <v>0.11891499999999999</v>
      </c>
      <c r="O77" s="6"/>
      <c r="P77" s="6"/>
      <c r="Q77" s="7" t="e">
        <f>Tabelle33[[#This Row],[Portion Menge]]/Tabelle33[[#This Row],[Portion Preis]]</f>
        <v>#DIV/0!</v>
      </c>
    </row>
    <row r="78" spans="1:17">
      <c r="A78" s="5" t="s">
        <v>118</v>
      </c>
      <c r="D78" t="s">
        <v>45</v>
      </c>
      <c r="E78" t="s">
        <v>54</v>
      </c>
      <c r="F78" s="6">
        <v>9.98</v>
      </c>
      <c r="G78" s="6">
        <f>Tabelle33[[#This Row],[PriceNetto]]*1.19</f>
        <v>11.876200000000001</v>
      </c>
      <c r="H78">
        <v>4.8</v>
      </c>
      <c r="J78" s="6">
        <f>Tabelle33[[#This Row],[PriceBrutto]]/480</f>
        <v>2.4742083333333335E-2</v>
      </c>
      <c r="K78" s="6"/>
      <c r="L78" s="7" t="e">
        <f>Tabelle33[[#This Row],[Preis 1cl]]*2/Tabelle33[[#This Row],[2cl]]</f>
        <v>#DIV/0!</v>
      </c>
      <c r="M78" s="6"/>
      <c r="N78" s="7" t="e">
        <f>Tabelle33[[#This Row],[Preis 1cl]]*4/Tabelle33[[#This Row],[4cl]]</f>
        <v>#DIV/0!</v>
      </c>
      <c r="O78" s="6">
        <f>Tabelle33[[#This Row],[Preis 1cl]]*20</f>
        <v>0.49484166666666668</v>
      </c>
      <c r="P78" s="6">
        <v>4</v>
      </c>
      <c r="Q78" s="7">
        <f>Tabelle33[[#This Row],[Portion Menge]]/Tabelle33[[#This Row],[Portion Preis]]</f>
        <v>0.12371041666666667</v>
      </c>
    </row>
    <row r="79" spans="1:17">
      <c r="A79" s="5" t="s">
        <v>118</v>
      </c>
      <c r="D79" t="s">
        <v>24</v>
      </c>
      <c r="E79" t="s">
        <v>67</v>
      </c>
      <c r="F79" s="6">
        <v>14.9</v>
      </c>
      <c r="G79" s="6">
        <f>Tabelle33[[#This Row],[PriceNetto]]*1.19</f>
        <v>17.730999999999998</v>
      </c>
      <c r="H79">
        <v>0.7</v>
      </c>
      <c r="J79" s="6">
        <f>Tabelle33[[#This Row],[PriceBrutto]]/70</f>
        <v>0.25329999999999997</v>
      </c>
      <c r="K79" s="6">
        <v>4</v>
      </c>
      <c r="L79" s="7">
        <f>Tabelle33[[#This Row],[Preis 1cl]]*2/Tabelle33[[#This Row],[2cl]]</f>
        <v>0.12664999999999998</v>
      </c>
      <c r="M79" s="6">
        <v>8</v>
      </c>
      <c r="N79" s="7">
        <f>Tabelle33[[#This Row],[Preis 1cl]]*4/Tabelle33[[#This Row],[4cl]]</f>
        <v>0.12664999999999998</v>
      </c>
      <c r="O79" s="6"/>
      <c r="P79" s="6"/>
      <c r="Q79" s="7" t="e">
        <f>Tabelle33[[#This Row],[Portion Menge]]/Tabelle33[[#This Row],[Portion Preis]]</f>
        <v>#DIV/0!</v>
      </c>
    </row>
    <row r="80" spans="1:17">
      <c r="A80" s="5" t="s">
        <v>118</v>
      </c>
      <c r="D80" t="s">
        <v>24</v>
      </c>
      <c r="E80" t="s">
        <v>86</v>
      </c>
      <c r="F80" s="6">
        <v>16.32</v>
      </c>
      <c r="G80" s="6">
        <f>Tabelle33[[#This Row],[PriceNetto]]*1.19</f>
        <v>19.4208</v>
      </c>
      <c r="H80">
        <v>0.7</v>
      </c>
      <c r="J80" s="6">
        <f>Tabelle33[[#This Row],[PriceBrutto]]/70</f>
        <v>0.27744000000000002</v>
      </c>
      <c r="K80" s="6">
        <v>4</v>
      </c>
      <c r="L80" s="7">
        <f>Tabelle33[[#This Row],[Preis 1cl]]*2/Tabelle33[[#This Row],[2cl]]</f>
        <v>0.13872000000000001</v>
      </c>
      <c r="M80" s="6">
        <v>8</v>
      </c>
      <c r="N80" s="7">
        <f>Tabelle33[[#This Row],[Preis 1cl]]*4/Tabelle33[[#This Row],[4cl]]</f>
        <v>0.13872000000000001</v>
      </c>
      <c r="O80" s="6"/>
      <c r="P80" s="6"/>
      <c r="Q80" s="7" t="e">
        <f>Tabelle33[[#This Row],[Portion Menge]]/Tabelle33[[#This Row],[Portion Preis]]</f>
        <v>#DIV/0!</v>
      </c>
    </row>
    <row r="81" spans="1:17">
      <c r="A81" s="5" t="s">
        <v>118</v>
      </c>
      <c r="D81" t="s">
        <v>16</v>
      </c>
      <c r="E81" t="s">
        <v>94</v>
      </c>
      <c r="F81" s="6">
        <v>24.9</v>
      </c>
      <c r="G81" s="6">
        <f>Tabelle33[[#This Row],[PriceNetto]]*1.19</f>
        <v>29.630999999999997</v>
      </c>
      <c r="H81">
        <v>0.7</v>
      </c>
      <c r="J81" s="6">
        <f>Tabelle33[[#This Row],[PriceBrutto]]/70</f>
        <v>0.42329999999999995</v>
      </c>
      <c r="K81" s="6">
        <v>4</v>
      </c>
      <c r="L81" s="7">
        <f>Tabelle33[[#This Row],[Preis 1cl]]*2/Tabelle33[[#This Row],[2cl]]</f>
        <v>0.21164999999999998</v>
      </c>
      <c r="M81" s="6">
        <v>8</v>
      </c>
      <c r="N81" s="7">
        <f>Tabelle33[[#This Row],[Preis 1cl]]*4/Tabelle33[[#This Row],[4cl]]</f>
        <v>0.21164999999999998</v>
      </c>
      <c r="O81" s="6"/>
      <c r="P81" s="6"/>
      <c r="Q81" s="7" t="e">
        <f>Tabelle33[[#This Row],[Portion Menge]]/Tabelle33[[#This Row],[Portion Preis]]</f>
        <v>#DIV/0!</v>
      </c>
    </row>
    <row r="82" spans="1:17">
      <c r="A82" s="5" t="s">
        <v>118</v>
      </c>
      <c r="D82" t="s">
        <v>16</v>
      </c>
      <c r="E82" t="s">
        <v>18</v>
      </c>
      <c r="F82" s="6">
        <v>30.17</v>
      </c>
      <c r="G82" s="6">
        <f>Tabelle33[[#This Row],[PriceNetto]]*1.19</f>
        <v>35.902300000000004</v>
      </c>
      <c r="H82">
        <v>0.7</v>
      </c>
      <c r="J82" s="6">
        <f>Tabelle33[[#This Row],[PriceBrutto]]/70</f>
        <v>0.51289000000000007</v>
      </c>
      <c r="K82" s="6">
        <v>4</v>
      </c>
      <c r="L82" s="7">
        <f>Tabelle33[[#This Row],[Preis 1cl]]*2/Tabelle33[[#This Row],[2cl]]</f>
        <v>0.25644500000000003</v>
      </c>
      <c r="M82" s="6">
        <v>8</v>
      </c>
      <c r="N82" s="7">
        <f>Tabelle33[[#This Row],[Preis 1cl]]*4/Tabelle33[[#This Row],[4cl]]</f>
        <v>0.25644500000000003</v>
      </c>
      <c r="O82" s="6"/>
      <c r="P82" s="6"/>
      <c r="Q82" s="7" t="e">
        <f>Tabelle33[[#This Row],[Portion Menge]]/Tabelle33[[#This Row],[Portion Preis]]</f>
        <v>#DIV/0!</v>
      </c>
    </row>
    <row r="83" spans="1:17">
      <c r="A83" s="5" t="s">
        <v>118</v>
      </c>
      <c r="D83" t="s">
        <v>16</v>
      </c>
      <c r="E83" t="s">
        <v>95</v>
      </c>
      <c r="F83" s="6">
        <v>44.28</v>
      </c>
      <c r="G83" s="6">
        <f>Tabelle33[[#This Row],[PriceNetto]]*1.19</f>
        <v>52.693199999999997</v>
      </c>
      <c r="H83">
        <v>0.7</v>
      </c>
      <c r="J83" s="6">
        <f>Tabelle33[[#This Row],[PriceBrutto]]/70</f>
        <v>0.75275999999999998</v>
      </c>
      <c r="K83" s="6">
        <v>4</v>
      </c>
      <c r="L83" s="7">
        <f>Tabelle33[[#This Row],[Preis 1cl]]*2/Tabelle33[[#This Row],[2cl]]</f>
        <v>0.37637999999999999</v>
      </c>
      <c r="M83" s="6">
        <v>8</v>
      </c>
      <c r="N83" s="7">
        <f>Tabelle33[[#This Row],[Preis 1cl]]*4/Tabelle33[[#This Row],[4cl]]</f>
        <v>0.37637999999999999</v>
      </c>
      <c r="O83" s="6"/>
      <c r="P83" s="6"/>
      <c r="Q83" s="7" t="e">
        <f>Tabelle33[[#This Row],[Portion Menge]]/Tabelle33[[#This Row],[Portion Preis]]</f>
        <v>#DIV/0!</v>
      </c>
    </row>
    <row r="84" spans="1:17">
      <c r="A84" s="5" t="s">
        <v>118</v>
      </c>
      <c r="D84" t="s">
        <v>36</v>
      </c>
      <c r="E84" t="s">
        <v>96</v>
      </c>
      <c r="F84" s="6">
        <v>9.35</v>
      </c>
      <c r="G84" s="6">
        <f>Tabelle33[[#This Row],[PriceNetto]]*1.19</f>
        <v>11.126499999999998</v>
      </c>
      <c r="H84">
        <v>0.75</v>
      </c>
      <c r="J84" s="6">
        <f>Tabelle33[[#This Row],[PriceBrutto]]/75</f>
        <v>0.14835333333333331</v>
      </c>
      <c r="K84" s="6">
        <v>4</v>
      </c>
      <c r="L84" s="7">
        <f>Tabelle33[[#This Row],[Preis 1cl]]*2/Tabelle33[[#This Row],[2cl]]</f>
        <v>7.4176666666666655E-2</v>
      </c>
      <c r="M84" s="6">
        <v>8</v>
      </c>
      <c r="N84" s="7">
        <f>Tabelle33[[#This Row],[Preis 1cl]]*4/Tabelle33[[#This Row],[4cl]]</f>
        <v>7.4176666666666655E-2</v>
      </c>
      <c r="O84" s="6"/>
      <c r="P84" s="6"/>
      <c r="Q84" s="7" t="e">
        <f>Tabelle33[[#This Row],[Portion Menge]]/Tabelle33[[#This Row],[Portion Preis]]</f>
        <v>#DIV/0!</v>
      </c>
    </row>
    <row r="85" spans="1:17">
      <c r="A85" s="5" t="s">
        <v>118</v>
      </c>
      <c r="D85" t="s">
        <v>28</v>
      </c>
      <c r="E85" t="s">
        <v>97</v>
      </c>
      <c r="F85" s="6">
        <v>21.5</v>
      </c>
      <c r="G85" s="6">
        <f>Tabelle33[[#This Row],[PriceNetto]]*1.19</f>
        <v>25.584999999999997</v>
      </c>
      <c r="H85">
        <v>0.7</v>
      </c>
      <c r="J85" s="6">
        <f>Tabelle33[[#This Row],[PriceBrutto]]/70</f>
        <v>0.36549999999999994</v>
      </c>
      <c r="K85" s="6">
        <v>4</v>
      </c>
      <c r="L85" s="7">
        <f>Tabelle33[[#This Row],[Preis 1cl]]*2/Tabelle33[[#This Row],[2cl]]</f>
        <v>0.18274999999999997</v>
      </c>
      <c r="M85" s="6">
        <v>8</v>
      </c>
      <c r="N85" s="7">
        <f>Tabelle33[[#This Row],[Preis 1cl]]*4/Tabelle33[[#This Row],[4cl]]</f>
        <v>0.18274999999999997</v>
      </c>
      <c r="O85" s="6"/>
      <c r="P85" s="6"/>
      <c r="Q85" s="7" t="e">
        <f>Tabelle33[[#This Row],[Portion Menge]]/Tabelle33[[#This Row],[Portion Preis]]</f>
        <v>#DIV/0!</v>
      </c>
    </row>
    <row r="86" spans="1:17">
      <c r="A86" s="5" t="s">
        <v>118</v>
      </c>
      <c r="D86" t="s">
        <v>52</v>
      </c>
      <c r="E86" t="s">
        <v>53</v>
      </c>
      <c r="F86" s="6">
        <v>14.47</v>
      </c>
      <c r="G86" s="6">
        <f>Tabelle33[[#This Row],[PriceNetto]]*1.19</f>
        <v>17.2193</v>
      </c>
      <c r="H86">
        <v>7.92</v>
      </c>
      <c r="J86" s="6">
        <f>Tabelle33[[#This Row],[PriceBrutto]]/792</f>
        <v>2.1741540404040405E-2</v>
      </c>
      <c r="K86" s="6"/>
      <c r="L86" s="7" t="e">
        <f>Tabelle33[[#This Row],[Preis 1cl]]*2/Tabelle33[[#This Row],[2cl]]</f>
        <v>#DIV/0!</v>
      </c>
      <c r="M86" s="6"/>
      <c r="N86" s="7" t="e">
        <f>Tabelle33[[#This Row],[Preis 1cl]]*4/Tabelle33[[#This Row],[4cl]]</f>
        <v>#DIV/0!</v>
      </c>
      <c r="O86" s="6">
        <f>Tabelle33[[#This Row],[Preis 1cl]]*33</f>
        <v>0.71747083333333339</v>
      </c>
      <c r="P86" s="6">
        <v>4</v>
      </c>
      <c r="Q86" s="7">
        <f>Tabelle33[[#This Row],[Portion Menge]]/Tabelle33[[#This Row],[Portion Preis]]</f>
        <v>0.17936770833333335</v>
      </c>
    </row>
    <row r="87" spans="1:17">
      <c r="A87" s="5" t="s">
        <v>118</v>
      </c>
      <c r="D87" t="s">
        <v>81</v>
      </c>
      <c r="E87" t="s">
        <v>98</v>
      </c>
      <c r="F87" s="6">
        <v>15</v>
      </c>
      <c r="G87" s="6">
        <f>Tabelle33[[#This Row],[PriceNetto]]*1.19</f>
        <v>17.849999999999998</v>
      </c>
      <c r="H87">
        <v>1</v>
      </c>
      <c r="J87" s="6">
        <f>Tabelle33[[#This Row],[PriceBrutto]]/100</f>
        <v>0.17849999999999999</v>
      </c>
      <c r="K87" s="6">
        <v>4</v>
      </c>
      <c r="L87" s="7">
        <f>Tabelle33[[#This Row],[Preis 1cl]]*2/Tabelle33[[#This Row],[2cl]]</f>
        <v>8.9249999999999996E-2</v>
      </c>
      <c r="M87" s="6">
        <v>8</v>
      </c>
      <c r="N87" s="7">
        <f>Tabelle33[[#This Row],[Preis 1cl]]*4/Tabelle33[[#This Row],[4cl]]</f>
        <v>8.9249999999999996E-2</v>
      </c>
      <c r="O87" s="6"/>
      <c r="P87" s="6"/>
      <c r="Q87" s="7" t="e">
        <f>Tabelle33[[#This Row],[Portion Menge]]/Tabelle33[[#This Row],[Portion Preis]]</f>
        <v>#DIV/0!</v>
      </c>
    </row>
    <row r="88" spans="1:17">
      <c r="A88" s="5" t="s">
        <v>118</v>
      </c>
      <c r="D88" t="s">
        <v>81</v>
      </c>
      <c r="E88" t="s">
        <v>98</v>
      </c>
      <c r="F88" s="6">
        <v>15.9</v>
      </c>
      <c r="G88" s="6">
        <f>Tabelle33[[#This Row],[PriceNetto]]*1.19</f>
        <v>18.920999999999999</v>
      </c>
      <c r="H88">
        <v>1</v>
      </c>
      <c r="J88" s="6">
        <f>Tabelle33[[#This Row],[PriceBrutto]]/100</f>
        <v>0.18920999999999999</v>
      </c>
      <c r="K88" s="6">
        <v>4</v>
      </c>
      <c r="L88" s="7">
        <f>Tabelle33[[#This Row],[Preis 1cl]]*2/Tabelle33[[#This Row],[2cl]]</f>
        <v>9.4604999999999995E-2</v>
      </c>
      <c r="M88" s="6">
        <v>8</v>
      </c>
      <c r="N88" s="7">
        <f>Tabelle33[[#This Row],[Preis 1cl]]*4/Tabelle33[[#This Row],[4cl]]</f>
        <v>9.4604999999999995E-2</v>
      </c>
      <c r="O88" s="6"/>
      <c r="P88" s="6"/>
      <c r="Q88" s="7" t="e">
        <f>Tabelle33[[#This Row],[Portion Menge]]/Tabelle33[[#This Row],[Portion Preis]]</f>
        <v>#DIV/0!</v>
      </c>
    </row>
    <row r="89" spans="1:17">
      <c r="A89" s="5" t="s">
        <v>118</v>
      </c>
      <c r="D89" t="s">
        <v>81</v>
      </c>
      <c r="E89" t="s">
        <v>99</v>
      </c>
      <c r="F89" s="6">
        <v>14.31</v>
      </c>
      <c r="G89" s="6">
        <f>Tabelle33[[#This Row],[PriceNetto]]*1.19</f>
        <v>17.0289</v>
      </c>
      <c r="H89">
        <v>1</v>
      </c>
      <c r="J89" s="6">
        <f>Tabelle33[[#This Row],[PriceBrutto]]/100</f>
        <v>0.170289</v>
      </c>
      <c r="K89" s="6">
        <v>4</v>
      </c>
      <c r="L89" s="7">
        <f>Tabelle33[[#This Row],[Preis 1cl]]*2/Tabelle33[[#This Row],[2cl]]</f>
        <v>8.5144499999999998E-2</v>
      </c>
      <c r="M89" s="6">
        <v>8</v>
      </c>
      <c r="N89" s="7">
        <f>Tabelle33[[#This Row],[Preis 1cl]]*4/Tabelle33[[#This Row],[4cl]]</f>
        <v>8.5144499999999998E-2</v>
      </c>
      <c r="O89" s="6"/>
      <c r="P89" s="6"/>
      <c r="Q89" s="7" t="e">
        <f>Tabelle33[[#This Row],[Portion Menge]]/Tabelle33[[#This Row],[Portion Preis]]</f>
        <v>#DIV/0!</v>
      </c>
    </row>
    <row r="90" spans="1:17">
      <c r="A90" s="5" t="s">
        <v>118</v>
      </c>
      <c r="D90" t="s">
        <v>9</v>
      </c>
      <c r="E90" t="s">
        <v>100</v>
      </c>
      <c r="F90" s="6">
        <v>17.899999999999999</v>
      </c>
      <c r="G90" s="6">
        <f>Tabelle33[[#This Row],[PriceNetto]]*1.19</f>
        <v>21.300999999999998</v>
      </c>
      <c r="H90">
        <v>1</v>
      </c>
      <c r="J90" s="6">
        <f>Tabelle33[[#This Row],[PriceBrutto]]/100</f>
        <v>0.21300999999999998</v>
      </c>
      <c r="K90" s="6">
        <v>4</v>
      </c>
      <c r="L90" s="7">
        <f>Tabelle33[[#This Row],[Preis 1cl]]*2/Tabelle33[[#This Row],[2cl]]</f>
        <v>0.10650499999999999</v>
      </c>
      <c r="M90" s="6">
        <v>8</v>
      </c>
      <c r="N90" s="7">
        <f>Tabelle33[[#This Row],[Preis 1cl]]*4/Tabelle33[[#This Row],[4cl]]</f>
        <v>0.10650499999999999</v>
      </c>
      <c r="O90" s="6"/>
      <c r="P90" s="6"/>
      <c r="Q90" s="7" t="e">
        <f>Tabelle33[[#This Row],[Portion Menge]]/Tabelle33[[#This Row],[Portion Preis]]</f>
        <v>#DIV/0!</v>
      </c>
    </row>
    <row r="91" spans="1:17">
      <c r="A91" s="5" t="s">
        <v>118</v>
      </c>
      <c r="D91" t="s">
        <v>9</v>
      </c>
      <c r="E91" t="s">
        <v>101</v>
      </c>
      <c r="F91" s="6">
        <v>16.11</v>
      </c>
      <c r="G91" s="6">
        <f>Tabelle33[[#This Row],[PriceNetto]]*1.19</f>
        <v>19.1709</v>
      </c>
      <c r="H91">
        <v>1</v>
      </c>
      <c r="J91" s="6">
        <f>Tabelle33[[#This Row],[PriceBrutto]]/100</f>
        <v>0.19170899999999999</v>
      </c>
      <c r="K91" s="6">
        <v>4</v>
      </c>
      <c r="L91" s="7">
        <f>Tabelle33[[#This Row],[Preis 1cl]]*2/Tabelle33[[#This Row],[2cl]]</f>
        <v>9.5854499999999995E-2</v>
      </c>
      <c r="M91" s="6">
        <v>8</v>
      </c>
      <c r="N91" s="7">
        <f>Tabelle33[[#This Row],[Preis 1cl]]*4/Tabelle33[[#This Row],[4cl]]</f>
        <v>9.5854499999999995E-2</v>
      </c>
      <c r="O91" s="6"/>
      <c r="P91" s="6"/>
      <c r="Q91" s="7" t="e">
        <f>Tabelle33[[#This Row],[Portion Menge]]/Tabelle33[[#This Row],[Portion Preis]]</f>
        <v>#DIV/0!</v>
      </c>
    </row>
    <row r="92" spans="1:17">
      <c r="A92" s="5" t="s">
        <v>118</v>
      </c>
      <c r="D92" t="s">
        <v>9</v>
      </c>
      <c r="E92" t="s">
        <v>100</v>
      </c>
      <c r="F92" s="6">
        <v>17.399999999999999</v>
      </c>
      <c r="G92" s="6">
        <f>Tabelle33[[#This Row],[PriceNetto]]*1.19</f>
        <v>20.705999999999996</v>
      </c>
      <c r="H92">
        <v>1</v>
      </c>
      <c r="J92" s="6">
        <f>Tabelle33[[#This Row],[PriceBrutto]]/100</f>
        <v>0.20705999999999997</v>
      </c>
      <c r="K92" s="6">
        <v>4</v>
      </c>
      <c r="L92" s="7">
        <f>Tabelle33[[#This Row],[Preis 1cl]]*2/Tabelle33[[#This Row],[2cl]]</f>
        <v>0.10352999999999998</v>
      </c>
      <c r="M92" s="6">
        <v>8</v>
      </c>
      <c r="N92" s="7">
        <f>Tabelle33[[#This Row],[Preis 1cl]]*4/Tabelle33[[#This Row],[4cl]]</f>
        <v>0.10352999999999998</v>
      </c>
      <c r="O92" s="6"/>
      <c r="P92" s="6"/>
      <c r="Q92" s="7" t="e">
        <f>Tabelle33[[#This Row],[Portion Menge]]/Tabelle33[[#This Row],[Portion Preis]]</f>
        <v>#DIV/0!</v>
      </c>
    </row>
    <row r="93" spans="1:17">
      <c r="A93" s="5" t="s">
        <v>118</v>
      </c>
      <c r="D93" t="s">
        <v>9</v>
      </c>
      <c r="E93" t="s">
        <v>102</v>
      </c>
      <c r="F93" s="6">
        <v>30.72</v>
      </c>
      <c r="G93" s="6">
        <f>Tabelle33[[#This Row],[PriceNetto]]*1.19</f>
        <v>36.556799999999996</v>
      </c>
      <c r="H93">
        <v>0.5</v>
      </c>
      <c r="J93" s="6">
        <f>Tabelle33[[#This Row],[PriceBrutto]]/50</f>
        <v>0.7311359999999999</v>
      </c>
      <c r="K93" s="6">
        <v>4</v>
      </c>
      <c r="L93" s="7">
        <f>Tabelle33[[#This Row],[Preis 1cl]]*2/Tabelle33[[#This Row],[2cl]]</f>
        <v>0.36556799999999995</v>
      </c>
      <c r="M93" s="6">
        <v>8</v>
      </c>
      <c r="N93" s="7">
        <f>Tabelle33[[#This Row],[Preis 1cl]]*4/Tabelle33[[#This Row],[4cl]]</f>
        <v>0.36556799999999995</v>
      </c>
      <c r="O93" s="6"/>
      <c r="P93" s="6"/>
      <c r="Q93" s="7" t="e">
        <f>Tabelle33[[#This Row],[Portion Menge]]/Tabelle33[[#This Row],[Portion Preis]]</f>
        <v>#DIV/0!</v>
      </c>
    </row>
    <row r="94" spans="1:17">
      <c r="A94" s="5" t="s">
        <v>118</v>
      </c>
      <c r="D94" t="s">
        <v>45</v>
      </c>
      <c r="E94" t="s">
        <v>103</v>
      </c>
      <c r="F94" s="6">
        <v>18.71</v>
      </c>
      <c r="G94" s="6">
        <f>Tabelle33[[#This Row],[PriceNetto]]*1.19</f>
        <v>22.264900000000001</v>
      </c>
      <c r="H94">
        <v>7.92</v>
      </c>
      <c r="J94" s="6">
        <f>Tabelle33[[#This Row],[PriceBrutto]]/792</f>
        <v>2.8112247474747477E-2</v>
      </c>
      <c r="K94" s="6"/>
      <c r="L94" s="7" t="e">
        <f>Tabelle33[[#This Row],[Preis 1cl]]*2/Tabelle33[[#This Row],[2cl]]</f>
        <v>#DIV/0!</v>
      </c>
      <c r="M94" s="6"/>
      <c r="N94" s="7" t="e">
        <f>Tabelle33[[#This Row],[Preis 1cl]]*4/Tabelle33[[#This Row],[4cl]]</f>
        <v>#DIV/0!</v>
      </c>
      <c r="O94" s="6">
        <f>Tabelle33[[#This Row],[Preis 1cl]]*33</f>
        <v>0.92770416666666677</v>
      </c>
      <c r="P94" s="6">
        <v>4</v>
      </c>
      <c r="Q94" s="7">
        <f>Tabelle33[[#This Row],[Portion Menge]]/Tabelle33[[#This Row],[Portion Preis]]</f>
        <v>0.23192604166666669</v>
      </c>
    </row>
    <row r="95" spans="1:17">
      <c r="A95" s="5" t="s">
        <v>118</v>
      </c>
      <c r="D95" t="s">
        <v>28</v>
      </c>
      <c r="E95" t="s">
        <v>104</v>
      </c>
      <c r="F95" s="6"/>
      <c r="G95" s="6">
        <v>16.989999999999998</v>
      </c>
      <c r="H95">
        <v>0.7</v>
      </c>
      <c r="J95" s="6">
        <f>Tabelle33[[#This Row],[PriceBrutto]]/70</f>
        <v>0.24271428571428569</v>
      </c>
      <c r="K95" s="6">
        <v>4</v>
      </c>
      <c r="L95" s="7">
        <f>Tabelle33[[#This Row],[Preis 1cl]]*2/Tabelle33[[#This Row],[2cl]]</f>
        <v>0.12135714285714284</v>
      </c>
      <c r="M95" s="6">
        <v>8</v>
      </c>
      <c r="N95" s="7">
        <f>Tabelle33[[#This Row],[Preis 1cl]]*4/Tabelle33[[#This Row],[4cl]]</f>
        <v>0.12135714285714284</v>
      </c>
      <c r="O95" s="6"/>
      <c r="P95" s="6"/>
      <c r="Q95" s="7" t="e">
        <f>Tabelle33[[#This Row],[Portion Menge]]/Tabelle33[[#This Row],[Portion Preis]]</f>
        <v>#DIV/0!</v>
      </c>
    </row>
    <row r="96" spans="1:17">
      <c r="A96" s="5" t="s">
        <v>118</v>
      </c>
      <c r="D96" t="s">
        <v>28</v>
      </c>
      <c r="E96" t="s">
        <v>105</v>
      </c>
      <c r="F96" s="6"/>
      <c r="G96" s="6">
        <v>18.79</v>
      </c>
      <c r="H96">
        <v>0.7</v>
      </c>
      <c r="J96" s="6">
        <f>Tabelle33[[#This Row],[PriceBrutto]]/70</f>
        <v>0.26842857142857141</v>
      </c>
      <c r="K96" s="6">
        <v>4</v>
      </c>
      <c r="L96" s="7">
        <f>Tabelle33[[#This Row],[Preis 1cl]]*2/Tabelle33[[#This Row],[2cl]]</f>
        <v>0.1342142857142857</v>
      </c>
      <c r="M96" s="6">
        <v>8</v>
      </c>
      <c r="N96" s="7">
        <f>Tabelle33[[#This Row],[Preis 1cl]]*4/Tabelle33[[#This Row],[4cl]]</f>
        <v>0.1342142857142857</v>
      </c>
      <c r="O96" s="6"/>
      <c r="P96" s="6"/>
      <c r="Q96" s="7" t="e">
        <f>Tabelle33[[#This Row],[Portion Menge]]/Tabelle33[[#This Row],[Portion Preis]]</f>
        <v>#DIV/0!</v>
      </c>
    </row>
    <row r="97" spans="1:17">
      <c r="A97" s="5" t="s">
        <v>118</v>
      </c>
      <c r="D97" t="s">
        <v>24</v>
      </c>
      <c r="E97" t="s">
        <v>106</v>
      </c>
      <c r="F97" s="6"/>
      <c r="G97" s="6">
        <v>16.989999999999998</v>
      </c>
      <c r="H97">
        <v>0.7</v>
      </c>
      <c r="J97" s="6">
        <f>Tabelle33[[#This Row],[PriceBrutto]]/70</f>
        <v>0.24271428571428569</v>
      </c>
      <c r="K97" s="6">
        <v>4</v>
      </c>
      <c r="L97" s="7">
        <f>Tabelle33[[#This Row],[Preis 1cl]]*2/Tabelle33[[#This Row],[2cl]]</f>
        <v>0.12135714285714284</v>
      </c>
      <c r="M97" s="14">
        <v>8</v>
      </c>
      <c r="N97" s="7">
        <f>Tabelle33[[#This Row],[Preis 1cl]]*4/Tabelle33[[#This Row],[4cl]]</f>
        <v>0.12135714285714284</v>
      </c>
      <c r="O97" s="6"/>
      <c r="P97" s="6"/>
      <c r="Q97" s="7" t="e">
        <f>Tabelle33[[#This Row],[Portion Menge]]/Tabelle33[[#This Row],[Portion Preis]]</f>
        <v>#DIV/0!</v>
      </c>
    </row>
    <row r="98" spans="1:17">
      <c r="A98" s="5" t="s">
        <v>118</v>
      </c>
      <c r="D98" t="s">
        <v>39</v>
      </c>
      <c r="E98" t="s">
        <v>38</v>
      </c>
      <c r="F98" s="6">
        <v>5.27</v>
      </c>
      <c r="G98" s="6">
        <f>Tabelle33[[#This Row],[PriceNetto]]*1.19</f>
        <v>6.2712999999999992</v>
      </c>
      <c r="J98" s="6"/>
      <c r="K98" s="6"/>
      <c r="L98" s="7" t="e">
        <f>Tabelle33[[#This Row],[Preis 1cl]]*2/Tabelle33[[#This Row],[2cl]]</f>
        <v>#DIV/0!</v>
      </c>
      <c r="M98" s="6"/>
      <c r="N98" s="7" t="e">
        <f>Tabelle33[[#This Row],[Preis 1cl]]*4/Tabelle33[[#This Row],[4cl]]</f>
        <v>#DIV/0!</v>
      </c>
      <c r="O98" s="6"/>
      <c r="P98" s="6"/>
      <c r="Q98" s="7" t="e">
        <f>Tabelle33[[#This Row],[Portion Menge]]/Tabelle33[[#This Row],[Portion Preis]]</f>
        <v>#DIV/0!</v>
      </c>
    </row>
    <row r="99" spans="1:17">
      <c r="A99" s="5" t="s">
        <v>118</v>
      </c>
      <c r="D99" t="s">
        <v>41</v>
      </c>
      <c r="E99" t="s">
        <v>40</v>
      </c>
      <c r="F99" s="6">
        <v>12.99</v>
      </c>
      <c r="G99" s="6">
        <f>Tabelle33[[#This Row],[PriceNetto]]*1.19</f>
        <v>15.4581</v>
      </c>
      <c r="J99" s="6"/>
      <c r="K99" s="6"/>
      <c r="L99" s="7" t="e">
        <f>Tabelle33[[#This Row],[Preis 1cl]]*2/Tabelle33[[#This Row],[2cl]]</f>
        <v>#DIV/0!</v>
      </c>
      <c r="M99" s="6"/>
      <c r="N99" s="7" t="e">
        <f>Tabelle33[[#This Row],[Preis 1cl]]*4/Tabelle33[[#This Row],[4cl]]</f>
        <v>#DIV/0!</v>
      </c>
      <c r="O99" s="6"/>
      <c r="P99" s="6"/>
      <c r="Q99" s="7" t="e">
        <f>Tabelle33[[#This Row],[Portion Menge]]/Tabelle33[[#This Row],[Portion Preis]]</f>
        <v>#DIV/0!</v>
      </c>
    </row>
    <row r="100" spans="1:17">
      <c r="A100" s="5" t="s">
        <v>118</v>
      </c>
      <c r="D100" t="s">
        <v>16</v>
      </c>
      <c r="E100" t="s">
        <v>17</v>
      </c>
      <c r="F100" s="6">
        <v>37.22</v>
      </c>
      <c r="G100" s="6">
        <f>Tabelle33[[#This Row],[PriceNetto]]*1.19</f>
        <v>44.291799999999995</v>
      </c>
      <c r="H100">
        <v>0.7</v>
      </c>
      <c r="J100" s="6">
        <f>Tabelle33[[#This Row],[PriceBrutto]]/70</f>
        <v>0.63273999999999997</v>
      </c>
      <c r="K100" s="6">
        <v>4</v>
      </c>
      <c r="L100" s="7">
        <f>Tabelle33[[#This Row],[Preis 1cl]]*2/Tabelle33[[#This Row],[2cl]]</f>
        <v>0.31636999999999998</v>
      </c>
      <c r="M100" s="6">
        <v>8</v>
      </c>
      <c r="N100" s="7">
        <f>Tabelle33[[#This Row],[Preis 1cl]]*4/Tabelle33[[#This Row],[4cl]]</f>
        <v>0.31636999999999998</v>
      </c>
      <c r="O100" s="6"/>
      <c r="P100" s="6"/>
      <c r="Q100" s="7" t="e">
        <f>Tabelle33[[#This Row],[Portion Menge]]/Tabelle33[[#This Row],[Portion Preis]]</f>
        <v>#DIV/0!</v>
      </c>
    </row>
    <row r="101" spans="1:17">
      <c r="A101" s="5" t="s">
        <v>118</v>
      </c>
      <c r="D101" t="s">
        <v>28</v>
      </c>
      <c r="E101" t="s">
        <v>27</v>
      </c>
      <c r="F101" s="6">
        <v>6.6</v>
      </c>
      <c r="G101" s="6">
        <f>Tabelle33[[#This Row],[PriceNetto]]*1.19</f>
        <v>7.8539999999999992</v>
      </c>
      <c r="H101">
        <v>0.7</v>
      </c>
      <c r="J101" s="6">
        <f>Tabelle33[[#This Row],[PriceBrutto]]/70</f>
        <v>0.11219999999999999</v>
      </c>
      <c r="K101" s="6">
        <v>4</v>
      </c>
      <c r="L101" s="7">
        <f>Tabelle33[[#This Row],[Preis 1cl]]*2/Tabelle33[[#This Row],[2cl]]</f>
        <v>5.6099999999999997E-2</v>
      </c>
      <c r="M101" s="6">
        <v>8</v>
      </c>
      <c r="N101" s="7">
        <f>Tabelle33[[#This Row],[Preis 1cl]]*4/Tabelle33[[#This Row],[4cl]]</f>
        <v>5.6099999999999997E-2</v>
      </c>
      <c r="O101" s="6"/>
      <c r="P101" s="6"/>
      <c r="Q101" s="7" t="e">
        <f>Tabelle33[[#This Row],[Portion Menge]]/Tabelle33[[#This Row],[Portion Preis]]</f>
        <v>#DIV/0!</v>
      </c>
    </row>
    <row r="102" spans="1:17">
      <c r="A102" s="5" t="s">
        <v>118</v>
      </c>
      <c r="D102" t="s">
        <v>28</v>
      </c>
      <c r="E102" t="s">
        <v>27</v>
      </c>
      <c r="F102" s="6">
        <v>9.9</v>
      </c>
      <c r="G102" s="6">
        <f>Tabelle33[[#This Row],[PriceNetto]]*1.19</f>
        <v>11.781000000000001</v>
      </c>
      <c r="H102">
        <v>1</v>
      </c>
      <c r="J102" s="6">
        <f>Tabelle33[[#This Row],[PriceBrutto]]/100</f>
        <v>0.11781000000000001</v>
      </c>
      <c r="K102" s="6">
        <v>4</v>
      </c>
      <c r="L102" s="7">
        <f>Tabelle33[[#This Row],[Preis 1cl]]*2/Tabelle33[[#This Row],[2cl]]</f>
        <v>5.8905000000000006E-2</v>
      </c>
      <c r="M102" s="6">
        <v>8</v>
      </c>
      <c r="N102" s="7">
        <f>Tabelle33[[#This Row],[Preis 1cl]]*4/Tabelle33[[#This Row],[4cl]]</f>
        <v>5.8905000000000006E-2</v>
      </c>
      <c r="O102" s="6"/>
      <c r="P102" s="6"/>
      <c r="Q102" s="7" t="e">
        <f>Tabelle33[[#This Row],[Portion Menge]]/Tabelle33[[#This Row],[Portion Preis]]</f>
        <v>#DIV/0!</v>
      </c>
    </row>
    <row r="103" spans="1:17">
      <c r="A103" s="5" t="s">
        <v>118</v>
      </c>
      <c r="D103" t="s">
        <v>36</v>
      </c>
      <c r="E103" t="s">
        <v>35</v>
      </c>
      <c r="F103" s="6">
        <v>13.88</v>
      </c>
      <c r="G103" s="6">
        <f>Tabelle33[[#This Row],[PriceNetto]]*1.19</f>
        <v>16.517199999999999</v>
      </c>
      <c r="H103">
        <v>1</v>
      </c>
      <c r="J103" s="6">
        <f>Tabelle33[[#This Row],[PriceBrutto]]/100</f>
        <v>0.16517199999999999</v>
      </c>
      <c r="K103" s="6">
        <v>4</v>
      </c>
      <c r="L103" s="7">
        <f>Tabelle33[[#This Row],[Preis 1cl]]*2/Tabelle33[[#This Row],[2cl]]</f>
        <v>8.2585999999999993E-2</v>
      </c>
      <c r="M103" s="6">
        <v>8</v>
      </c>
      <c r="N103" s="7">
        <f>Tabelle33[[#This Row],[Preis 1cl]]*4/Tabelle33[[#This Row],[4cl]]</f>
        <v>8.2585999999999993E-2</v>
      </c>
      <c r="O103" s="6"/>
      <c r="P103" s="6"/>
      <c r="Q103" s="7" t="e">
        <f>Tabelle33[[#This Row],[Portion Menge]]/Tabelle33[[#This Row],[Portion Preis]]</f>
        <v>#DIV/0!</v>
      </c>
    </row>
    <row r="104" spans="1:17">
      <c r="A104" s="5" t="s">
        <v>118</v>
      </c>
      <c r="D104" t="s">
        <v>14</v>
      </c>
      <c r="E104" t="s">
        <v>107</v>
      </c>
      <c r="F104" s="6">
        <v>31.55</v>
      </c>
      <c r="G104" s="6">
        <f>Tabelle33[[#This Row],[PriceNetto]]*1.19</f>
        <v>37.544499999999999</v>
      </c>
      <c r="H104">
        <v>0.7</v>
      </c>
      <c r="J104" s="6">
        <f>Tabelle33[[#This Row],[PriceBrutto]]/70</f>
        <v>0.53634999999999999</v>
      </c>
      <c r="K104" s="6">
        <v>6</v>
      </c>
      <c r="L104" s="7">
        <f>Tabelle33[[#This Row],[Preis 1cl]]*2/Tabelle33[[#This Row],[2cl]]</f>
        <v>0.17878333333333332</v>
      </c>
      <c r="M104" s="6">
        <v>8</v>
      </c>
      <c r="N104" s="7">
        <f>Tabelle33[[#This Row],[Preis 1cl]]*4/Tabelle33[[#This Row],[4cl]]</f>
        <v>0.268175</v>
      </c>
      <c r="O104" s="6"/>
      <c r="P104" s="6"/>
      <c r="Q104" s="7" t="e">
        <f>Tabelle33[[#This Row],[Portion Menge]]/Tabelle33[[#This Row],[Portion Preis]]</f>
        <v>#DIV/0!</v>
      </c>
    </row>
    <row r="105" spans="1:17">
      <c r="A105" s="5" t="s">
        <v>118</v>
      </c>
      <c r="D105" t="s">
        <v>28</v>
      </c>
      <c r="E105" t="s">
        <v>29</v>
      </c>
      <c r="F105" s="6">
        <v>15.98</v>
      </c>
      <c r="G105" s="6">
        <f>Tabelle33[[#This Row],[PriceNetto]]*1.19</f>
        <v>19.016200000000001</v>
      </c>
      <c r="H105">
        <v>1</v>
      </c>
      <c r="J105" s="6">
        <f>Tabelle33[[#This Row],[PriceBrutto]]/100</f>
        <v>0.19016200000000003</v>
      </c>
      <c r="K105" s="6">
        <v>4</v>
      </c>
      <c r="L105" s="7">
        <f>Tabelle33[[#This Row],[Preis 1cl]]*2/Tabelle33[[#This Row],[2cl]]</f>
        <v>9.5081000000000013E-2</v>
      </c>
      <c r="M105" s="6">
        <v>8</v>
      </c>
      <c r="N105" s="7">
        <f>Tabelle33[[#This Row],[Preis 1cl]]*4/Tabelle33[[#This Row],[4cl]]</f>
        <v>9.5081000000000013E-2</v>
      </c>
      <c r="O105" s="6"/>
      <c r="P105" s="6"/>
      <c r="Q105" s="7" t="e">
        <f>Tabelle33[[#This Row],[Portion Menge]]/Tabelle33[[#This Row],[Portion Preis]]</f>
        <v>#DIV/0!</v>
      </c>
    </row>
    <row r="106" spans="1:17">
      <c r="A106" s="5" t="s">
        <v>118</v>
      </c>
      <c r="D106" t="s">
        <v>11</v>
      </c>
      <c r="E106" t="s">
        <v>108</v>
      </c>
      <c r="F106" s="6">
        <v>13.54</v>
      </c>
      <c r="G106" s="6">
        <f>Tabelle33[[#This Row],[PriceNetto]]*1.19</f>
        <v>16.112599999999997</v>
      </c>
      <c r="H106">
        <v>0.7</v>
      </c>
      <c r="J106" s="6">
        <f>Tabelle33[[#This Row],[PriceBrutto]]/70</f>
        <v>0.23017999999999997</v>
      </c>
      <c r="K106" s="6">
        <v>4</v>
      </c>
      <c r="L106" s="7">
        <f>Tabelle33[[#This Row],[Preis 1cl]]*2/Tabelle33[[#This Row],[2cl]]</f>
        <v>0.11508999999999998</v>
      </c>
      <c r="M106" s="6">
        <v>8</v>
      </c>
      <c r="N106" s="7">
        <f>Tabelle33[[#This Row],[Preis 1cl]]*4/Tabelle33[[#This Row],[4cl]]</f>
        <v>0.11508999999999998</v>
      </c>
      <c r="O106" s="6"/>
      <c r="P106" s="6"/>
      <c r="Q106" s="7" t="e">
        <f>Tabelle33[[#This Row],[Portion Menge]]/Tabelle33[[#This Row],[Portion Preis]]</f>
        <v>#DIV/0!</v>
      </c>
    </row>
    <row r="107" spans="1:17">
      <c r="A107" s="5" t="s">
        <v>118</v>
      </c>
      <c r="D107" t="s">
        <v>11</v>
      </c>
      <c r="E107" t="s">
        <v>109</v>
      </c>
      <c r="F107" s="6">
        <v>13.55</v>
      </c>
      <c r="G107" s="6">
        <f>Tabelle33[[#This Row],[PriceNetto]]*1.19</f>
        <v>16.124500000000001</v>
      </c>
      <c r="H107">
        <v>0.7</v>
      </c>
      <c r="J107" s="6">
        <f>Tabelle33[[#This Row],[PriceBrutto]]/70</f>
        <v>0.23035000000000003</v>
      </c>
      <c r="K107" s="6">
        <v>4</v>
      </c>
      <c r="L107" s="7">
        <f>Tabelle33[[#This Row],[Preis 1cl]]*2/Tabelle33[[#This Row],[2cl]]</f>
        <v>0.11517500000000001</v>
      </c>
      <c r="M107" s="6">
        <v>8</v>
      </c>
      <c r="N107" s="7">
        <f>Tabelle33[[#This Row],[Preis 1cl]]*4/Tabelle33[[#This Row],[4cl]]</f>
        <v>0.11517500000000001</v>
      </c>
      <c r="O107" s="6"/>
      <c r="P107" s="6"/>
      <c r="Q107" s="7" t="e">
        <f>Tabelle33[[#This Row],[Portion Menge]]/Tabelle33[[#This Row],[Portion Preis]]</f>
        <v>#DIV/0!</v>
      </c>
    </row>
    <row r="108" spans="1:17">
      <c r="A108" s="5" t="s">
        <v>118</v>
      </c>
      <c r="D108" t="s">
        <v>28</v>
      </c>
      <c r="E108" t="s">
        <v>31</v>
      </c>
      <c r="F108" s="6">
        <v>13.98</v>
      </c>
      <c r="G108" s="6">
        <f>Tabelle33[[#This Row],[PriceNetto]]*1.19</f>
        <v>16.636199999999999</v>
      </c>
      <c r="H108">
        <v>1</v>
      </c>
      <c r="J108" s="6">
        <f>Tabelle33[[#This Row],[PriceBrutto]]/100</f>
        <v>0.16636199999999998</v>
      </c>
      <c r="K108" s="6">
        <v>4</v>
      </c>
      <c r="L108" s="7">
        <f>Tabelle33[[#This Row],[Preis 1cl]]*2/Tabelle33[[#This Row],[2cl]]</f>
        <v>8.3180999999999991E-2</v>
      </c>
      <c r="M108" s="6">
        <v>8</v>
      </c>
      <c r="N108" s="7">
        <f>Tabelle33[[#This Row],[Preis 1cl]]*4/Tabelle33[[#This Row],[4cl]]</f>
        <v>8.3180999999999991E-2</v>
      </c>
      <c r="O108" s="6"/>
      <c r="P108" s="6"/>
      <c r="Q108" s="7" t="e">
        <f>Tabelle33[[#This Row],[Portion Menge]]/Tabelle33[[#This Row],[Portion Preis]]</f>
        <v>#DIV/0!</v>
      </c>
    </row>
    <row r="109" spans="1:17">
      <c r="A109" s="5" t="s">
        <v>118</v>
      </c>
      <c r="D109" t="s">
        <v>16</v>
      </c>
      <c r="E109" t="s">
        <v>18</v>
      </c>
      <c r="F109" s="6">
        <v>29.88</v>
      </c>
      <c r="G109" s="6">
        <f>Tabelle33[[#This Row],[PriceNetto]]*1.19</f>
        <v>35.557199999999995</v>
      </c>
      <c r="H109">
        <v>0.7</v>
      </c>
      <c r="J109" s="6">
        <f>Tabelle33[[#This Row],[PriceBrutto]]/70</f>
        <v>0.50795999999999997</v>
      </c>
      <c r="K109" s="6">
        <v>4</v>
      </c>
      <c r="L109" s="7">
        <f>Tabelle33[[#This Row],[Preis 1cl]]*2/Tabelle33[[#This Row],[2cl]]</f>
        <v>0.25397999999999998</v>
      </c>
      <c r="M109" s="6">
        <v>8</v>
      </c>
      <c r="N109" s="7">
        <f>Tabelle33[[#This Row],[Preis 1cl]]*4/Tabelle33[[#This Row],[4cl]]</f>
        <v>0.25397999999999998</v>
      </c>
      <c r="O109" s="6"/>
      <c r="P109" s="6"/>
      <c r="Q109" s="7" t="e">
        <f>Tabelle33[[#This Row],[Portion Menge]]/Tabelle33[[#This Row],[Portion Preis]]</f>
        <v>#DIV/0!</v>
      </c>
    </row>
    <row r="110" spans="1:17">
      <c r="A110" s="5" t="s">
        <v>118</v>
      </c>
      <c r="D110" t="s">
        <v>24</v>
      </c>
      <c r="E110" t="s">
        <v>23</v>
      </c>
      <c r="F110" s="6">
        <v>18.54</v>
      </c>
      <c r="G110" s="6">
        <f>Tabelle33[[#This Row],[PriceNetto]]*1.19</f>
        <v>22.0626</v>
      </c>
      <c r="H110">
        <v>0.7</v>
      </c>
      <c r="J110" s="6">
        <f>Tabelle33[[#This Row],[PriceBrutto]]/70</f>
        <v>0.31518000000000002</v>
      </c>
      <c r="K110" s="6">
        <v>4</v>
      </c>
      <c r="L110" s="7">
        <f>Tabelle33[[#This Row],[Preis 1cl]]*2/Tabelle33[[#This Row],[2cl]]</f>
        <v>0.15759000000000001</v>
      </c>
      <c r="M110" s="6">
        <v>8</v>
      </c>
      <c r="N110" s="7">
        <f>Tabelle33[[#This Row],[Preis 1cl]]*4/Tabelle33[[#This Row],[4cl]]</f>
        <v>0.15759000000000001</v>
      </c>
      <c r="O110" s="6"/>
      <c r="P110" s="6"/>
      <c r="Q110" s="7" t="e">
        <f>Tabelle33[[#This Row],[Portion Menge]]/Tabelle33[[#This Row],[Portion Preis]]</f>
        <v>#DIV/0!</v>
      </c>
    </row>
    <row r="111" spans="1:17">
      <c r="A111" s="5" t="s">
        <v>118</v>
      </c>
      <c r="D111" t="s">
        <v>24</v>
      </c>
      <c r="E111" t="s">
        <v>25</v>
      </c>
      <c r="F111" s="6">
        <v>19.21</v>
      </c>
      <c r="G111" s="6">
        <f>Tabelle33[[#This Row],[PriceNetto]]*1.19</f>
        <v>22.8599</v>
      </c>
      <c r="H111">
        <v>0.7</v>
      </c>
      <c r="J111" s="6">
        <f>Tabelle33[[#This Row],[PriceBrutto]]/70</f>
        <v>0.32656999999999997</v>
      </c>
      <c r="K111" s="6">
        <v>4</v>
      </c>
      <c r="L111" s="7">
        <f>Tabelle33[[#This Row],[Preis 1cl]]*2/Tabelle33[[#This Row],[2cl]]</f>
        <v>0.16328499999999999</v>
      </c>
      <c r="M111" s="6">
        <v>8</v>
      </c>
      <c r="N111" s="7">
        <f>Tabelle33[[#This Row],[Preis 1cl]]*4/Tabelle33[[#This Row],[4cl]]</f>
        <v>0.16328499999999999</v>
      </c>
      <c r="O111" s="6"/>
      <c r="P111" s="6"/>
      <c r="Q111" s="7" t="e">
        <f>Tabelle33[[#This Row],[Portion Menge]]/Tabelle33[[#This Row],[Portion Preis]]</f>
        <v>#DIV/0!</v>
      </c>
    </row>
    <row r="112" spans="1:17">
      <c r="A112" s="5" t="s">
        <v>118</v>
      </c>
      <c r="D112" t="s">
        <v>24</v>
      </c>
      <c r="E112" t="s">
        <v>110</v>
      </c>
      <c r="F112" s="6">
        <v>14.66</v>
      </c>
      <c r="G112" s="6">
        <f>Tabelle33[[#This Row],[PriceNetto]]*1.19</f>
        <v>17.445399999999999</v>
      </c>
      <c r="H112">
        <v>1</v>
      </c>
      <c r="J112" s="6">
        <f>Tabelle33[[#This Row],[PriceBrutto]]/100</f>
        <v>0.174454</v>
      </c>
      <c r="K112" s="6">
        <v>4</v>
      </c>
      <c r="L112" s="7">
        <f>Tabelle33[[#This Row],[Preis 1cl]]*2/Tabelle33[[#This Row],[2cl]]</f>
        <v>8.7226999999999999E-2</v>
      </c>
      <c r="M112" s="6">
        <v>8</v>
      </c>
      <c r="N112" s="7">
        <f>Tabelle33[[#This Row],[Preis 1cl]]*4/Tabelle33[[#This Row],[4cl]]</f>
        <v>8.7226999999999999E-2</v>
      </c>
      <c r="O112" s="6"/>
      <c r="P112" s="6"/>
      <c r="Q112" s="7" t="e">
        <f>Tabelle33[[#This Row],[Portion Menge]]/Tabelle33[[#This Row],[Portion Preis]]</f>
        <v>#DIV/0!</v>
      </c>
    </row>
    <row r="113" spans="1:17">
      <c r="A113" s="5" t="s">
        <v>118</v>
      </c>
      <c r="D113" t="s">
        <v>16</v>
      </c>
      <c r="E113" t="s">
        <v>19</v>
      </c>
      <c r="F113" s="6">
        <v>13.79</v>
      </c>
      <c r="G113" s="6">
        <f>Tabelle33[[#This Row],[PriceNetto]]*1.19</f>
        <v>16.4101</v>
      </c>
      <c r="H113">
        <v>0.7</v>
      </c>
      <c r="J113" s="6">
        <f>Tabelle33[[#This Row],[PriceBrutto]]/70</f>
        <v>0.23443</v>
      </c>
      <c r="K113" s="6">
        <v>4</v>
      </c>
      <c r="L113" s="7">
        <f>Tabelle33[[#This Row],[Preis 1cl]]*2/Tabelle33[[#This Row],[2cl]]</f>
        <v>0.117215</v>
      </c>
      <c r="M113" s="6">
        <v>8</v>
      </c>
      <c r="N113" s="7">
        <f>Tabelle33[[#This Row],[Preis 1cl]]*4/Tabelle33[[#This Row],[4cl]]</f>
        <v>0.117215</v>
      </c>
      <c r="O113" s="6"/>
      <c r="P113" s="6"/>
      <c r="Q113" s="7" t="e">
        <f>Tabelle33[[#This Row],[Portion Menge]]/Tabelle33[[#This Row],[Portion Preis]]</f>
        <v>#DIV/0!</v>
      </c>
    </row>
    <row r="114" spans="1:17">
      <c r="A114" s="5" t="s">
        <v>118</v>
      </c>
      <c r="D114" t="s">
        <v>11</v>
      </c>
      <c r="E114" t="s">
        <v>12</v>
      </c>
      <c r="F114" s="6">
        <v>16.84</v>
      </c>
      <c r="G114" s="6">
        <f>Tabelle33[[#This Row],[PriceNetto]]*1.19</f>
        <v>20.0396</v>
      </c>
      <c r="H114">
        <v>0.7</v>
      </c>
      <c r="J114" s="6">
        <f>Tabelle33[[#This Row],[PriceBrutto]]/70</f>
        <v>0.28627999999999998</v>
      </c>
      <c r="K114" s="6">
        <v>4</v>
      </c>
      <c r="L114" s="7">
        <f>Tabelle33[[#This Row],[Preis 1cl]]*2/Tabelle33[[#This Row],[2cl]]</f>
        <v>0.14313999999999999</v>
      </c>
      <c r="M114" s="6">
        <v>8</v>
      </c>
      <c r="N114" s="7">
        <f>Tabelle33[[#This Row],[Preis 1cl]]*4/Tabelle33[[#This Row],[4cl]]</f>
        <v>0.14313999999999999</v>
      </c>
      <c r="O114" s="6"/>
      <c r="P114" s="6"/>
      <c r="Q114" s="7" t="e">
        <f>Tabelle33[[#This Row],[Portion Menge]]/Tabelle33[[#This Row],[Portion Preis]]</f>
        <v>#DIV/0!</v>
      </c>
    </row>
    <row r="115" spans="1:17">
      <c r="A115" s="5" t="s">
        <v>118</v>
      </c>
      <c r="D115" t="s">
        <v>28</v>
      </c>
      <c r="E115" t="s">
        <v>33</v>
      </c>
      <c r="F115" s="6">
        <v>14.55</v>
      </c>
      <c r="G115" s="6">
        <f>Tabelle33[[#This Row],[PriceNetto]]*1.19</f>
        <v>17.314499999999999</v>
      </c>
      <c r="H115">
        <v>1</v>
      </c>
      <c r="J115" s="6">
        <f>Tabelle33[[#This Row],[PriceBrutto]]/100</f>
        <v>0.17314499999999999</v>
      </c>
      <c r="K115" s="6">
        <v>4</v>
      </c>
      <c r="L115" s="7">
        <f>Tabelle33[[#This Row],[Preis 1cl]]*2/Tabelle33[[#This Row],[2cl]]</f>
        <v>8.6572499999999997E-2</v>
      </c>
      <c r="M115" s="6">
        <v>8</v>
      </c>
      <c r="N115" s="7">
        <f>Tabelle33[[#This Row],[Preis 1cl]]*4/Tabelle33[[#This Row],[4cl]]</f>
        <v>8.6572499999999997E-2</v>
      </c>
      <c r="O115" s="6"/>
      <c r="P115" s="6"/>
      <c r="Q115" s="7" t="e">
        <f>Tabelle33[[#This Row],[Portion Menge]]/Tabelle33[[#This Row],[Portion Preis]]</f>
        <v>#DIV/0!</v>
      </c>
    </row>
    <row r="116" spans="1:17">
      <c r="A116" s="5" t="s">
        <v>118</v>
      </c>
      <c r="D116" t="s">
        <v>28</v>
      </c>
      <c r="E116" t="s">
        <v>30</v>
      </c>
      <c r="F116" s="6">
        <v>15.89</v>
      </c>
      <c r="G116" s="6">
        <f>Tabelle33[[#This Row],[PriceNetto]]*1.19</f>
        <v>18.909099999999999</v>
      </c>
      <c r="H116">
        <v>0.7</v>
      </c>
      <c r="J116" s="6">
        <f>Tabelle33[[#This Row],[PriceBrutto]]/70</f>
        <v>0.27012999999999998</v>
      </c>
      <c r="K116" s="6">
        <v>4</v>
      </c>
      <c r="L116" s="7">
        <f>Tabelle33[[#This Row],[Preis 1cl]]*2/Tabelle33[[#This Row],[2cl]]</f>
        <v>0.13506499999999999</v>
      </c>
      <c r="M116" s="6">
        <v>8</v>
      </c>
      <c r="N116" s="7">
        <f>Tabelle33[[#This Row],[Preis 1cl]]*4/Tabelle33[[#This Row],[4cl]]</f>
        <v>0.13506499999999999</v>
      </c>
      <c r="O116" s="6"/>
      <c r="P116" s="6"/>
      <c r="Q116" s="7" t="e">
        <f>Tabelle33[[#This Row],[Portion Menge]]/Tabelle33[[#This Row],[Portion Preis]]</f>
        <v>#DIV/0!</v>
      </c>
    </row>
    <row r="117" spans="1:17">
      <c r="A117" s="5" t="s">
        <v>118</v>
      </c>
      <c r="D117" t="s">
        <v>16</v>
      </c>
      <c r="E117" t="s">
        <v>21</v>
      </c>
      <c r="F117" s="6">
        <v>17.54</v>
      </c>
      <c r="G117" s="6">
        <f>Tabelle33[[#This Row],[PriceNetto]]*1.19</f>
        <v>20.872599999999998</v>
      </c>
      <c r="H117">
        <v>0.7</v>
      </c>
      <c r="J117" s="6">
        <f>Tabelle33[[#This Row],[PriceBrutto]]/70</f>
        <v>0.29818</v>
      </c>
      <c r="K117" s="6">
        <v>4</v>
      </c>
      <c r="L117" s="7">
        <f>Tabelle33[[#This Row],[Preis 1cl]]*2/Tabelle33[[#This Row],[2cl]]</f>
        <v>0.14909</v>
      </c>
      <c r="M117" s="6">
        <v>8</v>
      </c>
      <c r="N117" s="7">
        <f>Tabelle33[[#This Row],[Preis 1cl]]*4/Tabelle33[[#This Row],[4cl]]</f>
        <v>0.14909</v>
      </c>
      <c r="O117" s="6"/>
      <c r="P117" s="6"/>
      <c r="Q117" s="7" t="e">
        <f>Tabelle33[[#This Row],[Portion Menge]]/Tabelle33[[#This Row],[Portion Preis]]</f>
        <v>#DIV/0!</v>
      </c>
    </row>
    <row r="118" spans="1:17">
      <c r="A118" s="5" t="s">
        <v>118</v>
      </c>
      <c r="D118" t="s">
        <v>16</v>
      </c>
      <c r="E118" t="s">
        <v>21</v>
      </c>
      <c r="F118" s="6">
        <v>23.99</v>
      </c>
      <c r="G118" s="6">
        <f>Tabelle33[[#This Row],[PriceNetto]]*1.19</f>
        <v>28.548099999999998</v>
      </c>
      <c r="H118">
        <v>1</v>
      </c>
      <c r="J118" s="6">
        <f>Tabelle33[[#This Row],[PriceBrutto]]/100</f>
        <v>0.28548099999999998</v>
      </c>
      <c r="K118" s="6">
        <v>4</v>
      </c>
      <c r="L118" s="7">
        <f>Tabelle33[[#This Row],[Preis 1cl]]*2/Tabelle33[[#This Row],[2cl]]</f>
        <v>0.14274049999999999</v>
      </c>
      <c r="M118" s="6">
        <v>8</v>
      </c>
      <c r="N118" s="7">
        <f>Tabelle33[[#This Row],[Preis 1cl]]*4/Tabelle33[[#This Row],[4cl]]</f>
        <v>0.14274049999999999</v>
      </c>
      <c r="O118" s="6"/>
      <c r="P118" s="6"/>
      <c r="Q118" s="7" t="e">
        <f>Tabelle33[[#This Row],[Portion Menge]]/Tabelle33[[#This Row],[Portion Preis]]</f>
        <v>#DIV/0!</v>
      </c>
    </row>
    <row r="119" spans="1:17">
      <c r="A119" s="5" t="s">
        <v>118</v>
      </c>
      <c r="D119" t="s">
        <v>28</v>
      </c>
      <c r="E119" t="s">
        <v>34</v>
      </c>
      <c r="F119" s="6">
        <v>13.43</v>
      </c>
      <c r="G119" s="6">
        <f>Tabelle33[[#This Row],[PriceNetto]]*1.19</f>
        <v>15.981699999999998</v>
      </c>
      <c r="H119">
        <v>0.7</v>
      </c>
      <c r="J119" s="6">
        <f>Tabelle33[[#This Row],[PriceBrutto]]/70</f>
        <v>0.22830999999999999</v>
      </c>
      <c r="K119" s="6">
        <v>4</v>
      </c>
      <c r="L119" s="7">
        <f>Tabelle33[[#This Row],[Preis 1cl]]*2/Tabelle33[[#This Row],[2cl]]</f>
        <v>0.11415499999999999</v>
      </c>
      <c r="M119" s="6">
        <v>8</v>
      </c>
      <c r="N119" s="7">
        <f>Tabelle33[[#This Row],[Preis 1cl]]*4/Tabelle33[[#This Row],[4cl]]</f>
        <v>0.11415499999999999</v>
      </c>
      <c r="O119" s="6"/>
      <c r="P119" s="6"/>
      <c r="Q119" s="7" t="e">
        <f>Tabelle33[[#This Row],[Portion Menge]]/Tabelle33[[#This Row],[Portion Preis]]</f>
        <v>#DIV/0!</v>
      </c>
    </row>
    <row r="120" spans="1:17">
      <c r="A120" s="5" t="s">
        <v>118</v>
      </c>
      <c r="D120" t="s">
        <v>28</v>
      </c>
      <c r="E120" t="s">
        <v>111</v>
      </c>
      <c r="F120" s="6">
        <v>16.440000000000001</v>
      </c>
      <c r="G120" s="6">
        <f>Tabelle33[[#This Row],[PriceNetto]]*1.19</f>
        <v>19.563600000000001</v>
      </c>
      <c r="H120">
        <v>1</v>
      </c>
      <c r="J120" s="6">
        <f>Tabelle33[[#This Row],[PriceBrutto]]/100</f>
        <v>0.195636</v>
      </c>
      <c r="K120" s="6">
        <v>4</v>
      </c>
      <c r="L120" s="7">
        <f>Tabelle33[[#This Row],[Preis 1cl]]*2/Tabelle33[[#This Row],[2cl]]</f>
        <v>9.7818000000000002E-2</v>
      </c>
      <c r="M120" s="6">
        <v>8</v>
      </c>
      <c r="N120" s="7">
        <f>Tabelle33[[#This Row],[Preis 1cl]]*4/Tabelle33[[#This Row],[4cl]]</f>
        <v>9.7818000000000002E-2</v>
      </c>
      <c r="O120" s="6"/>
      <c r="P120" s="6"/>
      <c r="Q120" s="7" t="e">
        <f>Tabelle33[[#This Row],[Portion Menge]]/Tabelle33[[#This Row],[Portion Preis]]</f>
        <v>#DIV/0!</v>
      </c>
    </row>
    <row r="121" spans="1:17">
      <c r="A121" s="5" t="s">
        <v>118</v>
      </c>
      <c r="D121" t="s">
        <v>9</v>
      </c>
      <c r="E121" t="s">
        <v>8</v>
      </c>
      <c r="F121" s="6">
        <v>26.88</v>
      </c>
      <c r="G121" s="6">
        <f>Tabelle33[[#This Row],[PriceNetto]]*1.19</f>
        <v>31.987199999999998</v>
      </c>
      <c r="H121">
        <v>0.5</v>
      </c>
      <c r="J121" s="6">
        <f>Tabelle33[[#This Row],[PriceBrutto]]/50</f>
        <v>0.63974399999999998</v>
      </c>
      <c r="K121" s="6">
        <v>4</v>
      </c>
      <c r="L121" s="7">
        <f>Tabelle33[[#This Row],[Preis 1cl]]*2/Tabelle33[[#This Row],[2cl]]</f>
        <v>0.31987199999999999</v>
      </c>
      <c r="M121" s="6">
        <v>8</v>
      </c>
      <c r="N121" s="7">
        <f>Tabelle33[[#This Row],[Preis 1cl]]*4/Tabelle33[[#This Row],[4cl]]</f>
        <v>0.31987199999999999</v>
      </c>
      <c r="O121" s="6"/>
      <c r="P121" s="6"/>
      <c r="Q121" s="7" t="e">
        <f>Tabelle33[[#This Row],[Portion Menge]]/Tabelle33[[#This Row],[Portion Preis]]</f>
        <v>#DIV/0!</v>
      </c>
    </row>
    <row r="122" spans="1:17">
      <c r="A122" s="5" t="s">
        <v>118</v>
      </c>
      <c r="D122" t="s">
        <v>9</v>
      </c>
      <c r="E122" t="s">
        <v>112</v>
      </c>
      <c r="F122" s="6">
        <v>28.99</v>
      </c>
      <c r="G122" s="6">
        <f>Tabelle33[[#This Row],[PriceNetto]]*1.19</f>
        <v>34.498099999999994</v>
      </c>
      <c r="H122">
        <v>0.5</v>
      </c>
      <c r="J122" s="6">
        <f>Tabelle33[[#This Row],[PriceBrutto]]/100</f>
        <v>0.34498099999999993</v>
      </c>
      <c r="K122" s="6">
        <v>4</v>
      </c>
      <c r="L122" s="7">
        <f>Tabelle33[[#This Row],[Preis 1cl]]*2/Tabelle33[[#This Row],[2cl]]</f>
        <v>0.17249049999999996</v>
      </c>
      <c r="M122" s="6">
        <v>8</v>
      </c>
      <c r="N122" s="7">
        <f>Tabelle33[[#This Row],[Preis 1cl]]*4/Tabelle33[[#This Row],[4cl]]</f>
        <v>0.17249049999999996</v>
      </c>
      <c r="O122" s="6"/>
      <c r="P122" s="6"/>
      <c r="Q122" s="7" t="e">
        <f>Tabelle33[[#This Row],[Portion Menge]]/Tabelle33[[#This Row],[Portion Preis]]</f>
        <v>#DIV/0!</v>
      </c>
    </row>
    <row r="123" spans="1:17">
      <c r="A123" s="5" t="s">
        <v>118</v>
      </c>
      <c r="D123" t="s">
        <v>16</v>
      </c>
      <c r="E123" t="s">
        <v>15</v>
      </c>
      <c r="F123" s="6">
        <v>23.89</v>
      </c>
      <c r="G123" s="6">
        <f>Tabelle33[[#This Row],[PriceNetto]]*1.19</f>
        <v>28.429099999999998</v>
      </c>
      <c r="H123">
        <v>0.7</v>
      </c>
      <c r="J123" s="6">
        <f>Tabelle33[[#This Row],[PriceBrutto]]/70</f>
        <v>0.40612999999999999</v>
      </c>
      <c r="K123" s="6">
        <v>4</v>
      </c>
      <c r="L123" s="7">
        <f>Tabelle33[[#This Row],[Preis 1cl]]*2/Tabelle33[[#This Row],[2cl]]</f>
        <v>0.203065</v>
      </c>
      <c r="M123" s="6">
        <v>8</v>
      </c>
      <c r="N123" s="7">
        <f>Tabelle33[[#This Row],[Preis 1cl]]*4/Tabelle33[[#This Row],[4cl]]</f>
        <v>0.203065</v>
      </c>
      <c r="O123" s="6"/>
      <c r="P123" s="6"/>
      <c r="Q123" s="7" t="e">
        <f>Tabelle33[[#This Row],[Portion Menge]]/Tabelle33[[#This Row],[Portion Preis]]</f>
        <v>#DIV/0!</v>
      </c>
    </row>
    <row r="124" spans="1:17">
      <c r="A124" s="5" t="s">
        <v>118</v>
      </c>
      <c r="D124" t="s">
        <v>28</v>
      </c>
      <c r="E124" t="s">
        <v>113</v>
      </c>
      <c r="F124" s="6">
        <v>12.89</v>
      </c>
      <c r="G124" s="6">
        <f>Tabelle33[[#This Row],[PriceNetto]]*1.19</f>
        <v>15.3391</v>
      </c>
      <c r="H124">
        <v>0.7</v>
      </c>
      <c r="J124" s="6">
        <f>Tabelle33[[#This Row],[PriceBrutto]]/70</f>
        <v>0.21912999999999999</v>
      </c>
      <c r="K124" s="6">
        <v>4</v>
      </c>
      <c r="L124" s="7">
        <f>Tabelle33[[#This Row],[Preis 1cl]]*2/Tabelle33[[#This Row],[2cl]]</f>
        <v>0.109565</v>
      </c>
      <c r="M124" s="6">
        <v>8</v>
      </c>
      <c r="N124" s="7">
        <f>Tabelle33[[#This Row],[Preis 1cl]]*4/Tabelle33[[#This Row],[4cl]]</f>
        <v>0.109565</v>
      </c>
      <c r="O124" s="6"/>
      <c r="P124" s="6"/>
      <c r="Q124" s="7" t="e">
        <f>Tabelle33[[#This Row],[Portion Menge]]/Tabelle33[[#This Row],[Portion Preis]]</f>
        <v>#DIV/0!</v>
      </c>
    </row>
    <row r="125" spans="1:17">
      <c r="A125" s="5" t="s">
        <v>118</v>
      </c>
      <c r="D125" t="s">
        <v>14</v>
      </c>
      <c r="E125" t="s">
        <v>114</v>
      </c>
      <c r="F125" s="6">
        <v>12.98</v>
      </c>
      <c r="G125" s="6">
        <f>Tabelle33[[#This Row],[PriceNetto]]*1.19</f>
        <v>15.446199999999999</v>
      </c>
      <c r="H125">
        <v>0.7</v>
      </c>
      <c r="J125" s="6">
        <f>Tabelle33[[#This Row],[PriceBrutto]]/70</f>
        <v>0.22066</v>
      </c>
      <c r="K125" s="6">
        <v>4</v>
      </c>
      <c r="L125" s="7">
        <f>Tabelle33[[#This Row],[Preis 1cl]]*2/Tabelle33[[#This Row],[2cl]]</f>
        <v>0.11033</v>
      </c>
      <c r="M125" s="6">
        <v>8</v>
      </c>
      <c r="N125" s="7">
        <f>Tabelle33[[#This Row],[Preis 1cl]]*4/Tabelle33[[#This Row],[4cl]]</f>
        <v>0.11033</v>
      </c>
      <c r="O125" s="6"/>
      <c r="P125" s="6"/>
      <c r="Q125" s="7" t="e">
        <f>Tabelle33[[#This Row],[Portion Menge]]/Tabelle33[[#This Row],[Portion Preis]]</f>
        <v>#DIV/0!</v>
      </c>
    </row>
    <row r="126" spans="1:17">
      <c r="A126" s="5" t="s">
        <v>118</v>
      </c>
      <c r="D126" t="s">
        <v>14</v>
      </c>
      <c r="E126" t="s">
        <v>115</v>
      </c>
      <c r="F126" s="6">
        <v>19.649999999999999</v>
      </c>
      <c r="G126" s="6">
        <f>Tabelle33[[#This Row],[PriceNetto]]*1.19</f>
        <v>23.383499999999998</v>
      </c>
      <c r="H126">
        <v>0.7</v>
      </c>
      <c r="J126" s="6">
        <f>Tabelle33[[#This Row],[PriceBrutto]]/70</f>
        <v>0.33404999999999996</v>
      </c>
      <c r="K126" s="6">
        <v>4</v>
      </c>
      <c r="L126" s="7">
        <f>Tabelle33[[#This Row],[Preis 1cl]]*2/Tabelle33[[#This Row],[2cl]]</f>
        <v>0.16702499999999998</v>
      </c>
      <c r="M126" s="6">
        <v>8</v>
      </c>
      <c r="N126" s="7">
        <f>Tabelle33[[#This Row],[Preis 1cl]]*4/Tabelle33[[#This Row],[4cl]]</f>
        <v>0.16702499999999998</v>
      </c>
      <c r="O126" s="6"/>
      <c r="P126" s="6"/>
      <c r="Q126" s="7" t="e">
        <f>Tabelle33[[#This Row],[Portion Menge]]/Tabelle33[[#This Row],[Portion Preis]]</f>
        <v>#DIV/0!</v>
      </c>
    </row>
    <row r="127" spans="1:17">
      <c r="A127" s="5" t="s">
        <v>118</v>
      </c>
      <c r="D127" t="s">
        <v>11</v>
      </c>
      <c r="E127" t="s">
        <v>42</v>
      </c>
      <c r="F127" s="6">
        <v>29.32</v>
      </c>
      <c r="G127" s="6">
        <f>Tabelle33[[#This Row],[PriceNetto]]*1.19</f>
        <v>34.890799999999999</v>
      </c>
      <c r="H127">
        <v>0.7</v>
      </c>
      <c r="J127" s="6">
        <f>Tabelle33[[#This Row],[PriceBrutto]]/70</f>
        <v>0.49843999999999999</v>
      </c>
      <c r="K127" s="6">
        <v>4</v>
      </c>
      <c r="L127" s="7">
        <f>Tabelle33[[#This Row],[Preis 1cl]]*2/Tabelle33[[#This Row],[2cl]]</f>
        <v>0.24922</v>
      </c>
      <c r="M127" s="6">
        <v>8</v>
      </c>
      <c r="N127" s="7">
        <f>Tabelle33[[#This Row],[Preis 1cl]]*4/Tabelle33[[#This Row],[4cl]]</f>
        <v>0.24922</v>
      </c>
      <c r="O127" s="6"/>
      <c r="P127" s="6"/>
      <c r="Q127" s="7" t="e">
        <f>Tabelle33[[#This Row],[Portion Menge]]/Tabelle33[[#This Row],[Portion Preis]]</f>
        <v>#DIV/0!</v>
      </c>
    </row>
    <row r="128" spans="1:17">
      <c r="A128" s="5" t="s">
        <v>118</v>
      </c>
      <c r="D128" t="s">
        <v>16</v>
      </c>
      <c r="E128" t="s">
        <v>116</v>
      </c>
      <c r="F128" s="6">
        <v>26.79</v>
      </c>
      <c r="G128" s="6">
        <f>Tabelle33[[#This Row],[PriceNetto]]*1.19</f>
        <v>31.880099999999999</v>
      </c>
      <c r="H128">
        <v>0.7</v>
      </c>
      <c r="J128" s="6">
        <f>Tabelle33[[#This Row],[PriceBrutto]]/70</f>
        <v>0.45543</v>
      </c>
      <c r="K128" s="6">
        <v>4</v>
      </c>
      <c r="L128" s="7">
        <f>Tabelle33[[#This Row],[Preis 1cl]]*2/Tabelle33[[#This Row],[2cl]]</f>
        <v>0.227715</v>
      </c>
      <c r="M128" s="6">
        <v>8</v>
      </c>
      <c r="N128" s="7">
        <f>Tabelle33[[#This Row],[Preis 1cl]]*4/Tabelle33[[#This Row],[4cl]]</f>
        <v>0.227715</v>
      </c>
      <c r="O128" s="6"/>
      <c r="P128" s="6"/>
      <c r="Q128" s="7" t="e">
        <f>Tabelle33[[#This Row],[Portion Menge]]/Tabelle33[[#This Row],[Portion Preis]]</f>
        <v>#DIV/0!</v>
      </c>
    </row>
    <row r="129" spans="1:17">
      <c r="A129" s="5" t="s">
        <v>118</v>
      </c>
      <c r="D129" t="s">
        <v>16</v>
      </c>
      <c r="E129" t="s">
        <v>22</v>
      </c>
      <c r="F129" s="6">
        <v>29.32</v>
      </c>
      <c r="G129" s="6">
        <f>Tabelle33[[#This Row],[PriceNetto]]*1.19</f>
        <v>34.890799999999999</v>
      </c>
      <c r="H129">
        <v>0.7</v>
      </c>
      <c r="J129" s="6">
        <f>Tabelle33[[#This Row],[PriceBrutto]]/70</f>
        <v>0.49843999999999999</v>
      </c>
      <c r="K129" s="6">
        <v>4</v>
      </c>
      <c r="L129" s="7">
        <f>Tabelle33[[#This Row],[Preis 1cl]]*2/Tabelle33[[#This Row],[2cl]]</f>
        <v>0.24922</v>
      </c>
      <c r="M129" s="6">
        <v>8</v>
      </c>
      <c r="N129" s="7">
        <f>Tabelle33[[#This Row],[Preis 1cl]]*4/Tabelle33[[#This Row],[4cl]]</f>
        <v>0.24922</v>
      </c>
      <c r="O129" s="6"/>
      <c r="P129" s="6"/>
      <c r="Q129" s="7" t="e">
        <f>Tabelle33[[#This Row],[Portion Menge]]/Tabelle33[[#This Row],[Portion Preis]]</f>
        <v>#DIV/0!</v>
      </c>
    </row>
    <row r="130" spans="1:17">
      <c r="A130" s="5" t="s">
        <v>118</v>
      </c>
      <c r="D130" t="s">
        <v>49</v>
      </c>
      <c r="E130" t="s">
        <v>117</v>
      </c>
      <c r="F130" s="6">
        <v>9.5399999999999991</v>
      </c>
      <c r="G130" s="6">
        <f>Tabelle33[[#This Row],[PriceNetto]]*1.19</f>
        <v>11.352599999999999</v>
      </c>
      <c r="H130">
        <v>0.75</v>
      </c>
      <c r="J130" s="6">
        <f>Tabelle33[[#This Row],[PriceBrutto]]/75</f>
        <v>0.15136799999999997</v>
      </c>
      <c r="K130" s="6"/>
      <c r="L130" s="7" t="e">
        <f>Tabelle33[[#This Row],[Preis 1cl]]*2/Tabelle33[[#This Row],[2cl]]</f>
        <v>#DIV/0!</v>
      </c>
      <c r="M130" s="6"/>
      <c r="N130" s="7" t="e">
        <f>Tabelle33[[#This Row],[Preis 1cl]]*4/Tabelle33[[#This Row],[4cl]]</f>
        <v>#DIV/0!</v>
      </c>
      <c r="O130" s="6">
        <f>Tabelle33[[#This Row],[Preis 1cl]]*10</f>
        <v>1.5136799999999997</v>
      </c>
      <c r="P130" s="6">
        <v>5</v>
      </c>
      <c r="Q130" s="7">
        <f>Tabelle33[[#This Row],[Portion Menge]]/Tabelle33[[#This Row],[Portion Preis]]</f>
        <v>0.30273599999999995</v>
      </c>
    </row>
    <row r="131" spans="1:17">
      <c r="A131" s="5" t="s">
        <v>118</v>
      </c>
      <c r="D131" t="s">
        <v>49</v>
      </c>
      <c r="E131" t="s">
        <v>48</v>
      </c>
      <c r="F131" s="6">
        <v>37.22</v>
      </c>
      <c r="G131" s="6">
        <f>Tabelle33[[#This Row],[PriceNetto]]*1.19</f>
        <v>44.291799999999995</v>
      </c>
      <c r="H131">
        <v>0.75</v>
      </c>
      <c r="J131" s="6">
        <f>Tabelle33[[#This Row],[PriceBrutto]]/75</f>
        <v>0.59055733333333327</v>
      </c>
      <c r="K131" s="6"/>
      <c r="L131" s="7" t="e">
        <f>Tabelle33[[#This Row],[Preis 1cl]]*2/Tabelle33[[#This Row],[2cl]]</f>
        <v>#DIV/0!</v>
      </c>
      <c r="M131" s="6"/>
      <c r="N131" s="7" t="e">
        <f>Tabelle33[[#This Row],[Preis 1cl]]*4/Tabelle33[[#This Row],[4cl]]</f>
        <v>#DIV/0!</v>
      </c>
      <c r="O131" s="6">
        <f>Tabelle33[[#This Row],[Preis 1cl]]*10</f>
        <v>5.9055733333333329</v>
      </c>
      <c r="P131" s="6">
        <v>12</v>
      </c>
      <c r="Q131" s="7">
        <f>Tabelle33[[#This Row],[Portion Menge]]/Tabelle33[[#This Row],[Portion Preis]]</f>
        <v>0.49213111111111107</v>
      </c>
    </row>
    <row r="132" spans="1:17">
      <c r="A132" s="5" t="s">
        <v>118</v>
      </c>
      <c r="D132" t="s">
        <v>49</v>
      </c>
      <c r="E132" t="s">
        <v>37</v>
      </c>
      <c r="F132" s="6">
        <v>26.21</v>
      </c>
      <c r="G132" s="6">
        <f>Tabelle33[[#This Row],[PriceNetto]]*1.19</f>
        <v>31.189899999999998</v>
      </c>
      <c r="H132">
        <v>0.75</v>
      </c>
      <c r="J132" s="6">
        <f>Tabelle33[[#This Row],[PriceBrutto]]/75</f>
        <v>0.41586533333333331</v>
      </c>
      <c r="K132" s="6">
        <v>4</v>
      </c>
      <c r="L132" s="7">
        <f>Tabelle33[[#This Row],[Preis 1cl]]*2/Tabelle33[[#This Row],[2cl]]</f>
        <v>0.20793266666666665</v>
      </c>
      <c r="M132" s="6">
        <v>8</v>
      </c>
      <c r="N132" s="7">
        <f>Tabelle33[[#This Row],[Preis 1cl]]*4/Tabelle33[[#This Row],[4cl]]</f>
        <v>0.20793266666666665</v>
      </c>
      <c r="O132" s="6">
        <f>Tabelle33[[#This Row],[Preis 1cl]]*5</f>
        <v>2.0793266666666668</v>
      </c>
      <c r="P132" s="6">
        <v>5</v>
      </c>
      <c r="Q132" s="7">
        <f>Tabelle33[[#This Row],[Portion Menge]]/Tabelle33[[#This Row],[Portion Preis]]</f>
        <v>0.41586533333333336</v>
      </c>
    </row>
  </sheetData>
  <conditionalFormatting sqref="L4:L132">
    <cfRule type="cellIs" dxfId="11" priority="3" operator="greaterThan">
      <formula>0.18</formula>
    </cfRule>
  </conditionalFormatting>
  <conditionalFormatting sqref="N4:N132">
    <cfRule type="cellIs" dxfId="10" priority="2" operator="greaterThan">
      <formula>0.18</formula>
    </cfRule>
  </conditionalFormatting>
  <conditionalFormatting sqref="Q4:Q132">
    <cfRule type="cellIs" dxfId="9" priority="1" operator="greaterThan">
      <formula>0.18</formula>
    </cfRule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EBDA-1C31-AF40-AA7E-D1A6E64A3D71}">
  <dimension ref="A1:H130"/>
  <sheetViews>
    <sheetView workbookViewId="0">
      <selection activeCell="A2" sqref="A2:H130"/>
    </sheetView>
  </sheetViews>
  <sheetFormatPr baseColWidth="10" defaultRowHeight="17"/>
  <cols>
    <col min="2" max="2" width="20.140625" customWidth="1"/>
    <col min="3" max="3" width="30.7109375" customWidth="1"/>
    <col min="4" max="4" width="11" customWidth="1"/>
    <col min="5" max="5" width="14" customWidth="1"/>
    <col min="6" max="6" width="13" style="16" customWidth="1"/>
    <col min="7" max="7" width="14" style="15" customWidth="1"/>
  </cols>
  <sheetData>
    <row r="1" spans="1:8">
      <c r="A1" t="s">
        <v>118</v>
      </c>
      <c r="B1" t="s">
        <v>130</v>
      </c>
      <c r="C1" t="s">
        <v>131</v>
      </c>
      <c r="D1" t="s">
        <v>123</v>
      </c>
      <c r="E1" t="s">
        <v>119</v>
      </c>
      <c r="F1" s="16" t="s">
        <v>120</v>
      </c>
      <c r="G1" s="15" t="s">
        <v>121</v>
      </c>
      <c r="H1" t="s">
        <v>122</v>
      </c>
    </row>
    <row r="2" spans="1:8">
      <c r="A2">
        <v>1</v>
      </c>
      <c r="B2" t="s">
        <v>127</v>
      </c>
      <c r="C2" t="s">
        <v>128</v>
      </c>
      <c r="D2" t="s">
        <v>9</v>
      </c>
      <c r="E2" t="s">
        <v>8</v>
      </c>
      <c r="F2" s="16">
        <v>26.9</v>
      </c>
      <c r="G2" s="15">
        <v>32.010999999999996</v>
      </c>
      <c r="H2">
        <v>0.5</v>
      </c>
    </row>
    <row r="3" spans="1:8">
      <c r="A3">
        <v>2</v>
      </c>
      <c r="B3" t="s">
        <v>127</v>
      </c>
      <c r="C3" t="s">
        <v>128</v>
      </c>
      <c r="D3" t="s">
        <v>11</v>
      </c>
      <c r="E3" t="s">
        <v>10</v>
      </c>
      <c r="F3" s="16">
        <v>15.55</v>
      </c>
      <c r="G3" s="15">
        <v>18.5045</v>
      </c>
      <c r="H3">
        <v>0.7</v>
      </c>
    </row>
    <row r="4" spans="1:8">
      <c r="A4">
        <v>3</v>
      </c>
      <c r="B4" t="s">
        <v>127</v>
      </c>
      <c r="C4" t="s">
        <v>128</v>
      </c>
      <c r="D4" t="s">
        <v>11</v>
      </c>
      <c r="E4" t="s">
        <v>12</v>
      </c>
      <c r="F4" s="16">
        <v>16.989999999999998</v>
      </c>
      <c r="G4" s="15">
        <v>20.218099999999996</v>
      </c>
      <c r="H4">
        <v>0.7</v>
      </c>
    </row>
    <row r="5" spans="1:8">
      <c r="A5">
        <v>4</v>
      </c>
      <c r="B5" t="s">
        <v>127</v>
      </c>
      <c r="C5" t="s">
        <v>128</v>
      </c>
      <c r="D5" t="s">
        <v>14</v>
      </c>
      <c r="E5" t="s">
        <v>13</v>
      </c>
      <c r="F5" s="16">
        <v>20.3</v>
      </c>
      <c r="G5" s="15">
        <v>24.157</v>
      </c>
      <c r="H5">
        <v>0.7</v>
      </c>
    </row>
    <row r="6" spans="1:8">
      <c r="A6">
        <v>5</v>
      </c>
      <c r="B6" t="s">
        <v>127</v>
      </c>
      <c r="C6" t="s">
        <v>128</v>
      </c>
      <c r="D6" t="s">
        <v>16</v>
      </c>
      <c r="E6" t="s">
        <v>15</v>
      </c>
      <c r="F6" s="16">
        <v>20.83</v>
      </c>
      <c r="G6" s="15">
        <v>24.787699999999997</v>
      </c>
      <c r="H6">
        <v>0.7</v>
      </c>
    </row>
    <row r="7" spans="1:8">
      <c r="A7">
        <v>6</v>
      </c>
      <c r="B7" t="s">
        <v>127</v>
      </c>
      <c r="C7" t="s">
        <v>128</v>
      </c>
      <c r="D7" t="s">
        <v>16</v>
      </c>
      <c r="E7" t="s">
        <v>17</v>
      </c>
      <c r="F7" s="16">
        <v>36.54</v>
      </c>
      <c r="G7" s="15">
        <v>43.482599999999998</v>
      </c>
      <c r="H7">
        <v>0.7</v>
      </c>
    </row>
    <row r="8" spans="1:8">
      <c r="A8">
        <v>7</v>
      </c>
      <c r="B8" t="s">
        <v>127</v>
      </c>
      <c r="C8" t="s">
        <v>128</v>
      </c>
      <c r="D8" t="s">
        <v>16</v>
      </c>
      <c r="E8" t="s">
        <v>18</v>
      </c>
      <c r="F8" s="16">
        <v>30.17</v>
      </c>
      <c r="G8" s="15">
        <v>35.902300000000004</v>
      </c>
      <c r="H8">
        <v>0.7</v>
      </c>
    </row>
    <row r="9" spans="1:8">
      <c r="A9">
        <v>8</v>
      </c>
      <c r="B9" t="s">
        <v>127</v>
      </c>
      <c r="C9" t="s">
        <v>128</v>
      </c>
      <c r="D9" t="s">
        <v>16</v>
      </c>
      <c r="E9" t="s">
        <v>19</v>
      </c>
      <c r="F9" s="16">
        <v>14.95</v>
      </c>
      <c r="G9" s="15">
        <v>17.790499999999998</v>
      </c>
      <c r="H9">
        <v>0.7</v>
      </c>
    </row>
    <row r="10" spans="1:8">
      <c r="A10">
        <v>9</v>
      </c>
      <c r="B10" t="s">
        <v>127</v>
      </c>
      <c r="C10" t="s">
        <v>128</v>
      </c>
      <c r="D10" t="s">
        <v>16</v>
      </c>
      <c r="E10" t="s">
        <v>20</v>
      </c>
      <c r="F10" s="16">
        <v>20.27</v>
      </c>
      <c r="G10" s="15">
        <v>24.121299999999998</v>
      </c>
      <c r="H10">
        <v>1</v>
      </c>
    </row>
    <row r="11" spans="1:8">
      <c r="A11">
        <v>10</v>
      </c>
      <c r="B11" t="s">
        <v>127</v>
      </c>
      <c r="C11" t="s">
        <v>128</v>
      </c>
      <c r="D11" t="s">
        <v>16</v>
      </c>
      <c r="E11" t="s">
        <v>21</v>
      </c>
      <c r="F11" s="16">
        <v>17.79</v>
      </c>
      <c r="G11" s="15">
        <v>21.170099999999998</v>
      </c>
      <c r="H11">
        <v>0.7</v>
      </c>
    </row>
    <row r="12" spans="1:8">
      <c r="A12">
        <v>11</v>
      </c>
      <c r="B12" t="s">
        <v>127</v>
      </c>
      <c r="C12" t="s">
        <v>128</v>
      </c>
      <c r="D12" t="s">
        <v>16</v>
      </c>
      <c r="E12" t="s">
        <v>22</v>
      </c>
      <c r="F12" s="16">
        <v>30.07</v>
      </c>
      <c r="G12" s="15">
        <v>35.783299999999997</v>
      </c>
      <c r="H12">
        <v>0.7</v>
      </c>
    </row>
    <row r="13" spans="1:8">
      <c r="A13">
        <v>12</v>
      </c>
      <c r="B13" t="s">
        <v>127</v>
      </c>
      <c r="C13" t="s">
        <v>128</v>
      </c>
      <c r="D13" t="s">
        <v>24</v>
      </c>
      <c r="E13" t="s">
        <v>23</v>
      </c>
      <c r="F13" s="16">
        <v>19.100000000000001</v>
      </c>
      <c r="G13" s="15">
        <v>22.728999999999999</v>
      </c>
      <c r="H13">
        <v>0.7</v>
      </c>
    </row>
    <row r="14" spans="1:8">
      <c r="A14">
        <v>13</v>
      </c>
      <c r="B14" t="s">
        <v>127</v>
      </c>
      <c r="C14" t="s">
        <v>128</v>
      </c>
      <c r="D14" t="s">
        <v>24</v>
      </c>
      <c r="E14" t="s">
        <v>25</v>
      </c>
      <c r="F14" s="16">
        <v>19.55</v>
      </c>
      <c r="G14" s="15">
        <v>23.264499999999998</v>
      </c>
      <c r="H14">
        <v>0.7</v>
      </c>
    </row>
    <row r="15" spans="1:8">
      <c r="A15">
        <v>14</v>
      </c>
      <c r="B15" t="s">
        <v>127</v>
      </c>
      <c r="C15" t="s">
        <v>128</v>
      </c>
      <c r="D15" t="s">
        <v>24</v>
      </c>
      <c r="E15" t="s">
        <v>26</v>
      </c>
      <c r="F15" s="16">
        <v>14.27</v>
      </c>
      <c r="G15" s="15">
        <v>16.981299999999997</v>
      </c>
      <c r="H15">
        <v>0.7</v>
      </c>
    </row>
    <row r="16" spans="1:8">
      <c r="A16">
        <v>15</v>
      </c>
      <c r="B16" t="s">
        <v>127</v>
      </c>
      <c r="C16" t="s">
        <v>128</v>
      </c>
      <c r="D16" t="s">
        <v>28</v>
      </c>
      <c r="E16" t="s">
        <v>27</v>
      </c>
      <c r="F16" s="16">
        <v>6.08</v>
      </c>
      <c r="G16" s="15">
        <v>7.2351999999999999</v>
      </c>
      <c r="H16">
        <v>0.7</v>
      </c>
    </row>
    <row r="17" spans="1:8">
      <c r="A17">
        <v>16</v>
      </c>
      <c r="B17" t="s">
        <v>127</v>
      </c>
      <c r="C17" t="s">
        <v>128</v>
      </c>
      <c r="D17" t="s">
        <v>28</v>
      </c>
      <c r="E17" t="s">
        <v>29</v>
      </c>
      <c r="F17" s="16">
        <v>11.57</v>
      </c>
      <c r="G17" s="15">
        <v>13.7683</v>
      </c>
      <c r="H17">
        <v>0.7</v>
      </c>
    </row>
    <row r="18" spans="1:8">
      <c r="A18">
        <v>17</v>
      </c>
      <c r="B18" t="s">
        <v>127</v>
      </c>
      <c r="C18" t="s">
        <v>128</v>
      </c>
      <c r="D18" t="s">
        <v>28</v>
      </c>
      <c r="E18" t="s">
        <v>30</v>
      </c>
      <c r="F18" s="16">
        <v>15.35</v>
      </c>
      <c r="G18" s="15">
        <v>18.266499999999997</v>
      </c>
      <c r="H18">
        <v>0.7</v>
      </c>
    </row>
    <row r="19" spans="1:8">
      <c r="A19">
        <v>18</v>
      </c>
      <c r="B19" t="s">
        <v>127</v>
      </c>
      <c r="C19" t="s">
        <v>128</v>
      </c>
      <c r="D19" t="s">
        <v>28</v>
      </c>
      <c r="E19" t="s">
        <v>31</v>
      </c>
      <c r="F19" s="16">
        <v>11.1</v>
      </c>
      <c r="G19" s="15">
        <v>13.209</v>
      </c>
      <c r="H19">
        <v>0.7</v>
      </c>
    </row>
    <row r="20" spans="1:8">
      <c r="A20">
        <v>19</v>
      </c>
      <c r="B20" t="s">
        <v>127</v>
      </c>
      <c r="C20" t="s">
        <v>128</v>
      </c>
      <c r="D20" t="s">
        <v>28</v>
      </c>
      <c r="E20" t="s">
        <v>32</v>
      </c>
      <c r="F20" s="16">
        <v>10.57</v>
      </c>
      <c r="G20" s="15">
        <v>12.5783</v>
      </c>
      <c r="H20">
        <v>0.7</v>
      </c>
    </row>
    <row r="21" spans="1:8">
      <c r="A21">
        <v>20</v>
      </c>
      <c r="B21" t="s">
        <v>127</v>
      </c>
      <c r="C21" t="s">
        <v>128</v>
      </c>
      <c r="D21" t="s">
        <v>28</v>
      </c>
      <c r="E21" t="s">
        <v>33</v>
      </c>
      <c r="F21" s="16">
        <v>15.66</v>
      </c>
      <c r="G21" s="15">
        <v>18.635400000000001</v>
      </c>
      <c r="H21">
        <v>1</v>
      </c>
    </row>
    <row r="22" spans="1:8">
      <c r="A22">
        <v>21</v>
      </c>
      <c r="B22" t="s">
        <v>127</v>
      </c>
      <c r="C22" t="s">
        <v>128</v>
      </c>
      <c r="D22" t="s">
        <v>28</v>
      </c>
      <c r="E22" t="s">
        <v>34</v>
      </c>
      <c r="F22" s="16">
        <v>11.14</v>
      </c>
      <c r="G22" s="15">
        <v>13.256600000000001</v>
      </c>
      <c r="H22">
        <v>0.7</v>
      </c>
    </row>
    <row r="23" spans="1:8">
      <c r="A23">
        <v>22</v>
      </c>
      <c r="B23" t="s">
        <v>127</v>
      </c>
      <c r="C23" t="s">
        <v>128</v>
      </c>
      <c r="D23" t="s">
        <v>36</v>
      </c>
      <c r="E23" t="s">
        <v>35</v>
      </c>
      <c r="F23" s="16">
        <v>10.97</v>
      </c>
      <c r="G23" s="15">
        <v>13.0543</v>
      </c>
      <c r="H23">
        <v>0.75</v>
      </c>
    </row>
    <row r="24" spans="1:8">
      <c r="A24">
        <v>23</v>
      </c>
      <c r="B24" t="s">
        <v>127</v>
      </c>
      <c r="C24" t="s">
        <v>128</v>
      </c>
      <c r="D24" t="s">
        <v>36</v>
      </c>
      <c r="E24" t="s">
        <v>37</v>
      </c>
      <c r="F24" s="16">
        <v>19.98</v>
      </c>
      <c r="G24" s="15">
        <v>23.776199999999999</v>
      </c>
      <c r="H24">
        <v>0.75</v>
      </c>
    </row>
    <row r="25" spans="1:8">
      <c r="A25">
        <v>24</v>
      </c>
      <c r="B25" t="s">
        <v>127</v>
      </c>
      <c r="C25" t="s">
        <v>45</v>
      </c>
      <c r="D25" t="s">
        <v>39</v>
      </c>
      <c r="E25" t="s">
        <v>38</v>
      </c>
      <c r="F25" s="16">
        <v>5.45</v>
      </c>
      <c r="G25" s="15">
        <v>6.4855</v>
      </c>
      <c r="H25">
        <v>0.7</v>
      </c>
    </row>
    <row r="26" spans="1:8">
      <c r="A26">
        <v>25</v>
      </c>
      <c r="B26" t="s">
        <v>127</v>
      </c>
      <c r="C26" t="s">
        <v>128</v>
      </c>
      <c r="D26" t="s">
        <v>41</v>
      </c>
      <c r="E26" t="s">
        <v>40</v>
      </c>
      <c r="F26" s="16">
        <v>10.58</v>
      </c>
      <c r="G26" s="15">
        <v>12.590199999999999</v>
      </c>
      <c r="H26">
        <v>0.2</v>
      </c>
    </row>
    <row r="27" spans="1:8">
      <c r="A27">
        <v>26</v>
      </c>
      <c r="B27" t="s">
        <v>127</v>
      </c>
      <c r="C27" t="s">
        <v>128</v>
      </c>
      <c r="D27" t="s">
        <v>11</v>
      </c>
      <c r="E27" t="s">
        <v>42</v>
      </c>
      <c r="F27" s="16">
        <v>28.5</v>
      </c>
      <c r="G27" s="15">
        <v>33.914999999999999</v>
      </c>
      <c r="H27">
        <v>0.7</v>
      </c>
    </row>
    <row r="28" spans="1:8">
      <c r="A28">
        <v>27</v>
      </c>
      <c r="B28" t="s">
        <v>127</v>
      </c>
      <c r="C28" t="s">
        <v>128</v>
      </c>
      <c r="D28" t="s">
        <v>14</v>
      </c>
      <c r="E28" t="s">
        <v>43</v>
      </c>
      <c r="F28" s="16">
        <v>14.58</v>
      </c>
      <c r="G28" s="15">
        <v>17.350200000000001</v>
      </c>
      <c r="H28">
        <v>0.7</v>
      </c>
    </row>
    <row r="29" spans="1:8">
      <c r="A29">
        <v>28</v>
      </c>
      <c r="B29" t="s">
        <v>127</v>
      </c>
      <c r="C29" t="s">
        <v>45</v>
      </c>
      <c r="D29" t="s">
        <v>45</v>
      </c>
      <c r="E29" t="s">
        <v>44</v>
      </c>
      <c r="F29" s="16">
        <v>12.47</v>
      </c>
      <c r="G29" s="15">
        <v>14.8393</v>
      </c>
      <c r="H29">
        <v>6</v>
      </c>
    </row>
    <row r="30" spans="1:8">
      <c r="A30">
        <v>29</v>
      </c>
      <c r="B30" t="s">
        <v>127</v>
      </c>
      <c r="C30" t="s">
        <v>45</v>
      </c>
      <c r="D30" t="s">
        <v>45</v>
      </c>
      <c r="E30" t="s">
        <v>46</v>
      </c>
      <c r="F30" s="16">
        <v>9.5399999999999991</v>
      </c>
      <c r="G30" s="15">
        <v>11.352599999999999</v>
      </c>
      <c r="H30">
        <v>6</v>
      </c>
    </row>
    <row r="31" spans="1:8">
      <c r="A31">
        <v>30</v>
      </c>
      <c r="B31" t="s">
        <v>127</v>
      </c>
      <c r="C31" t="s">
        <v>45</v>
      </c>
      <c r="D31" t="s">
        <v>45</v>
      </c>
      <c r="E31" t="s">
        <v>47</v>
      </c>
      <c r="F31" s="16">
        <v>13.44</v>
      </c>
      <c r="G31" s="15">
        <v>15.993599999999999</v>
      </c>
      <c r="H31">
        <v>4.8</v>
      </c>
    </row>
    <row r="32" spans="1:8">
      <c r="A32">
        <v>31</v>
      </c>
      <c r="B32" t="s">
        <v>127</v>
      </c>
      <c r="C32" t="s">
        <v>129</v>
      </c>
      <c r="D32" t="s">
        <v>49</v>
      </c>
      <c r="E32" t="s">
        <v>48</v>
      </c>
      <c r="F32" s="16">
        <v>33.06</v>
      </c>
      <c r="G32" s="15">
        <v>39.3414</v>
      </c>
      <c r="H32">
        <v>0.75</v>
      </c>
    </row>
    <row r="33" spans="1:8">
      <c r="A33">
        <v>32</v>
      </c>
      <c r="B33" t="s">
        <v>127</v>
      </c>
      <c r="C33" t="s">
        <v>128</v>
      </c>
      <c r="D33" t="s">
        <v>28</v>
      </c>
      <c r="E33" t="s">
        <v>50</v>
      </c>
      <c r="F33" s="16">
        <v>12.2</v>
      </c>
      <c r="G33" s="15">
        <v>14.517999999999999</v>
      </c>
      <c r="H33">
        <v>0.7</v>
      </c>
    </row>
    <row r="34" spans="1:8">
      <c r="A34">
        <v>33</v>
      </c>
      <c r="B34" t="s">
        <v>127</v>
      </c>
      <c r="C34" t="s">
        <v>52</v>
      </c>
      <c r="D34" t="s">
        <v>52</v>
      </c>
      <c r="E34" t="s">
        <v>51</v>
      </c>
      <c r="F34" s="16">
        <v>59.99</v>
      </c>
      <c r="G34" s="15">
        <v>71.388099999999994</v>
      </c>
      <c r="H34">
        <v>30</v>
      </c>
    </row>
    <row r="35" spans="1:8">
      <c r="A35">
        <v>34</v>
      </c>
      <c r="B35" t="s">
        <v>127</v>
      </c>
      <c r="C35" t="s">
        <v>52</v>
      </c>
      <c r="D35" t="s">
        <v>52</v>
      </c>
      <c r="E35" t="s">
        <v>53</v>
      </c>
      <c r="F35" s="16">
        <v>13.44</v>
      </c>
      <c r="G35" s="15">
        <v>15.993599999999999</v>
      </c>
      <c r="H35">
        <v>7.92</v>
      </c>
    </row>
    <row r="36" spans="1:8">
      <c r="A36">
        <v>35</v>
      </c>
      <c r="B36" t="s">
        <v>127</v>
      </c>
      <c r="C36" t="s">
        <v>45</v>
      </c>
      <c r="D36" t="s">
        <v>45</v>
      </c>
      <c r="E36" t="s">
        <v>54</v>
      </c>
      <c r="F36" s="16">
        <v>8.64</v>
      </c>
      <c r="G36" s="15">
        <v>10.281600000000001</v>
      </c>
      <c r="H36">
        <v>4.8</v>
      </c>
    </row>
    <row r="37" spans="1:8">
      <c r="A37">
        <v>36</v>
      </c>
      <c r="B37" t="s">
        <v>127</v>
      </c>
      <c r="C37" t="s">
        <v>45</v>
      </c>
      <c r="D37" t="s">
        <v>45</v>
      </c>
      <c r="E37" t="s">
        <v>55</v>
      </c>
      <c r="F37" s="16">
        <v>8.64</v>
      </c>
      <c r="G37" s="15">
        <v>10.281600000000001</v>
      </c>
      <c r="H37">
        <v>4.8</v>
      </c>
    </row>
    <row r="38" spans="1:8">
      <c r="A38">
        <v>37</v>
      </c>
      <c r="B38" t="s">
        <v>127</v>
      </c>
      <c r="C38" t="s">
        <v>45</v>
      </c>
      <c r="D38" t="s">
        <v>45</v>
      </c>
      <c r="E38" t="s">
        <v>56</v>
      </c>
      <c r="F38" s="16">
        <v>23.98</v>
      </c>
      <c r="G38" s="15">
        <v>28.536200000000001</v>
      </c>
      <c r="H38">
        <v>4.8</v>
      </c>
    </row>
    <row r="39" spans="1:8">
      <c r="A39">
        <v>38</v>
      </c>
      <c r="B39" t="s">
        <v>127</v>
      </c>
      <c r="C39" t="s">
        <v>45</v>
      </c>
      <c r="D39" t="s">
        <v>45</v>
      </c>
      <c r="E39" t="s">
        <v>57</v>
      </c>
      <c r="F39" s="16">
        <v>11.98</v>
      </c>
      <c r="G39" s="15">
        <v>14.2562</v>
      </c>
      <c r="H39">
        <v>4.8</v>
      </c>
    </row>
    <row r="40" spans="1:8">
      <c r="A40">
        <v>39</v>
      </c>
      <c r="B40" t="s">
        <v>127</v>
      </c>
      <c r="C40" t="s">
        <v>45</v>
      </c>
      <c r="D40" t="s">
        <v>45</v>
      </c>
      <c r="E40" t="s">
        <v>58</v>
      </c>
      <c r="F40" s="16">
        <v>2.79</v>
      </c>
      <c r="G40" s="15">
        <v>3.3201000000000001</v>
      </c>
      <c r="H40">
        <v>8.4</v>
      </c>
    </row>
    <row r="41" spans="1:8">
      <c r="A41">
        <v>40</v>
      </c>
      <c r="B41" t="s">
        <v>127</v>
      </c>
      <c r="C41" t="s">
        <v>45</v>
      </c>
      <c r="D41" t="s">
        <v>45</v>
      </c>
      <c r="E41" t="s">
        <v>59</v>
      </c>
      <c r="F41" s="16">
        <v>7.7</v>
      </c>
      <c r="G41" s="15">
        <v>9.1630000000000003</v>
      </c>
      <c r="H41">
        <v>6</v>
      </c>
    </row>
    <row r="42" spans="1:8">
      <c r="A42">
        <v>41</v>
      </c>
      <c r="B42" t="s">
        <v>127</v>
      </c>
      <c r="C42" t="s">
        <v>45</v>
      </c>
      <c r="D42" t="s">
        <v>45</v>
      </c>
      <c r="E42" t="s">
        <v>60</v>
      </c>
      <c r="F42" s="16">
        <v>7.99</v>
      </c>
      <c r="G42" s="15">
        <v>9.5081000000000007</v>
      </c>
      <c r="H42">
        <v>9</v>
      </c>
    </row>
    <row r="43" spans="1:8">
      <c r="A43">
        <v>42</v>
      </c>
      <c r="B43" t="s">
        <v>127</v>
      </c>
      <c r="C43" t="s">
        <v>52</v>
      </c>
      <c r="D43" t="s">
        <v>52</v>
      </c>
      <c r="E43" t="s">
        <v>61</v>
      </c>
      <c r="F43" s="16">
        <v>14.55</v>
      </c>
      <c r="G43" s="15">
        <v>17.314499999999999</v>
      </c>
      <c r="H43">
        <v>6.6</v>
      </c>
    </row>
    <row r="44" spans="1:8">
      <c r="A44">
        <v>43</v>
      </c>
      <c r="B44" t="s">
        <v>127</v>
      </c>
      <c r="C44" t="s">
        <v>45</v>
      </c>
      <c r="D44" t="s">
        <v>39</v>
      </c>
      <c r="E44" t="s">
        <v>62</v>
      </c>
      <c r="F44" s="16">
        <v>2.99</v>
      </c>
      <c r="G44" s="15">
        <v>3.5581</v>
      </c>
      <c r="H44">
        <v>0.75</v>
      </c>
    </row>
    <row r="45" spans="1:8">
      <c r="A45">
        <v>44</v>
      </c>
      <c r="B45" t="s">
        <v>127</v>
      </c>
      <c r="C45" t="s">
        <v>45</v>
      </c>
      <c r="D45" t="s">
        <v>39</v>
      </c>
      <c r="E45" t="s">
        <v>63</v>
      </c>
      <c r="F45" s="16">
        <v>5.38</v>
      </c>
      <c r="G45" s="15">
        <v>6.4021999999999997</v>
      </c>
      <c r="H45">
        <v>1</v>
      </c>
    </row>
    <row r="46" spans="1:8">
      <c r="A46">
        <v>45</v>
      </c>
      <c r="B46" t="s">
        <v>127</v>
      </c>
      <c r="C46" t="s">
        <v>128</v>
      </c>
      <c r="D46" t="s">
        <v>36</v>
      </c>
      <c r="E46" t="s">
        <v>64</v>
      </c>
      <c r="F46" s="16">
        <v>18.98</v>
      </c>
      <c r="G46" s="15">
        <v>22.586199999999998</v>
      </c>
      <c r="H46">
        <v>1</v>
      </c>
    </row>
    <row r="47" spans="1:8">
      <c r="A47">
        <v>46</v>
      </c>
      <c r="B47" t="s">
        <v>127</v>
      </c>
      <c r="C47" t="s">
        <v>128</v>
      </c>
      <c r="D47" t="s">
        <v>28</v>
      </c>
      <c r="E47" t="s">
        <v>65</v>
      </c>
      <c r="F47" s="16">
        <v>11.36</v>
      </c>
      <c r="G47" s="15">
        <v>13.518399999999998</v>
      </c>
      <c r="H47">
        <v>1</v>
      </c>
    </row>
    <row r="48" spans="1:8">
      <c r="A48">
        <v>47</v>
      </c>
      <c r="B48" t="s">
        <v>127</v>
      </c>
      <c r="C48" t="s">
        <v>128</v>
      </c>
      <c r="D48" t="s">
        <v>24</v>
      </c>
      <c r="E48" t="s">
        <v>66</v>
      </c>
      <c r="F48" s="16">
        <v>35.39</v>
      </c>
      <c r="G48" s="15">
        <v>42.114100000000001</v>
      </c>
      <c r="H48">
        <v>0.7</v>
      </c>
    </row>
    <row r="49" spans="1:8">
      <c r="A49">
        <v>48</v>
      </c>
      <c r="B49" t="s">
        <v>127</v>
      </c>
      <c r="C49" t="s">
        <v>128</v>
      </c>
      <c r="D49" t="s">
        <v>24</v>
      </c>
      <c r="E49" t="s">
        <v>67</v>
      </c>
      <c r="F49" s="16">
        <v>12.54</v>
      </c>
      <c r="G49" s="15">
        <v>14.922599999999999</v>
      </c>
      <c r="H49">
        <v>0.7</v>
      </c>
    </row>
    <row r="50" spans="1:8">
      <c r="A50">
        <v>49</v>
      </c>
      <c r="B50" t="s">
        <v>127</v>
      </c>
      <c r="C50" t="s">
        <v>128</v>
      </c>
      <c r="D50" t="s">
        <v>24</v>
      </c>
      <c r="E50" t="s">
        <v>68</v>
      </c>
      <c r="F50" s="16">
        <v>14.09</v>
      </c>
      <c r="G50" s="15">
        <v>16.767099999999999</v>
      </c>
      <c r="H50">
        <v>1</v>
      </c>
    </row>
    <row r="51" spans="1:8">
      <c r="A51">
        <v>50</v>
      </c>
      <c r="B51" t="s">
        <v>127</v>
      </c>
      <c r="C51" t="s">
        <v>128</v>
      </c>
      <c r="D51" t="s">
        <v>24</v>
      </c>
      <c r="E51" t="s">
        <v>69</v>
      </c>
      <c r="F51" s="16">
        <v>15.54</v>
      </c>
      <c r="G51" s="15">
        <v>18.492599999999999</v>
      </c>
      <c r="H51">
        <v>0.7</v>
      </c>
    </row>
    <row r="52" spans="1:8">
      <c r="A52">
        <v>51</v>
      </c>
      <c r="B52" t="s">
        <v>127</v>
      </c>
      <c r="C52" t="s">
        <v>128</v>
      </c>
      <c r="D52" t="s">
        <v>28</v>
      </c>
      <c r="E52" t="s">
        <v>70</v>
      </c>
      <c r="F52" s="16">
        <v>9.99</v>
      </c>
      <c r="G52" s="15">
        <v>11.8881</v>
      </c>
      <c r="H52">
        <v>0.7</v>
      </c>
    </row>
    <row r="53" spans="1:8">
      <c r="A53">
        <v>52</v>
      </c>
      <c r="B53" t="s">
        <v>127</v>
      </c>
      <c r="C53" t="s">
        <v>128</v>
      </c>
      <c r="D53" t="s">
        <v>28</v>
      </c>
      <c r="E53" t="s">
        <v>71</v>
      </c>
      <c r="F53" s="16">
        <v>15.14</v>
      </c>
      <c r="G53" s="15">
        <v>18.0166</v>
      </c>
      <c r="H53">
        <v>0.7</v>
      </c>
    </row>
    <row r="54" spans="1:8">
      <c r="A54">
        <v>53</v>
      </c>
      <c r="B54" t="s">
        <v>127</v>
      </c>
      <c r="C54" t="s">
        <v>128</v>
      </c>
      <c r="D54" t="s">
        <v>28</v>
      </c>
      <c r="E54" t="s">
        <v>72</v>
      </c>
      <c r="F54" s="16">
        <v>13.18</v>
      </c>
      <c r="G54" s="15">
        <v>15.684199999999999</v>
      </c>
      <c r="H54">
        <v>1</v>
      </c>
    </row>
    <row r="55" spans="1:8">
      <c r="A55">
        <v>54</v>
      </c>
      <c r="B55" t="s">
        <v>127</v>
      </c>
      <c r="C55" t="s">
        <v>128</v>
      </c>
      <c r="D55" t="s">
        <v>14</v>
      </c>
      <c r="E55" t="s">
        <v>73</v>
      </c>
      <c r="F55" s="16">
        <v>17.98</v>
      </c>
      <c r="G55" s="15">
        <v>21.3962</v>
      </c>
      <c r="H55">
        <v>0.7</v>
      </c>
    </row>
    <row r="56" spans="1:8">
      <c r="A56">
        <v>55</v>
      </c>
      <c r="B56" t="s">
        <v>127</v>
      </c>
      <c r="C56" t="s">
        <v>128</v>
      </c>
      <c r="D56" t="s">
        <v>28</v>
      </c>
      <c r="E56" t="s">
        <v>74</v>
      </c>
      <c r="F56" s="16">
        <v>14.99</v>
      </c>
      <c r="G56" s="15">
        <v>17.838100000000001</v>
      </c>
      <c r="H56">
        <v>0.5</v>
      </c>
    </row>
    <row r="57" spans="1:8">
      <c r="A57">
        <v>56</v>
      </c>
      <c r="B57" t="s">
        <v>127</v>
      </c>
      <c r="C57" t="s">
        <v>128</v>
      </c>
      <c r="D57" t="s">
        <v>28</v>
      </c>
      <c r="E57" t="s">
        <v>75</v>
      </c>
      <c r="F57" s="16">
        <v>19.21</v>
      </c>
      <c r="G57" s="15">
        <v>22.8599</v>
      </c>
      <c r="H57">
        <v>1</v>
      </c>
    </row>
    <row r="58" spans="1:8">
      <c r="A58">
        <v>57</v>
      </c>
      <c r="B58" t="s">
        <v>127</v>
      </c>
      <c r="C58" t="s">
        <v>128</v>
      </c>
      <c r="D58" t="s">
        <v>28</v>
      </c>
      <c r="E58" t="s">
        <v>76</v>
      </c>
      <c r="F58" s="16">
        <v>9.98</v>
      </c>
      <c r="G58" s="15">
        <v>11.876200000000001</v>
      </c>
      <c r="H58">
        <v>0.7</v>
      </c>
    </row>
    <row r="59" spans="1:8">
      <c r="A59">
        <v>58</v>
      </c>
      <c r="B59" t="s">
        <v>127</v>
      </c>
      <c r="C59" t="s">
        <v>128</v>
      </c>
      <c r="D59" t="s">
        <v>24</v>
      </c>
      <c r="E59" t="s">
        <v>77</v>
      </c>
      <c r="F59" s="16">
        <v>12.87</v>
      </c>
      <c r="G59" s="15">
        <v>15.315299999999999</v>
      </c>
      <c r="H59">
        <v>0.7</v>
      </c>
    </row>
    <row r="60" spans="1:8">
      <c r="A60">
        <v>59</v>
      </c>
      <c r="B60" t="s">
        <v>127</v>
      </c>
      <c r="C60" t="s">
        <v>128</v>
      </c>
      <c r="D60" t="s">
        <v>28</v>
      </c>
      <c r="E60" t="s">
        <v>78</v>
      </c>
      <c r="F60" s="16">
        <v>11.38</v>
      </c>
      <c r="G60" s="15">
        <v>13.542200000000001</v>
      </c>
      <c r="H60">
        <v>0.7</v>
      </c>
    </row>
    <row r="61" spans="1:8">
      <c r="A61">
        <v>60</v>
      </c>
      <c r="B61" t="s">
        <v>127</v>
      </c>
      <c r="C61" t="s">
        <v>128</v>
      </c>
      <c r="D61" t="s">
        <v>28</v>
      </c>
      <c r="E61" t="s">
        <v>79</v>
      </c>
      <c r="F61" s="16">
        <v>17.98</v>
      </c>
      <c r="G61" s="15">
        <v>21.3962</v>
      </c>
      <c r="H61">
        <v>0.7</v>
      </c>
    </row>
    <row r="62" spans="1:8">
      <c r="A62">
        <v>61</v>
      </c>
      <c r="B62" t="s">
        <v>127</v>
      </c>
      <c r="C62" t="s">
        <v>128</v>
      </c>
      <c r="D62" t="s">
        <v>81</v>
      </c>
      <c r="E62" t="s">
        <v>80</v>
      </c>
      <c r="F62" s="16">
        <v>27.22</v>
      </c>
      <c r="G62" s="15">
        <v>32.391799999999996</v>
      </c>
      <c r="H62">
        <v>0.7</v>
      </c>
    </row>
    <row r="63" spans="1:8">
      <c r="A63">
        <v>62</v>
      </c>
      <c r="B63" t="s">
        <v>127</v>
      </c>
      <c r="C63" t="s">
        <v>128</v>
      </c>
      <c r="D63" t="s">
        <v>9</v>
      </c>
      <c r="E63" t="s">
        <v>82</v>
      </c>
      <c r="F63" s="16">
        <v>24.92</v>
      </c>
      <c r="G63" s="15">
        <v>29.654800000000002</v>
      </c>
      <c r="H63">
        <v>0.7</v>
      </c>
    </row>
    <row r="64" spans="1:8">
      <c r="A64">
        <v>63</v>
      </c>
      <c r="B64" t="s">
        <v>127</v>
      </c>
      <c r="C64" t="s">
        <v>128</v>
      </c>
      <c r="D64" t="s">
        <v>28</v>
      </c>
      <c r="E64" t="s">
        <v>83</v>
      </c>
      <c r="F64" s="16">
        <v>26.99</v>
      </c>
      <c r="G64" s="15">
        <v>32.118099999999998</v>
      </c>
      <c r="H64">
        <v>0.7</v>
      </c>
    </row>
    <row r="65" spans="1:8">
      <c r="A65">
        <v>64</v>
      </c>
      <c r="B65" t="s">
        <v>127</v>
      </c>
      <c r="C65" t="s">
        <v>128</v>
      </c>
      <c r="D65" t="s">
        <v>16</v>
      </c>
      <c r="E65" t="s">
        <v>84</v>
      </c>
      <c r="F65" s="16">
        <v>17.989999999999998</v>
      </c>
      <c r="G65" s="15">
        <v>21.408099999999997</v>
      </c>
      <c r="H65">
        <v>0.7</v>
      </c>
    </row>
    <row r="66" spans="1:8">
      <c r="A66">
        <v>65</v>
      </c>
      <c r="B66" t="s">
        <v>127</v>
      </c>
      <c r="C66" t="s">
        <v>128</v>
      </c>
      <c r="D66" t="s">
        <v>28</v>
      </c>
      <c r="E66" t="s">
        <v>85</v>
      </c>
      <c r="F66" s="16">
        <v>10.77</v>
      </c>
      <c r="G66" s="15">
        <v>12.816299999999998</v>
      </c>
      <c r="H66">
        <v>0.7</v>
      </c>
    </row>
    <row r="67" spans="1:8">
      <c r="A67">
        <v>66</v>
      </c>
      <c r="B67" t="s">
        <v>127</v>
      </c>
      <c r="C67" t="s">
        <v>128</v>
      </c>
      <c r="D67" t="s">
        <v>24</v>
      </c>
      <c r="E67" t="s">
        <v>86</v>
      </c>
      <c r="F67" s="16">
        <v>15.5</v>
      </c>
      <c r="G67" s="15">
        <v>18.445</v>
      </c>
      <c r="H67">
        <v>0.7</v>
      </c>
    </row>
    <row r="68" spans="1:8">
      <c r="A68">
        <v>67</v>
      </c>
      <c r="B68" t="s">
        <v>127</v>
      </c>
      <c r="C68" t="s">
        <v>128</v>
      </c>
      <c r="D68" t="s">
        <v>36</v>
      </c>
      <c r="E68" t="s">
        <v>87</v>
      </c>
      <c r="F68" s="16">
        <v>11.19</v>
      </c>
      <c r="G68" s="15">
        <v>13.316099999999999</v>
      </c>
      <c r="H68">
        <v>0.75</v>
      </c>
    </row>
    <row r="69" spans="1:8">
      <c r="A69">
        <v>68</v>
      </c>
      <c r="B69" t="s">
        <v>127</v>
      </c>
      <c r="C69" t="s">
        <v>128</v>
      </c>
      <c r="D69" t="s">
        <v>36</v>
      </c>
      <c r="E69" t="s">
        <v>88</v>
      </c>
      <c r="F69" s="16">
        <v>9.98</v>
      </c>
      <c r="G69" s="15">
        <v>11.876200000000001</v>
      </c>
      <c r="H69">
        <v>0.75</v>
      </c>
    </row>
    <row r="70" spans="1:8">
      <c r="A70">
        <v>69</v>
      </c>
      <c r="B70" t="s">
        <v>127</v>
      </c>
      <c r="C70" t="s">
        <v>128</v>
      </c>
      <c r="D70" t="s">
        <v>28</v>
      </c>
      <c r="E70" t="s">
        <v>89</v>
      </c>
      <c r="F70" s="16">
        <v>12.21</v>
      </c>
      <c r="G70" s="15">
        <v>14.5299</v>
      </c>
      <c r="H70">
        <v>0.7</v>
      </c>
    </row>
    <row r="71" spans="1:8">
      <c r="A71">
        <v>70</v>
      </c>
      <c r="B71" t="s">
        <v>127</v>
      </c>
      <c r="C71" t="s">
        <v>128</v>
      </c>
      <c r="D71" t="s">
        <v>16</v>
      </c>
      <c r="E71" t="s">
        <v>90</v>
      </c>
      <c r="F71" s="16">
        <v>14.98</v>
      </c>
      <c r="G71" s="15">
        <v>17.8262</v>
      </c>
      <c r="H71">
        <v>0.7</v>
      </c>
    </row>
    <row r="72" spans="1:8">
      <c r="A72">
        <v>71</v>
      </c>
      <c r="B72" t="s">
        <v>127</v>
      </c>
      <c r="C72" t="s">
        <v>128</v>
      </c>
      <c r="D72" t="s">
        <v>9</v>
      </c>
      <c r="E72" t="s">
        <v>91</v>
      </c>
      <c r="F72" s="16">
        <v>15.92</v>
      </c>
      <c r="G72" s="15">
        <v>18.944800000000001</v>
      </c>
      <c r="H72">
        <v>0.7</v>
      </c>
    </row>
    <row r="73" spans="1:8">
      <c r="A73">
        <v>72</v>
      </c>
      <c r="B73" t="s">
        <v>127</v>
      </c>
      <c r="C73" t="s">
        <v>128</v>
      </c>
      <c r="D73" t="s">
        <v>16</v>
      </c>
      <c r="E73" t="s">
        <v>92</v>
      </c>
      <c r="F73" s="16">
        <v>12.54</v>
      </c>
      <c r="G73" s="15">
        <v>14.922599999999999</v>
      </c>
      <c r="H73">
        <v>0.7</v>
      </c>
    </row>
    <row r="74" spans="1:8">
      <c r="A74">
        <v>73</v>
      </c>
      <c r="B74" t="s">
        <v>127</v>
      </c>
      <c r="C74" t="s">
        <v>128</v>
      </c>
      <c r="D74" t="s">
        <v>24</v>
      </c>
      <c r="E74" t="s">
        <v>93</v>
      </c>
      <c r="F74" s="16">
        <v>17.88</v>
      </c>
      <c r="G74" s="15">
        <v>21.277199999999997</v>
      </c>
      <c r="H74">
        <v>0.7</v>
      </c>
    </row>
    <row r="75" spans="1:8">
      <c r="A75">
        <v>74</v>
      </c>
      <c r="B75" t="s">
        <v>127</v>
      </c>
      <c r="C75" t="s">
        <v>128</v>
      </c>
      <c r="D75" t="s">
        <v>16</v>
      </c>
      <c r="E75" t="s">
        <v>92</v>
      </c>
      <c r="F75" s="16">
        <v>13.99</v>
      </c>
      <c r="G75" s="15">
        <v>16.648099999999999</v>
      </c>
      <c r="H75">
        <v>0.7</v>
      </c>
    </row>
    <row r="76" spans="1:8">
      <c r="A76">
        <v>75</v>
      </c>
      <c r="B76" t="s">
        <v>127</v>
      </c>
      <c r="C76" t="s">
        <v>45</v>
      </c>
      <c r="D76" t="s">
        <v>45</v>
      </c>
      <c r="E76" t="s">
        <v>54</v>
      </c>
      <c r="F76" s="16">
        <v>9.98</v>
      </c>
      <c r="G76" s="15">
        <v>11.876200000000001</v>
      </c>
      <c r="H76">
        <v>4.8</v>
      </c>
    </row>
    <row r="77" spans="1:8">
      <c r="A77">
        <v>76</v>
      </c>
      <c r="B77" t="s">
        <v>127</v>
      </c>
      <c r="C77" t="s">
        <v>128</v>
      </c>
      <c r="D77" t="s">
        <v>24</v>
      </c>
      <c r="E77" t="s">
        <v>67</v>
      </c>
      <c r="F77" s="16">
        <v>14.9</v>
      </c>
      <c r="G77" s="15">
        <v>17.730999999999998</v>
      </c>
      <c r="H77">
        <v>0.7</v>
      </c>
    </row>
    <row r="78" spans="1:8">
      <c r="A78">
        <v>77</v>
      </c>
      <c r="B78" t="s">
        <v>127</v>
      </c>
      <c r="C78" t="s">
        <v>128</v>
      </c>
      <c r="D78" t="s">
        <v>24</v>
      </c>
      <c r="E78" t="s">
        <v>86</v>
      </c>
      <c r="F78" s="16">
        <v>16.32</v>
      </c>
      <c r="G78" s="15">
        <v>19.4208</v>
      </c>
      <c r="H78">
        <v>0.7</v>
      </c>
    </row>
    <row r="79" spans="1:8">
      <c r="A79">
        <v>78</v>
      </c>
      <c r="B79" t="s">
        <v>127</v>
      </c>
      <c r="C79" t="s">
        <v>128</v>
      </c>
      <c r="D79" t="s">
        <v>16</v>
      </c>
      <c r="E79" t="s">
        <v>94</v>
      </c>
      <c r="F79" s="16">
        <v>24.9</v>
      </c>
      <c r="G79" s="15">
        <v>29.630999999999997</v>
      </c>
      <c r="H79">
        <v>0.7</v>
      </c>
    </row>
    <row r="80" spans="1:8">
      <c r="A80">
        <v>79</v>
      </c>
      <c r="B80" t="s">
        <v>127</v>
      </c>
      <c r="C80" t="s">
        <v>128</v>
      </c>
      <c r="D80" t="s">
        <v>16</v>
      </c>
      <c r="E80" t="s">
        <v>18</v>
      </c>
      <c r="F80" s="16">
        <v>30.17</v>
      </c>
      <c r="G80" s="15">
        <v>35.902300000000004</v>
      </c>
      <c r="H80">
        <v>0.7</v>
      </c>
    </row>
    <row r="81" spans="1:8">
      <c r="A81">
        <v>80</v>
      </c>
      <c r="B81" t="s">
        <v>127</v>
      </c>
      <c r="C81" t="s">
        <v>128</v>
      </c>
      <c r="D81" t="s">
        <v>16</v>
      </c>
      <c r="E81" t="s">
        <v>95</v>
      </c>
      <c r="F81" s="16">
        <v>44.28</v>
      </c>
      <c r="G81" s="15">
        <v>52.693199999999997</v>
      </c>
      <c r="H81">
        <v>0.7</v>
      </c>
    </row>
    <row r="82" spans="1:8">
      <c r="A82">
        <v>81</v>
      </c>
      <c r="B82" t="s">
        <v>127</v>
      </c>
      <c r="C82" t="s">
        <v>128</v>
      </c>
      <c r="D82" t="s">
        <v>36</v>
      </c>
      <c r="E82" t="s">
        <v>96</v>
      </c>
      <c r="F82" s="16">
        <v>9.35</v>
      </c>
      <c r="G82" s="15">
        <v>11.126499999999998</v>
      </c>
      <c r="H82">
        <v>0.75</v>
      </c>
    </row>
    <row r="83" spans="1:8">
      <c r="A83">
        <v>82</v>
      </c>
      <c r="B83" t="s">
        <v>127</v>
      </c>
      <c r="C83" t="s">
        <v>128</v>
      </c>
      <c r="D83" t="s">
        <v>28</v>
      </c>
      <c r="E83" t="s">
        <v>97</v>
      </c>
      <c r="F83" s="16">
        <v>21.5</v>
      </c>
      <c r="G83" s="15">
        <v>25.584999999999997</v>
      </c>
      <c r="H83">
        <v>0.7</v>
      </c>
    </row>
    <row r="84" spans="1:8">
      <c r="A84">
        <v>83</v>
      </c>
      <c r="B84" t="s">
        <v>127</v>
      </c>
      <c r="C84" t="s">
        <v>52</v>
      </c>
      <c r="D84" t="s">
        <v>52</v>
      </c>
      <c r="E84" t="s">
        <v>53</v>
      </c>
      <c r="F84" s="16">
        <v>14.47</v>
      </c>
      <c r="G84" s="15">
        <v>17.2193</v>
      </c>
      <c r="H84">
        <v>7.92</v>
      </c>
    </row>
    <row r="85" spans="1:8">
      <c r="A85">
        <v>84</v>
      </c>
      <c r="B85" t="s">
        <v>127</v>
      </c>
      <c r="C85" t="s">
        <v>128</v>
      </c>
      <c r="D85" t="s">
        <v>81</v>
      </c>
      <c r="E85" t="s">
        <v>98</v>
      </c>
      <c r="F85" s="16">
        <v>15</v>
      </c>
      <c r="G85" s="15">
        <v>17.849999999999998</v>
      </c>
      <c r="H85">
        <v>1</v>
      </c>
    </row>
    <row r="86" spans="1:8">
      <c r="A86">
        <v>85</v>
      </c>
      <c r="B86" t="s">
        <v>127</v>
      </c>
      <c r="C86" t="s">
        <v>128</v>
      </c>
      <c r="D86" t="s">
        <v>81</v>
      </c>
      <c r="E86" t="s">
        <v>98</v>
      </c>
      <c r="F86" s="16">
        <v>15.9</v>
      </c>
      <c r="G86" s="15">
        <v>18.920999999999999</v>
      </c>
      <c r="H86">
        <v>1</v>
      </c>
    </row>
    <row r="87" spans="1:8">
      <c r="A87">
        <v>86</v>
      </c>
      <c r="B87" t="s">
        <v>127</v>
      </c>
      <c r="C87" t="s">
        <v>128</v>
      </c>
      <c r="D87" t="s">
        <v>81</v>
      </c>
      <c r="E87" t="s">
        <v>99</v>
      </c>
      <c r="F87" s="16">
        <v>14.31</v>
      </c>
      <c r="G87" s="15">
        <v>17.0289</v>
      </c>
      <c r="H87">
        <v>1</v>
      </c>
    </row>
    <row r="88" spans="1:8">
      <c r="A88">
        <v>87</v>
      </c>
      <c r="B88" t="s">
        <v>127</v>
      </c>
      <c r="C88" t="s">
        <v>128</v>
      </c>
      <c r="D88" t="s">
        <v>9</v>
      </c>
      <c r="E88" t="s">
        <v>100</v>
      </c>
      <c r="F88" s="16">
        <v>17.899999999999999</v>
      </c>
      <c r="G88" s="15">
        <v>21.300999999999998</v>
      </c>
      <c r="H88">
        <v>1</v>
      </c>
    </row>
    <row r="89" spans="1:8">
      <c r="A89">
        <v>88</v>
      </c>
      <c r="B89" t="s">
        <v>127</v>
      </c>
      <c r="C89" t="s">
        <v>128</v>
      </c>
      <c r="D89" t="s">
        <v>9</v>
      </c>
      <c r="E89" t="s">
        <v>101</v>
      </c>
      <c r="F89" s="16">
        <v>16.11</v>
      </c>
      <c r="G89" s="15">
        <v>19.1709</v>
      </c>
      <c r="H89">
        <v>1</v>
      </c>
    </row>
    <row r="90" spans="1:8">
      <c r="A90">
        <v>89</v>
      </c>
      <c r="B90" t="s">
        <v>127</v>
      </c>
      <c r="C90" t="s">
        <v>128</v>
      </c>
      <c r="D90" t="s">
        <v>9</v>
      </c>
      <c r="E90" t="s">
        <v>100</v>
      </c>
      <c r="F90" s="16">
        <v>17.399999999999999</v>
      </c>
      <c r="G90" s="15">
        <v>20.705999999999996</v>
      </c>
      <c r="H90">
        <v>1</v>
      </c>
    </row>
    <row r="91" spans="1:8">
      <c r="A91">
        <v>90</v>
      </c>
      <c r="B91" t="s">
        <v>127</v>
      </c>
      <c r="C91" t="s">
        <v>128</v>
      </c>
      <c r="D91" t="s">
        <v>9</v>
      </c>
      <c r="E91" t="s">
        <v>102</v>
      </c>
      <c r="F91" s="16">
        <v>30.72</v>
      </c>
      <c r="G91" s="15">
        <v>36.556799999999996</v>
      </c>
      <c r="H91">
        <v>0.5</v>
      </c>
    </row>
    <row r="92" spans="1:8">
      <c r="A92">
        <v>91</v>
      </c>
      <c r="B92" t="s">
        <v>127</v>
      </c>
      <c r="C92" t="s">
        <v>45</v>
      </c>
      <c r="D92" t="s">
        <v>45</v>
      </c>
      <c r="E92" t="s">
        <v>103</v>
      </c>
      <c r="F92" s="16">
        <v>18.71</v>
      </c>
      <c r="G92" s="15">
        <v>22.264900000000001</v>
      </c>
      <c r="H92">
        <v>7.92</v>
      </c>
    </row>
    <row r="93" spans="1:8">
      <c r="A93">
        <v>92</v>
      </c>
      <c r="B93" t="s">
        <v>127</v>
      </c>
      <c r="C93" t="s">
        <v>128</v>
      </c>
      <c r="D93" t="s">
        <v>28</v>
      </c>
      <c r="E93" t="s">
        <v>104</v>
      </c>
      <c r="G93" s="15">
        <v>16.989999999999998</v>
      </c>
      <c r="H93">
        <v>0.7</v>
      </c>
    </row>
    <row r="94" spans="1:8">
      <c r="A94">
        <v>93</v>
      </c>
      <c r="B94" t="s">
        <v>127</v>
      </c>
      <c r="C94" t="s">
        <v>128</v>
      </c>
      <c r="D94" t="s">
        <v>28</v>
      </c>
      <c r="E94" t="s">
        <v>105</v>
      </c>
      <c r="G94" s="15">
        <v>18.79</v>
      </c>
      <c r="H94">
        <v>0.7</v>
      </c>
    </row>
    <row r="95" spans="1:8">
      <c r="A95">
        <v>94</v>
      </c>
      <c r="B95" t="s">
        <v>127</v>
      </c>
      <c r="C95" t="s">
        <v>128</v>
      </c>
      <c r="D95" t="s">
        <v>24</v>
      </c>
      <c r="E95" t="s">
        <v>106</v>
      </c>
      <c r="G95" s="15">
        <v>16.989999999999998</v>
      </c>
      <c r="H95">
        <v>0.7</v>
      </c>
    </row>
    <row r="96" spans="1:8">
      <c r="A96">
        <v>95</v>
      </c>
      <c r="B96" t="s">
        <v>127</v>
      </c>
      <c r="C96" t="s">
        <v>45</v>
      </c>
      <c r="D96" t="s">
        <v>39</v>
      </c>
      <c r="E96" t="s">
        <v>38</v>
      </c>
      <c r="F96" s="16">
        <v>5.27</v>
      </c>
      <c r="G96" s="15">
        <v>6.2712999999999992</v>
      </c>
    </row>
    <row r="97" spans="1:8">
      <c r="A97">
        <v>96</v>
      </c>
      <c r="B97" t="s">
        <v>127</v>
      </c>
      <c r="C97" t="s">
        <v>128</v>
      </c>
      <c r="D97" t="s">
        <v>41</v>
      </c>
      <c r="E97" t="s">
        <v>40</v>
      </c>
      <c r="F97" s="16">
        <v>12.99</v>
      </c>
      <c r="G97" s="15">
        <v>15.4581</v>
      </c>
    </row>
    <row r="98" spans="1:8">
      <c r="A98">
        <v>97</v>
      </c>
      <c r="B98" t="s">
        <v>127</v>
      </c>
      <c r="C98" t="s">
        <v>128</v>
      </c>
      <c r="D98" t="s">
        <v>16</v>
      </c>
      <c r="E98" t="s">
        <v>17</v>
      </c>
      <c r="F98" s="16">
        <v>37.22</v>
      </c>
      <c r="G98" s="15">
        <v>44.291799999999995</v>
      </c>
      <c r="H98">
        <v>0.7</v>
      </c>
    </row>
    <row r="99" spans="1:8">
      <c r="A99">
        <v>98</v>
      </c>
      <c r="B99" t="s">
        <v>127</v>
      </c>
      <c r="C99" t="s">
        <v>128</v>
      </c>
      <c r="D99" t="s">
        <v>28</v>
      </c>
      <c r="E99" t="s">
        <v>27</v>
      </c>
      <c r="F99" s="16">
        <v>6.6</v>
      </c>
      <c r="G99" s="15">
        <v>7.8539999999999992</v>
      </c>
      <c r="H99">
        <v>0.7</v>
      </c>
    </row>
    <row r="100" spans="1:8">
      <c r="A100">
        <v>99</v>
      </c>
      <c r="B100" t="s">
        <v>127</v>
      </c>
      <c r="C100" t="s">
        <v>128</v>
      </c>
      <c r="D100" t="s">
        <v>28</v>
      </c>
      <c r="E100" t="s">
        <v>27</v>
      </c>
      <c r="F100" s="16">
        <v>9.9</v>
      </c>
      <c r="G100" s="15">
        <v>11.781000000000001</v>
      </c>
      <c r="H100">
        <v>1</v>
      </c>
    </row>
    <row r="101" spans="1:8">
      <c r="A101">
        <v>100</v>
      </c>
      <c r="B101" t="s">
        <v>127</v>
      </c>
      <c r="C101" t="s">
        <v>128</v>
      </c>
      <c r="D101" t="s">
        <v>36</v>
      </c>
      <c r="E101" t="s">
        <v>35</v>
      </c>
      <c r="F101" s="16">
        <v>13.88</v>
      </c>
      <c r="G101" s="15">
        <v>16.517199999999999</v>
      </c>
      <c r="H101">
        <v>1</v>
      </c>
    </row>
    <row r="102" spans="1:8">
      <c r="A102">
        <v>101</v>
      </c>
      <c r="B102" t="s">
        <v>127</v>
      </c>
      <c r="C102" t="s">
        <v>128</v>
      </c>
      <c r="D102" t="s">
        <v>14</v>
      </c>
      <c r="E102" t="s">
        <v>107</v>
      </c>
      <c r="F102" s="16">
        <v>31.55</v>
      </c>
      <c r="G102" s="15">
        <v>37.544499999999999</v>
      </c>
      <c r="H102">
        <v>0.7</v>
      </c>
    </row>
    <row r="103" spans="1:8">
      <c r="A103">
        <v>102</v>
      </c>
      <c r="B103" t="s">
        <v>127</v>
      </c>
      <c r="C103" t="s">
        <v>128</v>
      </c>
      <c r="D103" t="s">
        <v>28</v>
      </c>
      <c r="E103" t="s">
        <v>29</v>
      </c>
      <c r="F103" s="16">
        <v>15.98</v>
      </c>
      <c r="G103" s="15">
        <v>19.016200000000001</v>
      </c>
      <c r="H103">
        <v>1</v>
      </c>
    </row>
    <row r="104" spans="1:8">
      <c r="A104">
        <v>103</v>
      </c>
      <c r="B104" t="s">
        <v>127</v>
      </c>
      <c r="C104" t="s">
        <v>128</v>
      </c>
      <c r="D104" t="s">
        <v>11</v>
      </c>
      <c r="E104" t="s">
        <v>108</v>
      </c>
      <c r="F104" s="16">
        <v>13.54</v>
      </c>
      <c r="G104" s="15">
        <v>16.112599999999997</v>
      </c>
      <c r="H104">
        <v>0.7</v>
      </c>
    </row>
    <row r="105" spans="1:8">
      <c r="A105">
        <v>104</v>
      </c>
      <c r="B105" t="s">
        <v>127</v>
      </c>
      <c r="C105" t="s">
        <v>128</v>
      </c>
      <c r="D105" t="s">
        <v>11</v>
      </c>
      <c r="E105" t="s">
        <v>109</v>
      </c>
      <c r="F105" s="16">
        <v>13.55</v>
      </c>
      <c r="G105" s="15">
        <v>16.124500000000001</v>
      </c>
      <c r="H105">
        <v>0.7</v>
      </c>
    </row>
    <row r="106" spans="1:8">
      <c r="A106">
        <v>105</v>
      </c>
      <c r="B106" t="s">
        <v>127</v>
      </c>
      <c r="C106" t="s">
        <v>128</v>
      </c>
      <c r="D106" t="s">
        <v>28</v>
      </c>
      <c r="E106" t="s">
        <v>31</v>
      </c>
      <c r="F106" s="16">
        <v>13.98</v>
      </c>
      <c r="G106" s="15">
        <v>16.636199999999999</v>
      </c>
      <c r="H106">
        <v>1</v>
      </c>
    </row>
    <row r="107" spans="1:8">
      <c r="A107">
        <v>106</v>
      </c>
      <c r="B107" t="s">
        <v>127</v>
      </c>
      <c r="C107" t="s">
        <v>128</v>
      </c>
      <c r="D107" t="s">
        <v>16</v>
      </c>
      <c r="E107" t="s">
        <v>18</v>
      </c>
      <c r="F107" s="16">
        <v>29.88</v>
      </c>
      <c r="G107" s="15">
        <v>35.557199999999995</v>
      </c>
      <c r="H107">
        <v>0.7</v>
      </c>
    </row>
    <row r="108" spans="1:8">
      <c r="A108">
        <v>107</v>
      </c>
      <c r="B108" t="s">
        <v>127</v>
      </c>
      <c r="C108" t="s">
        <v>128</v>
      </c>
      <c r="D108" t="s">
        <v>24</v>
      </c>
      <c r="E108" t="s">
        <v>23</v>
      </c>
      <c r="F108" s="16">
        <v>18.54</v>
      </c>
      <c r="G108" s="15">
        <v>22.0626</v>
      </c>
      <c r="H108">
        <v>0.7</v>
      </c>
    </row>
    <row r="109" spans="1:8">
      <c r="A109">
        <v>108</v>
      </c>
      <c r="B109" t="s">
        <v>127</v>
      </c>
      <c r="C109" t="s">
        <v>128</v>
      </c>
      <c r="D109" t="s">
        <v>24</v>
      </c>
      <c r="E109" t="s">
        <v>25</v>
      </c>
      <c r="F109" s="16">
        <v>19.21</v>
      </c>
      <c r="G109" s="15">
        <v>22.8599</v>
      </c>
      <c r="H109">
        <v>0.7</v>
      </c>
    </row>
    <row r="110" spans="1:8">
      <c r="A110">
        <v>109</v>
      </c>
      <c r="B110" t="s">
        <v>127</v>
      </c>
      <c r="C110" t="s">
        <v>128</v>
      </c>
      <c r="D110" t="s">
        <v>24</v>
      </c>
      <c r="E110" t="s">
        <v>110</v>
      </c>
      <c r="F110" s="16">
        <v>14.66</v>
      </c>
      <c r="G110" s="15">
        <v>17.445399999999999</v>
      </c>
      <c r="H110">
        <v>1</v>
      </c>
    </row>
    <row r="111" spans="1:8">
      <c r="A111">
        <v>110</v>
      </c>
      <c r="B111" t="s">
        <v>127</v>
      </c>
      <c r="C111" t="s">
        <v>128</v>
      </c>
      <c r="D111" t="s">
        <v>16</v>
      </c>
      <c r="E111" t="s">
        <v>19</v>
      </c>
      <c r="F111" s="16">
        <v>13.79</v>
      </c>
      <c r="G111" s="15">
        <v>16.4101</v>
      </c>
      <c r="H111">
        <v>0.7</v>
      </c>
    </row>
    <row r="112" spans="1:8">
      <c r="A112">
        <v>111</v>
      </c>
      <c r="B112" t="s">
        <v>127</v>
      </c>
      <c r="C112" t="s">
        <v>128</v>
      </c>
      <c r="D112" t="s">
        <v>11</v>
      </c>
      <c r="E112" t="s">
        <v>12</v>
      </c>
      <c r="F112" s="16">
        <v>16.84</v>
      </c>
      <c r="G112" s="15">
        <v>20.0396</v>
      </c>
      <c r="H112">
        <v>0.7</v>
      </c>
    </row>
    <row r="113" spans="1:8">
      <c r="A113">
        <v>112</v>
      </c>
      <c r="B113" t="s">
        <v>127</v>
      </c>
      <c r="C113" t="s">
        <v>128</v>
      </c>
      <c r="D113" t="s">
        <v>28</v>
      </c>
      <c r="E113" t="s">
        <v>33</v>
      </c>
      <c r="F113" s="16">
        <v>14.55</v>
      </c>
      <c r="G113" s="15">
        <v>17.314499999999999</v>
      </c>
      <c r="H113">
        <v>1</v>
      </c>
    </row>
    <row r="114" spans="1:8">
      <c r="A114">
        <v>113</v>
      </c>
      <c r="B114" t="s">
        <v>127</v>
      </c>
      <c r="C114" t="s">
        <v>128</v>
      </c>
      <c r="D114" t="s">
        <v>28</v>
      </c>
      <c r="E114" t="s">
        <v>30</v>
      </c>
      <c r="F114" s="16">
        <v>15.89</v>
      </c>
      <c r="G114" s="15">
        <v>18.909099999999999</v>
      </c>
      <c r="H114">
        <v>0.7</v>
      </c>
    </row>
    <row r="115" spans="1:8">
      <c r="A115">
        <v>114</v>
      </c>
      <c r="B115" t="s">
        <v>127</v>
      </c>
      <c r="C115" t="s">
        <v>128</v>
      </c>
      <c r="D115" t="s">
        <v>16</v>
      </c>
      <c r="E115" t="s">
        <v>21</v>
      </c>
      <c r="F115" s="16">
        <v>17.54</v>
      </c>
      <c r="G115" s="15">
        <v>20.872599999999998</v>
      </c>
      <c r="H115">
        <v>0.7</v>
      </c>
    </row>
    <row r="116" spans="1:8">
      <c r="A116">
        <v>115</v>
      </c>
      <c r="B116" t="s">
        <v>127</v>
      </c>
      <c r="C116" t="s">
        <v>128</v>
      </c>
      <c r="D116" t="s">
        <v>16</v>
      </c>
      <c r="E116" t="s">
        <v>21</v>
      </c>
      <c r="F116" s="16">
        <v>23.99</v>
      </c>
      <c r="G116" s="15">
        <v>28.548099999999998</v>
      </c>
      <c r="H116">
        <v>1</v>
      </c>
    </row>
    <row r="117" spans="1:8">
      <c r="A117">
        <v>116</v>
      </c>
      <c r="B117" t="s">
        <v>127</v>
      </c>
      <c r="C117" t="s">
        <v>128</v>
      </c>
      <c r="D117" t="s">
        <v>28</v>
      </c>
      <c r="E117" t="s">
        <v>34</v>
      </c>
      <c r="F117" s="16">
        <v>13.43</v>
      </c>
      <c r="G117" s="15">
        <v>15.981699999999998</v>
      </c>
      <c r="H117">
        <v>0.7</v>
      </c>
    </row>
    <row r="118" spans="1:8">
      <c r="A118">
        <v>117</v>
      </c>
      <c r="B118" t="s">
        <v>127</v>
      </c>
      <c r="C118" t="s">
        <v>128</v>
      </c>
      <c r="D118" t="s">
        <v>28</v>
      </c>
      <c r="E118" t="s">
        <v>111</v>
      </c>
      <c r="F118" s="16">
        <v>16.440000000000001</v>
      </c>
      <c r="G118" s="15">
        <v>19.563600000000001</v>
      </c>
      <c r="H118">
        <v>1</v>
      </c>
    </row>
    <row r="119" spans="1:8">
      <c r="A119">
        <v>118</v>
      </c>
      <c r="B119" t="s">
        <v>127</v>
      </c>
      <c r="C119" t="s">
        <v>128</v>
      </c>
      <c r="D119" t="s">
        <v>9</v>
      </c>
      <c r="E119" t="s">
        <v>8</v>
      </c>
      <c r="F119" s="16">
        <v>26.88</v>
      </c>
      <c r="G119" s="15">
        <v>31.987199999999998</v>
      </c>
      <c r="H119">
        <v>0.5</v>
      </c>
    </row>
    <row r="120" spans="1:8">
      <c r="A120">
        <v>119</v>
      </c>
      <c r="B120" t="s">
        <v>127</v>
      </c>
      <c r="C120" t="s">
        <v>128</v>
      </c>
      <c r="D120" t="s">
        <v>9</v>
      </c>
      <c r="E120" t="s">
        <v>112</v>
      </c>
      <c r="F120" s="16">
        <v>28.99</v>
      </c>
      <c r="G120" s="15">
        <v>34.498099999999994</v>
      </c>
      <c r="H120">
        <v>0.5</v>
      </c>
    </row>
    <row r="121" spans="1:8">
      <c r="A121">
        <v>120</v>
      </c>
      <c r="B121" t="s">
        <v>127</v>
      </c>
      <c r="C121" t="s">
        <v>128</v>
      </c>
      <c r="D121" t="s">
        <v>16</v>
      </c>
      <c r="E121" t="s">
        <v>15</v>
      </c>
      <c r="F121" s="16">
        <v>23.89</v>
      </c>
      <c r="G121" s="15">
        <v>28.429099999999998</v>
      </c>
      <c r="H121">
        <v>0.7</v>
      </c>
    </row>
    <row r="122" spans="1:8">
      <c r="A122">
        <v>121</v>
      </c>
      <c r="B122" t="s">
        <v>127</v>
      </c>
      <c r="C122" t="s">
        <v>128</v>
      </c>
      <c r="D122" t="s">
        <v>28</v>
      </c>
      <c r="E122" t="s">
        <v>113</v>
      </c>
      <c r="F122" s="16">
        <v>12.89</v>
      </c>
      <c r="G122" s="15">
        <v>15.3391</v>
      </c>
      <c r="H122">
        <v>0.7</v>
      </c>
    </row>
    <row r="123" spans="1:8">
      <c r="A123">
        <v>122</v>
      </c>
      <c r="B123" t="s">
        <v>127</v>
      </c>
      <c r="C123" t="s">
        <v>128</v>
      </c>
      <c r="D123" t="s">
        <v>14</v>
      </c>
      <c r="E123" t="s">
        <v>114</v>
      </c>
      <c r="F123" s="16">
        <v>12.98</v>
      </c>
      <c r="G123" s="15">
        <v>15.446199999999999</v>
      </c>
      <c r="H123">
        <v>0.7</v>
      </c>
    </row>
    <row r="124" spans="1:8">
      <c r="A124">
        <v>123</v>
      </c>
      <c r="B124" t="s">
        <v>127</v>
      </c>
      <c r="C124" t="s">
        <v>128</v>
      </c>
      <c r="D124" t="s">
        <v>14</v>
      </c>
      <c r="E124" t="s">
        <v>115</v>
      </c>
      <c r="F124" s="16">
        <v>19.649999999999999</v>
      </c>
      <c r="G124" s="15">
        <v>23.383499999999998</v>
      </c>
      <c r="H124">
        <v>0.7</v>
      </c>
    </row>
    <row r="125" spans="1:8">
      <c r="A125">
        <v>124</v>
      </c>
      <c r="B125" t="s">
        <v>127</v>
      </c>
      <c r="C125" t="s">
        <v>128</v>
      </c>
      <c r="D125" t="s">
        <v>11</v>
      </c>
      <c r="E125" t="s">
        <v>42</v>
      </c>
      <c r="F125" s="16">
        <v>29.32</v>
      </c>
      <c r="G125" s="15">
        <v>34.890799999999999</v>
      </c>
      <c r="H125">
        <v>0.7</v>
      </c>
    </row>
    <row r="126" spans="1:8">
      <c r="A126">
        <v>125</v>
      </c>
      <c r="B126" t="s">
        <v>127</v>
      </c>
      <c r="C126" t="s">
        <v>128</v>
      </c>
      <c r="D126" t="s">
        <v>16</v>
      </c>
      <c r="E126" t="s">
        <v>116</v>
      </c>
      <c r="F126" s="16">
        <v>26.79</v>
      </c>
      <c r="G126" s="15">
        <v>31.880099999999999</v>
      </c>
      <c r="H126">
        <v>0.7</v>
      </c>
    </row>
    <row r="127" spans="1:8">
      <c r="A127">
        <v>126</v>
      </c>
      <c r="B127" t="s">
        <v>127</v>
      </c>
      <c r="C127" t="s">
        <v>128</v>
      </c>
      <c r="D127" t="s">
        <v>16</v>
      </c>
      <c r="E127" t="s">
        <v>22</v>
      </c>
      <c r="F127" s="16">
        <v>29.32</v>
      </c>
      <c r="G127" s="15">
        <v>34.890799999999999</v>
      </c>
      <c r="H127">
        <v>0.7</v>
      </c>
    </row>
    <row r="128" spans="1:8">
      <c r="A128">
        <v>127</v>
      </c>
      <c r="B128" t="s">
        <v>127</v>
      </c>
      <c r="C128" t="s">
        <v>129</v>
      </c>
      <c r="D128" t="s">
        <v>49</v>
      </c>
      <c r="E128" t="s">
        <v>117</v>
      </c>
      <c r="F128" s="16">
        <v>9.5399999999999991</v>
      </c>
      <c r="G128" s="15">
        <v>11.352599999999999</v>
      </c>
      <c r="H128">
        <v>0.75</v>
      </c>
    </row>
    <row r="129" spans="1:8">
      <c r="A129">
        <v>128</v>
      </c>
      <c r="B129" t="s">
        <v>127</v>
      </c>
      <c r="C129" t="s">
        <v>129</v>
      </c>
      <c r="D129" t="s">
        <v>49</v>
      </c>
      <c r="E129" t="s">
        <v>48</v>
      </c>
      <c r="F129" s="16">
        <v>37.22</v>
      </c>
      <c r="G129" s="15">
        <v>44.291799999999995</v>
      </c>
      <c r="H129">
        <v>0.75</v>
      </c>
    </row>
    <row r="130" spans="1:8">
      <c r="A130">
        <v>129</v>
      </c>
      <c r="B130" t="s">
        <v>127</v>
      </c>
      <c r="C130" t="s">
        <v>129</v>
      </c>
      <c r="D130" t="s">
        <v>49</v>
      </c>
      <c r="E130" t="s">
        <v>37</v>
      </c>
      <c r="F130" s="16">
        <v>26.21</v>
      </c>
      <c r="G130" s="15">
        <v>31.189899999999998</v>
      </c>
      <c r="H130">
        <v>0.75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5124-91DD-324A-9D20-285C52633AD6}">
  <dimension ref="A1:H46"/>
  <sheetViews>
    <sheetView tabSelected="1" topLeftCell="A7" workbookViewId="0">
      <selection activeCell="A21" sqref="A21:H46"/>
    </sheetView>
  </sheetViews>
  <sheetFormatPr baseColWidth="10" defaultRowHeight="17"/>
  <cols>
    <col min="2" max="2" width="20.140625" customWidth="1"/>
    <col min="3" max="3" width="30.7109375" customWidth="1"/>
    <col min="4" max="4" width="11" customWidth="1"/>
    <col min="5" max="5" width="14" customWidth="1"/>
    <col min="6" max="6" width="13" style="16" customWidth="1"/>
    <col min="7" max="7" width="14" style="15" customWidth="1"/>
  </cols>
  <sheetData>
    <row r="1" spans="1:8">
      <c r="A1" t="s">
        <v>118</v>
      </c>
      <c r="B1" t="s">
        <v>130</v>
      </c>
      <c r="C1" t="s">
        <v>131</v>
      </c>
      <c r="D1" t="s">
        <v>123</v>
      </c>
      <c r="E1" t="s">
        <v>119</v>
      </c>
      <c r="F1" s="16" t="s">
        <v>120</v>
      </c>
      <c r="G1" s="15" t="s">
        <v>121</v>
      </c>
      <c r="H1" t="s">
        <v>122</v>
      </c>
    </row>
    <row r="2" spans="1:8">
      <c r="A2">
        <v>85</v>
      </c>
      <c r="B2" t="s">
        <v>127</v>
      </c>
      <c r="C2" t="s">
        <v>128</v>
      </c>
      <c r="D2" t="s">
        <v>81</v>
      </c>
      <c r="E2" t="s">
        <v>98</v>
      </c>
      <c r="F2" s="16">
        <v>15.9</v>
      </c>
      <c r="G2" s="15">
        <v>18.920999999999999</v>
      </c>
      <c r="H2">
        <v>1</v>
      </c>
    </row>
    <row r="3" spans="1:8">
      <c r="A3">
        <v>86</v>
      </c>
      <c r="B3" t="s">
        <v>127</v>
      </c>
      <c r="C3" t="s">
        <v>128</v>
      </c>
      <c r="D3" t="s">
        <v>81</v>
      </c>
      <c r="E3" t="s">
        <v>99</v>
      </c>
      <c r="F3" s="16">
        <v>14.31</v>
      </c>
      <c r="G3" s="15">
        <v>17.0289</v>
      </c>
      <c r="H3">
        <v>1</v>
      </c>
    </row>
    <row r="4" spans="1:8">
      <c r="A4">
        <v>87</v>
      </c>
      <c r="B4" t="s">
        <v>127</v>
      </c>
      <c r="C4" t="s">
        <v>128</v>
      </c>
      <c r="D4" t="s">
        <v>9</v>
      </c>
      <c r="E4" t="s">
        <v>100</v>
      </c>
      <c r="F4" s="16">
        <v>17.899999999999999</v>
      </c>
      <c r="G4" s="15">
        <v>21.300999999999998</v>
      </c>
      <c r="H4">
        <v>1</v>
      </c>
    </row>
    <row r="5" spans="1:8">
      <c r="A5">
        <v>88</v>
      </c>
      <c r="B5" t="s">
        <v>127</v>
      </c>
      <c r="C5" t="s">
        <v>128</v>
      </c>
      <c r="D5" t="s">
        <v>9</v>
      </c>
      <c r="E5" t="s">
        <v>101</v>
      </c>
      <c r="F5" s="16">
        <v>16.11</v>
      </c>
      <c r="G5" s="15">
        <v>19.1709</v>
      </c>
      <c r="H5">
        <v>1</v>
      </c>
    </row>
    <row r="6" spans="1:8">
      <c r="A6">
        <v>89</v>
      </c>
      <c r="B6" t="s">
        <v>127</v>
      </c>
      <c r="C6" t="s">
        <v>128</v>
      </c>
      <c r="D6" t="s">
        <v>9</v>
      </c>
      <c r="E6" t="s">
        <v>100</v>
      </c>
      <c r="F6" s="16">
        <v>17.399999999999999</v>
      </c>
      <c r="G6" s="15">
        <v>20.705999999999996</v>
      </c>
      <c r="H6">
        <v>1</v>
      </c>
    </row>
    <row r="7" spans="1:8">
      <c r="A7">
        <v>90</v>
      </c>
      <c r="B7" t="s">
        <v>127</v>
      </c>
      <c r="C7" t="s">
        <v>128</v>
      </c>
      <c r="D7" t="s">
        <v>9</v>
      </c>
      <c r="E7" t="s">
        <v>102</v>
      </c>
      <c r="F7" s="16">
        <v>30.72</v>
      </c>
      <c r="G7" s="15">
        <v>36.556799999999996</v>
      </c>
      <c r="H7">
        <v>0.5</v>
      </c>
    </row>
    <row r="8" spans="1:8">
      <c r="A8">
        <v>91</v>
      </c>
      <c r="B8" t="s">
        <v>127</v>
      </c>
      <c r="C8" t="s">
        <v>45</v>
      </c>
      <c r="D8" t="s">
        <v>45</v>
      </c>
      <c r="E8" t="s">
        <v>103</v>
      </c>
      <c r="F8" s="16">
        <v>18.71</v>
      </c>
      <c r="G8" s="15">
        <v>22.264900000000001</v>
      </c>
      <c r="H8">
        <v>7.92</v>
      </c>
    </row>
    <row r="9" spans="1:8">
      <c r="A9">
        <v>92</v>
      </c>
      <c r="B9" t="s">
        <v>127</v>
      </c>
      <c r="C9" t="s">
        <v>128</v>
      </c>
      <c r="D9" t="s">
        <v>28</v>
      </c>
      <c r="E9" t="s">
        <v>104</v>
      </c>
      <c r="G9" s="15">
        <v>16.989999999999998</v>
      </c>
      <c r="H9">
        <v>0.7</v>
      </c>
    </row>
    <row r="10" spans="1:8">
      <c r="A10">
        <v>93</v>
      </c>
      <c r="B10" t="s">
        <v>127</v>
      </c>
      <c r="C10" t="s">
        <v>128</v>
      </c>
      <c r="D10" t="s">
        <v>28</v>
      </c>
      <c r="E10" t="s">
        <v>105</v>
      </c>
      <c r="G10" s="15">
        <v>18.79</v>
      </c>
      <c r="H10">
        <v>0.7</v>
      </c>
    </row>
    <row r="11" spans="1:8">
      <c r="A11">
        <v>94</v>
      </c>
      <c r="B11" t="s">
        <v>127</v>
      </c>
      <c r="C11" t="s">
        <v>128</v>
      </c>
      <c r="D11" t="s">
        <v>24</v>
      </c>
      <c r="E11" t="s">
        <v>106</v>
      </c>
      <c r="G11" s="15">
        <v>16.989999999999998</v>
      </c>
      <c r="H11">
        <v>0.7</v>
      </c>
    </row>
    <row r="12" spans="1:8">
      <c r="A12">
        <v>95</v>
      </c>
      <c r="B12" t="s">
        <v>127</v>
      </c>
      <c r="C12" t="s">
        <v>45</v>
      </c>
      <c r="D12" t="s">
        <v>39</v>
      </c>
      <c r="E12" t="s">
        <v>38</v>
      </c>
      <c r="F12" s="16">
        <v>5.27</v>
      </c>
      <c r="G12" s="15">
        <v>6.2712999999999992</v>
      </c>
    </row>
    <row r="13" spans="1:8">
      <c r="A13">
        <v>96</v>
      </c>
      <c r="B13" t="s">
        <v>127</v>
      </c>
      <c r="C13" t="s">
        <v>128</v>
      </c>
      <c r="D13" t="s">
        <v>41</v>
      </c>
      <c r="E13" t="s">
        <v>40</v>
      </c>
      <c r="F13" s="16">
        <v>12.99</v>
      </c>
      <c r="G13" s="15">
        <v>15.4581</v>
      </c>
    </row>
    <row r="14" spans="1:8">
      <c r="A14">
        <v>97</v>
      </c>
      <c r="B14" t="s">
        <v>127</v>
      </c>
      <c r="C14" t="s">
        <v>128</v>
      </c>
      <c r="D14" t="s">
        <v>16</v>
      </c>
      <c r="E14" t="s">
        <v>17</v>
      </c>
      <c r="F14" s="16">
        <v>37.22</v>
      </c>
      <c r="G14" s="15">
        <v>44.291799999999995</v>
      </c>
      <c r="H14">
        <v>0.7</v>
      </c>
    </row>
    <row r="15" spans="1:8">
      <c r="A15">
        <v>98</v>
      </c>
      <c r="B15" t="s">
        <v>127</v>
      </c>
      <c r="C15" t="s">
        <v>128</v>
      </c>
      <c r="D15" t="s">
        <v>28</v>
      </c>
      <c r="E15" t="s">
        <v>27</v>
      </c>
      <c r="F15" s="16">
        <v>6.6</v>
      </c>
      <c r="G15" s="15">
        <v>7.8539999999999992</v>
      </c>
      <c r="H15">
        <v>0.7</v>
      </c>
    </row>
    <row r="16" spans="1:8">
      <c r="A16">
        <v>99</v>
      </c>
      <c r="B16" t="s">
        <v>127</v>
      </c>
      <c r="C16" t="s">
        <v>128</v>
      </c>
      <c r="D16" t="s">
        <v>28</v>
      </c>
      <c r="E16" t="s">
        <v>27</v>
      </c>
      <c r="F16" s="16">
        <v>9.9</v>
      </c>
      <c r="G16" s="15">
        <v>11.781000000000001</v>
      </c>
      <c r="H16">
        <v>1</v>
      </c>
    </row>
    <row r="17" spans="1:8">
      <c r="A17">
        <v>100</v>
      </c>
      <c r="B17" t="s">
        <v>127</v>
      </c>
      <c r="C17" t="s">
        <v>128</v>
      </c>
      <c r="D17" t="s">
        <v>36</v>
      </c>
      <c r="E17" t="s">
        <v>35</v>
      </c>
      <c r="F17" s="16">
        <v>13.88</v>
      </c>
      <c r="G17" s="15">
        <v>16.517199999999999</v>
      </c>
      <c r="H17">
        <v>1</v>
      </c>
    </row>
    <row r="18" spans="1:8">
      <c r="A18">
        <v>101</v>
      </c>
      <c r="B18" t="s">
        <v>127</v>
      </c>
      <c r="C18" t="s">
        <v>128</v>
      </c>
      <c r="D18" t="s">
        <v>14</v>
      </c>
      <c r="E18" t="s">
        <v>107</v>
      </c>
      <c r="F18" s="16">
        <v>31.55</v>
      </c>
      <c r="G18" s="15">
        <v>37.544499999999999</v>
      </c>
      <c r="H18">
        <v>0.7</v>
      </c>
    </row>
    <row r="19" spans="1:8">
      <c r="A19">
        <v>102</v>
      </c>
      <c r="B19" t="s">
        <v>127</v>
      </c>
      <c r="C19" t="s">
        <v>128</v>
      </c>
      <c r="D19" t="s">
        <v>28</v>
      </c>
      <c r="E19" t="s">
        <v>29</v>
      </c>
      <c r="F19" s="16">
        <v>15.98</v>
      </c>
      <c r="G19" s="15">
        <v>19.016200000000001</v>
      </c>
      <c r="H19">
        <v>1</v>
      </c>
    </row>
    <row r="20" spans="1:8">
      <c r="A20">
        <v>103</v>
      </c>
      <c r="B20" t="s">
        <v>127</v>
      </c>
      <c r="C20" t="s">
        <v>128</v>
      </c>
      <c r="D20" t="s">
        <v>11</v>
      </c>
      <c r="E20" t="s">
        <v>108</v>
      </c>
      <c r="F20" s="16">
        <v>13.54</v>
      </c>
      <c r="G20" s="15">
        <v>16.112599999999997</v>
      </c>
      <c r="H20">
        <v>0.7</v>
      </c>
    </row>
    <row r="21" spans="1:8">
      <c r="A21">
        <v>104</v>
      </c>
      <c r="B21" t="s">
        <v>127</v>
      </c>
      <c r="C21" t="s">
        <v>128</v>
      </c>
      <c r="D21" t="s">
        <v>11</v>
      </c>
      <c r="E21" t="s">
        <v>109</v>
      </c>
      <c r="F21" s="16">
        <v>13.55</v>
      </c>
      <c r="G21" s="15">
        <v>16.124500000000001</v>
      </c>
      <c r="H21">
        <v>0.7</v>
      </c>
    </row>
    <row r="22" spans="1:8">
      <c r="A22">
        <v>105</v>
      </c>
      <c r="B22" t="s">
        <v>127</v>
      </c>
      <c r="C22" t="s">
        <v>128</v>
      </c>
      <c r="D22" t="s">
        <v>28</v>
      </c>
      <c r="E22" t="s">
        <v>31</v>
      </c>
      <c r="F22" s="16">
        <v>13.98</v>
      </c>
      <c r="G22" s="15">
        <v>16.636199999999999</v>
      </c>
      <c r="H22">
        <v>1</v>
      </c>
    </row>
    <row r="23" spans="1:8">
      <c r="A23">
        <v>106</v>
      </c>
      <c r="B23" t="s">
        <v>127</v>
      </c>
      <c r="C23" t="s">
        <v>128</v>
      </c>
      <c r="D23" t="s">
        <v>16</v>
      </c>
      <c r="E23" t="s">
        <v>18</v>
      </c>
      <c r="F23" s="16">
        <v>29.88</v>
      </c>
      <c r="G23" s="15">
        <v>35.557199999999995</v>
      </c>
      <c r="H23">
        <v>0.7</v>
      </c>
    </row>
    <row r="24" spans="1:8">
      <c r="A24">
        <v>107</v>
      </c>
      <c r="B24" t="s">
        <v>127</v>
      </c>
      <c r="C24" t="s">
        <v>128</v>
      </c>
      <c r="D24" t="s">
        <v>24</v>
      </c>
      <c r="E24" t="s">
        <v>23</v>
      </c>
      <c r="F24" s="16">
        <v>18.54</v>
      </c>
      <c r="G24" s="15">
        <v>22.0626</v>
      </c>
      <c r="H24">
        <v>0.7</v>
      </c>
    </row>
    <row r="25" spans="1:8">
      <c r="A25">
        <v>108</v>
      </c>
      <c r="B25" t="s">
        <v>127</v>
      </c>
      <c r="C25" t="s">
        <v>128</v>
      </c>
      <c r="D25" t="s">
        <v>24</v>
      </c>
      <c r="E25" t="s">
        <v>25</v>
      </c>
      <c r="F25" s="16">
        <v>19.21</v>
      </c>
      <c r="G25" s="15">
        <v>22.8599</v>
      </c>
      <c r="H25">
        <v>0.7</v>
      </c>
    </row>
    <row r="26" spans="1:8">
      <c r="A26">
        <v>109</v>
      </c>
      <c r="B26" t="s">
        <v>127</v>
      </c>
      <c r="C26" t="s">
        <v>128</v>
      </c>
      <c r="D26" t="s">
        <v>24</v>
      </c>
      <c r="E26" t="s">
        <v>110</v>
      </c>
      <c r="F26" s="16">
        <v>14.66</v>
      </c>
      <c r="G26" s="15">
        <v>17.445399999999999</v>
      </c>
      <c r="H26">
        <v>1</v>
      </c>
    </row>
    <row r="27" spans="1:8">
      <c r="A27">
        <v>110</v>
      </c>
      <c r="B27" t="s">
        <v>127</v>
      </c>
      <c r="C27" t="s">
        <v>128</v>
      </c>
      <c r="D27" t="s">
        <v>16</v>
      </c>
      <c r="E27" t="s">
        <v>19</v>
      </c>
      <c r="F27" s="16">
        <v>13.79</v>
      </c>
      <c r="G27" s="15">
        <v>16.4101</v>
      </c>
      <c r="H27">
        <v>0.7</v>
      </c>
    </row>
    <row r="28" spans="1:8">
      <c r="A28">
        <v>111</v>
      </c>
      <c r="B28" t="s">
        <v>127</v>
      </c>
      <c r="C28" t="s">
        <v>128</v>
      </c>
      <c r="D28" t="s">
        <v>11</v>
      </c>
      <c r="E28" t="s">
        <v>12</v>
      </c>
      <c r="F28" s="16">
        <v>16.84</v>
      </c>
      <c r="G28" s="15">
        <v>20.0396</v>
      </c>
      <c r="H28">
        <v>0.7</v>
      </c>
    </row>
    <row r="29" spans="1:8">
      <c r="A29">
        <v>112</v>
      </c>
      <c r="B29" t="s">
        <v>127</v>
      </c>
      <c r="C29" t="s">
        <v>128</v>
      </c>
      <c r="D29" t="s">
        <v>28</v>
      </c>
      <c r="E29" t="s">
        <v>33</v>
      </c>
      <c r="F29" s="16">
        <v>14.55</v>
      </c>
      <c r="G29" s="15">
        <v>17.314499999999999</v>
      </c>
      <c r="H29">
        <v>1</v>
      </c>
    </row>
    <row r="30" spans="1:8">
      <c r="A30">
        <v>113</v>
      </c>
      <c r="B30" t="s">
        <v>127</v>
      </c>
      <c r="C30" t="s">
        <v>128</v>
      </c>
      <c r="D30" t="s">
        <v>28</v>
      </c>
      <c r="E30" t="s">
        <v>30</v>
      </c>
      <c r="F30" s="16">
        <v>15.89</v>
      </c>
      <c r="G30" s="15">
        <v>18.909099999999999</v>
      </c>
      <c r="H30">
        <v>0.7</v>
      </c>
    </row>
    <row r="31" spans="1:8">
      <c r="A31">
        <v>114</v>
      </c>
      <c r="B31" t="s">
        <v>127</v>
      </c>
      <c r="C31" t="s">
        <v>128</v>
      </c>
      <c r="D31" t="s">
        <v>16</v>
      </c>
      <c r="E31" t="s">
        <v>21</v>
      </c>
      <c r="F31" s="16">
        <v>17.54</v>
      </c>
      <c r="G31" s="15">
        <v>20.872599999999998</v>
      </c>
      <c r="H31">
        <v>0.7</v>
      </c>
    </row>
    <row r="32" spans="1:8">
      <c r="A32">
        <v>115</v>
      </c>
      <c r="B32" t="s">
        <v>127</v>
      </c>
      <c r="C32" t="s">
        <v>128</v>
      </c>
      <c r="D32" t="s">
        <v>16</v>
      </c>
      <c r="E32" t="s">
        <v>21</v>
      </c>
      <c r="F32" s="16">
        <v>23.99</v>
      </c>
      <c r="G32" s="15">
        <v>28.548099999999998</v>
      </c>
      <c r="H32">
        <v>1</v>
      </c>
    </row>
    <row r="33" spans="1:8">
      <c r="A33">
        <v>116</v>
      </c>
      <c r="B33" t="s">
        <v>127</v>
      </c>
      <c r="C33" t="s">
        <v>128</v>
      </c>
      <c r="D33" t="s">
        <v>28</v>
      </c>
      <c r="E33" t="s">
        <v>34</v>
      </c>
      <c r="F33" s="16">
        <v>13.43</v>
      </c>
      <c r="G33" s="15">
        <v>15.981699999999998</v>
      </c>
      <c r="H33">
        <v>0.7</v>
      </c>
    </row>
    <row r="34" spans="1:8">
      <c r="A34">
        <v>117</v>
      </c>
      <c r="B34" t="s">
        <v>127</v>
      </c>
      <c r="C34" t="s">
        <v>128</v>
      </c>
      <c r="D34" t="s">
        <v>28</v>
      </c>
      <c r="E34" t="s">
        <v>111</v>
      </c>
      <c r="F34" s="16">
        <v>16.440000000000001</v>
      </c>
      <c r="G34" s="15">
        <v>19.563600000000001</v>
      </c>
      <c r="H34">
        <v>1</v>
      </c>
    </row>
    <row r="35" spans="1:8">
      <c r="A35">
        <v>118</v>
      </c>
      <c r="B35" t="s">
        <v>127</v>
      </c>
      <c r="C35" t="s">
        <v>128</v>
      </c>
      <c r="D35" t="s">
        <v>9</v>
      </c>
      <c r="E35" t="s">
        <v>8</v>
      </c>
      <c r="F35" s="16">
        <v>26.88</v>
      </c>
      <c r="G35" s="15">
        <v>31.987199999999998</v>
      </c>
      <c r="H35">
        <v>0.5</v>
      </c>
    </row>
    <row r="36" spans="1:8">
      <c r="A36">
        <v>119</v>
      </c>
      <c r="B36" t="s">
        <v>127</v>
      </c>
      <c r="C36" t="s">
        <v>128</v>
      </c>
      <c r="D36" t="s">
        <v>9</v>
      </c>
      <c r="E36" t="s">
        <v>112</v>
      </c>
      <c r="F36" s="16">
        <v>28.99</v>
      </c>
      <c r="G36" s="15">
        <v>34.498099999999994</v>
      </c>
      <c r="H36">
        <v>0.5</v>
      </c>
    </row>
    <row r="37" spans="1:8">
      <c r="A37">
        <v>120</v>
      </c>
      <c r="B37" t="s">
        <v>127</v>
      </c>
      <c r="C37" t="s">
        <v>128</v>
      </c>
      <c r="D37" t="s">
        <v>16</v>
      </c>
      <c r="E37" t="s">
        <v>15</v>
      </c>
      <c r="F37" s="16">
        <v>23.89</v>
      </c>
      <c r="G37" s="15">
        <v>28.429099999999998</v>
      </c>
      <c r="H37">
        <v>0.7</v>
      </c>
    </row>
    <row r="38" spans="1:8">
      <c r="A38">
        <v>121</v>
      </c>
      <c r="B38" t="s">
        <v>127</v>
      </c>
      <c r="C38" t="s">
        <v>128</v>
      </c>
      <c r="D38" t="s">
        <v>28</v>
      </c>
      <c r="E38" t="s">
        <v>113</v>
      </c>
      <c r="F38" s="16">
        <v>12.89</v>
      </c>
      <c r="G38" s="15">
        <v>15.3391</v>
      </c>
      <c r="H38">
        <v>0.7</v>
      </c>
    </row>
    <row r="39" spans="1:8">
      <c r="A39">
        <v>122</v>
      </c>
      <c r="B39" t="s">
        <v>127</v>
      </c>
      <c r="C39" t="s">
        <v>128</v>
      </c>
      <c r="D39" t="s">
        <v>14</v>
      </c>
      <c r="E39" t="s">
        <v>114</v>
      </c>
      <c r="F39" s="16">
        <v>12.98</v>
      </c>
      <c r="G39" s="15">
        <v>15.446199999999999</v>
      </c>
      <c r="H39">
        <v>0.7</v>
      </c>
    </row>
    <row r="40" spans="1:8">
      <c r="A40">
        <v>123</v>
      </c>
      <c r="B40" t="s">
        <v>127</v>
      </c>
      <c r="C40" t="s">
        <v>128</v>
      </c>
      <c r="D40" t="s">
        <v>14</v>
      </c>
      <c r="E40" t="s">
        <v>115</v>
      </c>
      <c r="F40" s="16">
        <v>19.649999999999999</v>
      </c>
      <c r="G40" s="15">
        <v>23.383499999999998</v>
      </c>
      <c r="H40">
        <v>0.7</v>
      </c>
    </row>
    <row r="41" spans="1:8">
      <c r="A41">
        <v>124</v>
      </c>
      <c r="B41" t="s">
        <v>127</v>
      </c>
      <c r="C41" t="s">
        <v>128</v>
      </c>
      <c r="D41" t="s">
        <v>11</v>
      </c>
      <c r="E41" t="s">
        <v>42</v>
      </c>
      <c r="F41" s="16">
        <v>29.32</v>
      </c>
      <c r="G41" s="15">
        <v>34.890799999999999</v>
      </c>
      <c r="H41">
        <v>0.7</v>
      </c>
    </row>
    <row r="42" spans="1:8">
      <c r="A42">
        <v>125</v>
      </c>
      <c r="B42" t="s">
        <v>127</v>
      </c>
      <c r="C42" t="s">
        <v>128</v>
      </c>
      <c r="D42" t="s">
        <v>16</v>
      </c>
      <c r="E42" t="s">
        <v>116</v>
      </c>
      <c r="F42" s="16">
        <v>26.79</v>
      </c>
      <c r="G42" s="15">
        <v>31.880099999999999</v>
      </c>
      <c r="H42">
        <v>0.7</v>
      </c>
    </row>
    <row r="43" spans="1:8">
      <c r="A43">
        <v>126</v>
      </c>
      <c r="B43" t="s">
        <v>127</v>
      </c>
      <c r="C43" t="s">
        <v>128</v>
      </c>
      <c r="D43" t="s">
        <v>16</v>
      </c>
      <c r="E43" t="s">
        <v>22</v>
      </c>
      <c r="F43" s="16">
        <v>29.32</v>
      </c>
      <c r="G43" s="15">
        <v>34.890799999999999</v>
      </c>
      <c r="H43">
        <v>0.7</v>
      </c>
    </row>
    <row r="44" spans="1:8">
      <c r="A44">
        <v>127</v>
      </c>
      <c r="B44" t="s">
        <v>127</v>
      </c>
      <c r="C44" t="s">
        <v>129</v>
      </c>
      <c r="D44" t="s">
        <v>49</v>
      </c>
      <c r="E44" t="s">
        <v>117</v>
      </c>
      <c r="F44" s="16">
        <v>9.5399999999999991</v>
      </c>
      <c r="G44" s="15">
        <v>11.352599999999999</v>
      </c>
      <c r="H44">
        <v>0.75</v>
      </c>
    </row>
    <row r="45" spans="1:8">
      <c r="A45">
        <v>128</v>
      </c>
      <c r="B45" t="s">
        <v>127</v>
      </c>
      <c r="C45" t="s">
        <v>129</v>
      </c>
      <c r="D45" t="s">
        <v>49</v>
      </c>
      <c r="E45" t="s">
        <v>48</v>
      </c>
      <c r="F45" s="16">
        <v>37.22</v>
      </c>
      <c r="G45" s="15">
        <v>44.291799999999995</v>
      </c>
      <c r="H45">
        <v>0.75</v>
      </c>
    </row>
    <row r="46" spans="1:8">
      <c r="A46">
        <v>129</v>
      </c>
      <c r="B46" t="s">
        <v>127</v>
      </c>
      <c r="C46" t="s">
        <v>129</v>
      </c>
      <c r="D46" t="s">
        <v>49</v>
      </c>
      <c r="E46" t="s">
        <v>37</v>
      </c>
      <c r="F46" s="16">
        <v>26.21</v>
      </c>
      <c r="G46" s="15">
        <v>31.189899999999998</v>
      </c>
      <c r="H46">
        <v>0.75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Preise</vt:lpstr>
      <vt:lpstr>Preise (2)</vt:lpstr>
      <vt:lpstr>Tabelle3</vt:lpstr>
      <vt:lpstr>Tabelle3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design@yoga-cocktail.com</dc:creator>
  <cp:lastModifiedBy>design@yoga-cocktail.com</cp:lastModifiedBy>
  <dcterms:created xsi:type="dcterms:W3CDTF">2024-03-15T09:46:46Z</dcterms:created>
  <dcterms:modified xsi:type="dcterms:W3CDTF">2024-03-16T17:49:51Z</dcterms:modified>
</cp:coreProperties>
</file>