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3.xml" ContentType="application/vnd.openxmlformats-officedocument.drawing+xml"/>
  <Override PartName="/xl/slicers/slicer5.xml" ContentType="application/vnd.ms-excel.slicer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\Downloads\"/>
    </mc:Choice>
  </mc:AlternateContent>
  <xr:revisionPtr revIDLastSave="0" documentId="13_ncr:1_{F70E051A-0690-44BD-A1A0-B8A76C10804F}" xr6:coauthVersionLast="45" xr6:coauthVersionMax="45" xr10:uidLastSave="{00000000-0000-0000-0000-000000000000}"/>
  <bookViews>
    <workbookView xWindow="-120" yWindow="-120" windowWidth="20730" windowHeight="11160" xr2:uid="{6582A4D0-19B2-4D15-BEAF-0F7AF1628951}"/>
  </bookViews>
  <sheets>
    <sheet name="Início" sheetId="1" r:id="rId1"/>
    <sheet name="PCEntradasN1" sheetId="11" r:id="rId2"/>
    <sheet name="PCEntradasN2" sheetId="9" r:id="rId3"/>
    <sheet name="PCSaidasN1" sheetId="5" r:id="rId4"/>
    <sheet name="PCSaidasN2" sheetId="10" r:id="rId5"/>
    <sheet name="RegistrosEntradas" sheetId="2" r:id="rId6"/>
    <sheet name="RegistrosSaidas" sheetId="7" r:id="rId7"/>
    <sheet name="FluxoCaixaConsolidado" sheetId="8" r:id="rId8"/>
    <sheet name="DetalhaReceita" sheetId="12" r:id="rId9"/>
    <sheet name="DetalhaDespesa" sheetId="13" r:id="rId10"/>
    <sheet name="ContasPagar" sheetId="14" r:id="rId11"/>
    <sheet name="ContasReceber" sheetId="15" r:id="rId12"/>
    <sheet name="ContasReceberVencidas" sheetId="16" r:id="rId13"/>
    <sheet name="Dashboard" sheetId="17" r:id="rId14"/>
    <sheet name="DashboardFinanceiroAnualD" sheetId="18" r:id="rId15"/>
  </sheets>
  <externalReferences>
    <externalReference r:id="rId16"/>
  </externalReferences>
  <definedNames>
    <definedName name="HA">[1]!TbPCSaídasN1[Nível 1]</definedName>
    <definedName name="PCEntradas_N1">#REF!</definedName>
    <definedName name="PCEntradas_N2_Nivel1">Tabela3[Nível 1]</definedName>
    <definedName name="PCEntradasN1">Tabela8[NÍVEL 1]</definedName>
    <definedName name="PCEntradasN1_Nivel1">#REF!</definedName>
    <definedName name="PCEntradasN2_Nivel1">#REF!</definedName>
    <definedName name="PCEntradasN2_Nivel2">Tabela3[Nível 2]</definedName>
    <definedName name="PCSaídasN1">TbPCSaídasN1[NÍVEL 1]</definedName>
    <definedName name="PCSaídasN1_Nível_1" localSheetId="6">[1]!TbPCSaídasN1[Nível 1]</definedName>
    <definedName name="PCSaídasN1_Nível_1">[1]!TbPCSaídasN1[Nível 1]</definedName>
    <definedName name="PCSaidasN1Nivel1">#REF!</definedName>
    <definedName name="PCSaídasN2_Nível_1">[1]!TbPCSaídasN2[Nível 1]</definedName>
    <definedName name="PCSaídasN2_Nível_2">[1]!TbPCSaídasN2[Nível 2]</definedName>
    <definedName name="PCSaidasN2_Nivel1">TbPcSaidasN2[NÍVEL 1]</definedName>
    <definedName name="PCSaidasN2_Nivel2">TbPcSaidasN2[NÍVEL 2]</definedName>
    <definedName name="PCSaidasN2Nivel1">#REF!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2" r:id="rId17"/>
    <pivotCache cacheId="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8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L3" i="18" l="1"/>
  <c r="C2" i="18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M3" i="16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N7" i="7"/>
  <c r="H5" i="18" s="1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19" i="18" l="1"/>
  <c r="B32" i="18"/>
  <c r="B28" i="18"/>
  <c r="D28" i="18" s="1"/>
  <c r="B24" i="18"/>
  <c r="H9" i="18"/>
  <c r="H13" i="18"/>
  <c r="C8" i="18"/>
  <c r="C12" i="18"/>
  <c r="B12" i="17" s="1"/>
  <c r="I5" i="18"/>
  <c r="H4" i="18"/>
  <c r="H12" i="18"/>
  <c r="H8" i="18"/>
  <c r="N2" i="18"/>
  <c r="L12" i="18" s="1"/>
  <c r="M12" i="18" s="1"/>
  <c r="H15" i="18"/>
  <c r="H11" i="18"/>
  <c r="H7" i="18"/>
  <c r="L15" i="18"/>
  <c r="M15" i="18" s="1"/>
  <c r="C11" i="18"/>
  <c r="B9" i="17" s="1"/>
  <c r="H14" i="18"/>
  <c r="H10" i="18"/>
  <c r="H6" i="18"/>
  <c r="B20" i="18"/>
  <c r="I4" i="18"/>
  <c r="I12" i="18"/>
  <c r="I8" i="18"/>
  <c r="I15" i="18"/>
  <c r="I11" i="18"/>
  <c r="I7" i="18"/>
  <c r="L11" i="18"/>
  <c r="M11" i="18" s="1"/>
  <c r="I14" i="18"/>
  <c r="I10" i="18"/>
  <c r="I6" i="18"/>
  <c r="L4" i="18"/>
  <c r="M4" i="18" s="1"/>
  <c r="I13" i="18"/>
  <c r="I9" i="18"/>
  <c r="L14" i="18"/>
  <c r="M14" i="18" s="1"/>
  <c r="L6" i="18"/>
  <c r="M6" i="18" s="1"/>
  <c r="L9" i="18"/>
  <c r="M9" i="18" s="1"/>
  <c r="C7" i="18"/>
  <c r="C6" i="18"/>
  <c r="L16" i="8"/>
  <c r="L21" i="8" s="1"/>
  <c r="E16" i="8"/>
  <c r="E21" i="8" s="1"/>
  <c r="I16" i="8"/>
  <c r="I21" i="8" s="1"/>
  <c r="M16" i="8"/>
  <c r="M21" i="8" s="1"/>
  <c r="F16" i="8"/>
  <c r="F21" i="8" s="1"/>
  <c r="J16" i="8"/>
  <c r="J21" i="8" s="1"/>
  <c r="N16" i="8"/>
  <c r="N21" i="8" s="1"/>
  <c r="C15" i="8"/>
  <c r="C16" i="8"/>
  <c r="C21" i="8" s="1"/>
  <c r="G16" i="8"/>
  <c r="G21" i="8" s="1"/>
  <c r="K16" i="8"/>
  <c r="K21" i="8" s="1"/>
  <c r="D16" i="8"/>
  <c r="D21" i="8" s="1"/>
  <c r="H16" i="8"/>
  <c r="H21" i="8" s="1"/>
  <c r="M17" i="8"/>
  <c r="M22" i="8" s="1"/>
  <c r="C17" i="8"/>
  <c r="C22" i="8" s="1"/>
  <c r="F17" i="8"/>
  <c r="F22" i="8" s="1"/>
  <c r="J17" i="8"/>
  <c r="J22" i="8" s="1"/>
  <c r="N17" i="8"/>
  <c r="N22" i="8" s="1"/>
  <c r="G17" i="8"/>
  <c r="G22" i="8" s="1"/>
  <c r="K17" i="8"/>
  <c r="K22" i="8" s="1"/>
  <c r="D17" i="8"/>
  <c r="D22" i="8" s="1"/>
  <c r="H17" i="8"/>
  <c r="H22" i="8" s="1"/>
  <c r="L17" i="8"/>
  <c r="L22" i="8" s="1"/>
  <c r="E17" i="8"/>
  <c r="E22" i="8" s="1"/>
  <c r="I17" i="8"/>
  <c r="I22" i="8" s="1"/>
  <c r="L11" i="8"/>
  <c r="E11" i="8"/>
  <c r="I11" i="8"/>
  <c r="M11" i="8"/>
  <c r="F11" i="8"/>
  <c r="J11" i="8"/>
  <c r="N11" i="8"/>
  <c r="C11" i="8"/>
  <c r="G11" i="8"/>
  <c r="K11" i="8"/>
  <c r="D11" i="8"/>
  <c r="H11" i="8"/>
  <c r="C9" i="8"/>
  <c r="M10" i="8"/>
  <c r="F10" i="8"/>
  <c r="J10" i="8"/>
  <c r="N10" i="8"/>
  <c r="G10" i="8"/>
  <c r="K10" i="8"/>
  <c r="C10" i="8"/>
  <c r="D10" i="8"/>
  <c r="H10" i="8"/>
  <c r="L10" i="8"/>
  <c r="E10" i="8"/>
  <c r="I10" i="8"/>
  <c r="D32" i="18" l="1"/>
  <c r="C32" i="18"/>
  <c r="E32" i="18" s="1"/>
  <c r="O15" i="17" s="1"/>
  <c r="I24" i="18"/>
  <c r="I26" i="18"/>
  <c r="I25" i="18"/>
  <c r="I31" i="18"/>
  <c r="I22" i="18"/>
  <c r="I27" i="18"/>
  <c r="I23" i="18"/>
  <c r="I21" i="18"/>
  <c r="I32" i="18"/>
  <c r="I30" i="18"/>
  <c r="I29" i="18"/>
  <c r="I28" i="18"/>
  <c r="C28" i="18"/>
  <c r="E28" i="18" s="1"/>
  <c r="M16" i="17" s="1"/>
  <c r="D24" i="18"/>
  <c r="C24" i="18"/>
  <c r="L5" i="18"/>
  <c r="M5" i="18" s="1"/>
  <c r="L10" i="18"/>
  <c r="M10" i="18" s="1"/>
  <c r="L7" i="18"/>
  <c r="M7" i="18" s="1"/>
  <c r="L13" i="18"/>
  <c r="M13" i="18" s="1"/>
  <c r="L8" i="18"/>
  <c r="M8" i="18" s="1"/>
  <c r="D20" i="18"/>
  <c r="C20" i="18"/>
  <c r="C9" i="18"/>
  <c r="B6" i="17" s="1"/>
  <c r="M23" i="8"/>
  <c r="M24" i="8"/>
  <c r="G24" i="8"/>
  <c r="G23" i="8"/>
  <c r="C24" i="8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C23" i="8"/>
  <c r="I23" i="8"/>
  <c r="I24" i="8"/>
  <c r="H24" i="8"/>
  <c r="H23" i="8"/>
  <c r="N24" i="8"/>
  <c r="N23" i="8"/>
  <c r="C18" i="8"/>
  <c r="D15" i="8" s="1"/>
  <c r="D18" i="8" s="1"/>
  <c r="E15" i="8" s="1"/>
  <c r="E18" i="8" s="1"/>
  <c r="F15" i="8" s="1"/>
  <c r="F18" i="8" s="1"/>
  <c r="G15" i="8" s="1"/>
  <c r="G18" i="8" s="1"/>
  <c r="H15" i="8" s="1"/>
  <c r="H18" i="8" s="1"/>
  <c r="I15" i="8" s="1"/>
  <c r="I18" i="8" s="1"/>
  <c r="J15" i="8" s="1"/>
  <c r="J18" i="8" s="1"/>
  <c r="K15" i="8" s="1"/>
  <c r="K18" i="8" s="1"/>
  <c r="L15" i="8" s="1"/>
  <c r="L18" i="8" s="1"/>
  <c r="M15" i="8" s="1"/>
  <c r="M18" i="8" s="1"/>
  <c r="N15" i="8" s="1"/>
  <c r="N18" i="8" s="1"/>
  <c r="E23" i="8"/>
  <c r="E24" i="8"/>
  <c r="D24" i="8"/>
  <c r="D23" i="8"/>
  <c r="J24" i="8"/>
  <c r="J23" i="8"/>
  <c r="L24" i="8"/>
  <c r="L23" i="8"/>
  <c r="K24" i="8"/>
  <c r="K23" i="8"/>
  <c r="F24" i="8"/>
  <c r="F23" i="8"/>
  <c r="C12" i="8"/>
  <c r="D9" i="8" s="1"/>
  <c r="D12" i="8" s="1"/>
  <c r="E9" i="8" s="1"/>
  <c r="E12" i="8" s="1"/>
  <c r="F9" i="8" s="1"/>
  <c r="F12" i="8" s="1"/>
  <c r="G9" i="8" s="1"/>
  <c r="G12" i="8" s="1"/>
  <c r="H9" i="8" s="1"/>
  <c r="H12" i="8" s="1"/>
  <c r="I9" i="8" s="1"/>
  <c r="I12" i="8" s="1"/>
  <c r="J9" i="8" s="1"/>
  <c r="J12" i="8" s="1"/>
  <c r="K9" i="8" s="1"/>
  <c r="K12" i="8" s="1"/>
  <c r="L9" i="8" s="1"/>
  <c r="L12" i="8" s="1"/>
  <c r="M9" i="8" s="1"/>
  <c r="M12" i="8" s="1"/>
  <c r="N9" i="8" s="1"/>
  <c r="N12" i="8" s="1"/>
  <c r="I33" i="18" l="1"/>
  <c r="S17" i="17" s="1"/>
  <c r="E24" i="18"/>
  <c r="K16" i="17" s="1"/>
  <c r="E20" i="18"/>
  <c r="B16" i="17" s="1"/>
  <c r="V9" i="17"/>
</calcChain>
</file>

<file path=xl/sharedStrings.xml><?xml version="1.0" encoding="utf-8"?>
<sst xmlns="http://schemas.openxmlformats.org/spreadsheetml/2006/main" count="1680" uniqueCount="584">
  <si>
    <t>FLUXO DE CAIXA</t>
  </si>
  <si>
    <t>EMPRESA</t>
  </si>
  <si>
    <t>EMPRESA FICTÍCIA S.A</t>
  </si>
  <si>
    <t>RESPONSÁVEL</t>
  </si>
  <si>
    <t>LUCA MARCELINO</t>
  </si>
  <si>
    <t>REGISTRO DAS ENTRADAS DE CAIXA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</si>
  <si>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</si>
  <si>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</si>
  <si>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</si>
  <si>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</si>
  <si>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</si>
  <si>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</si>
  <si>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</si>
  <si>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Vendas de mercadorias</t>
  </si>
  <si>
    <t>Informática</t>
  </si>
  <si>
    <t>NF7238</t>
  </si>
  <si>
    <t>Móveis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</si>
  <si>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</si>
  <si>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</si>
  <si>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</si>
  <si>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</si>
  <si>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</si>
  <si>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</si>
  <si>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</si>
  <si>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</si>
  <si>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</si>
  <si>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>NF2421</t>
  </si>
  <si>
    <t>Eletrodomésticos</t>
  </si>
  <si>
    <t>NF9787</t>
  </si>
  <si>
    <t>NF8674</t>
  </si>
  <si>
    <t>Livros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</si>
  <si>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</si>
  <si>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</si>
  <si>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</si>
  <si>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</si>
  <si>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</si>
  <si>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</si>
  <si>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</si>
  <si>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</si>
  <si>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</si>
  <si>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</si>
  <si>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</si>
  <si>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</si>
  <si>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</si>
  <si>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</si>
  <si>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</si>
  <si>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</si>
  <si>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</si>
  <si>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</si>
  <si>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</si>
  <si>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</si>
  <si>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</si>
  <si>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</si>
  <si>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</si>
  <si>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</si>
  <si>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</si>
  <si>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</si>
  <si>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</si>
  <si>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</si>
  <si>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</si>
  <si>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</si>
  <si>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</si>
  <si>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</si>
  <si>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</si>
  <si>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</si>
  <si>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</si>
  <si>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</si>
  <si>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</si>
  <si>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</si>
  <si>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</si>
  <si>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</si>
  <si>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</si>
  <si>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</si>
  <si>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</si>
  <si>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</si>
  <si>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</si>
  <si>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</si>
  <si>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</si>
  <si>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</si>
  <si>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</si>
  <si>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</si>
  <si>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</si>
  <si>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</si>
  <si>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</si>
  <si>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</si>
  <si>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</si>
  <si>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</si>
  <si>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</si>
  <si>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</si>
  <si>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</si>
  <si>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</si>
  <si>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</si>
  <si>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</si>
  <si>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</si>
  <si>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</si>
  <si>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</si>
  <si>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</si>
  <si>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</si>
  <si>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</si>
  <si>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</si>
  <si>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</si>
  <si>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</si>
  <si>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</si>
  <si>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</si>
  <si>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</si>
  <si>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</si>
  <si>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</si>
  <si>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</si>
  <si>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</si>
  <si>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</si>
  <si>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</si>
  <si>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</si>
  <si>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</si>
  <si>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</si>
  <si>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</si>
  <si>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</si>
  <si>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</si>
  <si>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</si>
  <si>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</si>
  <si>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</si>
  <si>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</si>
  <si>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</si>
  <si>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</si>
  <si>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</si>
  <si>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</si>
  <si>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</si>
  <si>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</si>
  <si>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</si>
  <si>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</si>
  <si>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</si>
  <si>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</si>
  <si>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</si>
  <si>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</si>
  <si>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</si>
  <si>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</si>
  <si>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</si>
  <si>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</si>
  <si>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</si>
  <si>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</si>
  <si>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</si>
  <si>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</si>
  <si>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</si>
  <si>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</si>
  <si>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</si>
  <si>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</si>
  <si>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</si>
  <si>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</si>
  <si>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</si>
  <si>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</si>
  <si>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</si>
  <si>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</si>
  <si>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</si>
  <si>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</si>
  <si>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</si>
  <si>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</si>
  <si>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</si>
  <si>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</si>
  <si>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</si>
  <si>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</si>
  <si>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</si>
  <si>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</si>
  <si>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</si>
  <si>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</si>
  <si>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</si>
  <si>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</si>
  <si>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</si>
  <si>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</si>
  <si>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</si>
  <si>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</si>
  <si>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</si>
  <si>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</si>
  <si>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</si>
  <si>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</si>
  <si>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</si>
  <si>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</si>
  <si>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</si>
  <si>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</si>
  <si>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</si>
  <si>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</si>
  <si>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</si>
  <si>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</si>
  <si>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</si>
  <si>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</si>
  <si>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</si>
  <si>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</si>
  <si>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</si>
  <si>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</si>
  <si>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</si>
  <si>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</si>
  <si>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</si>
  <si>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</si>
  <si>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</si>
  <si>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</si>
  <si>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</si>
  <si>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</si>
  <si>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</si>
  <si>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</si>
  <si>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</si>
  <si>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</si>
  <si>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</si>
  <si>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</si>
  <si>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</si>
  <si>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</si>
  <si>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</si>
  <si>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</si>
  <si>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</si>
  <si>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</si>
  <si>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</si>
  <si>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</si>
  <si>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</si>
  <si>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</si>
  <si>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</si>
  <si>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</si>
  <si>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</si>
  <si>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</si>
  <si>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</si>
  <si>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</si>
  <si>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</si>
  <si>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</si>
  <si>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</si>
  <si>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</si>
  <si>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</si>
  <si>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</si>
  <si>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</si>
  <si>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</si>
  <si>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</si>
  <si>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</si>
  <si>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</si>
  <si>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</si>
  <si>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</si>
  <si>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</si>
  <si>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</si>
  <si>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</si>
  <si>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</si>
  <si>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</si>
  <si>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</si>
  <si>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</si>
  <si>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</si>
  <si>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</si>
  <si>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</si>
  <si>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</si>
  <si>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</si>
  <si>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</si>
  <si>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</si>
  <si>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</si>
  <si>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</si>
  <si>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</si>
  <si>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</si>
  <si>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NÍVEL 1</t>
  </si>
  <si>
    <t>Empréstimos de curto prazo</t>
  </si>
  <si>
    <t>Financiamentos de longo prazo</t>
  </si>
  <si>
    <t>Receitas Financeiras</t>
  </si>
  <si>
    <t>Vendas de Ativos</t>
  </si>
  <si>
    <t>Vendas de Mercadorias</t>
  </si>
  <si>
    <t>PLANO DE CONTAS DE ENTRADAS NÍVEL 1</t>
  </si>
  <si>
    <t>NÍVEL 2</t>
  </si>
  <si>
    <t>PLANO DE CONTAS DE ENTRADAS NÍVEL 2</t>
  </si>
  <si>
    <t>Empréstimos capital de giro</t>
  </si>
  <si>
    <t>Juros sobre aplicações</t>
  </si>
  <si>
    <t>Mobiliário próprio</t>
  </si>
  <si>
    <t>Geral</t>
  </si>
  <si>
    <t>PLANO DE CONTAS DE SAÍDAS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</si>
  <si>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</si>
  <si>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</si>
  <si>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</si>
  <si>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</si>
  <si>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</si>
  <si>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</si>
  <si>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</si>
  <si>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</si>
  <si>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</si>
  <si>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</si>
  <si>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</si>
  <si>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</si>
  <si>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</si>
  <si>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</si>
  <si>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REGISTRO DAS SAÍDAS DE CAIXA</t>
  </si>
  <si>
    <t/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</si>
  <si>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</si>
  <si>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</si>
  <si>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</si>
  <si>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</si>
  <si>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</si>
  <si>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</si>
  <si>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</si>
  <si>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</si>
  <si>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NF7559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</si>
  <si>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</si>
  <si>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</si>
  <si>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</si>
  <si>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</si>
  <si>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</si>
  <si>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</si>
  <si>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</si>
  <si>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</si>
  <si>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</si>
  <si>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</si>
  <si>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</si>
  <si>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</si>
  <si>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</si>
  <si>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</si>
  <si>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</si>
  <si>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</si>
  <si>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</si>
  <si>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</si>
  <si>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</si>
  <si>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</si>
  <si>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</si>
  <si>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</si>
  <si>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</si>
  <si>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</si>
  <si>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</si>
  <si>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</si>
  <si>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</si>
  <si>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</si>
  <si>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</si>
  <si>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</si>
  <si>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</si>
  <si>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</si>
  <si>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</si>
  <si>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</si>
  <si>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</si>
  <si>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</si>
  <si>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</si>
  <si>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</si>
  <si>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</si>
  <si>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</si>
  <si>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</si>
  <si>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</si>
  <si>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</si>
  <si>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</si>
  <si>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</si>
  <si>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</si>
  <si>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</si>
  <si>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</si>
  <si>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</si>
  <si>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</si>
  <si>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</si>
  <si>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</si>
  <si>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</si>
  <si>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</si>
  <si>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</si>
  <si>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</si>
  <si>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</si>
  <si>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</si>
  <si>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</si>
  <si>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</si>
  <si>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</si>
  <si>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</si>
  <si>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</si>
  <si>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</si>
  <si>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</si>
  <si>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</si>
  <si>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</si>
  <si>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</si>
  <si>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</si>
  <si>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</si>
  <si>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</si>
  <si>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</si>
  <si>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</si>
  <si>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</si>
  <si>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</si>
  <si>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</si>
  <si>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</si>
  <si>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</si>
  <si>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</si>
  <si>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</si>
  <si>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</si>
  <si>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</si>
  <si>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</si>
  <si>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</si>
  <si>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</si>
  <si>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</si>
  <si>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</si>
  <si>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</si>
  <si>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</si>
  <si>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</si>
  <si>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</si>
  <si>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</si>
  <si>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</si>
  <si>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</si>
  <si>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</si>
  <si>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</si>
  <si>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</si>
  <si>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</si>
  <si>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</si>
  <si>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</si>
  <si>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</si>
  <si>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</si>
  <si>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</si>
  <si>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</si>
  <si>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</si>
  <si>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</si>
  <si>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</si>
  <si>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</si>
  <si>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</si>
  <si>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</si>
  <si>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</si>
  <si>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</si>
  <si>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</si>
  <si>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</si>
  <si>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</si>
  <si>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</si>
  <si>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</si>
  <si>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</si>
  <si>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</si>
  <si>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</si>
  <si>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</si>
  <si>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</si>
  <si>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</si>
  <si>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</si>
  <si>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</si>
  <si>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</si>
  <si>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</si>
  <si>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</si>
  <si>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</si>
  <si>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</si>
  <si>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</si>
  <si>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</si>
  <si>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</si>
  <si>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</si>
  <si>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</si>
  <si>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</si>
  <si>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</si>
  <si>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</si>
  <si>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</si>
  <si>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</si>
  <si>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</si>
  <si>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</si>
  <si>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</si>
  <si>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</si>
  <si>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</si>
  <si>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</si>
  <si>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</si>
  <si>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</si>
  <si>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</si>
  <si>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</si>
  <si>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</si>
  <si>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</si>
  <si>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</si>
  <si>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</si>
  <si>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</si>
  <si>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</si>
  <si>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</si>
  <si>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</si>
  <si>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</si>
  <si>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</si>
  <si>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</si>
  <si>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</si>
  <si>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</si>
  <si>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</si>
  <si>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</si>
  <si>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</si>
  <si>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NF4400</t>
  </si>
  <si>
    <t>NF5356</t>
  </si>
  <si>
    <t>NF1847</t>
  </si>
  <si>
    <t>NF7011</t>
  </si>
  <si>
    <t>NF7746</t>
  </si>
  <si>
    <t>NF1507</t>
  </si>
  <si>
    <t>NF5445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</si>
  <si>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</si>
  <si>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</si>
  <si>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</si>
  <si>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</si>
  <si>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</si>
  <si>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</si>
  <si>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</si>
  <si>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</si>
  <si>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</si>
  <si>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</si>
  <si>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</si>
  <si>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</si>
  <si>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</si>
  <si>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</si>
  <si>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</si>
  <si>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</si>
  <si>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</si>
  <si>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</si>
  <si>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</si>
  <si>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</si>
  <si>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</si>
  <si>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</si>
  <si>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</si>
  <si>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</si>
  <si>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</si>
  <si>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</si>
  <si>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</si>
  <si>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</si>
  <si>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</si>
  <si>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</si>
  <si>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</si>
  <si>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</si>
  <si>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</si>
  <si>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</si>
  <si>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</si>
  <si>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</si>
  <si>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</si>
  <si>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</si>
  <si>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</si>
  <si>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FLUXO DE CAIXA E RESULTADO MENSAL</t>
  </si>
  <si>
    <t>ANO &gt;&gt;&gt;</t>
  </si>
  <si>
    <t>FLUXO DE CAIXA - REGIME DE CAIXA (REALIZADO)</t>
  </si>
  <si>
    <t>SALDO INICIAL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</si>
  <si>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</si>
  <si>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</si>
  <si>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</si>
  <si>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</si>
  <si>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</si>
  <si>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</si>
  <si>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</si>
  <si>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</si>
  <si>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</si>
  <si>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</si>
  <si>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</si>
  <si>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</si>
  <si>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</si>
  <si>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</si>
  <si>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</si>
  <si>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Nível 1</t>
  </si>
  <si>
    <t>Nível 2</t>
  </si>
  <si>
    <t>Som e Imagem</t>
  </si>
  <si>
    <t>FLUXO DE CAIXA - REGIME DE COMPETÊNCIA (CONTÁBIL)</t>
  </si>
  <si>
    <t xml:space="preserve">RESULTADO MENSAL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</si>
  <si>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</si>
  <si>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</si>
  <si>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</si>
  <si>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</si>
  <si>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</si>
  <si>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</si>
  <si>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</si>
  <si>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</si>
  <si>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</si>
  <si>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DETALHAMENTO DA RECEITA</t>
  </si>
  <si>
    <t>(Tudo)</t>
  </si>
  <si>
    <t>Rótulos de Linha</t>
  </si>
  <si>
    <t>Total Geral</t>
  </si>
  <si>
    <t>Rótulos de Coluna</t>
  </si>
  <si>
    <t>Soma de VALOR</t>
  </si>
  <si>
    <t>DETALHAMENTO DA DESPESA</t>
  </si>
  <si>
    <t>(vazio)</t>
  </si>
  <si>
    <t>ANO PREVISTO</t>
  </si>
  <si>
    <t>MÊS</t>
  </si>
  <si>
    <t>MÊS PREVISTO</t>
  </si>
  <si>
    <t>CONTAS A PAGAR</t>
  </si>
  <si>
    <t>0 Total</t>
  </si>
  <si>
    <t>CONTAS A RECEBER</t>
  </si>
  <si>
    <t>CONTAS A RECEBER VENCIDAS</t>
  </si>
  <si>
    <t>CONTA VENCIDA</t>
  </si>
  <si>
    <t>vencida</t>
  </si>
  <si>
    <t>vencida Total</t>
  </si>
  <si>
    <t>DASHBOARD FINANCEIRO - POSIÇÃO ANUAL</t>
  </si>
  <si>
    <t>SALDO DE CAIXA</t>
  </si>
  <si>
    <t>ATRASO MÉDIO DAS CONTAS</t>
  </si>
  <si>
    <t>RESULTADO ACUMULADO</t>
  </si>
  <si>
    <t>PERFIL DAS VENDAS</t>
  </si>
  <si>
    <t>ANO</t>
  </si>
  <si>
    <t>SALDO DO CAIXA</t>
  </si>
  <si>
    <t>SAÍDA</t>
  </si>
  <si>
    <t xml:space="preserve">SALDO </t>
  </si>
  <si>
    <t>CONTAS A PAGAR TOTAL</t>
  </si>
  <si>
    <t>CONTAS A RECEBER TOTAL</t>
  </si>
  <si>
    <t>MINIGRÁFICOS DE CONTAS A PAGAR E A RECEBER</t>
  </si>
  <si>
    <t>PAGAR MENSAL</t>
  </si>
  <si>
    <t>RECEBER MENSAL</t>
  </si>
  <si>
    <t>EVOLUÇÃO DAS VENDAS</t>
  </si>
  <si>
    <t>GRÁFICOS</t>
  </si>
  <si>
    <t>À VISTA</t>
  </si>
  <si>
    <t>A PRAZO</t>
  </si>
  <si>
    <t>TOTAL</t>
  </si>
  <si>
    <t>ATRASO MÉDIO NAS CONTAS A RECEBER</t>
  </si>
  <si>
    <t>QTDE</t>
  </si>
  <si>
    <t>DIAS</t>
  </si>
  <si>
    <t>MÉDIA</t>
  </si>
  <si>
    <t>EVOLUÇÃO DE VENDAS POR CONTA NÍVEL 2</t>
  </si>
  <si>
    <t>VENDA À VISTA</t>
  </si>
  <si>
    <t>DIAS DE ATRASO</t>
  </si>
  <si>
    <t>ATRASO MÉDIO NAS CONTAS APAGAR</t>
  </si>
  <si>
    <t>A RECEBER</t>
  </si>
  <si>
    <t>A PAGAR</t>
  </si>
  <si>
    <t>RESULTADO NO PER[IODO</t>
  </si>
  <si>
    <t>SAIDAS</t>
  </si>
  <si>
    <t>RESULTADO</t>
  </si>
  <si>
    <t>DESPESA MENSAL POR CONTA NÍVEL 2</t>
  </si>
  <si>
    <t>DESPESA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</si>
</sst>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.00_ ;[Red]\-#,##0.00\ "/>
    <numFmt numFmtId="166" formatCode="&quot;R$&quot;\ #,##0.00"/>
  </numFmts>
  <fonts count="3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4"/>
      <color theme="1"/>
      <name val="Bookman Old Style"/>
      <family val="1"/>
    </font>
    <font>
      <b/>
      <sz val="28"/>
      <color theme="2"/>
      <name val="Calibri"/>
      <family val="2"/>
      <scheme val="minor"/>
    </font>
    <font>
      <b/>
      <sz val="36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7" tint="0.59999389629810485"/>
      <name val="Calibri"/>
      <family val="2"/>
      <scheme val="minor"/>
    </font>
    <font>
      <b/>
      <sz val="16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7" tint="0.59999389629810485"/>
      <name val="Calibri"/>
      <family val="2"/>
      <scheme val="minor"/>
    </font>
    <font>
      <sz val="11"/>
      <color theme="2"/>
      <name val="Calibri"/>
      <family val="2"/>
      <scheme val="minor"/>
    </font>
    <font>
      <sz val="36"/>
      <color theme="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askerville Old Face"/>
      <family val="1"/>
    </font>
    <font>
      <b/>
      <sz val="22"/>
      <color theme="4" tint="-0.249977111117893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4"/>
      <color theme="7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 applyFill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14" fontId="0" fillId="0" borderId="0" xfId="0" applyNumberFormat="1"/>
    <xf numFmtId="8" fontId="0" fillId="0" borderId="0" xfId="0" applyNumberFormat="1"/>
    <xf numFmtId="0" fontId="0" fillId="0" borderId="0" xfId="0" applyAlignment="1"/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9" fillId="0" borderId="0" xfId="0" applyFont="1"/>
    <xf numFmtId="0" fontId="7" fillId="2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10" fillId="0" borderId="0" xfId="0" applyFont="1" applyFill="1" applyAlignment="1"/>
    <xf numFmtId="0" fontId="11" fillId="2" borderId="0" xfId="0" applyFont="1" applyFill="1" applyAlignment="1">
      <alignment horizontal="right"/>
    </xf>
    <xf numFmtId="0" fontId="12" fillId="0" borderId="0" xfId="0" applyFont="1" applyFill="1"/>
    <xf numFmtId="0" fontId="13" fillId="0" borderId="0" xfId="0" applyFont="1" applyFill="1" applyAlignment="1">
      <alignment horizontal="right"/>
    </xf>
    <xf numFmtId="0" fontId="14" fillId="3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/>
    <xf numFmtId="0" fontId="6" fillId="4" borderId="1" xfId="0" applyFont="1" applyFill="1" applyBorder="1"/>
    <xf numFmtId="0" fontId="6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Fill="1" applyBorder="1"/>
    <xf numFmtId="0" fontId="18" fillId="3" borderId="0" xfId="0" applyFont="1" applyFill="1"/>
    <xf numFmtId="0" fontId="6" fillId="0" borderId="1" xfId="0" applyFont="1" applyFill="1" applyBorder="1" applyAlignment="1">
      <alignment vertical="center"/>
    </xf>
    <xf numFmtId="0" fontId="0" fillId="0" borderId="4" xfId="0" applyBorder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9" xfId="0" applyFont="1" applyBorder="1"/>
    <xf numFmtId="0" fontId="6" fillId="0" borderId="9" xfId="0" applyFont="1" applyBorder="1"/>
    <xf numFmtId="0" fontId="12" fillId="2" borderId="0" xfId="0" applyFont="1" applyFill="1"/>
    <xf numFmtId="0" fontId="13" fillId="2" borderId="0" xfId="0" applyFont="1" applyFill="1" applyAlignment="1">
      <alignment horizontal="right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6" fillId="0" borderId="10" xfId="0" applyFont="1" applyBorder="1"/>
    <xf numFmtId="0" fontId="6" fillId="0" borderId="0" xfId="0" applyFont="1" applyAlignment="1">
      <alignment horizontal="right"/>
    </xf>
    <xf numFmtId="0" fontId="0" fillId="6" borderId="0" xfId="0" applyFill="1"/>
    <xf numFmtId="0" fontId="0" fillId="6" borderId="4" xfId="0" applyFill="1" applyBorder="1"/>
    <xf numFmtId="166" fontId="0" fillId="6" borderId="9" xfId="0" applyNumberFormat="1" applyFill="1" applyBorder="1"/>
    <xf numFmtId="166" fontId="0" fillId="6" borderId="0" xfId="0" applyNumberFormat="1" applyFill="1" applyBorder="1"/>
    <xf numFmtId="166" fontId="0" fillId="6" borderId="10" xfId="0" applyNumberFormat="1" applyFill="1" applyBorder="1"/>
    <xf numFmtId="0" fontId="0" fillId="0" borderId="10" xfId="0" applyFill="1" applyBorder="1"/>
    <xf numFmtId="44" fontId="0" fillId="6" borderId="9" xfId="0" applyNumberFormat="1" applyFill="1" applyBorder="1"/>
    <xf numFmtId="44" fontId="0" fillId="6" borderId="0" xfId="0" applyNumberFormat="1" applyFill="1" applyBorder="1"/>
    <xf numFmtId="44" fontId="0" fillId="6" borderId="0" xfId="0" applyNumberFormat="1" applyFill="1"/>
    <xf numFmtId="0" fontId="1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166" fontId="21" fillId="0" borderId="7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6" fontId="22" fillId="0" borderId="7" xfId="0" applyNumberFormat="1" applyFont="1" applyBorder="1" applyAlignment="1">
      <alignment horizontal="center"/>
    </xf>
    <xf numFmtId="166" fontId="23" fillId="0" borderId="7" xfId="0" applyNumberFormat="1" applyFont="1" applyBorder="1" applyAlignment="1">
      <alignment horizontal="center"/>
    </xf>
    <xf numFmtId="0" fontId="20" fillId="0" borderId="5" xfId="3" applyNumberFormat="1" applyFont="1" applyBorder="1" applyAlignment="1">
      <alignment horizontal="center"/>
    </xf>
    <xf numFmtId="44" fontId="0" fillId="6" borderId="0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26" fillId="0" borderId="11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Border="1" applyAlignment="1"/>
    <xf numFmtId="0" fontId="28" fillId="0" borderId="11" xfId="0" applyFont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4" fontId="0" fillId="6" borderId="4" xfId="0" applyNumberFormat="1" applyFill="1" applyBorder="1"/>
    <xf numFmtId="0" fontId="25" fillId="0" borderId="11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top"/>
    </xf>
    <xf numFmtId="0" fontId="25" fillId="0" borderId="12" xfId="0" applyFont="1" applyBorder="1" applyAlignment="1">
      <alignment horizontal="center" vertical="top"/>
    </xf>
    <xf numFmtId="44" fontId="29" fillId="0" borderId="11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44" fontId="24" fillId="0" borderId="12" xfId="0" applyNumberFormat="1" applyFont="1" applyBorder="1" applyAlignment="1">
      <alignment horizontal="center" vertical="center"/>
    </xf>
    <xf numFmtId="44" fontId="30" fillId="0" borderId="11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44" fontId="24" fillId="0" borderId="0" xfId="0" applyNumberFormat="1" applyFont="1" applyBorder="1" applyAlignment="1">
      <alignment horizontal="center" vertical="center"/>
    </xf>
    <xf numFmtId="0" fontId="20" fillId="0" borderId="11" xfId="0" applyFont="1" applyBorder="1"/>
    <xf numFmtId="0" fontId="20" fillId="0" borderId="0" xfId="0" applyFont="1" applyBorder="1"/>
    <xf numFmtId="0" fontId="20" fillId="0" borderId="11" xfId="0" applyFont="1" applyBorder="1" applyAlignment="1">
      <alignment horizontal="center"/>
    </xf>
    <xf numFmtId="166" fontId="23" fillId="0" borderId="10" xfId="0" applyNumberFormat="1" applyFont="1" applyBorder="1" applyAlignment="1">
      <alignment horizontal="center"/>
    </xf>
    <xf numFmtId="44" fontId="31" fillId="0" borderId="0" xfId="0" applyNumberFormat="1" applyFont="1" applyBorder="1" applyAlignment="1">
      <alignment horizontal="center" vertical="center"/>
    </xf>
    <xf numFmtId="44" fontId="31" fillId="0" borderId="12" xfId="0" applyNumberFormat="1" applyFont="1" applyBorder="1" applyAlignment="1">
      <alignment horizontal="center" vertical="center"/>
    </xf>
    <xf numFmtId="44" fontId="31" fillId="0" borderId="10" xfId="0" applyNumberFormat="1" applyFont="1" applyBorder="1" applyAlignment="1">
      <alignment horizontal="center" vertical="center"/>
    </xf>
    <xf numFmtId="44" fontId="31" fillId="0" borderId="8" xfId="0" applyNumberFormat="1" applyFont="1" applyBorder="1" applyAlignment="1">
      <alignment horizontal="center" vertical="center"/>
    </xf>
    <xf numFmtId="0" fontId="19" fillId="0" borderId="9" xfId="0" quotePrefix="1" applyFont="1" applyBorder="1" applyAlignment="1">
      <alignment horizontal="center"/>
    </xf>
    <xf numFmtId="166" fontId="21" fillId="0" borderId="0" xfId="0" applyNumberFormat="1" applyFont="1" applyBorder="1" applyAlignment="1">
      <alignment horizontal="center"/>
    </xf>
    <xf numFmtId="166" fontId="22" fillId="0" borderId="0" xfId="0" applyNumberFormat="1" applyFont="1" applyBorder="1" applyAlignment="1">
      <alignment horizontal="center"/>
    </xf>
    <xf numFmtId="0" fontId="20" fillId="0" borderId="0" xfId="3" applyNumberFormat="1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166" fontId="21" fillId="0" borderId="11" xfId="0" applyNumberFormat="1" applyFont="1" applyBorder="1" applyAlignment="1">
      <alignment horizontal="center"/>
    </xf>
    <xf numFmtId="166" fontId="22" fillId="0" borderId="11" xfId="0" applyNumberFormat="1" applyFont="1" applyBorder="1" applyAlignment="1">
      <alignment horizontal="center"/>
    </xf>
    <xf numFmtId="0" fontId="20" fillId="0" borderId="11" xfId="3" applyNumberFormat="1" applyFont="1" applyBorder="1" applyAlignment="1">
      <alignment horizontal="center"/>
    </xf>
    <xf numFmtId="166" fontId="23" fillId="0" borderId="11" xfId="0" applyNumberFormat="1" applyFont="1" applyBorder="1" applyAlignment="1">
      <alignment horizontal="center"/>
    </xf>
    <xf numFmtId="44" fontId="29" fillId="0" borderId="0" xfId="0" applyNumberFormat="1" applyFont="1" applyBorder="1" applyAlignment="1">
      <alignment vertical="center"/>
    </xf>
  </cellXfs>
  <cellStyles count="4">
    <cellStyle name="Moeda" xfId="3" builtinId="4"/>
    <cellStyle name="Moeda 2" xfId="2" xr:uid="{64656304-195D-43F7-9CAC-B830DF4CC139}"/>
    <cellStyle name="Normal" xfId="0" builtinId="0"/>
    <cellStyle name="Vírgula 2" xfId="1" xr:uid="{9B8C3826-6124-4991-A690-4FF6BE7E9C5D}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0_ ;[Red]\-#,##0.00\ "/>
    </dxf>
    <dxf>
      <numFmt numFmtId="4" formatCode="#,##0.00"/>
    </dxf>
    <dxf>
      <numFmt numFmtId="165" formatCode="#,##0.00_ ;[Red]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840756056884026E-2"/>
          <c:y val="0.12810684312459653"/>
          <c:w val="0.97215924394311592"/>
          <c:h val="0.726185492656552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DashboardFinanceiroAnualD!$N$4:$N$15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DashboardFinanceiroAnualD!$M$4:$M$15</c:f>
              <c:numCache>
                <c:formatCode>_("R$"* #,##0.00_);_("R$"* \(#,##0.00\);_("R$"* "-"??_);_(@_)</c:formatCode>
                <c:ptCount val="12"/>
                <c:pt idx="0">
                  <c:v>10164</c:v>
                </c:pt>
                <c:pt idx="1">
                  <c:v>7734</c:v>
                </c:pt>
                <c:pt idx="2">
                  <c:v>9984</c:v>
                </c:pt>
                <c:pt idx="3">
                  <c:v>22313</c:v>
                </c:pt>
                <c:pt idx="4">
                  <c:v>4850</c:v>
                </c:pt>
                <c:pt idx="5">
                  <c:v>12262</c:v>
                </c:pt>
                <c:pt idx="6">
                  <c:v>12594</c:v>
                </c:pt>
                <c:pt idx="7">
                  <c:v>6006</c:v>
                </c:pt>
                <c:pt idx="8">
                  <c:v>11235</c:v>
                </c:pt>
                <c:pt idx="9">
                  <c:v>10633</c:v>
                </c:pt>
                <c:pt idx="10">
                  <c:v>20451</c:v>
                </c:pt>
                <c:pt idx="11">
                  <c:v>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C-402F-956F-46BCF5DDA5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227407"/>
        <c:axId val="504073295"/>
      </c:lineChart>
      <c:catAx>
        <c:axId val="5432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073295"/>
        <c:crosses val="autoZero"/>
        <c:auto val="1"/>
        <c:lblAlgn val="ctr"/>
        <c:lblOffset val="100"/>
        <c:noMultiLvlLbl val="0"/>
      </c:catAx>
      <c:valAx>
        <c:axId val="5040732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32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1-4836-A8F2-28CBB42BE5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1-4836-A8F2-28CBB42BE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DashboardFinanceiroAnualD!$C$19:$D$19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DashboardFinanceiroAnualD!$C$20:$D$20</c:f>
              <c:numCache>
                <c:formatCode>_("R$"* #,##0.00_);_("R$"* \(#,##0.00\);_("R$"* "-"??_);_(@_)</c:formatCode>
                <c:ptCount val="2"/>
                <c:pt idx="0">
                  <c:v>2137</c:v>
                </c:pt>
                <c:pt idx="1">
                  <c:v>318437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1-4836-A8F2-28CBB42BE5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1623113491645E-2"/>
          <c:y val="9.2753606252907687E-3"/>
          <c:w val="0.85147675377301668"/>
          <c:h val="0.77555234042180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30-4974-B3BB-264FD57CEC51}"/>
              </c:ext>
            </c:extLst>
          </c:dPt>
          <c:dLbls>
            <c:dLbl>
              <c:idx val="0"/>
              <c:layout>
                <c:manualLayout>
                  <c:x val="-1.5182719256683928E-17"/>
                  <c:y val="7.3563324917476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225681502213205"/>
                      <c:h val="0.43648393372639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30-4974-B3BB-264FD57CEC5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475115445726553"/>
                      <c:h val="0.5282785295851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B30-4974-B3BB-264FD57CEC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SAIDAS</c:v>
                </c:pt>
              </c:strCache>
            </c:strRef>
          </c:cat>
          <c:val>
            <c:numRef>
              <c:f>DashboardFinanceiroAnualD!$C$32:$D$32</c:f>
              <c:numCache>
                <c:formatCode>_("R$"* #,##0.00_);_("R$"* \(#,##0.00\);_("R$"* "-"??_);_(@_)</c:formatCode>
                <c:ptCount val="2"/>
                <c:pt idx="0">
                  <c:v>320574</c:v>
                </c:pt>
                <c:pt idx="1">
                  <c:v>302150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0-4974-B3BB-264FD57C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432596095"/>
        <c:axId val="1212238415"/>
      </c:barChart>
      <c:catAx>
        <c:axId val="14325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238415"/>
        <c:crosses val="autoZero"/>
        <c:auto val="1"/>
        <c:lblAlgn val="ctr"/>
        <c:lblOffset val="100"/>
        <c:noMultiLvlLbl val="0"/>
      </c:catAx>
      <c:valAx>
        <c:axId val="12122384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325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DashboardFinanceiroAnualD!$I$21:$I$32</c:f>
              <c:numCache>
                <c:formatCode>_("R$"* #,##0.00_);_("R$"* \(#,##0.00\);_("R$"* "-"??_);_(@_)</c:formatCode>
                <c:ptCount val="12"/>
                <c:pt idx="0">
                  <c:v>3057</c:v>
                </c:pt>
                <c:pt idx="1">
                  <c:v>3255</c:v>
                </c:pt>
                <c:pt idx="2">
                  <c:v>5837</c:v>
                </c:pt>
                <c:pt idx="3">
                  <c:v>2760</c:v>
                </c:pt>
                <c:pt idx="4">
                  <c:v>1882</c:v>
                </c:pt>
                <c:pt idx="5">
                  <c:v>1613</c:v>
                </c:pt>
                <c:pt idx="6">
                  <c:v>0</c:v>
                </c:pt>
                <c:pt idx="7">
                  <c:v>9987</c:v>
                </c:pt>
                <c:pt idx="8">
                  <c:v>5001</c:v>
                </c:pt>
                <c:pt idx="9">
                  <c:v>10149</c:v>
                </c:pt>
                <c:pt idx="10">
                  <c:v>1542</c:v>
                </c:pt>
                <c:pt idx="11">
                  <c:v>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DBC-84A0-18343096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475362527"/>
        <c:axId val="1212224687"/>
      </c:barChart>
      <c:catAx>
        <c:axId val="147536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224687"/>
        <c:crosses val="autoZero"/>
        <c:auto val="1"/>
        <c:lblAlgn val="ctr"/>
        <c:lblOffset val="100"/>
        <c:noMultiLvlLbl val="0"/>
      </c:catAx>
      <c:valAx>
        <c:axId val="12122246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53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sReceber!A1"/><Relationship Id="rId13" Type="http://schemas.openxmlformats.org/officeDocument/2006/relationships/hyperlink" Target="#Dashboard!A1"/><Relationship Id="rId3" Type="http://schemas.openxmlformats.org/officeDocument/2006/relationships/hyperlink" Target="#PCSaidasN2!A1"/><Relationship Id="rId7" Type="http://schemas.openxmlformats.org/officeDocument/2006/relationships/hyperlink" Target="#ContasReceberVencidas!A1"/><Relationship Id="rId12" Type="http://schemas.openxmlformats.org/officeDocument/2006/relationships/hyperlink" Target="#DetalhaDespesa!A1"/><Relationship Id="rId2" Type="http://schemas.openxmlformats.org/officeDocument/2006/relationships/hyperlink" Target="#RegistrosEntradas!A1"/><Relationship Id="rId1" Type="http://schemas.openxmlformats.org/officeDocument/2006/relationships/hyperlink" Target="#RegistrosSaidas!A1"/><Relationship Id="rId6" Type="http://schemas.openxmlformats.org/officeDocument/2006/relationships/hyperlink" Target="#PCSaidasN1!A1"/><Relationship Id="rId11" Type="http://schemas.openxmlformats.org/officeDocument/2006/relationships/hyperlink" Target="#DetalhaReceita!A1"/><Relationship Id="rId5" Type="http://schemas.openxmlformats.org/officeDocument/2006/relationships/hyperlink" Target="#PCEntradasN2!A1"/><Relationship Id="rId10" Type="http://schemas.openxmlformats.org/officeDocument/2006/relationships/hyperlink" Target="#FluxoCaixaConsolidado!A1"/><Relationship Id="rId4" Type="http://schemas.openxmlformats.org/officeDocument/2006/relationships/hyperlink" Target="#PCEntradasN1!A1"/><Relationship Id="rId9" Type="http://schemas.openxmlformats.org/officeDocument/2006/relationships/hyperlink" Target="#ContasPagar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486834</xdr:colOff>
      <xdr:row>15</xdr:row>
      <xdr:rowOff>127001</xdr:rowOff>
    </xdr:from>
    <xdr:to>
      <xdr:col>9</xdr:col>
      <xdr:colOff>101600</xdr:colOff>
      <xdr:row>17</xdr:row>
      <xdr:rowOff>63501</xdr:rowOff>
    </xdr:to>
    <xdr:sp macro="" textlink="">
      <xdr:nvSpPr>
        <xdr:cNvPr id="13" name="Retângulo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935FD9-940D-4691-86D9-84F9E63CA04B}"/>
            </a:ext>
          </a:extLst>
        </xdr:cNvPr>
        <xdr:cNvSpPr/>
      </xdr:nvSpPr>
      <xdr:spPr>
        <a:xfrm>
          <a:off x="3323167" y="3651251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REGISTROS DAS SAÍDAS DE CAIXA</a:t>
          </a:r>
        </a:p>
        <a:p>
          <a:pPr algn="ctr"/>
          <a:endParaRPr lang="pt-BR" sz="1000"/>
        </a:p>
      </xdr:txBody>
    </xdr:sp>
    <xdr:clientData/>
  </xdr:twoCellAnchor>
  <xdr:twoCellAnchor>
    <xdr:from>
      <xdr:col>4</xdr:col>
      <xdr:colOff>486833</xdr:colOff>
      <xdr:row>13</xdr:row>
      <xdr:rowOff>100542</xdr:rowOff>
    </xdr:from>
    <xdr:to>
      <xdr:col>9</xdr:col>
      <xdr:colOff>101599</xdr:colOff>
      <xdr:row>15</xdr:row>
      <xdr:rowOff>37042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896638-D6A2-4A03-8F4E-5976686AE7D8}"/>
            </a:ext>
          </a:extLst>
        </xdr:cNvPr>
        <xdr:cNvSpPr/>
      </xdr:nvSpPr>
      <xdr:spPr>
        <a:xfrm>
          <a:off x="3323166" y="3243792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REGISTROS DAS</a:t>
          </a:r>
          <a:r>
            <a:rPr lang="pt-BR" sz="1000" b="1" baseline="0"/>
            <a:t> ENTRADAS DE CAIXA</a:t>
          </a:r>
          <a:endParaRPr lang="pt-BR" sz="1000" b="1"/>
        </a:p>
        <a:p>
          <a:pPr algn="l"/>
          <a:endParaRPr lang="pt-BR" sz="1000"/>
        </a:p>
      </xdr:txBody>
    </xdr:sp>
    <xdr:clientData/>
  </xdr:twoCellAnchor>
  <xdr:twoCellAnchor>
    <xdr:from>
      <xdr:col>4</xdr:col>
      <xdr:colOff>486835</xdr:colOff>
      <xdr:row>11</xdr:row>
      <xdr:rowOff>71967</xdr:rowOff>
    </xdr:from>
    <xdr:to>
      <xdr:col>9</xdr:col>
      <xdr:colOff>101601</xdr:colOff>
      <xdr:row>13</xdr:row>
      <xdr:rowOff>8467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C0BEF7-BFA3-4034-A9B9-F78B74679A66}"/>
            </a:ext>
          </a:extLst>
        </xdr:cNvPr>
        <xdr:cNvSpPr/>
      </xdr:nvSpPr>
      <xdr:spPr>
        <a:xfrm>
          <a:off x="3323168" y="2834217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PLANOS DE CONTAS DE SAÍDAS NÍVEL 2</a:t>
          </a:r>
        </a:p>
        <a:p>
          <a:pPr algn="l"/>
          <a:endParaRPr lang="pt-BR" sz="1000"/>
        </a:p>
      </xdr:txBody>
    </xdr:sp>
    <xdr:clientData/>
  </xdr:twoCellAnchor>
  <xdr:twoCellAnchor>
    <xdr:from>
      <xdr:col>4</xdr:col>
      <xdr:colOff>486834</xdr:colOff>
      <xdr:row>5</xdr:row>
      <xdr:rowOff>172509</xdr:rowOff>
    </xdr:from>
    <xdr:to>
      <xdr:col>9</xdr:col>
      <xdr:colOff>101600</xdr:colOff>
      <xdr:row>7</xdr:row>
      <xdr:rowOff>71715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4FBEE-B8F5-4DE8-935A-55CF1E0883A6}"/>
            </a:ext>
          </a:extLst>
        </xdr:cNvPr>
        <xdr:cNvSpPr/>
      </xdr:nvSpPr>
      <xdr:spPr>
        <a:xfrm>
          <a:off x="3323167" y="1675342"/>
          <a:ext cx="2683933" cy="322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PLANOS</a:t>
          </a:r>
          <a:r>
            <a:rPr lang="pt-BR" sz="1000" b="1" baseline="0"/>
            <a:t> DE CONTAS DE  ENTRADAS NÍVEL 1</a:t>
          </a:r>
          <a:endParaRPr lang="pt-BR" sz="1000" b="1"/>
        </a:p>
        <a:p>
          <a:pPr algn="l"/>
          <a:endParaRPr lang="pt-BR" sz="1000"/>
        </a:p>
      </xdr:txBody>
    </xdr:sp>
    <xdr:clientData/>
  </xdr:twoCellAnchor>
  <xdr:twoCellAnchor>
    <xdr:from>
      <xdr:col>4</xdr:col>
      <xdr:colOff>486834</xdr:colOff>
      <xdr:row>7</xdr:row>
      <xdr:rowOff>132292</xdr:rowOff>
    </xdr:from>
    <xdr:to>
      <xdr:col>9</xdr:col>
      <xdr:colOff>101600</xdr:colOff>
      <xdr:row>8</xdr:row>
      <xdr:rowOff>182689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0AE93A-A2D3-4826-BF27-0425801E146A}"/>
            </a:ext>
          </a:extLst>
        </xdr:cNvPr>
        <xdr:cNvSpPr/>
      </xdr:nvSpPr>
      <xdr:spPr>
        <a:xfrm>
          <a:off x="3323167" y="2058459"/>
          <a:ext cx="2683933" cy="314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PLANOS</a:t>
          </a:r>
          <a:r>
            <a:rPr lang="pt-BR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 ENTRADAS NÍVEL 2</a:t>
          </a:r>
          <a:endParaRPr lang="pt-BR" sz="1000"/>
        </a:p>
        <a:p>
          <a:pPr algn="l"/>
          <a:endParaRPr lang="pt-BR" sz="1000"/>
        </a:p>
      </xdr:txBody>
    </xdr:sp>
    <xdr:clientData/>
  </xdr:twoCellAnchor>
  <xdr:twoCellAnchor>
    <xdr:from>
      <xdr:col>4</xdr:col>
      <xdr:colOff>486834</xdr:colOff>
      <xdr:row>9</xdr:row>
      <xdr:rowOff>63501</xdr:rowOff>
    </xdr:from>
    <xdr:to>
      <xdr:col>9</xdr:col>
      <xdr:colOff>101600</xdr:colOff>
      <xdr:row>11</xdr:row>
      <xdr:rowOff>1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FD36691-D09B-43B4-A818-C19F456FBA81}"/>
            </a:ext>
          </a:extLst>
        </xdr:cNvPr>
        <xdr:cNvSpPr/>
      </xdr:nvSpPr>
      <xdr:spPr>
        <a:xfrm>
          <a:off x="3323167" y="2444751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PLANOS DE CONTAS DE SAÍDAS NÍVEL 1</a:t>
          </a:r>
        </a:p>
        <a:p>
          <a:pPr algn="l"/>
          <a:endParaRPr lang="pt-BR" sz="1000"/>
        </a:p>
      </xdr:txBody>
    </xdr:sp>
    <xdr:clientData/>
  </xdr:twoCellAnchor>
  <xdr:twoCellAnchor>
    <xdr:from>
      <xdr:col>9</xdr:col>
      <xdr:colOff>258233</xdr:colOff>
      <xdr:row>15</xdr:row>
      <xdr:rowOff>131234</xdr:rowOff>
    </xdr:from>
    <xdr:to>
      <xdr:col>13</xdr:col>
      <xdr:colOff>486833</xdr:colOff>
      <xdr:row>17</xdr:row>
      <xdr:rowOff>67734</xdr:rowOff>
    </xdr:to>
    <xdr:sp macro="" textlink="">
      <xdr:nvSpPr>
        <xdr:cNvPr id="19" name="Retâ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8918B1-E22E-4A3D-AB15-FA928FD88342}"/>
            </a:ext>
          </a:extLst>
        </xdr:cNvPr>
        <xdr:cNvSpPr/>
      </xdr:nvSpPr>
      <xdr:spPr>
        <a:xfrm>
          <a:off x="6163733" y="3655484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CONTAS A RECEBER VENCIDAS</a:t>
          </a:r>
          <a:endParaRPr lang="pt-BR" sz="1000">
            <a:effectLst/>
          </a:endParaRPr>
        </a:p>
        <a:p>
          <a:pPr algn="ctr"/>
          <a:endParaRPr lang="pt-BR" sz="1000"/>
        </a:p>
      </xdr:txBody>
    </xdr:sp>
    <xdr:clientData/>
  </xdr:twoCellAnchor>
  <xdr:twoCellAnchor>
    <xdr:from>
      <xdr:col>9</xdr:col>
      <xdr:colOff>258232</xdr:colOff>
      <xdr:row>13</xdr:row>
      <xdr:rowOff>104775</xdr:rowOff>
    </xdr:from>
    <xdr:to>
      <xdr:col>13</xdr:col>
      <xdr:colOff>486832</xdr:colOff>
      <xdr:row>15</xdr:row>
      <xdr:rowOff>41275</xdr:rowOff>
    </xdr:to>
    <xdr:sp macro="" textlink="">
      <xdr:nvSpPr>
        <xdr:cNvPr id="20" name="Retângulo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BE0D51-2AF9-4AE4-BACA-21B7672D415B}"/>
            </a:ext>
          </a:extLst>
        </xdr:cNvPr>
        <xdr:cNvSpPr/>
      </xdr:nvSpPr>
      <xdr:spPr>
        <a:xfrm>
          <a:off x="6163732" y="3248025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CONTAS A RECEBER</a:t>
          </a:r>
          <a:endParaRPr lang="pt-BR" sz="1000">
            <a:effectLst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9</xdr:col>
      <xdr:colOff>258234</xdr:colOff>
      <xdr:row>11</xdr:row>
      <xdr:rowOff>76200</xdr:rowOff>
    </xdr:from>
    <xdr:to>
      <xdr:col>13</xdr:col>
      <xdr:colOff>486834</xdr:colOff>
      <xdr:row>13</xdr:row>
      <xdr:rowOff>12700</xdr:rowOff>
    </xdr:to>
    <xdr:sp macro="" textlink="">
      <xdr:nvSpPr>
        <xdr:cNvPr id="21" name="Retângulo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CD8BB52-FFD4-4A9F-AAAC-049974B53C4C}"/>
            </a:ext>
          </a:extLst>
        </xdr:cNvPr>
        <xdr:cNvSpPr/>
      </xdr:nvSpPr>
      <xdr:spPr>
        <a:xfrm>
          <a:off x="6163734" y="2838450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CONTAS A PAGAR</a:t>
          </a:r>
          <a:endParaRPr lang="pt-BR" sz="1000">
            <a:effectLst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9</xdr:col>
      <xdr:colOff>258233</xdr:colOff>
      <xdr:row>5</xdr:row>
      <xdr:rowOff>176742</xdr:rowOff>
    </xdr:from>
    <xdr:to>
      <xdr:col>13</xdr:col>
      <xdr:colOff>486833</xdr:colOff>
      <xdr:row>7</xdr:row>
      <xdr:rowOff>75948</xdr:rowOff>
    </xdr:to>
    <xdr:sp macro="" textlink="">
      <xdr:nvSpPr>
        <xdr:cNvPr id="22" name="Retângulo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8DD234-CE0F-420F-82FD-B8C37A84FEAD}"/>
            </a:ext>
          </a:extLst>
        </xdr:cNvPr>
        <xdr:cNvSpPr/>
      </xdr:nvSpPr>
      <xdr:spPr>
        <a:xfrm>
          <a:off x="6163733" y="1679575"/>
          <a:ext cx="2683933" cy="322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FLUXO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CAIXA E RESULTADO MENSAL</a:t>
          </a:r>
          <a:endParaRPr lang="pt-BR" sz="1000">
            <a:effectLst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9</xdr:col>
      <xdr:colOff>258233</xdr:colOff>
      <xdr:row>7</xdr:row>
      <xdr:rowOff>136525</xdr:rowOff>
    </xdr:from>
    <xdr:to>
      <xdr:col>13</xdr:col>
      <xdr:colOff>486833</xdr:colOff>
      <xdr:row>8</xdr:row>
      <xdr:rowOff>186922</xdr:rowOff>
    </xdr:to>
    <xdr:sp macro="" textlink="">
      <xdr:nvSpPr>
        <xdr:cNvPr id="23" name="Retângulo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0A0EE9B-E7A3-4134-85C1-73008654EED2}"/>
            </a:ext>
          </a:extLst>
        </xdr:cNvPr>
        <xdr:cNvSpPr/>
      </xdr:nvSpPr>
      <xdr:spPr>
        <a:xfrm>
          <a:off x="6163733" y="2062692"/>
          <a:ext cx="2683933" cy="314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DETALHAMENTO DA RECEITA</a:t>
          </a:r>
          <a:endParaRPr lang="pt-BR" sz="1000">
            <a:effectLst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9</xdr:col>
      <xdr:colOff>258233</xdr:colOff>
      <xdr:row>9</xdr:row>
      <xdr:rowOff>67734</xdr:rowOff>
    </xdr:from>
    <xdr:to>
      <xdr:col>13</xdr:col>
      <xdr:colOff>486833</xdr:colOff>
      <xdr:row>11</xdr:row>
      <xdr:rowOff>4234</xdr:rowOff>
    </xdr:to>
    <xdr:sp macro="" textlink="">
      <xdr:nvSpPr>
        <xdr:cNvPr id="24" name="Retângulo 2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2BD424-6F6A-4602-8A73-398A8B586142}"/>
            </a:ext>
          </a:extLst>
        </xdr:cNvPr>
        <xdr:cNvSpPr/>
      </xdr:nvSpPr>
      <xdr:spPr>
        <a:xfrm>
          <a:off x="6163733" y="2448984"/>
          <a:ext cx="2683933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DETALHAMENTO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 DESPESA</a:t>
          </a:r>
          <a:endParaRPr lang="pt-BR" sz="1000">
            <a:effectLst/>
          </a:endParaRPr>
        </a:p>
        <a:p>
          <a:pPr algn="l"/>
          <a:endParaRPr lang="pt-BR" sz="1000"/>
        </a:p>
      </xdr:txBody>
    </xdr:sp>
    <xdr:clientData/>
  </xdr:twoCellAnchor>
  <xdr:twoCellAnchor>
    <xdr:from>
      <xdr:col>14</xdr:col>
      <xdr:colOff>31750</xdr:colOff>
      <xdr:row>5</xdr:row>
      <xdr:rowOff>179917</xdr:rowOff>
    </xdr:from>
    <xdr:to>
      <xdr:col>18</xdr:col>
      <xdr:colOff>260350</xdr:colOff>
      <xdr:row>7</xdr:row>
      <xdr:rowOff>79123</xdr:rowOff>
    </xdr:to>
    <xdr:sp macro="" textlink="">
      <xdr:nvSpPr>
        <xdr:cNvPr id="28" name="Retângulo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02F6240-6CDB-4A6C-904E-A46DF4281158}"/>
            </a:ext>
          </a:extLst>
        </xdr:cNvPr>
        <xdr:cNvSpPr/>
      </xdr:nvSpPr>
      <xdr:spPr>
        <a:xfrm>
          <a:off x="9006417" y="1682750"/>
          <a:ext cx="2683933" cy="322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/>
            <a:t>DASHBOARD</a:t>
          </a:r>
          <a:r>
            <a:rPr lang="pt-BR" sz="1050" b="1" baseline="0"/>
            <a:t> FINANCEIRO - POSIÇÃO ANUAL</a:t>
          </a:r>
        </a:p>
        <a:p>
          <a:pPr algn="l"/>
          <a:endParaRPr lang="pt-BR" sz="1050" b="1"/>
        </a:p>
      </xdr:txBody>
    </xdr:sp>
    <xdr:clientData/>
  </xdr:twoCellAnchor>
  <xdr:twoCellAnchor>
    <xdr:from>
      <xdr:col>4</xdr:col>
      <xdr:colOff>491068</xdr:colOff>
      <xdr:row>3</xdr:row>
      <xdr:rowOff>83609</xdr:rowOff>
    </xdr:from>
    <xdr:to>
      <xdr:col>9</xdr:col>
      <xdr:colOff>105834</xdr:colOff>
      <xdr:row>4</xdr:row>
      <xdr:rowOff>134006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20433944-148C-47AB-AF20-BA222B741A5C}"/>
            </a:ext>
          </a:extLst>
        </xdr:cNvPr>
        <xdr:cNvSpPr/>
      </xdr:nvSpPr>
      <xdr:spPr>
        <a:xfrm>
          <a:off x="3327401" y="1131359"/>
          <a:ext cx="2683933" cy="314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REGISTROS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9</xdr:col>
      <xdr:colOff>241301</xdr:colOff>
      <xdr:row>3</xdr:row>
      <xdr:rowOff>87842</xdr:rowOff>
    </xdr:from>
    <xdr:to>
      <xdr:col>13</xdr:col>
      <xdr:colOff>469901</xdr:colOff>
      <xdr:row>4</xdr:row>
      <xdr:rowOff>138239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080D390-3D0D-4D51-BA51-C2B71A77C4BA}"/>
            </a:ext>
          </a:extLst>
        </xdr:cNvPr>
        <xdr:cNvSpPr/>
      </xdr:nvSpPr>
      <xdr:spPr>
        <a:xfrm>
          <a:off x="6146801" y="1135592"/>
          <a:ext cx="2683933" cy="314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RELATÓRIOS</a:t>
          </a:r>
          <a:endParaRPr lang="pt-BR" sz="1600">
            <a:solidFill>
              <a:schemeClr val="accent4">
                <a:lumMod val="40000"/>
                <a:lumOff val="60000"/>
              </a:schemeClr>
            </a:solidFill>
            <a:effectLst/>
          </a:endParaRPr>
        </a:p>
        <a:p>
          <a:pPr algn="ctr"/>
          <a:endParaRPr lang="pt-BR" sz="16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14</xdr:col>
      <xdr:colOff>33867</xdr:colOff>
      <xdr:row>3</xdr:row>
      <xdr:rowOff>81492</xdr:rowOff>
    </xdr:from>
    <xdr:to>
      <xdr:col>18</xdr:col>
      <xdr:colOff>262467</xdr:colOff>
      <xdr:row>4</xdr:row>
      <xdr:rowOff>131889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31B1102D-6062-4ECC-9798-9E838F7DDF20}"/>
            </a:ext>
          </a:extLst>
        </xdr:cNvPr>
        <xdr:cNvSpPr/>
      </xdr:nvSpPr>
      <xdr:spPr>
        <a:xfrm>
          <a:off x="9008534" y="1129242"/>
          <a:ext cx="2683933" cy="31498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GRÁFICOS</a:t>
          </a:r>
          <a:endParaRPr lang="pt-BR" sz="1600">
            <a:solidFill>
              <a:schemeClr val="accent4">
                <a:lumMod val="40000"/>
                <a:lumOff val="60000"/>
              </a:schemeClr>
            </a:solidFill>
            <a:effectLst/>
          </a:endParaRPr>
        </a:p>
        <a:p>
          <a:pPr algn="ctr"/>
          <a:endParaRPr lang="pt-BR" sz="16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37EB36-3632-4149-A866-99A24CF9BE2B}"/>
            </a:ext>
          </a:extLst>
        </xdr:cNvPr>
        <xdr:cNvSpPr/>
      </xdr:nvSpPr>
      <xdr:spPr>
        <a:xfrm>
          <a:off x="285749" y="60007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495298</xdr:colOff>
      <xdr:row>16</xdr:row>
      <xdr:rowOff>142874</xdr:rowOff>
    </xdr:from>
    <xdr:to>
      <xdr:col>7</xdr:col>
      <xdr:colOff>19049</xdr:colOff>
      <xdr:row>21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EA58A992-40BB-4F19-AAA6-7F4A4C6F5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3" y="3457574"/>
              <a:ext cx="499110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447675</xdr:colOff>
      <xdr:row>16</xdr:row>
      <xdr:rowOff>142876</xdr:rowOff>
    </xdr:from>
    <xdr:to>
      <xdr:col>13</xdr:col>
      <xdr:colOff>142875</xdr:colOff>
      <xdr:row>21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D1C7F263-C766-4B57-A44D-A286B5C1D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3457576"/>
              <a:ext cx="35242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4E23A-5BAB-4204-A443-D8545C61DFA2}"/>
            </a:ext>
          </a:extLst>
        </xdr:cNvPr>
        <xdr:cNvSpPr/>
      </xdr:nvSpPr>
      <xdr:spPr>
        <a:xfrm>
          <a:off x="304799" y="60007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190499</xdr:colOff>
      <xdr:row>14</xdr:row>
      <xdr:rowOff>114301</xdr:rowOff>
    </xdr:from>
    <xdr:to>
      <xdr:col>3</xdr:col>
      <xdr:colOff>476250</xdr:colOff>
      <xdr:row>18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9B094897-F535-4D61-BA92-50BA5245DD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9" y="3048001"/>
              <a:ext cx="3362326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714375</xdr:colOff>
      <xdr:row>14</xdr:row>
      <xdr:rowOff>28576</xdr:rowOff>
    </xdr:from>
    <xdr:to>
      <xdr:col>8</xdr:col>
      <xdr:colOff>428625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616E0A8F-4171-4AB3-A14B-0000EAC2A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2962276"/>
              <a:ext cx="4057650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CF929-11B3-4AF8-8D5A-A65A26946D1F}"/>
            </a:ext>
          </a:extLst>
        </xdr:cNvPr>
        <xdr:cNvSpPr/>
      </xdr:nvSpPr>
      <xdr:spPr>
        <a:xfrm>
          <a:off x="295274" y="60007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609600</xdr:colOff>
      <xdr:row>14</xdr:row>
      <xdr:rowOff>66675</xdr:rowOff>
    </xdr:from>
    <xdr:to>
      <xdr:col>10</xdr:col>
      <xdr:colOff>85725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9D0A5827-8D12-4A42-9EEC-25AADAB5B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3000375"/>
              <a:ext cx="287655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209549</xdr:colOff>
      <xdr:row>14</xdr:row>
      <xdr:rowOff>95251</xdr:rowOff>
    </xdr:from>
    <xdr:to>
      <xdr:col>5</xdr:col>
      <xdr:colOff>276225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9F078094-D9EC-4224-AA3F-4F2D072C5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4" y="3028951"/>
              <a:ext cx="43815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23E1-6A8A-4332-926A-5A1A4FDBE4B9}"/>
            </a:ext>
          </a:extLst>
        </xdr:cNvPr>
        <xdr:cNvSpPr/>
      </xdr:nvSpPr>
      <xdr:spPr>
        <a:xfrm>
          <a:off x="266699" y="60007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47624</xdr:colOff>
      <xdr:row>14</xdr:row>
      <xdr:rowOff>161926</xdr:rowOff>
    </xdr:from>
    <xdr:to>
      <xdr:col>4</xdr:col>
      <xdr:colOff>200025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COMPETÊNCIA 4">
              <a:extLst>
                <a:ext uri="{FF2B5EF4-FFF2-40B4-BE49-F238E27FC236}">
                  <a16:creationId xmlns:a16="http://schemas.microsoft.com/office/drawing/2014/main" id="{F7307B20-CD77-44AF-B1BA-F372BFBC4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4" y="3095626"/>
              <a:ext cx="3486151" cy="714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BB223A-89DD-43E7-936D-A93940F17D2D}"/>
            </a:ext>
          </a:extLst>
        </xdr:cNvPr>
        <xdr:cNvSpPr/>
      </xdr:nvSpPr>
      <xdr:spPr>
        <a:xfrm>
          <a:off x="352424" y="60007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4</xdr:col>
      <xdr:colOff>47625</xdr:colOff>
      <xdr:row>5</xdr:row>
      <xdr:rowOff>95250</xdr:rowOff>
    </xdr:from>
    <xdr:to>
      <xdr:col>20</xdr:col>
      <xdr:colOff>333374</xdr:colOff>
      <xdr:row>11</xdr:row>
      <xdr:rowOff>289718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3DEFF3-3A07-4E51-B0F1-6380742BB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678657</xdr:colOff>
      <xdr:row>14</xdr:row>
      <xdr:rowOff>23813</xdr:rowOff>
    </xdr:from>
    <xdr:to>
      <xdr:col>8</xdr:col>
      <xdr:colOff>666750</xdr:colOff>
      <xdr:row>20</xdr:row>
      <xdr:rowOff>455084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89A33A-BD3A-4465-876C-EB0F729D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16</xdr:row>
      <xdr:rowOff>35719</xdr:rowOff>
    </xdr:from>
    <xdr:to>
      <xdr:col>16</xdr:col>
      <xdr:colOff>607218</xdr:colOff>
      <xdr:row>21</xdr:row>
      <xdr:rowOff>4760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A93F3-9056-4D32-893D-5CE0FE2A0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678656</xdr:colOff>
      <xdr:row>16</xdr:row>
      <xdr:rowOff>202408</xdr:rowOff>
    </xdr:from>
    <xdr:to>
      <xdr:col>22</xdr:col>
      <xdr:colOff>71436</xdr:colOff>
      <xdr:row>21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034E64-741B-4F7D-8484-E08EC5C9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923925</xdr:colOff>
      <xdr:row>3</xdr:row>
      <xdr:rowOff>47625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91ABC7-D8A7-4162-B344-F8E1ACC6EB8F}"/>
            </a:ext>
          </a:extLst>
        </xdr:cNvPr>
        <xdr:cNvSpPr/>
      </xdr:nvSpPr>
      <xdr:spPr>
        <a:xfrm>
          <a:off x="276225" y="552450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1371600</xdr:colOff>
      <xdr:row>2</xdr:row>
      <xdr:rowOff>228600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E2451B-6871-46D9-8ED8-BC043D462CAE}"/>
            </a:ext>
          </a:extLst>
        </xdr:cNvPr>
        <xdr:cNvSpPr/>
      </xdr:nvSpPr>
      <xdr:spPr>
        <a:xfrm>
          <a:off x="285750" y="590550"/>
          <a:ext cx="13716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5D76C6-14A5-4DC8-B1C6-D3734C6D870E}"/>
            </a:ext>
          </a:extLst>
        </xdr:cNvPr>
        <xdr:cNvSpPr/>
      </xdr:nvSpPr>
      <xdr:spPr>
        <a:xfrm>
          <a:off x="152399" y="65722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1057275</xdr:colOff>
      <xdr:row>2</xdr:row>
      <xdr:rowOff>219075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ECE84-E381-4005-A180-E06912135308}"/>
            </a:ext>
          </a:extLst>
        </xdr:cNvPr>
        <xdr:cNvSpPr/>
      </xdr:nvSpPr>
      <xdr:spPr>
        <a:xfrm>
          <a:off x="314325" y="552450"/>
          <a:ext cx="105727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148166</xdr:colOff>
      <xdr:row>2</xdr:row>
      <xdr:rowOff>0</xdr:rowOff>
    </xdr:from>
    <xdr:to>
      <xdr:col>1</xdr:col>
      <xdr:colOff>1629832</xdr:colOff>
      <xdr:row>3</xdr:row>
      <xdr:rowOff>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576FE-4D70-4616-A5B7-EFF73FEDE024}"/>
            </a:ext>
          </a:extLst>
        </xdr:cNvPr>
        <xdr:cNvSpPr/>
      </xdr:nvSpPr>
      <xdr:spPr>
        <a:xfrm>
          <a:off x="148166" y="656167"/>
          <a:ext cx="1629833" cy="2645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2</xdr:col>
      <xdr:colOff>0</xdr:colOff>
      <xdr:row>3</xdr:row>
      <xdr:rowOff>1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35CF83-6222-4E73-B2EC-556E4D10D6B3}"/>
            </a:ext>
          </a:extLst>
        </xdr:cNvPr>
        <xdr:cNvSpPr/>
      </xdr:nvSpPr>
      <xdr:spPr>
        <a:xfrm>
          <a:off x="142875" y="657226"/>
          <a:ext cx="13144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A1AB46-F76A-4D5C-9E58-067E2005F1CC}"/>
            </a:ext>
          </a:extLst>
        </xdr:cNvPr>
        <xdr:cNvSpPr/>
      </xdr:nvSpPr>
      <xdr:spPr>
        <a:xfrm>
          <a:off x="152399" y="65722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9525</xdr:rowOff>
    </xdr:from>
    <xdr:to>
      <xdr:col>1</xdr:col>
      <xdr:colOff>933449</xdr:colOff>
      <xdr:row>3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DFC88-D89B-4797-AAC6-462F20D378B9}"/>
            </a:ext>
          </a:extLst>
        </xdr:cNvPr>
        <xdr:cNvSpPr/>
      </xdr:nvSpPr>
      <xdr:spPr>
        <a:xfrm>
          <a:off x="152399" y="657225"/>
          <a:ext cx="9239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4">
                  <a:lumMod val="40000"/>
                  <a:lumOff val="60000"/>
                </a:schemeClr>
              </a:solidFill>
            </a:rPr>
            <a:t>INÍCIO</a:t>
          </a:r>
        </a:p>
        <a:p>
          <a:pPr algn="l"/>
          <a:endParaRPr lang="pt-BR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9524</xdr:colOff>
      <xdr:row>15</xdr:row>
      <xdr:rowOff>1</xdr:rowOff>
    </xdr:from>
    <xdr:to>
      <xdr:col>5</xdr:col>
      <xdr:colOff>352425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84B24796-DA6B-492C-AF4C-05CFE6F61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3124201"/>
              <a:ext cx="4819651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15</xdr:row>
      <xdr:rowOff>9526</xdr:rowOff>
    </xdr:from>
    <xdr:to>
      <xdr:col>8</xdr:col>
      <xdr:colOff>838200</xdr:colOff>
      <xdr:row>19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49F036ED-8EC9-4364-8355-15EFC0BC2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3133726"/>
              <a:ext cx="2981325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/AppData/Local/Temp/Rar$DIa5812.20149/projeto-fluxo-de-caixa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Matriz"/>
      <sheetName val="PCEntradasN1"/>
      <sheetName val="PCEntradasN2"/>
      <sheetName val="PCSaídasN1"/>
      <sheetName val="PCSaídasN2"/>
      <sheetName val="RegistroEntradas"/>
      <sheetName val="RegistroSaídas"/>
      <sheetName val="FluxoCaixaConsolidado"/>
      <sheetName val="DetalhaReceita"/>
      <sheetName val="DetalhaDespesa"/>
      <sheetName val="ContasPagar"/>
      <sheetName val="ContasReceber"/>
      <sheetName val="ContasReceberVencidas"/>
      <sheetName val="DashBoardFinanceiroAnual"/>
      <sheetName val="DashBoardFinanceiroAnualD"/>
      <sheetName val="DashBoardFinanceiroAtual"/>
      <sheetName val="DashBoardFinanceiroAtualD"/>
      <sheetName val="projeto-fluxo-de-caixa-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" refreshedDate="44126.822422106481" createdVersion="6" refreshedVersion="6" minRefreshableVersion="3" recordCount="231" xr:uid="{19DDBD7C-1DC3-4E36-BE4D-47C3D0C8EC76}">
  <cacheSource type="worksheet">
    <worksheetSource name="TbRegistroSaídas"/>
  </cacheSource>
  <cacheFields count="13">
    <cacheField name="DATA DO CAIXA REALIZADO" numFmtId="0">
      <sharedItems containsDate="1" containsBlank="1" containsMixedTypes="1" minDate="2017-09-02T08:36:39" maxDate="2019-10-03T12:11:49"/>
    </cacheField>
    <cacheField name="DATA DA COMPETÊNCIA" numFmtId="14">
      <sharedItems containsNonDate="0" containsDate="1" containsString="0" containsBlank="1" minDate="2017-08-10T00:00:00" maxDate="2019-07-01T00:00:00"/>
    </cacheField>
    <cacheField name="DATA DO CAIXA PREVISTO" numFmtId="14">
      <sharedItems containsNonDate="0" containsDate="1" containsString="0" containsBlank="1" minDate="2017-09-02T08:36:39" maxDate="2019-08-20T22:17:49"/>
    </cacheField>
    <cacheField name="CONTA NÍVEL 1" numFmtId="0">
      <sharedItems containsBlank="1" count="2">
        <s v="Compra de mercadorias"/>
        <m/>
      </sharedItems>
    </cacheField>
    <cacheField name="CONTA NÍVEL 2" numFmtId="0">
      <sharedItems containsBlank="1" count="6">
        <s v="Som e imagem"/>
        <s v="Vestuário"/>
        <s v="Informática"/>
        <s v="Livros"/>
        <s v="Eletrodomésticos"/>
        <m/>
      </sharedItems>
    </cacheField>
    <cacheField name="HISTÓRICO" numFmtId="0">
      <sharedItems containsBlank="1"/>
    </cacheField>
    <cacheField name="VALOR" numFmtId="0">
      <sharedItems containsString="0" containsBlank="1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 count="4">
        <n v="2017"/>
        <n v="0"/>
        <n v="2018"/>
        <n v="2019"/>
      </sharedItems>
    </cacheField>
    <cacheField name="MÊS COMPETÊNCIA" numFmtId="0">
      <sharedItems containsSemiMixedTypes="0" containsString="0" containsNumber="1" containsInteger="1" minValue="0" maxValue="12" count="13">
        <n v="8"/>
        <n v="9"/>
        <n v="10"/>
        <n v="11"/>
        <n v="12"/>
        <n v="1"/>
        <n v="2"/>
        <n v="3"/>
        <n v="4"/>
        <n v="5"/>
        <n v="6"/>
        <n v="7"/>
        <n v="0"/>
      </sharedItems>
    </cacheField>
    <cacheField name="ANO COMPETÊNCIA" numFmtId="0">
      <sharedItems containsSemiMixedTypes="0" containsString="0" containsNumber="1" containsInteger="1" minValue="0" maxValue="2019" count="4">
        <n v="2017"/>
        <n v="2018"/>
        <n v="2019"/>
        <n v="0"/>
      </sharedItems>
    </cacheField>
    <cacheField name="ANO PREVISTO" numFmtId="0">
      <sharedItems containsSemiMixedTypes="0" containsString="0" containsNumber="1" containsInteger="1" minValue="0" maxValue="2019" count="4">
        <n v="2017"/>
        <n v="2018"/>
        <n v="2019"/>
        <n v="0"/>
      </sharedItems>
    </cacheField>
    <cacheField name="MÊS PREVISTO" numFmtId="0">
      <sharedItems containsSemiMixedTypes="0" containsString="0" containsNumber="1" containsInteger="1" minValue="0" maxValue="12" count="13">
        <n v="10"/>
        <n v="9"/>
        <n v="11"/>
        <n v="12"/>
        <n v="1"/>
        <n v="2"/>
        <n v="3"/>
        <n v="4"/>
        <n v="5"/>
        <n v="6"/>
        <n v="7"/>
        <n v="8"/>
        <n v="0"/>
      </sharedItems>
    </cacheField>
  </cacheFields>
  <extLst>
    <ext xmlns:x14="http://schemas.microsoft.com/office/spreadsheetml/2009/9/main" uri="{725AE2AE-9491-48be-B2B4-4EB974FC3084}">
      <x14:pivotCacheDefinition pivotCacheId="1070837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" refreshedDate="44126.836468287038" createdVersion="6" refreshedVersion="6" minRefreshableVersion="3" recordCount="231" xr:uid="{FDDDA4EF-896B-4E1E-932F-30E96DC20D14}">
  <cacheSource type="worksheet">
    <worksheetSource name="TbRegistroEntradas"/>
  </cacheSource>
  <cacheFields count="14">
    <cacheField name="DATA DO CAIXA REALIZADO" numFmtId="0">
      <sharedItems containsNonDate="0" containsDate="1" containsString="0" containsBlank="1" minDate="2017-09-07T00:00:00" maxDate="2019-10-04T00:00:00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00:00:00" maxDate="2019-08-1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8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a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5931417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10-07T16:32:18"/>
    <d v="2017-08-10T00:00:00"/>
    <d v="2017-10-07T16:32:18"/>
    <x v="0"/>
    <x v="0"/>
    <s v="NF4400"/>
    <n v="4021"/>
    <x v="0"/>
    <x v="0"/>
    <x v="0"/>
    <x v="0"/>
    <x v="0"/>
    <x v="0"/>
  </r>
  <r>
    <d v="2017-09-17T19:57:23"/>
    <d v="2017-08-13T00:00:00"/>
    <d v="2017-09-17T19:57:23"/>
    <x v="0"/>
    <x v="1"/>
    <s v="NF5356"/>
    <n v="651"/>
    <x v="1"/>
    <x v="0"/>
    <x v="0"/>
    <x v="0"/>
    <x v="0"/>
    <x v="1"/>
  </r>
  <r>
    <d v="2017-09-05T19:43:29"/>
    <d v="2017-08-18T00:00:00"/>
    <d v="2017-09-05T19:43:29"/>
    <x v="0"/>
    <x v="0"/>
    <s v="NF1847"/>
    <n v="131"/>
    <x v="1"/>
    <x v="0"/>
    <x v="0"/>
    <x v="0"/>
    <x v="0"/>
    <x v="1"/>
  </r>
  <r>
    <d v="2017-09-26T09:36:33"/>
    <d v="2017-08-23T00:00:00"/>
    <d v="2017-09-26T09:36:33"/>
    <x v="0"/>
    <x v="0"/>
    <s v="NF7011"/>
    <n v="803"/>
    <x v="1"/>
    <x v="0"/>
    <x v="0"/>
    <x v="0"/>
    <x v="0"/>
    <x v="1"/>
  </r>
  <r>
    <d v="2017-09-24T01:23:44"/>
    <d v="2017-08-24T00:00:00"/>
    <d v="2017-09-24T01:23:44"/>
    <x v="0"/>
    <x v="1"/>
    <s v="NF7746"/>
    <n v="4460"/>
    <x v="1"/>
    <x v="0"/>
    <x v="0"/>
    <x v="0"/>
    <x v="0"/>
    <x v="1"/>
  </r>
  <r>
    <d v="2017-09-02T08:36:39"/>
    <d v="2017-08-25T00:00:00"/>
    <d v="2017-09-02T08:36:39"/>
    <x v="0"/>
    <x v="2"/>
    <s v="NF1507"/>
    <n v="299"/>
    <x v="1"/>
    <x v="0"/>
    <x v="0"/>
    <x v="0"/>
    <x v="0"/>
    <x v="1"/>
  </r>
  <r>
    <d v="2017-10-06T14:20:21"/>
    <d v="2017-08-29T00:00:00"/>
    <d v="2017-10-06T14:20:21"/>
    <x v="0"/>
    <x v="1"/>
    <s v="NF5445"/>
    <n v="618"/>
    <x v="0"/>
    <x v="0"/>
    <x v="0"/>
    <x v="0"/>
    <x v="0"/>
    <x v="0"/>
  </r>
  <r>
    <d v="2017-09-12T02:40:54"/>
    <d v="2017-09-01T00:00:00"/>
    <d v="2017-09-02T13:21:31"/>
    <x v="0"/>
    <x v="1"/>
    <s v="NF7526"/>
    <n v="2505"/>
    <x v="1"/>
    <x v="0"/>
    <x v="1"/>
    <x v="0"/>
    <x v="0"/>
    <x v="1"/>
  </r>
  <r>
    <d v="2017-09-09T10:01:19"/>
    <d v="2017-09-04T00:00:00"/>
    <d v="2017-09-09T10:01:19"/>
    <x v="0"/>
    <x v="0"/>
    <s v="NF7559"/>
    <n v="817"/>
    <x v="1"/>
    <x v="0"/>
    <x v="1"/>
    <x v="0"/>
    <x v="0"/>
    <x v="1"/>
  </r>
  <r>
    <s v=""/>
    <d v="2017-09-06T00:00:00"/>
    <d v="2017-09-06T16:52:20"/>
    <x v="0"/>
    <x v="2"/>
    <s v="NF9357"/>
    <n v="1565"/>
    <x v="2"/>
    <x v="1"/>
    <x v="1"/>
    <x v="0"/>
    <x v="0"/>
    <x v="1"/>
  </r>
  <r>
    <s v=""/>
    <d v="2017-09-12T00:00:00"/>
    <d v="2017-10-12T05:36:22"/>
    <x v="0"/>
    <x v="3"/>
    <s v="NF3898"/>
    <n v="1357"/>
    <x v="2"/>
    <x v="1"/>
    <x v="1"/>
    <x v="0"/>
    <x v="0"/>
    <x v="0"/>
  </r>
  <r>
    <d v="2017-10-17T07:52:04"/>
    <d v="2017-09-13T00:00:00"/>
    <d v="2017-10-17T07:52:04"/>
    <x v="0"/>
    <x v="3"/>
    <s v="NF7275"/>
    <n v="4739"/>
    <x v="0"/>
    <x v="0"/>
    <x v="1"/>
    <x v="0"/>
    <x v="0"/>
    <x v="0"/>
  </r>
  <r>
    <d v="2017-09-30T14:22:47"/>
    <d v="2017-09-14T00:00:00"/>
    <d v="2017-09-30T14:22:47"/>
    <x v="0"/>
    <x v="0"/>
    <s v="NF9591"/>
    <n v="4675"/>
    <x v="1"/>
    <x v="0"/>
    <x v="1"/>
    <x v="0"/>
    <x v="0"/>
    <x v="1"/>
  </r>
  <r>
    <d v="2017-09-26T03:10:09"/>
    <d v="2017-09-19T00:00:00"/>
    <d v="2017-09-26T03:10:09"/>
    <x v="0"/>
    <x v="1"/>
    <s v="NF3104"/>
    <n v="1797"/>
    <x v="1"/>
    <x v="0"/>
    <x v="1"/>
    <x v="0"/>
    <x v="0"/>
    <x v="1"/>
  </r>
  <r>
    <d v="2017-11-04T23:27:43"/>
    <d v="2017-09-24T00:00:00"/>
    <d v="2017-11-04T23:27:43"/>
    <x v="0"/>
    <x v="3"/>
    <s v="NF3440"/>
    <n v="888"/>
    <x v="3"/>
    <x v="0"/>
    <x v="1"/>
    <x v="0"/>
    <x v="0"/>
    <x v="2"/>
  </r>
  <r>
    <d v="2017-10-07T21:33:11"/>
    <d v="2017-09-25T00:00:00"/>
    <d v="2017-10-07T21:33:11"/>
    <x v="0"/>
    <x v="1"/>
    <s v="NF9195"/>
    <n v="2784"/>
    <x v="0"/>
    <x v="0"/>
    <x v="1"/>
    <x v="0"/>
    <x v="0"/>
    <x v="0"/>
  </r>
  <r>
    <d v="2017-10-02T22:40:07"/>
    <d v="2017-09-25T00:00:00"/>
    <d v="2017-10-02T22:40:07"/>
    <x v="0"/>
    <x v="2"/>
    <s v="NF1821"/>
    <n v="707"/>
    <x v="0"/>
    <x v="0"/>
    <x v="1"/>
    <x v="0"/>
    <x v="0"/>
    <x v="0"/>
  </r>
  <r>
    <d v="2018-01-18T20:49:17"/>
    <d v="2017-09-28T00:00:00"/>
    <d v="2017-11-03T14:25:06"/>
    <x v="0"/>
    <x v="2"/>
    <s v="NF5625"/>
    <n v="229"/>
    <x v="4"/>
    <x v="2"/>
    <x v="1"/>
    <x v="0"/>
    <x v="0"/>
    <x v="2"/>
  </r>
  <r>
    <d v="2017-11-20T07:27:14"/>
    <d v="2017-10-01T00:00:00"/>
    <d v="2017-11-20T07:27:14"/>
    <x v="0"/>
    <x v="1"/>
    <s v="NF7471"/>
    <n v="2894"/>
    <x v="3"/>
    <x v="0"/>
    <x v="2"/>
    <x v="0"/>
    <x v="0"/>
    <x v="2"/>
  </r>
  <r>
    <s v=""/>
    <d v="2017-10-04T00:00:00"/>
    <d v="2017-10-22T07:03:06"/>
    <x v="0"/>
    <x v="3"/>
    <s v="NF9225"/>
    <n v="4516"/>
    <x v="2"/>
    <x v="1"/>
    <x v="2"/>
    <x v="0"/>
    <x v="0"/>
    <x v="0"/>
  </r>
  <r>
    <d v="2017-10-23T01:23:23"/>
    <d v="2017-10-06T00:00:00"/>
    <d v="2017-10-23T01:23:23"/>
    <x v="0"/>
    <x v="3"/>
    <s v="NF3883"/>
    <n v="885"/>
    <x v="0"/>
    <x v="0"/>
    <x v="2"/>
    <x v="0"/>
    <x v="0"/>
    <x v="0"/>
  </r>
  <r>
    <d v="2017-11-12T13:56:26"/>
    <d v="2017-10-09T00:00:00"/>
    <d v="2017-11-07T23:41:34"/>
    <x v="0"/>
    <x v="4"/>
    <s v="NF9408"/>
    <n v="1509"/>
    <x v="3"/>
    <x v="0"/>
    <x v="2"/>
    <x v="0"/>
    <x v="0"/>
    <x v="2"/>
  </r>
  <r>
    <d v="2018-02-03T05:45:33"/>
    <d v="2017-10-14T00:00:00"/>
    <d v="2017-11-06T01:00:26"/>
    <x v="0"/>
    <x v="1"/>
    <s v="NF1517"/>
    <n v="145"/>
    <x v="5"/>
    <x v="2"/>
    <x v="2"/>
    <x v="0"/>
    <x v="0"/>
    <x v="2"/>
  </r>
  <r>
    <d v="2017-11-12T07:13:39"/>
    <d v="2017-10-16T00:00:00"/>
    <d v="2017-10-23T05:53:31"/>
    <x v="0"/>
    <x v="1"/>
    <s v="NF8626"/>
    <n v="1311"/>
    <x v="3"/>
    <x v="0"/>
    <x v="2"/>
    <x v="0"/>
    <x v="0"/>
    <x v="0"/>
  </r>
  <r>
    <d v="2017-11-20T08:40:45"/>
    <d v="2017-10-18T00:00:00"/>
    <d v="2017-11-20T08:40:45"/>
    <x v="0"/>
    <x v="1"/>
    <s v="NF4936"/>
    <n v="4182"/>
    <x v="3"/>
    <x v="0"/>
    <x v="2"/>
    <x v="0"/>
    <x v="0"/>
    <x v="2"/>
  </r>
  <r>
    <d v="2017-10-29T09:31:32"/>
    <d v="2017-10-24T00:00:00"/>
    <d v="2017-10-29T09:31:32"/>
    <x v="0"/>
    <x v="2"/>
    <s v="NF7062"/>
    <n v="339"/>
    <x v="0"/>
    <x v="0"/>
    <x v="2"/>
    <x v="0"/>
    <x v="0"/>
    <x v="0"/>
  </r>
  <r>
    <d v="2018-01-30T23:32:10"/>
    <d v="2017-10-29T00:00:00"/>
    <d v="2017-11-29T04:12:14"/>
    <x v="0"/>
    <x v="4"/>
    <s v="NF3172"/>
    <n v="1788"/>
    <x v="4"/>
    <x v="2"/>
    <x v="2"/>
    <x v="0"/>
    <x v="0"/>
    <x v="2"/>
  </r>
  <r>
    <d v="2017-12-20T01:06:12"/>
    <d v="2017-11-03T00:00:00"/>
    <d v="2017-12-20T01:06:12"/>
    <x v="0"/>
    <x v="3"/>
    <s v="NF5821"/>
    <n v="1171"/>
    <x v="6"/>
    <x v="0"/>
    <x v="3"/>
    <x v="0"/>
    <x v="0"/>
    <x v="3"/>
  </r>
  <r>
    <d v="2017-11-14T19:11:45"/>
    <d v="2017-11-05T00:00:00"/>
    <d v="2017-11-14T19:11:45"/>
    <x v="0"/>
    <x v="1"/>
    <s v="NF8137"/>
    <n v="4059"/>
    <x v="3"/>
    <x v="0"/>
    <x v="3"/>
    <x v="0"/>
    <x v="0"/>
    <x v="2"/>
  </r>
  <r>
    <d v="2017-12-11T01:38:17"/>
    <d v="2017-11-08T00:00:00"/>
    <d v="2017-12-11T01:38:17"/>
    <x v="0"/>
    <x v="0"/>
    <s v="NF8083"/>
    <n v="4919"/>
    <x v="6"/>
    <x v="0"/>
    <x v="3"/>
    <x v="0"/>
    <x v="0"/>
    <x v="3"/>
  </r>
  <r>
    <d v="2017-12-28T10:48:36"/>
    <d v="2017-11-12T00:00:00"/>
    <d v="2017-12-18T12:17:45"/>
    <x v="0"/>
    <x v="1"/>
    <s v="NF9597"/>
    <n v="3224"/>
    <x v="6"/>
    <x v="0"/>
    <x v="3"/>
    <x v="0"/>
    <x v="0"/>
    <x v="3"/>
  </r>
  <r>
    <d v="2017-12-26T03:29:57"/>
    <d v="2017-11-15T00:00:00"/>
    <d v="2017-12-26T03:29:57"/>
    <x v="0"/>
    <x v="3"/>
    <s v="NF2065"/>
    <n v="3725"/>
    <x v="6"/>
    <x v="0"/>
    <x v="3"/>
    <x v="0"/>
    <x v="0"/>
    <x v="3"/>
  </r>
  <r>
    <d v="2017-12-16T06:54:15"/>
    <d v="2017-11-17T00:00:00"/>
    <d v="2017-12-16T06:54:15"/>
    <x v="0"/>
    <x v="3"/>
    <s v="NF3192"/>
    <n v="312"/>
    <x v="6"/>
    <x v="0"/>
    <x v="3"/>
    <x v="0"/>
    <x v="0"/>
    <x v="3"/>
  </r>
  <r>
    <d v="2018-01-12T16:03:24"/>
    <d v="2017-11-18T00:00:00"/>
    <d v="2018-01-12T16:03:24"/>
    <x v="0"/>
    <x v="1"/>
    <s v="NF1977"/>
    <n v="4773"/>
    <x v="4"/>
    <x v="2"/>
    <x v="3"/>
    <x v="0"/>
    <x v="1"/>
    <x v="4"/>
  </r>
  <r>
    <d v="2017-12-07T15:16:42"/>
    <d v="2017-11-19T00:00:00"/>
    <d v="2017-12-07T15:16:42"/>
    <x v="0"/>
    <x v="0"/>
    <s v="NF3208"/>
    <n v="228"/>
    <x v="6"/>
    <x v="0"/>
    <x v="3"/>
    <x v="0"/>
    <x v="0"/>
    <x v="3"/>
  </r>
  <r>
    <d v="2017-12-28T18:38:36"/>
    <d v="2017-11-22T00:00:00"/>
    <d v="2017-12-28T18:38:36"/>
    <x v="0"/>
    <x v="1"/>
    <s v="NF9545"/>
    <n v="450"/>
    <x v="6"/>
    <x v="0"/>
    <x v="3"/>
    <x v="0"/>
    <x v="0"/>
    <x v="3"/>
  </r>
  <r>
    <s v=""/>
    <d v="2017-11-23T00:00:00"/>
    <d v="2018-01-03T09:48:25"/>
    <x v="0"/>
    <x v="1"/>
    <s v="NF3100"/>
    <n v="1155"/>
    <x v="2"/>
    <x v="1"/>
    <x v="3"/>
    <x v="0"/>
    <x v="1"/>
    <x v="4"/>
  </r>
  <r>
    <s v=""/>
    <d v="2017-11-30T00:00:00"/>
    <d v="2017-12-01T00:35:34"/>
    <x v="0"/>
    <x v="1"/>
    <s v="NF7746"/>
    <n v="1967"/>
    <x v="2"/>
    <x v="1"/>
    <x v="3"/>
    <x v="0"/>
    <x v="0"/>
    <x v="3"/>
  </r>
  <r>
    <d v="2018-02-28T22:08:26"/>
    <d v="2017-12-01T00:00:00"/>
    <d v="2017-12-27T02:18:23"/>
    <x v="0"/>
    <x v="4"/>
    <s v="NF1179"/>
    <n v="2741"/>
    <x v="5"/>
    <x v="2"/>
    <x v="4"/>
    <x v="0"/>
    <x v="0"/>
    <x v="3"/>
  </r>
  <r>
    <d v="2018-01-25T08:17:33"/>
    <d v="2017-12-02T00:00:00"/>
    <d v="2018-01-25T08:17:33"/>
    <x v="0"/>
    <x v="2"/>
    <s v="NF3829"/>
    <n v="1130"/>
    <x v="4"/>
    <x v="2"/>
    <x v="4"/>
    <x v="0"/>
    <x v="1"/>
    <x v="4"/>
  </r>
  <r>
    <d v="2018-01-18T12:48:48"/>
    <d v="2017-12-06T00:00:00"/>
    <d v="2018-01-18T12:48:48"/>
    <x v="0"/>
    <x v="3"/>
    <s v="NF6865"/>
    <n v="4835"/>
    <x v="4"/>
    <x v="2"/>
    <x v="4"/>
    <x v="0"/>
    <x v="1"/>
    <x v="4"/>
  </r>
  <r>
    <d v="2018-01-29T01:49:50"/>
    <d v="2017-12-08T00:00:00"/>
    <d v="2018-01-29T01:49:50"/>
    <x v="0"/>
    <x v="4"/>
    <s v="NF4400"/>
    <n v="1411"/>
    <x v="4"/>
    <x v="2"/>
    <x v="4"/>
    <x v="0"/>
    <x v="1"/>
    <x v="4"/>
  </r>
  <r>
    <d v="2017-12-30T15:10:06"/>
    <d v="2017-12-10T00:00:00"/>
    <d v="2017-12-30T15:10:06"/>
    <x v="0"/>
    <x v="1"/>
    <s v="NF9617"/>
    <n v="457"/>
    <x v="6"/>
    <x v="0"/>
    <x v="4"/>
    <x v="0"/>
    <x v="0"/>
    <x v="3"/>
  </r>
  <r>
    <d v="2018-02-11T14:39:25"/>
    <d v="2017-12-15T00:00:00"/>
    <d v="2018-02-11T14:39:25"/>
    <x v="0"/>
    <x v="2"/>
    <s v="NF5659"/>
    <n v="2623"/>
    <x v="5"/>
    <x v="2"/>
    <x v="4"/>
    <x v="0"/>
    <x v="1"/>
    <x v="5"/>
  </r>
  <r>
    <d v="2017-12-29T04:49:13"/>
    <d v="2017-12-17T00:00:00"/>
    <d v="2017-12-29T04:49:13"/>
    <x v="0"/>
    <x v="4"/>
    <s v="NF6102"/>
    <n v="3440"/>
    <x v="6"/>
    <x v="0"/>
    <x v="4"/>
    <x v="0"/>
    <x v="0"/>
    <x v="3"/>
  </r>
  <r>
    <d v="2018-01-11T01:07:19"/>
    <d v="2017-12-20T00:00:00"/>
    <d v="2018-01-11T01:07:19"/>
    <x v="0"/>
    <x v="1"/>
    <s v="NF8162"/>
    <n v="3993"/>
    <x v="4"/>
    <x v="2"/>
    <x v="4"/>
    <x v="0"/>
    <x v="1"/>
    <x v="4"/>
  </r>
  <r>
    <d v="2018-02-17T01:10:28"/>
    <d v="2017-12-21T00:00:00"/>
    <d v="2018-02-17T01:10:28"/>
    <x v="0"/>
    <x v="1"/>
    <s v="NF4573"/>
    <n v="3273"/>
    <x v="5"/>
    <x v="2"/>
    <x v="4"/>
    <x v="0"/>
    <x v="1"/>
    <x v="5"/>
  </r>
  <r>
    <d v="2018-02-04T06:22:55"/>
    <d v="2017-12-25T00:00:00"/>
    <d v="2018-02-04T06:22:55"/>
    <x v="0"/>
    <x v="4"/>
    <s v="NF8503"/>
    <n v="4494"/>
    <x v="5"/>
    <x v="2"/>
    <x v="4"/>
    <x v="0"/>
    <x v="1"/>
    <x v="5"/>
  </r>
  <r>
    <d v="2018-01-24T22:12:42"/>
    <d v="2017-12-27T00:00:00"/>
    <d v="2018-01-24T22:12:42"/>
    <x v="0"/>
    <x v="0"/>
    <s v="NF3380"/>
    <n v="2511"/>
    <x v="4"/>
    <x v="2"/>
    <x v="4"/>
    <x v="0"/>
    <x v="1"/>
    <x v="4"/>
  </r>
  <r>
    <d v="2018-02-12T23:45:29"/>
    <d v="2017-12-29T00:00:00"/>
    <d v="2018-02-12T23:45:29"/>
    <x v="0"/>
    <x v="2"/>
    <s v="NF6566"/>
    <n v="2015"/>
    <x v="5"/>
    <x v="2"/>
    <x v="4"/>
    <x v="0"/>
    <x v="1"/>
    <x v="5"/>
  </r>
  <r>
    <d v="2018-03-21T07:29:39"/>
    <d v="2017-12-31T00:00:00"/>
    <d v="2018-02-20T08:29:43"/>
    <x v="0"/>
    <x v="3"/>
    <s v="NF5838"/>
    <n v="3413"/>
    <x v="7"/>
    <x v="2"/>
    <x v="4"/>
    <x v="0"/>
    <x v="1"/>
    <x v="5"/>
  </r>
  <r>
    <d v="2018-02-13T19:04:58"/>
    <d v="2018-01-03T00:00:00"/>
    <d v="2018-01-08T20:21:58"/>
    <x v="0"/>
    <x v="0"/>
    <s v="NF1174"/>
    <n v="4087"/>
    <x v="5"/>
    <x v="2"/>
    <x v="5"/>
    <x v="1"/>
    <x v="1"/>
    <x v="4"/>
  </r>
  <r>
    <d v="2018-01-17T08:55:33"/>
    <d v="2018-01-06T00:00:00"/>
    <d v="2018-01-17T08:55:33"/>
    <x v="0"/>
    <x v="1"/>
    <s v="NF2942"/>
    <n v="2441"/>
    <x v="4"/>
    <x v="2"/>
    <x v="5"/>
    <x v="1"/>
    <x v="1"/>
    <x v="4"/>
  </r>
  <r>
    <d v="2018-01-27T17:25:05"/>
    <d v="2018-01-09T00:00:00"/>
    <d v="2018-01-27T17:25:05"/>
    <x v="0"/>
    <x v="2"/>
    <s v="NF8563"/>
    <n v="3598"/>
    <x v="4"/>
    <x v="2"/>
    <x v="5"/>
    <x v="1"/>
    <x v="1"/>
    <x v="4"/>
  </r>
  <r>
    <d v="2018-01-18T19:45:35"/>
    <d v="2018-01-10T00:00:00"/>
    <d v="2018-01-18T19:45:35"/>
    <x v="0"/>
    <x v="1"/>
    <s v="NF8237"/>
    <n v="4895"/>
    <x v="4"/>
    <x v="2"/>
    <x v="5"/>
    <x v="1"/>
    <x v="1"/>
    <x v="4"/>
  </r>
  <r>
    <d v="2018-03-08T13:03:51"/>
    <d v="2018-01-12T00:00:00"/>
    <d v="2018-03-08T13:03:51"/>
    <x v="0"/>
    <x v="1"/>
    <s v="NF4859"/>
    <n v="971"/>
    <x v="7"/>
    <x v="2"/>
    <x v="5"/>
    <x v="1"/>
    <x v="1"/>
    <x v="6"/>
  </r>
  <r>
    <d v="2018-02-06T01:03:18"/>
    <d v="2018-01-13T00:00:00"/>
    <d v="2018-02-06T01:03:18"/>
    <x v="0"/>
    <x v="0"/>
    <s v="NF1529"/>
    <n v="556"/>
    <x v="5"/>
    <x v="2"/>
    <x v="5"/>
    <x v="1"/>
    <x v="1"/>
    <x v="5"/>
  </r>
  <r>
    <d v="2018-02-13T21:09:50"/>
    <d v="2018-01-14T00:00:00"/>
    <d v="2018-02-13T21:09:50"/>
    <x v="0"/>
    <x v="0"/>
    <s v="NF6931"/>
    <n v="1977"/>
    <x v="5"/>
    <x v="2"/>
    <x v="5"/>
    <x v="1"/>
    <x v="1"/>
    <x v="5"/>
  </r>
  <r>
    <d v="2018-01-27T08:34:59"/>
    <d v="2018-01-16T00:00:00"/>
    <d v="2018-01-27T08:34:59"/>
    <x v="0"/>
    <x v="1"/>
    <s v="NF7559"/>
    <n v="2951"/>
    <x v="4"/>
    <x v="2"/>
    <x v="5"/>
    <x v="1"/>
    <x v="1"/>
    <x v="4"/>
  </r>
  <r>
    <d v="2018-03-05T09:47:40"/>
    <d v="2018-01-20T00:00:00"/>
    <d v="2018-03-05T09:47:40"/>
    <x v="0"/>
    <x v="1"/>
    <s v="NF9620"/>
    <n v="2535"/>
    <x v="7"/>
    <x v="2"/>
    <x v="5"/>
    <x v="1"/>
    <x v="1"/>
    <x v="6"/>
  </r>
  <r>
    <d v="2018-02-10T13:54:37"/>
    <d v="2018-01-21T00:00:00"/>
    <d v="2018-02-10T13:54:37"/>
    <x v="0"/>
    <x v="4"/>
    <s v="NF4547"/>
    <n v="3057"/>
    <x v="5"/>
    <x v="2"/>
    <x v="5"/>
    <x v="1"/>
    <x v="1"/>
    <x v="5"/>
  </r>
  <r>
    <d v="2018-02-09T12:37:33"/>
    <d v="2018-01-23T00:00:00"/>
    <d v="2018-02-09T12:37:33"/>
    <x v="0"/>
    <x v="0"/>
    <s v="NF6004"/>
    <n v="3152"/>
    <x v="5"/>
    <x v="2"/>
    <x v="5"/>
    <x v="1"/>
    <x v="1"/>
    <x v="5"/>
  </r>
  <r>
    <d v="2018-03-08T03:16:39"/>
    <d v="2018-01-25T00:00:00"/>
    <d v="2018-03-08T03:16:39"/>
    <x v="0"/>
    <x v="3"/>
    <s v="NF3415"/>
    <n v="2247"/>
    <x v="7"/>
    <x v="2"/>
    <x v="5"/>
    <x v="1"/>
    <x v="1"/>
    <x v="6"/>
  </r>
  <r>
    <d v="2018-03-21T01:55:31"/>
    <d v="2018-01-27T00:00:00"/>
    <d v="2018-03-21T01:55:31"/>
    <x v="0"/>
    <x v="2"/>
    <s v="NF1603"/>
    <n v="2456"/>
    <x v="7"/>
    <x v="2"/>
    <x v="5"/>
    <x v="1"/>
    <x v="1"/>
    <x v="6"/>
  </r>
  <r>
    <d v="2018-02-22T13:23:19"/>
    <d v="2018-01-29T00:00:00"/>
    <d v="2018-02-11T14:14:40"/>
    <x v="0"/>
    <x v="1"/>
    <s v="NF8784"/>
    <n v="3801"/>
    <x v="5"/>
    <x v="2"/>
    <x v="5"/>
    <x v="1"/>
    <x v="1"/>
    <x v="5"/>
  </r>
  <r>
    <d v="2018-02-13T09:01:19"/>
    <d v="2018-01-31T00:00:00"/>
    <d v="2018-02-13T09:01:19"/>
    <x v="0"/>
    <x v="0"/>
    <s v="NF1826"/>
    <n v="3049"/>
    <x v="5"/>
    <x v="2"/>
    <x v="5"/>
    <x v="1"/>
    <x v="1"/>
    <x v="5"/>
  </r>
  <r>
    <d v="2018-03-29T23:53:02"/>
    <d v="2018-02-04T00:00:00"/>
    <d v="2018-03-11T03:08:27"/>
    <x v="0"/>
    <x v="4"/>
    <s v="NF7390"/>
    <n v="3255"/>
    <x v="7"/>
    <x v="2"/>
    <x v="6"/>
    <x v="1"/>
    <x v="1"/>
    <x v="6"/>
  </r>
  <r>
    <d v="2018-03-20T14:43:41"/>
    <d v="2018-02-05T00:00:00"/>
    <d v="2018-03-17T04:59:05"/>
    <x v="0"/>
    <x v="1"/>
    <s v="NF7009"/>
    <n v="2074"/>
    <x v="7"/>
    <x v="2"/>
    <x v="6"/>
    <x v="1"/>
    <x v="1"/>
    <x v="6"/>
  </r>
  <r>
    <d v="2018-03-16T07:02:49"/>
    <d v="2018-02-06T00:00:00"/>
    <d v="2018-03-16T07:02:49"/>
    <x v="0"/>
    <x v="1"/>
    <s v="NF7629"/>
    <n v="3606"/>
    <x v="7"/>
    <x v="2"/>
    <x v="6"/>
    <x v="1"/>
    <x v="1"/>
    <x v="6"/>
  </r>
  <r>
    <d v="2018-03-18T07:54:53"/>
    <d v="2018-02-07T00:00:00"/>
    <d v="2018-03-18T07:54:53"/>
    <x v="0"/>
    <x v="2"/>
    <s v="NF2748"/>
    <n v="4867"/>
    <x v="7"/>
    <x v="2"/>
    <x v="6"/>
    <x v="1"/>
    <x v="1"/>
    <x v="6"/>
  </r>
  <r>
    <d v="2018-03-16T00:06:55"/>
    <d v="2018-02-09T00:00:00"/>
    <d v="2018-03-16T00:06:55"/>
    <x v="0"/>
    <x v="3"/>
    <s v="NF5961"/>
    <n v="702"/>
    <x v="7"/>
    <x v="2"/>
    <x v="6"/>
    <x v="1"/>
    <x v="1"/>
    <x v="6"/>
  </r>
  <r>
    <d v="2018-05-18T00:10:35"/>
    <d v="2018-02-14T00:00:00"/>
    <d v="2018-02-19T10:57:20"/>
    <x v="0"/>
    <x v="3"/>
    <s v="NF7680"/>
    <n v="2801"/>
    <x v="8"/>
    <x v="2"/>
    <x v="6"/>
    <x v="1"/>
    <x v="1"/>
    <x v="5"/>
  </r>
  <r>
    <s v=""/>
    <d v="2018-02-15T00:00:00"/>
    <d v="2018-03-10T18:40:49"/>
    <x v="0"/>
    <x v="1"/>
    <s v="NF9629"/>
    <n v="4438"/>
    <x v="2"/>
    <x v="1"/>
    <x v="6"/>
    <x v="1"/>
    <x v="1"/>
    <x v="6"/>
  </r>
  <r>
    <d v="2018-04-08T05:09:48"/>
    <d v="2018-02-20T00:00:00"/>
    <d v="2018-04-08T05:09:48"/>
    <x v="0"/>
    <x v="2"/>
    <s v="NF5978"/>
    <n v="3835"/>
    <x v="9"/>
    <x v="2"/>
    <x v="6"/>
    <x v="1"/>
    <x v="1"/>
    <x v="7"/>
  </r>
  <r>
    <d v="2018-04-09T09:13:30"/>
    <d v="2018-03-01T00:00:00"/>
    <d v="2018-04-09T09:13:30"/>
    <x v="0"/>
    <x v="1"/>
    <s v="NF5651"/>
    <n v="3893"/>
    <x v="9"/>
    <x v="2"/>
    <x v="7"/>
    <x v="1"/>
    <x v="1"/>
    <x v="7"/>
  </r>
  <r>
    <d v="2018-03-25T08:28:33"/>
    <d v="2018-03-04T00:00:00"/>
    <d v="2018-03-25T08:28:33"/>
    <x v="0"/>
    <x v="1"/>
    <s v="NF7772"/>
    <n v="1970"/>
    <x v="7"/>
    <x v="2"/>
    <x v="7"/>
    <x v="1"/>
    <x v="1"/>
    <x v="6"/>
  </r>
  <r>
    <d v="2018-04-29T08:19:53"/>
    <d v="2018-03-05T00:00:00"/>
    <d v="2018-04-29T08:19:53"/>
    <x v="0"/>
    <x v="3"/>
    <s v="NF5401"/>
    <n v="729"/>
    <x v="9"/>
    <x v="2"/>
    <x v="7"/>
    <x v="1"/>
    <x v="1"/>
    <x v="7"/>
  </r>
  <r>
    <d v="2018-03-29T23:02:23"/>
    <d v="2018-03-07T00:00:00"/>
    <d v="2018-03-29T23:02:23"/>
    <x v="0"/>
    <x v="2"/>
    <s v="NF9115"/>
    <n v="474"/>
    <x v="7"/>
    <x v="2"/>
    <x v="7"/>
    <x v="1"/>
    <x v="1"/>
    <x v="6"/>
  </r>
  <r>
    <d v="2018-04-07T20:13:31"/>
    <d v="2018-03-09T00:00:00"/>
    <d v="2018-04-07T20:13:31"/>
    <x v="0"/>
    <x v="3"/>
    <s v="NF4115"/>
    <n v="3164"/>
    <x v="9"/>
    <x v="2"/>
    <x v="7"/>
    <x v="1"/>
    <x v="1"/>
    <x v="7"/>
  </r>
  <r>
    <d v="2018-05-08T17:13:02"/>
    <d v="2018-03-14T00:00:00"/>
    <d v="2018-05-08T17:13:02"/>
    <x v="0"/>
    <x v="1"/>
    <s v="NF5683"/>
    <n v="3113"/>
    <x v="8"/>
    <x v="2"/>
    <x v="7"/>
    <x v="1"/>
    <x v="1"/>
    <x v="8"/>
  </r>
  <r>
    <d v="2018-07-07T06:27:25"/>
    <d v="2018-03-17T00:00:00"/>
    <d v="2018-04-11T13:42:41"/>
    <x v="0"/>
    <x v="4"/>
    <s v="NF7027"/>
    <n v="789"/>
    <x v="10"/>
    <x v="2"/>
    <x v="7"/>
    <x v="1"/>
    <x v="1"/>
    <x v="7"/>
  </r>
  <r>
    <d v="2018-04-01T13:26:12"/>
    <d v="2018-03-21T00:00:00"/>
    <d v="2018-04-01T13:26:12"/>
    <x v="0"/>
    <x v="4"/>
    <s v="NF7168"/>
    <n v="3521"/>
    <x v="9"/>
    <x v="2"/>
    <x v="7"/>
    <x v="1"/>
    <x v="1"/>
    <x v="7"/>
  </r>
  <r>
    <d v="2018-03-28T17:37:56"/>
    <d v="2018-03-24T00:00:00"/>
    <d v="2018-03-28T17:37:56"/>
    <x v="0"/>
    <x v="1"/>
    <s v="NF4972"/>
    <n v="4947"/>
    <x v="7"/>
    <x v="2"/>
    <x v="7"/>
    <x v="1"/>
    <x v="1"/>
    <x v="6"/>
  </r>
  <r>
    <d v="2018-05-03T14:57:10"/>
    <d v="2018-03-25T00:00:00"/>
    <d v="2018-05-03T14:57:10"/>
    <x v="0"/>
    <x v="4"/>
    <s v="NF7283"/>
    <n v="1527"/>
    <x v="8"/>
    <x v="2"/>
    <x v="7"/>
    <x v="1"/>
    <x v="1"/>
    <x v="8"/>
  </r>
  <r>
    <d v="2018-05-14T12:32:29"/>
    <d v="2018-04-01T00:00:00"/>
    <d v="2018-05-14T12:32:29"/>
    <x v="0"/>
    <x v="4"/>
    <s v="NF6320"/>
    <n v="764"/>
    <x v="8"/>
    <x v="2"/>
    <x v="8"/>
    <x v="1"/>
    <x v="1"/>
    <x v="8"/>
  </r>
  <r>
    <d v="2018-04-12T02:48:23"/>
    <d v="2018-04-03T00:00:00"/>
    <d v="2018-04-12T02:48:23"/>
    <x v="0"/>
    <x v="2"/>
    <s v="NF7850"/>
    <n v="2463"/>
    <x v="9"/>
    <x v="2"/>
    <x v="8"/>
    <x v="1"/>
    <x v="1"/>
    <x v="7"/>
  </r>
  <r>
    <d v="2018-04-30T01:56:26"/>
    <d v="2018-04-05T00:00:00"/>
    <d v="2018-04-25T16:44:12"/>
    <x v="0"/>
    <x v="3"/>
    <s v="NF2420"/>
    <n v="2111"/>
    <x v="9"/>
    <x v="2"/>
    <x v="8"/>
    <x v="1"/>
    <x v="1"/>
    <x v="7"/>
  </r>
  <r>
    <d v="2018-05-01T13:42:29"/>
    <d v="2018-04-06T00:00:00"/>
    <d v="2018-05-01T13:42:29"/>
    <x v="0"/>
    <x v="1"/>
    <s v="NF6764"/>
    <n v="1144"/>
    <x v="8"/>
    <x v="2"/>
    <x v="8"/>
    <x v="1"/>
    <x v="1"/>
    <x v="8"/>
  </r>
  <r>
    <d v="2018-05-20T16:28:59"/>
    <d v="2018-04-10T00:00:00"/>
    <d v="2018-05-20T16:28:59"/>
    <x v="0"/>
    <x v="3"/>
    <s v="NF6382"/>
    <n v="597"/>
    <x v="8"/>
    <x v="2"/>
    <x v="8"/>
    <x v="1"/>
    <x v="1"/>
    <x v="8"/>
  </r>
  <r>
    <d v="2018-07-09T07:24:13"/>
    <d v="2018-04-16T00:00:00"/>
    <d v="2018-04-19T02:53:39"/>
    <x v="0"/>
    <x v="1"/>
    <s v="NF8079"/>
    <n v="3445"/>
    <x v="10"/>
    <x v="2"/>
    <x v="8"/>
    <x v="1"/>
    <x v="1"/>
    <x v="7"/>
  </r>
  <r>
    <d v="2018-05-02T07:19:37"/>
    <d v="2018-04-22T00:00:00"/>
    <d v="2018-05-02T07:19:37"/>
    <x v="0"/>
    <x v="4"/>
    <s v="NF2434"/>
    <n v="1996"/>
    <x v="8"/>
    <x v="2"/>
    <x v="8"/>
    <x v="1"/>
    <x v="1"/>
    <x v="8"/>
  </r>
  <r>
    <d v="2018-05-12T18:26:56"/>
    <d v="2018-04-28T00:00:00"/>
    <d v="2018-05-12T18:26:56"/>
    <x v="0"/>
    <x v="3"/>
    <s v="NF3230"/>
    <n v="1254"/>
    <x v="8"/>
    <x v="2"/>
    <x v="8"/>
    <x v="1"/>
    <x v="1"/>
    <x v="8"/>
  </r>
  <r>
    <d v="2018-05-21T03:30:05"/>
    <d v="2018-04-29T00:00:00"/>
    <d v="2018-05-03T19:21:01"/>
    <x v="0"/>
    <x v="3"/>
    <s v="NF8847"/>
    <n v="905"/>
    <x v="8"/>
    <x v="2"/>
    <x v="8"/>
    <x v="1"/>
    <x v="1"/>
    <x v="8"/>
  </r>
  <r>
    <d v="2018-05-31T14:47:54"/>
    <d v="2018-05-02T00:00:00"/>
    <d v="2018-05-31T14:47:54"/>
    <x v="0"/>
    <x v="2"/>
    <s v="NF8053"/>
    <n v="2975"/>
    <x v="8"/>
    <x v="2"/>
    <x v="9"/>
    <x v="1"/>
    <x v="1"/>
    <x v="8"/>
  </r>
  <r>
    <d v="2018-05-08T16:17:57"/>
    <d v="2018-05-03T00:00:00"/>
    <d v="2018-05-08T16:17:57"/>
    <x v="0"/>
    <x v="1"/>
    <s v="NF2454"/>
    <n v="4807"/>
    <x v="8"/>
    <x v="2"/>
    <x v="9"/>
    <x v="1"/>
    <x v="1"/>
    <x v="8"/>
  </r>
  <r>
    <d v="2018-06-13T07:07:36"/>
    <d v="2018-05-10T00:00:00"/>
    <d v="2018-06-13T07:07:36"/>
    <x v="0"/>
    <x v="4"/>
    <s v="NF8252"/>
    <n v="1882"/>
    <x v="11"/>
    <x v="2"/>
    <x v="9"/>
    <x v="1"/>
    <x v="1"/>
    <x v="9"/>
  </r>
  <r>
    <d v="2018-06-27T19:00:08"/>
    <d v="2018-05-15T00:00:00"/>
    <d v="2018-06-27T19:00:08"/>
    <x v="0"/>
    <x v="0"/>
    <s v="NF6573"/>
    <n v="3932"/>
    <x v="11"/>
    <x v="2"/>
    <x v="9"/>
    <x v="1"/>
    <x v="1"/>
    <x v="9"/>
  </r>
  <r>
    <s v=""/>
    <d v="2018-05-18T00:00:00"/>
    <d v="2018-06-02T02:25:53"/>
    <x v="0"/>
    <x v="1"/>
    <s v="NF8780"/>
    <n v="701"/>
    <x v="2"/>
    <x v="1"/>
    <x v="9"/>
    <x v="1"/>
    <x v="1"/>
    <x v="9"/>
  </r>
  <r>
    <d v="2018-06-27T06:00:26"/>
    <d v="2018-05-19T00:00:00"/>
    <d v="2018-06-27T06:00:26"/>
    <x v="0"/>
    <x v="1"/>
    <s v="NF6166"/>
    <n v="2651"/>
    <x v="11"/>
    <x v="2"/>
    <x v="9"/>
    <x v="1"/>
    <x v="1"/>
    <x v="9"/>
  </r>
  <r>
    <d v="2018-09-07T07:57:31"/>
    <d v="2018-05-26T00:00:00"/>
    <d v="2018-07-01T19:37:16"/>
    <x v="0"/>
    <x v="1"/>
    <s v="NF8437"/>
    <n v="3792"/>
    <x v="1"/>
    <x v="2"/>
    <x v="9"/>
    <x v="1"/>
    <x v="1"/>
    <x v="10"/>
  </r>
  <r>
    <d v="2018-08-22T00:57:34"/>
    <d v="2018-05-28T00:00:00"/>
    <d v="2018-07-25T13:16:52"/>
    <x v="0"/>
    <x v="0"/>
    <s v="NF6635"/>
    <n v="611"/>
    <x v="12"/>
    <x v="2"/>
    <x v="9"/>
    <x v="1"/>
    <x v="1"/>
    <x v="10"/>
  </r>
  <r>
    <d v="2018-07-11T14:55:40"/>
    <d v="2018-05-31T00:00:00"/>
    <d v="2018-07-11T14:55:40"/>
    <x v="0"/>
    <x v="2"/>
    <s v="NF8734"/>
    <n v="3431"/>
    <x v="10"/>
    <x v="2"/>
    <x v="9"/>
    <x v="1"/>
    <x v="1"/>
    <x v="10"/>
  </r>
  <r>
    <d v="2018-06-28T01:37:59"/>
    <d v="2018-06-02T00:00:00"/>
    <d v="2018-06-28T01:37:59"/>
    <x v="0"/>
    <x v="1"/>
    <s v="NF4208"/>
    <n v="3670"/>
    <x v="11"/>
    <x v="2"/>
    <x v="10"/>
    <x v="1"/>
    <x v="1"/>
    <x v="9"/>
  </r>
  <r>
    <d v="2018-06-08T16:00:01"/>
    <d v="2018-06-04T00:00:00"/>
    <d v="2018-06-08T16:00:01"/>
    <x v="0"/>
    <x v="1"/>
    <s v="NF4923"/>
    <n v="4320"/>
    <x v="11"/>
    <x v="2"/>
    <x v="10"/>
    <x v="1"/>
    <x v="1"/>
    <x v="9"/>
  </r>
  <r>
    <d v="2018-07-01T16:18:26"/>
    <d v="2018-06-05T00:00:00"/>
    <d v="2018-07-01T16:18:26"/>
    <x v="0"/>
    <x v="2"/>
    <s v="NF6782"/>
    <n v="1809"/>
    <x v="10"/>
    <x v="2"/>
    <x v="10"/>
    <x v="1"/>
    <x v="1"/>
    <x v="10"/>
  </r>
  <r>
    <d v="2018-07-25T19:28:19"/>
    <d v="2018-06-07T00:00:00"/>
    <d v="2018-07-25T19:28:19"/>
    <x v="0"/>
    <x v="1"/>
    <s v="NF6280"/>
    <n v="667"/>
    <x v="10"/>
    <x v="2"/>
    <x v="10"/>
    <x v="1"/>
    <x v="1"/>
    <x v="10"/>
  </r>
  <r>
    <d v="2018-06-18T19:00:08"/>
    <d v="2018-06-11T00:00:00"/>
    <d v="2018-06-18T19:00:08"/>
    <x v="0"/>
    <x v="4"/>
    <s v="NF7827"/>
    <n v="1613"/>
    <x v="11"/>
    <x v="2"/>
    <x v="10"/>
    <x v="1"/>
    <x v="1"/>
    <x v="9"/>
  </r>
  <r>
    <d v="2018-07-28T05:48:11"/>
    <d v="2018-06-17T00:00:00"/>
    <d v="2018-07-28T05:48:11"/>
    <x v="0"/>
    <x v="0"/>
    <s v="NF5357"/>
    <n v="3756"/>
    <x v="10"/>
    <x v="2"/>
    <x v="10"/>
    <x v="1"/>
    <x v="1"/>
    <x v="10"/>
  </r>
  <r>
    <d v="2018-08-16T00:14:52"/>
    <d v="2018-06-20T00:00:00"/>
    <d v="2018-08-16T00:14:52"/>
    <x v="0"/>
    <x v="2"/>
    <s v="NF8188"/>
    <n v="3672"/>
    <x v="12"/>
    <x v="2"/>
    <x v="10"/>
    <x v="1"/>
    <x v="1"/>
    <x v="11"/>
  </r>
  <r>
    <d v="2018-08-17T02:37:59"/>
    <d v="2018-06-26T00:00:00"/>
    <d v="2018-07-07T00:58:52"/>
    <x v="0"/>
    <x v="1"/>
    <s v="NF4640"/>
    <n v="658"/>
    <x v="12"/>
    <x v="2"/>
    <x v="10"/>
    <x v="1"/>
    <x v="1"/>
    <x v="10"/>
  </r>
  <r>
    <d v="2018-08-24T10:23:22"/>
    <d v="2018-06-29T00:00:00"/>
    <d v="2018-08-24T10:23:22"/>
    <x v="0"/>
    <x v="2"/>
    <s v="NF2293"/>
    <n v="4762"/>
    <x v="12"/>
    <x v="2"/>
    <x v="10"/>
    <x v="1"/>
    <x v="1"/>
    <x v="11"/>
  </r>
  <r>
    <d v="2018-07-09T16:48:23"/>
    <d v="2018-07-02T00:00:00"/>
    <d v="2018-07-09T16:48:23"/>
    <x v="0"/>
    <x v="0"/>
    <s v="NF2933"/>
    <n v="2186"/>
    <x v="10"/>
    <x v="2"/>
    <x v="11"/>
    <x v="1"/>
    <x v="1"/>
    <x v="10"/>
  </r>
  <r>
    <d v="2018-07-24T04:31:40"/>
    <d v="2018-07-03T00:00:00"/>
    <d v="2018-07-24T04:31:40"/>
    <x v="0"/>
    <x v="2"/>
    <s v="NF4384"/>
    <n v="3411"/>
    <x v="10"/>
    <x v="2"/>
    <x v="11"/>
    <x v="1"/>
    <x v="1"/>
    <x v="10"/>
  </r>
  <r>
    <d v="2018-07-24T10:25:52"/>
    <d v="2018-07-08T00:00:00"/>
    <d v="2018-07-24T10:25:52"/>
    <x v="0"/>
    <x v="2"/>
    <s v="NF8316"/>
    <n v="2524"/>
    <x v="10"/>
    <x v="2"/>
    <x v="11"/>
    <x v="1"/>
    <x v="1"/>
    <x v="10"/>
  </r>
  <r>
    <d v="2018-08-01T04:14:27"/>
    <d v="2018-07-10T00:00:00"/>
    <d v="2018-08-01T04:14:27"/>
    <x v="0"/>
    <x v="0"/>
    <s v="NF1506"/>
    <n v="1709"/>
    <x v="12"/>
    <x v="2"/>
    <x v="11"/>
    <x v="1"/>
    <x v="1"/>
    <x v="11"/>
  </r>
  <r>
    <d v="2018-08-28T08:22:59"/>
    <d v="2018-07-15T00:00:00"/>
    <d v="2018-08-28T08:22:59"/>
    <x v="0"/>
    <x v="1"/>
    <s v="NF4913"/>
    <n v="3181"/>
    <x v="12"/>
    <x v="2"/>
    <x v="11"/>
    <x v="1"/>
    <x v="1"/>
    <x v="11"/>
  </r>
  <r>
    <d v="2018-08-09T16:53:42"/>
    <d v="2018-07-16T00:00:00"/>
    <d v="2018-08-09T16:53:42"/>
    <x v="0"/>
    <x v="3"/>
    <s v="NF8526"/>
    <n v="1108"/>
    <x v="12"/>
    <x v="2"/>
    <x v="11"/>
    <x v="1"/>
    <x v="1"/>
    <x v="11"/>
  </r>
  <r>
    <d v="2018-08-18T00:15:22"/>
    <d v="2018-07-17T00:00:00"/>
    <d v="2018-08-18T00:15:22"/>
    <x v="0"/>
    <x v="1"/>
    <s v="NF9873"/>
    <n v="2777"/>
    <x v="12"/>
    <x v="2"/>
    <x v="11"/>
    <x v="1"/>
    <x v="1"/>
    <x v="11"/>
  </r>
  <r>
    <d v="2018-09-14T00:58:53"/>
    <d v="2018-07-19T00:00:00"/>
    <d v="2018-09-14T00:58:53"/>
    <x v="0"/>
    <x v="0"/>
    <s v="NF9870"/>
    <n v="3793"/>
    <x v="1"/>
    <x v="2"/>
    <x v="11"/>
    <x v="1"/>
    <x v="1"/>
    <x v="1"/>
  </r>
  <r>
    <s v=""/>
    <d v="2018-07-21T00:00:00"/>
    <d v="2018-08-12T21:19:56"/>
    <x v="0"/>
    <x v="2"/>
    <s v="NF5563"/>
    <n v="4217"/>
    <x v="2"/>
    <x v="1"/>
    <x v="11"/>
    <x v="1"/>
    <x v="1"/>
    <x v="11"/>
  </r>
  <r>
    <d v="2018-08-30T14:57:50"/>
    <d v="2018-07-28T00:00:00"/>
    <d v="2018-08-30T14:57:50"/>
    <x v="0"/>
    <x v="1"/>
    <s v="NF5510"/>
    <n v="4850"/>
    <x v="12"/>
    <x v="2"/>
    <x v="11"/>
    <x v="1"/>
    <x v="1"/>
    <x v="11"/>
  </r>
  <r>
    <d v="2018-09-11T23:14:03"/>
    <d v="2018-07-30T00:00:00"/>
    <d v="2018-08-19T07:55:56"/>
    <x v="0"/>
    <x v="2"/>
    <s v="NF1440"/>
    <n v="4309"/>
    <x v="1"/>
    <x v="2"/>
    <x v="11"/>
    <x v="1"/>
    <x v="1"/>
    <x v="11"/>
  </r>
  <r>
    <d v="2018-10-01T14:46:44"/>
    <d v="2018-08-01T00:00:00"/>
    <d v="2018-08-02T13:49:34"/>
    <x v="0"/>
    <x v="3"/>
    <s v="NF2709"/>
    <n v="4462"/>
    <x v="0"/>
    <x v="2"/>
    <x v="0"/>
    <x v="1"/>
    <x v="1"/>
    <x v="11"/>
  </r>
  <r>
    <d v="2018-10-02T11:47:41"/>
    <d v="2018-08-07T00:00:00"/>
    <d v="2018-10-02T11:47:41"/>
    <x v="0"/>
    <x v="4"/>
    <s v="NF9886"/>
    <n v="4947"/>
    <x v="0"/>
    <x v="2"/>
    <x v="0"/>
    <x v="1"/>
    <x v="1"/>
    <x v="0"/>
  </r>
  <r>
    <d v="2018-09-25T16:55:00"/>
    <d v="2018-08-10T00:00:00"/>
    <d v="2018-09-25T16:55:00"/>
    <x v="0"/>
    <x v="0"/>
    <s v="NF6993"/>
    <n v="902"/>
    <x v="1"/>
    <x v="2"/>
    <x v="0"/>
    <x v="1"/>
    <x v="1"/>
    <x v="1"/>
  </r>
  <r>
    <d v="2018-09-23T20:55:42"/>
    <d v="2018-08-12T00:00:00"/>
    <d v="2018-09-23T20:55:42"/>
    <x v="0"/>
    <x v="4"/>
    <s v="NF9126"/>
    <n v="432"/>
    <x v="1"/>
    <x v="2"/>
    <x v="0"/>
    <x v="1"/>
    <x v="1"/>
    <x v="1"/>
  </r>
  <r>
    <d v="2018-09-13T22:56:48"/>
    <d v="2018-08-15T00:00:00"/>
    <d v="2018-09-13T22:56:48"/>
    <x v="0"/>
    <x v="2"/>
    <s v="NF3531"/>
    <n v="4084"/>
    <x v="1"/>
    <x v="2"/>
    <x v="0"/>
    <x v="1"/>
    <x v="1"/>
    <x v="1"/>
  </r>
  <r>
    <d v="2018-11-29T00:17:37"/>
    <d v="2018-08-22T00:00:00"/>
    <d v="2018-09-16T00:23:57"/>
    <x v="0"/>
    <x v="1"/>
    <s v="NF6599"/>
    <n v="1054"/>
    <x v="3"/>
    <x v="2"/>
    <x v="0"/>
    <x v="1"/>
    <x v="1"/>
    <x v="1"/>
  </r>
  <r>
    <d v="2018-09-09T01:51:27"/>
    <d v="2018-08-23T00:00:00"/>
    <d v="2018-09-09T01:51:27"/>
    <x v="0"/>
    <x v="4"/>
    <s v="NF9323"/>
    <n v="4608"/>
    <x v="1"/>
    <x v="2"/>
    <x v="0"/>
    <x v="1"/>
    <x v="1"/>
    <x v="1"/>
  </r>
  <r>
    <d v="2018-09-20T03:35:31"/>
    <d v="2018-08-28T00:00:00"/>
    <d v="2018-09-20T03:35:31"/>
    <x v="0"/>
    <x v="0"/>
    <s v="NF3529"/>
    <n v="1238"/>
    <x v="1"/>
    <x v="2"/>
    <x v="0"/>
    <x v="1"/>
    <x v="1"/>
    <x v="1"/>
  </r>
  <r>
    <d v="2018-09-27T17:31:08"/>
    <d v="2018-09-03T00:00:00"/>
    <d v="2018-09-27T17:31:08"/>
    <x v="0"/>
    <x v="1"/>
    <s v="NF5824"/>
    <n v="1342"/>
    <x v="1"/>
    <x v="2"/>
    <x v="1"/>
    <x v="1"/>
    <x v="1"/>
    <x v="1"/>
  </r>
  <r>
    <d v="2018-12-04T20:10:31"/>
    <d v="2018-09-07T00:00:00"/>
    <d v="2018-10-29T18:42:30"/>
    <x v="0"/>
    <x v="4"/>
    <s v="NF3860"/>
    <n v="2936"/>
    <x v="6"/>
    <x v="2"/>
    <x v="1"/>
    <x v="1"/>
    <x v="1"/>
    <x v="0"/>
  </r>
  <r>
    <d v="2018-10-08T03:24:37"/>
    <d v="2018-09-08T00:00:00"/>
    <d v="2018-10-08T03:24:37"/>
    <x v="0"/>
    <x v="1"/>
    <s v="NF7260"/>
    <n v="875"/>
    <x v="0"/>
    <x v="2"/>
    <x v="1"/>
    <x v="1"/>
    <x v="1"/>
    <x v="0"/>
  </r>
  <r>
    <d v="2018-09-12T00:31:15"/>
    <d v="2018-09-10T00:00:00"/>
    <d v="2018-09-12T00:31:15"/>
    <x v="0"/>
    <x v="3"/>
    <s v="NF2238"/>
    <n v="159"/>
    <x v="1"/>
    <x v="2"/>
    <x v="1"/>
    <x v="1"/>
    <x v="1"/>
    <x v="1"/>
  </r>
  <r>
    <d v="2018-10-09T15:23:27"/>
    <d v="2018-09-15T00:00:00"/>
    <d v="2018-10-09T15:23:27"/>
    <x v="0"/>
    <x v="1"/>
    <s v="NF7342"/>
    <n v="2933"/>
    <x v="0"/>
    <x v="2"/>
    <x v="1"/>
    <x v="1"/>
    <x v="1"/>
    <x v="0"/>
  </r>
  <r>
    <d v="2018-11-01T03:06:41"/>
    <d v="2018-09-15T00:00:00"/>
    <d v="2018-11-01T03:06:41"/>
    <x v="0"/>
    <x v="1"/>
    <s v="NF8517"/>
    <n v="4944"/>
    <x v="3"/>
    <x v="2"/>
    <x v="1"/>
    <x v="1"/>
    <x v="1"/>
    <x v="2"/>
  </r>
  <r>
    <d v="2018-10-04T15:50:23"/>
    <d v="2018-09-19T00:00:00"/>
    <d v="2018-10-04T15:50:23"/>
    <x v="0"/>
    <x v="0"/>
    <s v="NF9366"/>
    <n v="4173"/>
    <x v="0"/>
    <x v="2"/>
    <x v="1"/>
    <x v="1"/>
    <x v="1"/>
    <x v="0"/>
  </r>
  <r>
    <d v="2018-10-02T04:27:54"/>
    <d v="2018-09-24T00:00:00"/>
    <d v="2018-10-02T04:27:54"/>
    <x v="0"/>
    <x v="4"/>
    <s v="NF4973"/>
    <n v="2065"/>
    <x v="0"/>
    <x v="2"/>
    <x v="1"/>
    <x v="1"/>
    <x v="1"/>
    <x v="0"/>
  </r>
  <r>
    <d v="2018-11-18T11:16:55"/>
    <d v="2018-09-28T00:00:00"/>
    <d v="2018-11-18T11:16:55"/>
    <x v="0"/>
    <x v="2"/>
    <s v="NF1111"/>
    <n v="521"/>
    <x v="3"/>
    <x v="2"/>
    <x v="1"/>
    <x v="1"/>
    <x v="1"/>
    <x v="2"/>
  </r>
  <r>
    <d v="2018-11-13T19:50:37"/>
    <d v="2018-10-01T00:00:00"/>
    <d v="2018-11-13T19:50:37"/>
    <x v="0"/>
    <x v="2"/>
    <s v="NF8344"/>
    <n v="819"/>
    <x v="3"/>
    <x v="2"/>
    <x v="2"/>
    <x v="1"/>
    <x v="1"/>
    <x v="2"/>
  </r>
  <r>
    <d v="2018-11-29T03:48:33"/>
    <d v="2018-10-04T00:00:00"/>
    <d v="2018-11-29T03:48:33"/>
    <x v="0"/>
    <x v="0"/>
    <s v="NF8750"/>
    <n v="1260"/>
    <x v="3"/>
    <x v="2"/>
    <x v="2"/>
    <x v="1"/>
    <x v="1"/>
    <x v="2"/>
  </r>
  <r>
    <d v="2018-10-16T21:21:41"/>
    <d v="2018-10-10T00:00:00"/>
    <d v="2018-10-16T21:21:41"/>
    <x v="0"/>
    <x v="4"/>
    <s v="NF7616"/>
    <n v="2998"/>
    <x v="0"/>
    <x v="2"/>
    <x v="2"/>
    <x v="1"/>
    <x v="1"/>
    <x v="0"/>
  </r>
  <r>
    <d v="2018-10-31T01:07:14"/>
    <d v="2018-10-12T00:00:00"/>
    <d v="2018-10-31T01:07:14"/>
    <x v="0"/>
    <x v="4"/>
    <s v="NF3536"/>
    <n v="4287"/>
    <x v="0"/>
    <x v="2"/>
    <x v="2"/>
    <x v="1"/>
    <x v="1"/>
    <x v="0"/>
  </r>
  <r>
    <d v="2019-02-11T18:08:36"/>
    <d v="2018-10-14T00:00:00"/>
    <d v="2018-11-24T03:33:56"/>
    <x v="0"/>
    <x v="3"/>
    <s v="NF9376"/>
    <n v="2015"/>
    <x v="5"/>
    <x v="3"/>
    <x v="2"/>
    <x v="1"/>
    <x v="1"/>
    <x v="2"/>
  </r>
  <r>
    <d v="2018-12-15T05:05:06"/>
    <d v="2018-10-20T00:00:00"/>
    <d v="2018-12-15T05:05:06"/>
    <x v="0"/>
    <x v="3"/>
    <s v="NF1222"/>
    <n v="3369"/>
    <x v="6"/>
    <x v="2"/>
    <x v="2"/>
    <x v="1"/>
    <x v="1"/>
    <x v="3"/>
  </r>
  <r>
    <d v="2018-10-31T19:28:19"/>
    <d v="2018-10-21T00:00:00"/>
    <d v="2018-10-31T19:28:19"/>
    <x v="0"/>
    <x v="1"/>
    <s v="NF3914"/>
    <n v="4851"/>
    <x v="0"/>
    <x v="2"/>
    <x v="2"/>
    <x v="1"/>
    <x v="1"/>
    <x v="0"/>
  </r>
  <r>
    <d v="2018-12-22T00:45:32"/>
    <d v="2018-10-25T00:00:00"/>
    <d v="2018-12-15T00:19:24"/>
    <x v="0"/>
    <x v="1"/>
    <s v="NF7447"/>
    <n v="2178"/>
    <x v="6"/>
    <x v="2"/>
    <x v="2"/>
    <x v="1"/>
    <x v="1"/>
    <x v="3"/>
  </r>
  <r>
    <d v="2018-11-20T01:29:21"/>
    <d v="2018-10-27T00:00:00"/>
    <d v="2018-11-20T01:29:21"/>
    <x v="0"/>
    <x v="3"/>
    <s v="NF5088"/>
    <n v="4052"/>
    <x v="3"/>
    <x v="2"/>
    <x v="2"/>
    <x v="1"/>
    <x v="1"/>
    <x v="2"/>
  </r>
  <r>
    <d v="2018-11-16T14:05:40"/>
    <d v="2018-10-30T00:00:00"/>
    <d v="2018-11-16T14:05:40"/>
    <x v="0"/>
    <x v="4"/>
    <s v="NF7858"/>
    <n v="2864"/>
    <x v="3"/>
    <x v="2"/>
    <x v="2"/>
    <x v="1"/>
    <x v="1"/>
    <x v="2"/>
  </r>
  <r>
    <d v="2018-12-27T21:24:18"/>
    <d v="2018-11-01T00:00:00"/>
    <d v="2018-12-27T21:24:18"/>
    <x v="0"/>
    <x v="1"/>
    <s v="NF7692"/>
    <n v="2425"/>
    <x v="6"/>
    <x v="2"/>
    <x v="3"/>
    <x v="1"/>
    <x v="1"/>
    <x v="3"/>
  </r>
  <r>
    <d v="2019-01-26T03:09:35"/>
    <d v="2018-11-03T00:00:00"/>
    <d v="2019-01-01T13:15:07"/>
    <x v="0"/>
    <x v="4"/>
    <s v="NF7390"/>
    <n v="1542"/>
    <x v="4"/>
    <x v="3"/>
    <x v="3"/>
    <x v="1"/>
    <x v="2"/>
    <x v="4"/>
  </r>
  <r>
    <d v="2018-12-12T17:38:41"/>
    <d v="2018-11-08T00:00:00"/>
    <d v="2018-12-12T17:38:41"/>
    <x v="0"/>
    <x v="1"/>
    <s v="NF6262"/>
    <n v="1736"/>
    <x v="6"/>
    <x v="2"/>
    <x v="3"/>
    <x v="1"/>
    <x v="1"/>
    <x v="3"/>
  </r>
  <r>
    <d v="2019-01-09T16:18:40"/>
    <d v="2018-11-11T00:00:00"/>
    <d v="2019-01-09T16:18:40"/>
    <x v="0"/>
    <x v="2"/>
    <s v="NF9573"/>
    <n v="1628"/>
    <x v="4"/>
    <x v="3"/>
    <x v="3"/>
    <x v="1"/>
    <x v="2"/>
    <x v="4"/>
  </r>
  <r>
    <d v="2018-11-16T02:35:10"/>
    <d v="2018-11-13T00:00:00"/>
    <d v="2018-11-16T02:35:10"/>
    <x v="0"/>
    <x v="1"/>
    <s v="NF8087"/>
    <n v="3853"/>
    <x v="3"/>
    <x v="2"/>
    <x v="3"/>
    <x v="1"/>
    <x v="1"/>
    <x v="2"/>
  </r>
  <r>
    <d v="2018-12-17T04:53:47"/>
    <d v="2018-11-17T00:00:00"/>
    <d v="2018-12-17T04:53:47"/>
    <x v="0"/>
    <x v="2"/>
    <s v="NF5909"/>
    <n v="883"/>
    <x v="6"/>
    <x v="2"/>
    <x v="3"/>
    <x v="1"/>
    <x v="1"/>
    <x v="3"/>
  </r>
  <r>
    <d v="2018-12-07T18:17:32"/>
    <d v="2018-11-17T00:00:00"/>
    <d v="2018-12-07T18:17:32"/>
    <x v="0"/>
    <x v="1"/>
    <s v="NF4172"/>
    <n v="976"/>
    <x v="6"/>
    <x v="2"/>
    <x v="3"/>
    <x v="1"/>
    <x v="1"/>
    <x v="3"/>
  </r>
  <r>
    <d v="2018-12-31T22:37:03"/>
    <d v="2018-11-20T00:00:00"/>
    <d v="2018-12-31T22:37:03"/>
    <x v="0"/>
    <x v="2"/>
    <s v="NF8957"/>
    <n v="2663"/>
    <x v="6"/>
    <x v="2"/>
    <x v="3"/>
    <x v="1"/>
    <x v="1"/>
    <x v="3"/>
  </r>
  <r>
    <d v="2018-11-26T22:53:14"/>
    <d v="2018-11-26T00:00:00"/>
    <d v="2018-11-26T22:53:14"/>
    <x v="0"/>
    <x v="1"/>
    <s v="NF2981"/>
    <n v="4888"/>
    <x v="3"/>
    <x v="2"/>
    <x v="3"/>
    <x v="1"/>
    <x v="1"/>
    <x v="2"/>
  </r>
  <r>
    <d v="2019-02-21T18:19:59"/>
    <d v="2018-11-29T00:00:00"/>
    <d v="2019-01-13T19:18:14"/>
    <x v="0"/>
    <x v="2"/>
    <s v="NF5104"/>
    <n v="2030"/>
    <x v="5"/>
    <x v="3"/>
    <x v="3"/>
    <x v="1"/>
    <x v="2"/>
    <x v="4"/>
  </r>
  <r>
    <s v=""/>
    <d v="2018-12-02T00:00:00"/>
    <d v="2019-01-20T19:42:08"/>
    <x v="0"/>
    <x v="1"/>
    <s v="NF3942"/>
    <n v="2117"/>
    <x v="2"/>
    <x v="1"/>
    <x v="4"/>
    <x v="1"/>
    <x v="2"/>
    <x v="4"/>
  </r>
  <r>
    <d v="2019-04-21T08:25:53"/>
    <d v="2018-12-04T00:00:00"/>
    <d v="2019-01-29T18:00:06"/>
    <x v="0"/>
    <x v="1"/>
    <s v="NF6376"/>
    <n v="1236"/>
    <x v="9"/>
    <x v="3"/>
    <x v="4"/>
    <x v="1"/>
    <x v="2"/>
    <x v="4"/>
  </r>
  <r>
    <d v="2018-12-31T17:55:32"/>
    <d v="2018-12-09T00:00:00"/>
    <d v="2018-12-31T17:55:32"/>
    <x v="0"/>
    <x v="1"/>
    <s v="NF7518"/>
    <n v="426"/>
    <x v="6"/>
    <x v="2"/>
    <x v="4"/>
    <x v="1"/>
    <x v="1"/>
    <x v="3"/>
  </r>
  <r>
    <d v="2018-12-31T02:34:29"/>
    <d v="2018-12-10T00:00:00"/>
    <d v="2018-12-24T03:51:14"/>
    <x v="0"/>
    <x v="4"/>
    <s v="NF5359"/>
    <n v="3956"/>
    <x v="6"/>
    <x v="2"/>
    <x v="4"/>
    <x v="1"/>
    <x v="1"/>
    <x v="3"/>
  </r>
  <r>
    <s v=""/>
    <d v="2018-12-14T00:00:00"/>
    <d v="2019-01-15T17:55:39"/>
    <x v="0"/>
    <x v="1"/>
    <s v="NF5153"/>
    <n v="3042"/>
    <x v="2"/>
    <x v="1"/>
    <x v="4"/>
    <x v="1"/>
    <x v="2"/>
    <x v="4"/>
  </r>
  <r>
    <d v="2019-02-10T06:21:01"/>
    <d v="2018-12-15T00:00:00"/>
    <d v="2019-01-24T08:03:45"/>
    <x v="0"/>
    <x v="1"/>
    <s v="NF3127"/>
    <n v="1434"/>
    <x v="5"/>
    <x v="3"/>
    <x v="4"/>
    <x v="1"/>
    <x v="2"/>
    <x v="4"/>
  </r>
  <r>
    <d v="2019-01-22T04:31:20"/>
    <d v="2018-12-18T00:00:00"/>
    <d v="2019-01-22T04:31:20"/>
    <x v="0"/>
    <x v="0"/>
    <s v="NF7641"/>
    <n v="1782"/>
    <x v="4"/>
    <x v="3"/>
    <x v="4"/>
    <x v="1"/>
    <x v="2"/>
    <x v="4"/>
  </r>
  <r>
    <d v="2019-02-18T09:40:35"/>
    <d v="2018-12-25T00:00:00"/>
    <d v="2019-02-18T09:40:35"/>
    <x v="0"/>
    <x v="1"/>
    <s v="NF2758"/>
    <n v="365"/>
    <x v="5"/>
    <x v="3"/>
    <x v="4"/>
    <x v="1"/>
    <x v="2"/>
    <x v="5"/>
  </r>
  <r>
    <d v="2019-01-26T16:18:05"/>
    <d v="2018-12-27T00:00:00"/>
    <d v="2019-01-26T16:18:05"/>
    <x v="0"/>
    <x v="1"/>
    <s v="NF9279"/>
    <n v="2757"/>
    <x v="4"/>
    <x v="3"/>
    <x v="4"/>
    <x v="1"/>
    <x v="2"/>
    <x v="4"/>
  </r>
  <r>
    <d v="2019-02-19T04:57:57"/>
    <d v="2018-12-30T00:00:00"/>
    <d v="2019-02-19T04:57:57"/>
    <x v="0"/>
    <x v="0"/>
    <s v="NF2386"/>
    <n v="2112"/>
    <x v="5"/>
    <x v="3"/>
    <x v="4"/>
    <x v="1"/>
    <x v="2"/>
    <x v="5"/>
  </r>
  <r>
    <d v="2019-04-18T04:58:30"/>
    <d v="2019-01-02T00:00:00"/>
    <d v="2019-01-18T13:55:07"/>
    <x v="0"/>
    <x v="0"/>
    <s v="NF6751"/>
    <n v="2190"/>
    <x v="9"/>
    <x v="3"/>
    <x v="5"/>
    <x v="2"/>
    <x v="2"/>
    <x v="4"/>
  </r>
  <r>
    <d v="2019-01-20T15:24:57"/>
    <d v="2019-01-04T00:00:00"/>
    <d v="2019-01-20T15:24:57"/>
    <x v="0"/>
    <x v="1"/>
    <s v="NF9460"/>
    <n v="2998"/>
    <x v="4"/>
    <x v="3"/>
    <x v="5"/>
    <x v="2"/>
    <x v="2"/>
    <x v="4"/>
  </r>
  <r>
    <d v="2019-02-05T00:47:03"/>
    <d v="2019-01-11T00:00:00"/>
    <d v="2019-02-05T00:47:03"/>
    <x v="0"/>
    <x v="1"/>
    <s v="NF5556"/>
    <n v="3808"/>
    <x v="5"/>
    <x v="3"/>
    <x v="5"/>
    <x v="2"/>
    <x v="2"/>
    <x v="5"/>
  </r>
  <r>
    <d v="2019-01-30T11:29:38"/>
    <d v="2019-01-14T00:00:00"/>
    <d v="2019-01-30T11:29:38"/>
    <x v="0"/>
    <x v="1"/>
    <s v="NF4918"/>
    <n v="4928"/>
    <x v="4"/>
    <x v="3"/>
    <x v="5"/>
    <x v="2"/>
    <x v="2"/>
    <x v="4"/>
  </r>
  <r>
    <d v="2019-03-12T00:36:53"/>
    <d v="2019-01-17T00:00:00"/>
    <d v="2019-03-12T00:36:53"/>
    <x v="0"/>
    <x v="0"/>
    <s v="NF1763"/>
    <n v="4179"/>
    <x v="7"/>
    <x v="3"/>
    <x v="5"/>
    <x v="2"/>
    <x v="2"/>
    <x v="6"/>
  </r>
  <r>
    <d v="2019-02-03T23:50:40"/>
    <d v="2019-01-19T00:00:00"/>
    <d v="2019-02-03T23:50:40"/>
    <x v="0"/>
    <x v="4"/>
    <s v="NF2024"/>
    <n v="4896"/>
    <x v="5"/>
    <x v="3"/>
    <x v="5"/>
    <x v="2"/>
    <x v="2"/>
    <x v="5"/>
  </r>
  <r>
    <d v="2019-02-02T03:08:46"/>
    <d v="2019-01-22T00:00:00"/>
    <d v="2019-02-02T03:08:46"/>
    <x v="0"/>
    <x v="0"/>
    <s v="NF8079"/>
    <n v="4092"/>
    <x v="5"/>
    <x v="3"/>
    <x v="5"/>
    <x v="2"/>
    <x v="2"/>
    <x v="5"/>
  </r>
  <r>
    <d v="2019-01-31T22:24:29"/>
    <d v="2019-01-27T00:00:00"/>
    <d v="2019-01-31T22:24:29"/>
    <x v="0"/>
    <x v="1"/>
    <s v="NF6383"/>
    <n v="2956"/>
    <x v="4"/>
    <x v="3"/>
    <x v="5"/>
    <x v="2"/>
    <x v="2"/>
    <x v="4"/>
  </r>
  <r>
    <d v="2019-02-13T18:40:14"/>
    <d v="2019-01-31T00:00:00"/>
    <d v="2019-02-13T18:40:14"/>
    <x v="0"/>
    <x v="0"/>
    <s v="NF3919"/>
    <n v="533"/>
    <x v="5"/>
    <x v="3"/>
    <x v="5"/>
    <x v="2"/>
    <x v="2"/>
    <x v="5"/>
  </r>
  <r>
    <d v="2019-02-24T17:32:07"/>
    <d v="2019-02-01T00:00:00"/>
    <d v="2019-02-24T17:32:07"/>
    <x v="0"/>
    <x v="2"/>
    <s v="NF1390"/>
    <n v="3519"/>
    <x v="5"/>
    <x v="3"/>
    <x v="6"/>
    <x v="2"/>
    <x v="2"/>
    <x v="5"/>
  </r>
  <r>
    <d v="2019-03-24T18:54:41"/>
    <d v="2019-02-03T00:00:00"/>
    <d v="2019-03-24T18:54:41"/>
    <x v="0"/>
    <x v="4"/>
    <s v="NF2500"/>
    <n v="757"/>
    <x v="7"/>
    <x v="3"/>
    <x v="6"/>
    <x v="2"/>
    <x v="2"/>
    <x v="6"/>
  </r>
  <r>
    <d v="2019-03-28T05:56:28"/>
    <d v="2019-02-07T00:00:00"/>
    <d v="2019-03-28T05:56:28"/>
    <x v="0"/>
    <x v="1"/>
    <s v="NF2427"/>
    <n v="2688"/>
    <x v="7"/>
    <x v="3"/>
    <x v="6"/>
    <x v="2"/>
    <x v="2"/>
    <x v="6"/>
  </r>
  <r>
    <d v="2019-03-30T10:37:26"/>
    <d v="2019-02-09T00:00:00"/>
    <d v="2019-03-30T10:37:26"/>
    <x v="0"/>
    <x v="3"/>
    <s v="NF4680"/>
    <n v="340"/>
    <x v="7"/>
    <x v="3"/>
    <x v="6"/>
    <x v="2"/>
    <x v="2"/>
    <x v="6"/>
  </r>
  <r>
    <d v="2019-02-12T14:13:18"/>
    <d v="2019-02-10T00:00:00"/>
    <d v="2019-02-12T14:13:18"/>
    <x v="0"/>
    <x v="3"/>
    <s v="NF7019"/>
    <n v="4204"/>
    <x v="5"/>
    <x v="3"/>
    <x v="6"/>
    <x v="2"/>
    <x v="2"/>
    <x v="5"/>
  </r>
  <r>
    <d v="2019-03-31T06:50:37"/>
    <d v="2019-02-12T00:00:00"/>
    <d v="2019-03-31T06:50:37"/>
    <x v="0"/>
    <x v="2"/>
    <s v="NF4961"/>
    <n v="3695"/>
    <x v="7"/>
    <x v="3"/>
    <x v="6"/>
    <x v="2"/>
    <x v="2"/>
    <x v="6"/>
  </r>
  <r>
    <d v="2019-06-03T21:03:17"/>
    <d v="2019-02-21T00:00:00"/>
    <d v="2019-03-24T00:09:11"/>
    <x v="0"/>
    <x v="0"/>
    <s v="NF4608"/>
    <n v="4148"/>
    <x v="11"/>
    <x v="3"/>
    <x v="6"/>
    <x v="2"/>
    <x v="2"/>
    <x v="6"/>
  </r>
  <r>
    <d v="2019-04-11T11:34:45"/>
    <d v="2019-02-25T00:00:00"/>
    <d v="2019-03-29T22:04:56"/>
    <x v="0"/>
    <x v="1"/>
    <s v="NF1913"/>
    <n v="4303"/>
    <x v="9"/>
    <x v="3"/>
    <x v="6"/>
    <x v="2"/>
    <x v="2"/>
    <x v="6"/>
  </r>
  <r>
    <d v="2019-03-07T17:42:59"/>
    <d v="2019-02-27T00:00:00"/>
    <d v="2019-03-07T17:42:59"/>
    <x v="0"/>
    <x v="3"/>
    <s v="NF5844"/>
    <n v="2674"/>
    <x v="7"/>
    <x v="3"/>
    <x v="6"/>
    <x v="2"/>
    <x v="2"/>
    <x v="6"/>
  </r>
  <r>
    <d v="2019-04-14T20:03:15"/>
    <d v="2019-03-02T00:00:00"/>
    <d v="2019-04-14T20:03:15"/>
    <x v="0"/>
    <x v="4"/>
    <s v="NF7813"/>
    <n v="1720"/>
    <x v="9"/>
    <x v="3"/>
    <x v="7"/>
    <x v="2"/>
    <x v="2"/>
    <x v="7"/>
  </r>
  <r>
    <d v="2019-04-12T18:11:29"/>
    <d v="2019-03-06T00:00:00"/>
    <d v="2019-04-12T18:11:29"/>
    <x v="0"/>
    <x v="4"/>
    <s v="NF6780"/>
    <n v="1854"/>
    <x v="9"/>
    <x v="3"/>
    <x v="7"/>
    <x v="2"/>
    <x v="2"/>
    <x v="7"/>
  </r>
  <r>
    <d v="2019-03-11T01:54:11"/>
    <d v="2019-03-08T00:00:00"/>
    <d v="2019-03-11T01:54:11"/>
    <x v="0"/>
    <x v="1"/>
    <s v="NF9599"/>
    <n v="2568"/>
    <x v="7"/>
    <x v="3"/>
    <x v="7"/>
    <x v="2"/>
    <x v="2"/>
    <x v="6"/>
  </r>
  <r>
    <d v="2019-04-17T14:18:26"/>
    <d v="2019-03-08T00:00:00"/>
    <d v="2019-04-17T14:18:26"/>
    <x v="0"/>
    <x v="1"/>
    <s v="NF8659"/>
    <n v="3690"/>
    <x v="9"/>
    <x v="3"/>
    <x v="7"/>
    <x v="2"/>
    <x v="2"/>
    <x v="7"/>
  </r>
  <r>
    <d v="2019-06-05T12:21:59"/>
    <d v="2019-03-10T00:00:00"/>
    <d v="2019-04-15T12:56:12"/>
    <x v="0"/>
    <x v="0"/>
    <s v="NF4652"/>
    <n v="3746"/>
    <x v="11"/>
    <x v="3"/>
    <x v="7"/>
    <x v="2"/>
    <x v="2"/>
    <x v="7"/>
  </r>
  <r>
    <d v="2019-04-16T17:46:42"/>
    <d v="2019-03-12T00:00:00"/>
    <d v="2019-04-16T17:46:42"/>
    <x v="0"/>
    <x v="4"/>
    <s v="NF3068"/>
    <n v="4360"/>
    <x v="9"/>
    <x v="3"/>
    <x v="7"/>
    <x v="2"/>
    <x v="2"/>
    <x v="7"/>
  </r>
  <r>
    <s v=""/>
    <d v="2019-03-13T00:00:00"/>
    <d v="2019-04-21T09:02:46"/>
    <x v="0"/>
    <x v="0"/>
    <s v="NF7141"/>
    <n v="1753"/>
    <x v="2"/>
    <x v="1"/>
    <x v="7"/>
    <x v="2"/>
    <x v="2"/>
    <x v="7"/>
  </r>
  <r>
    <d v="2019-03-19T15:46:35"/>
    <d v="2019-03-16T00:00:00"/>
    <d v="2019-03-19T15:46:35"/>
    <x v="0"/>
    <x v="4"/>
    <s v="NF3366"/>
    <n v="1421"/>
    <x v="7"/>
    <x v="3"/>
    <x v="7"/>
    <x v="2"/>
    <x v="2"/>
    <x v="6"/>
  </r>
  <r>
    <d v="2019-04-11T07:59:33"/>
    <d v="2019-03-19T00:00:00"/>
    <d v="2019-04-11T07:59:33"/>
    <x v="0"/>
    <x v="0"/>
    <s v="NF8853"/>
    <n v="3565"/>
    <x v="9"/>
    <x v="3"/>
    <x v="7"/>
    <x v="2"/>
    <x v="2"/>
    <x v="7"/>
  </r>
  <r>
    <d v="2019-07-17T09:11:04"/>
    <d v="2019-03-22T00:00:00"/>
    <d v="2019-05-01T11:33:58"/>
    <x v="0"/>
    <x v="1"/>
    <s v="NF7681"/>
    <n v="1961"/>
    <x v="10"/>
    <x v="3"/>
    <x v="7"/>
    <x v="2"/>
    <x v="2"/>
    <x v="8"/>
  </r>
  <r>
    <d v="2019-04-15T02:20:04"/>
    <d v="2019-03-27T00:00:00"/>
    <d v="2019-04-02T02:00:21"/>
    <x v="0"/>
    <x v="3"/>
    <s v="NF1441"/>
    <n v="4854"/>
    <x v="9"/>
    <x v="3"/>
    <x v="7"/>
    <x v="2"/>
    <x v="2"/>
    <x v="7"/>
  </r>
  <r>
    <d v="2019-04-23T17:40:18"/>
    <d v="2019-04-02T00:00:00"/>
    <d v="2019-04-23T17:40:18"/>
    <x v="0"/>
    <x v="4"/>
    <s v="NF9964"/>
    <n v="3453"/>
    <x v="9"/>
    <x v="3"/>
    <x v="8"/>
    <x v="2"/>
    <x v="2"/>
    <x v="7"/>
  </r>
  <r>
    <d v="2019-04-20T02:38:51"/>
    <d v="2019-04-03T00:00:00"/>
    <d v="2019-04-05T19:38:36"/>
    <x v="0"/>
    <x v="1"/>
    <s v="NF9101"/>
    <n v="3341"/>
    <x v="9"/>
    <x v="3"/>
    <x v="8"/>
    <x v="2"/>
    <x v="2"/>
    <x v="7"/>
  </r>
  <r>
    <d v="2019-05-20T20:46:13"/>
    <d v="2019-04-06T00:00:00"/>
    <d v="2019-05-20T20:46:13"/>
    <x v="0"/>
    <x v="3"/>
    <s v="NF3185"/>
    <n v="2707"/>
    <x v="8"/>
    <x v="3"/>
    <x v="8"/>
    <x v="2"/>
    <x v="2"/>
    <x v="8"/>
  </r>
  <r>
    <d v="2019-05-18T16:24:37"/>
    <d v="2019-04-08T00:00:00"/>
    <d v="2019-05-18T16:24:37"/>
    <x v="0"/>
    <x v="1"/>
    <s v="NF2836"/>
    <n v="1582"/>
    <x v="8"/>
    <x v="3"/>
    <x v="8"/>
    <x v="2"/>
    <x v="2"/>
    <x v="8"/>
  </r>
  <r>
    <d v="2019-05-14T12:12:29"/>
    <d v="2019-04-10T00:00:00"/>
    <d v="2019-05-14T12:12:29"/>
    <x v="0"/>
    <x v="1"/>
    <s v="NF7779"/>
    <n v="3889"/>
    <x v="8"/>
    <x v="3"/>
    <x v="8"/>
    <x v="2"/>
    <x v="2"/>
    <x v="8"/>
  </r>
  <r>
    <d v="2019-04-29T13:39:41"/>
    <d v="2019-04-14T00:00:00"/>
    <d v="2019-04-29T13:39:41"/>
    <x v="0"/>
    <x v="1"/>
    <s v="NF5919"/>
    <n v="2303"/>
    <x v="9"/>
    <x v="3"/>
    <x v="8"/>
    <x v="2"/>
    <x v="2"/>
    <x v="7"/>
  </r>
  <r>
    <d v="2019-05-19T15:44:01"/>
    <d v="2019-04-17T00:00:00"/>
    <d v="2019-05-19T15:44:01"/>
    <x v="0"/>
    <x v="2"/>
    <s v="NF1620"/>
    <n v="802"/>
    <x v="8"/>
    <x v="3"/>
    <x v="8"/>
    <x v="2"/>
    <x v="2"/>
    <x v="8"/>
  </r>
  <r>
    <d v="2019-05-04T05:35:47"/>
    <d v="2019-04-19T00:00:00"/>
    <d v="2019-05-04T05:35:47"/>
    <x v="0"/>
    <x v="1"/>
    <s v="NF3801"/>
    <n v="4513"/>
    <x v="8"/>
    <x v="3"/>
    <x v="8"/>
    <x v="2"/>
    <x v="2"/>
    <x v="8"/>
  </r>
  <r>
    <d v="2019-05-01T20:46:57"/>
    <d v="2019-04-21T00:00:00"/>
    <d v="2019-05-01T20:46:57"/>
    <x v="0"/>
    <x v="1"/>
    <s v="NF8086"/>
    <n v="3908"/>
    <x v="8"/>
    <x v="3"/>
    <x v="8"/>
    <x v="2"/>
    <x v="2"/>
    <x v="8"/>
  </r>
  <r>
    <d v="2019-06-25T21:22:36"/>
    <d v="2019-04-25T00:00:00"/>
    <d v="2019-06-19T00:39:03"/>
    <x v="0"/>
    <x v="1"/>
    <s v="NF4964"/>
    <n v="156"/>
    <x v="11"/>
    <x v="3"/>
    <x v="8"/>
    <x v="2"/>
    <x v="2"/>
    <x v="9"/>
  </r>
  <r>
    <d v="2019-06-06T02:43:25"/>
    <d v="2019-04-27T00:00:00"/>
    <d v="2019-06-06T02:43:25"/>
    <x v="0"/>
    <x v="2"/>
    <s v="NF6112"/>
    <n v="457"/>
    <x v="11"/>
    <x v="3"/>
    <x v="8"/>
    <x v="2"/>
    <x v="2"/>
    <x v="9"/>
  </r>
  <r>
    <d v="2019-06-08T00:38:19"/>
    <d v="2019-05-03T00:00:00"/>
    <d v="2019-06-08T00:38:19"/>
    <x v="0"/>
    <x v="1"/>
    <s v="NF2333"/>
    <n v="3536"/>
    <x v="11"/>
    <x v="3"/>
    <x v="9"/>
    <x v="2"/>
    <x v="2"/>
    <x v="9"/>
  </r>
  <r>
    <d v="2019-05-10T16:48:12"/>
    <d v="2019-05-05T00:00:00"/>
    <d v="2019-05-10T16:48:12"/>
    <x v="0"/>
    <x v="1"/>
    <s v="NF7121"/>
    <n v="1809"/>
    <x v="8"/>
    <x v="3"/>
    <x v="9"/>
    <x v="2"/>
    <x v="2"/>
    <x v="8"/>
  </r>
  <r>
    <d v="2019-05-28T17:06:40"/>
    <d v="2019-05-06T00:00:00"/>
    <d v="2019-05-28T17:06:40"/>
    <x v="0"/>
    <x v="2"/>
    <s v="NF8208"/>
    <n v="4172"/>
    <x v="8"/>
    <x v="3"/>
    <x v="9"/>
    <x v="2"/>
    <x v="2"/>
    <x v="8"/>
  </r>
  <r>
    <d v="2019-06-07T11:58:12"/>
    <d v="2019-05-07T00:00:00"/>
    <d v="2019-06-07T11:58:12"/>
    <x v="0"/>
    <x v="2"/>
    <s v="NF1320"/>
    <n v="3827"/>
    <x v="11"/>
    <x v="3"/>
    <x v="9"/>
    <x v="2"/>
    <x v="2"/>
    <x v="9"/>
  </r>
  <r>
    <d v="2019-09-24T08:30:28"/>
    <d v="2019-05-09T00:00:00"/>
    <d v="2019-06-29T04:30:50"/>
    <x v="0"/>
    <x v="2"/>
    <s v="NF9162"/>
    <n v="1700"/>
    <x v="1"/>
    <x v="3"/>
    <x v="9"/>
    <x v="2"/>
    <x v="2"/>
    <x v="9"/>
  </r>
  <r>
    <d v="2019-05-29T18:19:47"/>
    <d v="2019-05-10T00:00:00"/>
    <d v="2019-05-29T18:19:47"/>
    <x v="0"/>
    <x v="2"/>
    <s v="NF1497"/>
    <n v="2090"/>
    <x v="8"/>
    <x v="3"/>
    <x v="9"/>
    <x v="2"/>
    <x v="2"/>
    <x v="8"/>
  </r>
  <r>
    <d v="2019-05-17T03:13:40"/>
    <d v="2019-05-13T00:00:00"/>
    <d v="2019-05-17T03:13:40"/>
    <x v="0"/>
    <x v="0"/>
    <s v="NF8398"/>
    <n v="3230"/>
    <x v="8"/>
    <x v="3"/>
    <x v="9"/>
    <x v="2"/>
    <x v="2"/>
    <x v="8"/>
  </r>
  <r>
    <d v="2019-06-02T22:38:24"/>
    <d v="2019-05-16T00:00:00"/>
    <d v="2019-06-02T22:38:24"/>
    <x v="0"/>
    <x v="1"/>
    <s v="NF1274"/>
    <n v="4030"/>
    <x v="11"/>
    <x v="3"/>
    <x v="9"/>
    <x v="2"/>
    <x v="2"/>
    <x v="9"/>
  </r>
  <r>
    <d v="2019-08-26T21:29:55"/>
    <d v="2019-05-19T00:00:00"/>
    <d v="2019-05-30T23:16:35"/>
    <x v="0"/>
    <x v="0"/>
    <s v="NF1599"/>
    <n v="1367"/>
    <x v="12"/>
    <x v="3"/>
    <x v="9"/>
    <x v="2"/>
    <x v="2"/>
    <x v="8"/>
  </r>
  <r>
    <d v="2019-06-10T05:29:09"/>
    <d v="2019-05-22T00:00:00"/>
    <d v="2019-06-10T05:29:09"/>
    <x v="0"/>
    <x v="1"/>
    <s v="NF6880"/>
    <n v="3945"/>
    <x v="11"/>
    <x v="3"/>
    <x v="9"/>
    <x v="2"/>
    <x v="2"/>
    <x v="9"/>
  </r>
  <r>
    <d v="2019-06-27T18:32:22"/>
    <d v="2019-05-25T00:00:00"/>
    <d v="2019-06-25T17:46:27"/>
    <x v="0"/>
    <x v="4"/>
    <s v="NF3246"/>
    <n v="4518"/>
    <x v="11"/>
    <x v="3"/>
    <x v="9"/>
    <x v="2"/>
    <x v="2"/>
    <x v="9"/>
  </r>
  <r>
    <d v="2019-07-27T22:26:22"/>
    <d v="2019-05-29T00:00:00"/>
    <d v="2019-06-29T12:11:45"/>
    <x v="0"/>
    <x v="1"/>
    <s v="NF4547"/>
    <n v="3086"/>
    <x v="10"/>
    <x v="3"/>
    <x v="9"/>
    <x v="2"/>
    <x v="2"/>
    <x v="9"/>
  </r>
  <r>
    <d v="2019-06-12T23:15:53"/>
    <d v="2019-06-03T00:00:00"/>
    <d v="2019-06-12T23:15:53"/>
    <x v="0"/>
    <x v="2"/>
    <s v="NF5900"/>
    <n v="297"/>
    <x v="11"/>
    <x v="3"/>
    <x v="10"/>
    <x v="2"/>
    <x v="2"/>
    <x v="9"/>
  </r>
  <r>
    <d v="2019-06-23T04:37:25"/>
    <d v="2019-06-07T00:00:00"/>
    <d v="2019-06-23T04:37:25"/>
    <x v="0"/>
    <x v="0"/>
    <s v="NF2566"/>
    <n v="3226"/>
    <x v="11"/>
    <x v="3"/>
    <x v="10"/>
    <x v="2"/>
    <x v="2"/>
    <x v="9"/>
  </r>
  <r>
    <s v=""/>
    <d v="2019-06-09T00:00:00"/>
    <d v="2019-07-26T16:06:04"/>
    <x v="0"/>
    <x v="1"/>
    <s v="NF1823"/>
    <n v="2338"/>
    <x v="2"/>
    <x v="1"/>
    <x v="10"/>
    <x v="2"/>
    <x v="2"/>
    <x v="10"/>
  </r>
  <r>
    <d v="2019-10-03T12:11:49"/>
    <d v="2019-06-16T00:00:00"/>
    <d v="2019-07-18T15:53:56"/>
    <x v="0"/>
    <x v="0"/>
    <s v="NF9109"/>
    <n v="3773"/>
    <x v="0"/>
    <x v="3"/>
    <x v="10"/>
    <x v="2"/>
    <x v="2"/>
    <x v="10"/>
  </r>
  <r>
    <s v=""/>
    <d v="2019-06-19T00:00:00"/>
    <d v="2019-08-09T02:03:08"/>
    <x v="0"/>
    <x v="0"/>
    <s v="NF4812"/>
    <n v="2759"/>
    <x v="2"/>
    <x v="1"/>
    <x v="10"/>
    <x v="2"/>
    <x v="2"/>
    <x v="11"/>
  </r>
  <r>
    <d v="2019-08-05T12:28:50"/>
    <d v="2019-06-21T00:00:00"/>
    <d v="2019-08-05T12:28:50"/>
    <x v="0"/>
    <x v="0"/>
    <s v="NF9082"/>
    <n v="1425"/>
    <x v="12"/>
    <x v="3"/>
    <x v="10"/>
    <x v="2"/>
    <x v="2"/>
    <x v="11"/>
  </r>
  <r>
    <d v="2019-08-20T22:17:49"/>
    <d v="2019-06-23T00:00:00"/>
    <d v="2019-08-20T22:17:49"/>
    <x v="0"/>
    <x v="0"/>
    <s v="NF3611"/>
    <n v="332"/>
    <x v="12"/>
    <x v="3"/>
    <x v="10"/>
    <x v="2"/>
    <x v="2"/>
    <x v="11"/>
  </r>
  <r>
    <d v="2019-07-07T04:41:45"/>
    <d v="2019-06-30T00:00:00"/>
    <d v="2019-07-07T04:41:45"/>
    <x v="0"/>
    <x v="1"/>
    <s v="NF4931"/>
    <n v="2819"/>
    <x v="10"/>
    <x v="3"/>
    <x v="10"/>
    <x v="2"/>
    <x v="2"/>
    <x v="10"/>
  </r>
  <r>
    <m/>
    <m/>
    <m/>
    <x v="1"/>
    <x v="5"/>
    <m/>
    <m/>
    <x v="2"/>
    <x v="1"/>
    <x v="12"/>
    <x v="3"/>
    <x v="3"/>
    <x v="12"/>
  </r>
  <r>
    <m/>
    <m/>
    <m/>
    <x v="1"/>
    <x v="5"/>
    <m/>
    <m/>
    <x v="2"/>
    <x v="1"/>
    <x v="12"/>
    <x v="3"/>
    <x v="3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0:00:00"/>
    <d v="2017-08-10T00:00:00"/>
    <d v="2017-08-25T00:00:00"/>
    <x v="0"/>
    <x v="0"/>
    <s v="NF7238"/>
    <n v="1133"/>
    <x v="0"/>
    <n v="2017"/>
    <x v="0"/>
    <x v="0"/>
    <x v="0"/>
    <x v="0"/>
    <x v="0"/>
  </r>
  <r>
    <d v="2017-09-07T00:00:00"/>
    <d v="2017-08-13T00:00:00"/>
    <d v="2017-09-07T00:00:00"/>
    <x v="0"/>
    <x v="1"/>
    <s v="NF9147"/>
    <n v="164"/>
    <x v="0"/>
    <n v="2017"/>
    <x v="0"/>
    <x v="0"/>
    <x v="1"/>
    <x v="0"/>
    <x v="0"/>
  </r>
  <r>
    <d v="2017-09-29T00:00:00"/>
    <d v="2017-08-17T00:00:00"/>
    <d v="2017-09-23T00:00:00"/>
    <x v="0"/>
    <x v="1"/>
    <s v="NF8005"/>
    <n v="2937"/>
    <x v="0"/>
    <n v="2017"/>
    <x v="0"/>
    <x v="0"/>
    <x v="1"/>
    <x v="0"/>
    <x v="0"/>
  </r>
  <r>
    <d v="2017-10-12T00:00:00"/>
    <d v="2017-08-22T00:00:00"/>
    <d v="2017-10-12T00:00:00"/>
    <x v="0"/>
    <x v="2"/>
    <s v="NF5493"/>
    <n v="807"/>
    <x v="1"/>
    <n v="2017"/>
    <x v="0"/>
    <x v="0"/>
    <x v="2"/>
    <x v="0"/>
    <x v="0"/>
  </r>
  <r>
    <d v="2017-10-06T00:00:00"/>
    <d v="2017-08-25T00:00:00"/>
    <d v="2017-10-06T00:00:00"/>
    <x v="0"/>
    <x v="0"/>
    <s v="NF7946"/>
    <n v="2612"/>
    <x v="1"/>
    <n v="2017"/>
    <x v="0"/>
    <x v="0"/>
    <x v="2"/>
    <x v="0"/>
    <x v="0"/>
  </r>
  <r>
    <d v="2017-11-15T00:00:00"/>
    <d v="2017-08-27T00:00:00"/>
    <d v="2017-10-22T00:00:00"/>
    <x v="0"/>
    <x v="1"/>
    <s v="NF8598"/>
    <n v="2483"/>
    <x v="2"/>
    <n v="2017"/>
    <x v="0"/>
    <x v="0"/>
    <x v="2"/>
    <x v="0"/>
    <x v="0"/>
  </r>
  <r>
    <d v="2017-12-18T00:00:00"/>
    <d v="2017-09-01T00:00:00"/>
    <d v="2017-10-01T00:00:00"/>
    <x v="0"/>
    <x v="0"/>
    <s v="NF1535"/>
    <n v="4387"/>
    <x v="3"/>
    <n v="2017"/>
    <x v="1"/>
    <x v="0"/>
    <x v="2"/>
    <x v="0"/>
    <x v="0"/>
  </r>
  <r>
    <d v="2017-09-26T00:00:00"/>
    <d v="2017-09-02T00:00:00"/>
    <d v="2017-09-26T00:00:00"/>
    <x v="0"/>
    <x v="1"/>
    <s v="NF4333"/>
    <n v="4268"/>
    <x v="0"/>
    <n v="2017"/>
    <x v="1"/>
    <x v="0"/>
    <x v="1"/>
    <x v="0"/>
    <x v="0"/>
  </r>
  <r>
    <d v="2017-10-07T00:00:00"/>
    <d v="2017-09-06T00:00:00"/>
    <d v="2017-10-07T00:00:00"/>
    <x v="0"/>
    <x v="1"/>
    <s v="NF8091"/>
    <n v="3761"/>
    <x v="1"/>
    <n v="2017"/>
    <x v="1"/>
    <x v="0"/>
    <x v="2"/>
    <x v="0"/>
    <x v="0"/>
  </r>
  <r>
    <m/>
    <d v="2017-09-10T00:00:00"/>
    <d v="2017-10-05T00:00:00"/>
    <x v="0"/>
    <x v="1"/>
    <s v="NF2421"/>
    <n v="4983"/>
    <x v="4"/>
    <n v="0"/>
    <x v="1"/>
    <x v="0"/>
    <x v="2"/>
    <x v="0"/>
    <x v="1"/>
  </r>
  <r>
    <d v="2017-09-19T00:00:00"/>
    <d v="2017-09-12T00:00:00"/>
    <d v="2017-09-19T00:00:00"/>
    <x v="0"/>
    <x v="3"/>
    <s v="NF9787"/>
    <n v="2502"/>
    <x v="0"/>
    <n v="2017"/>
    <x v="1"/>
    <x v="0"/>
    <x v="1"/>
    <x v="0"/>
    <x v="0"/>
  </r>
  <r>
    <d v="2017-09-26T00:00:00"/>
    <d v="2017-09-16T00:00:00"/>
    <d v="2017-09-24T00:00:00"/>
    <x v="0"/>
    <x v="1"/>
    <s v="NF8674"/>
    <n v="2337"/>
    <x v="0"/>
    <n v="2017"/>
    <x v="1"/>
    <x v="0"/>
    <x v="1"/>
    <x v="0"/>
    <x v="0"/>
  </r>
  <r>
    <d v="2017-10-02T00:00:00"/>
    <d v="2017-09-23T00:00:00"/>
    <d v="2017-10-02T00:00:00"/>
    <x v="0"/>
    <x v="4"/>
    <s v="NF5880"/>
    <n v="3125"/>
    <x v="1"/>
    <n v="2017"/>
    <x v="1"/>
    <x v="0"/>
    <x v="2"/>
    <x v="0"/>
    <x v="0"/>
  </r>
  <r>
    <d v="2017-11-17T00:00:00"/>
    <d v="2017-09-26T00:00:00"/>
    <d v="2017-11-17T00:00:00"/>
    <x v="0"/>
    <x v="1"/>
    <s v="NF2763"/>
    <n v="1201"/>
    <x v="2"/>
    <n v="2017"/>
    <x v="1"/>
    <x v="0"/>
    <x v="3"/>
    <x v="0"/>
    <x v="0"/>
  </r>
  <r>
    <d v="2017-10-25T00:00:00"/>
    <d v="2017-09-27T00:00:00"/>
    <d v="2017-10-10T00:00:00"/>
    <x v="0"/>
    <x v="0"/>
    <s v="NF3303"/>
    <n v="4380"/>
    <x v="1"/>
    <n v="2017"/>
    <x v="1"/>
    <x v="0"/>
    <x v="2"/>
    <x v="0"/>
    <x v="0"/>
  </r>
  <r>
    <d v="2017-10-11T00:00:00"/>
    <d v="2017-09-30T00:00:00"/>
    <d v="2017-10-11T00:00:00"/>
    <x v="0"/>
    <x v="4"/>
    <s v="NF3966"/>
    <n v="919"/>
    <x v="1"/>
    <n v="2017"/>
    <x v="1"/>
    <x v="0"/>
    <x v="2"/>
    <x v="0"/>
    <x v="0"/>
  </r>
  <r>
    <d v="2017-10-17T00:00:00"/>
    <d v="2017-10-04T00:00:00"/>
    <d v="2017-10-17T00:00:00"/>
    <x v="0"/>
    <x v="2"/>
    <s v="NF6107"/>
    <n v="4590"/>
    <x v="1"/>
    <n v="2017"/>
    <x v="2"/>
    <x v="0"/>
    <x v="2"/>
    <x v="0"/>
    <x v="0"/>
  </r>
  <r>
    <d v="2017-11-13T00:00:00"/>
    <d v="2017-10-07T00:00:00"/>
    <d v="2017-11-13T00:00:00"/>
    <x v="0"/>
    <x v="3"/>
    <s v="NF4832"/>
    <n v="1958"/>
    <x v="2"/>
    <n v="2017"/>
    <x v="2"/>
    <x v="0"/>
    <x v="3"/>
    <x v="0"/>
    <x v="0"/>
  </r>
  <r>
    <m/>
    <d v="2017-10-09T00:00:00"/>
    <d v="2017-11-04T00:00:00"/>
    <x v="0"/>
    <x v="0"/>
    <s v="NF5012"/>
    <n v="1171"/>
    <x v="4"/>
    <n v="0"/>
    <x v="2"/>
    <x v="0"/>
    <x v="3"/>
    <x v="0"/>
    <x v="1"/>
  </r>
  <r>
    <d v="2018-02-03T00:00:00"/>
    <d v="2017-10-11T00:00:00"/>
    <d v="2017-11-21T00:00:00"/>
    <x v="0"/>
    <x v="1"/>
    <s v="NF7669"/>
    <n v="2587"/>
    <x v="5"/>
    <n v="2018"/>
    <x v="2"/>
    <x v="0"/>
    <x v="3"/>
    <x v="0"/>
    <x v="0"/>
  </r>
  <r>
    <d v="2017-11-06T00:00:00"/>
    <d v="2017-10-15T00:00:00"/>
    <d v="2017-11-06T00:00:00"/>
    <x v="0"/>
    <x v="1"/>
    <s v="NF7663"/>
    <n v="3425"/>
    <x v="2"/>
    <n v="2017"/>
    <x v="2"/>
    <x v="0"/>
    <x v="3"/>
    <x v="0"/>
    <x v="0"/>
  </r>
  <r>
    <d v="2017-11-18T00:00:00"/>
    <d v="2017-10-18T00:00:00"/>
    <d v="2017-11-18T00:00:00"/>
    <x v="0"/>
    <x v="2"/>
    <s v="NF4063"/>
    <n v="4454"/>
    <x v="2"/>
    <n v="2017"/>
    <x v="2"/>
    <x v="0"/>
    <x v="3"/>
    <x v="0"/>
    <x v="0"/>
  </r>
  <r>
    <d v="2017-10-29T00:00:00"/>
    <d v="2017-10-22T00:00:00"/>
    <d v="2017-10-29T00:00:00"/>
    <x v="0"/>
    <x v="0"/>
    <s v="NF4290"/>
    <n v="2134"/>
    <x v="1"/>
    <n v="2017"/>
    <x v="2"/>
    <x v="0"/>
    <x v="2"/>
    <x v="0"/>
    <x v="0"/>
  </r>
  <r>
    <d v="2017-12-17T00:00:00"/>
    <d v="2017-10-24T00:00:00"/>
    <d v="2017-11-19T00:00:00"/>
    <x v="0"/>
    <x v="3"/>
    <s v="NF7319"/>
    <n v="257"/>
    <x v="3"/>
    <n v="2017"/>
    <x v="2"/>
    <x v="0"/>
    <x v="3"/>
    <x v="0"/>
    <x v="0"/>
  </r>
  <r>
    <d v="2017-11-29T00:00:00"/>
    <d v="2017-10-24T00:00:00"/>
    <d v="2017-11-29T00:00:00"/>
    <x v="0"/>
    <x v="4"/>
    <s v="NF7020"/>
    <n v="2019"/>
    <x v="2"/>
    <n v="2017"/>
    <x v="2"/>
    <x v="0"/>
    <x v="3"/>
    <x v="0"/>
    <x v="0"/>
  </r>
  <r>
    <d v="2017-12-22T00:00:00"/>
    <d v="2017-10-26T00:00:00"/>
    <d v="2017-12-22T00:00:00"/>
    <x v="0"/>
    <x v="1"/>
    <s v="NF7221"/>
    <n v="3696"/>
    <x v="3"/>
    <n v="2017"/>
    <x v="2"/>
    <x v="0"/>
    <x v="4"/>
    <x v="0"/>
    <x v="0"/>
  </r>
  <r>
    <d v="2017-11-13T00:00:00"/>
    <d v="2017-10-30T00:00:00"/>
    <d v="2017-11-13T00:00:00"/>
    <x v="0"/>
    <x v="4"/>
    <s v="NF5004"/>
    <n v="4446"/>
    <x v="2"/>
    <n v="2017"/>
    <x v="2"/>
    <x v="0"/>
    <x v="3"/>
    <x v="0"/>
    <x v="0"/>
  </r>
  <r>
    <d v="2017-11-18T00:00:00"/>
    <d v="2017-11-01T00:00:00"/>
    <d v="2017-11-18T00:00:00"/>
    <x v="0"/>
    <x v="4"/>
    <s v="NF8690"/>
    <n v="1445"/>
    <x v="2"/>
    <n v="2017"/>
    <x v="3"/>
    <x v="0"/>
    <x v="3"/>
    <x v="0"/>
    <x v="0"/>
  </r>
  <r>
    <d v="2017-12-13T00:00:00"/>
    <d v="2017-11-04T00:00:00"/>
    <d v="2017-11-29T00:00:00"/>
    <x v="0"/>
    <x v="0"/>
    <s v="NF3424"/>
    <n v="3559"/>
    <x v="3"/>
    <n v="2017"/>
    <x v="3"/>
    <x v="0"/>
    <x v="3"/>
    <x v="0"/>
    <x v="0"/>
  </r>
  <r>
    <d v="2017-12-04T00:00:00"/>
    <d v="2017-11-08T00:00:00"/>
    <d v="2017-11-14T00:00:00"/>
    <x v="0"/>
    <x v="1"/>
    <s v="NF5808"/>
    <n v="547"/>
    <x v="3"/>
    <n v="2017"/>
    <x v="3"/>
    <x v="0"/>
    <x v="3"/>
    <x v="0"/>
    <x v="0"/>
  </r>
  <r>
    <d v="2017-12-21T00:00:00"/>
    <d v="2017-11-12T00:00:00"/>
    <d v="2017-12-21T00:00:00"/>
    <x v="0"/>
    <x v="1"/>
    <s v="NF2852"/>
    <n v="1221"/>
    <x v="3"/>
    <n v="2017"/>
    <x v="3"/>
    <x v="0"/>
    <x v="4"/>
    <x v="0"/>
    <x v="0"/>
  </r>
  <r>
    <d v="2018-01-30T00:00:00"/>
    <d v="2017-11-14T00:00:00"/>
    <d v="2018-01-01T00:00:00"/>
    <x v="0"/>
    <x v="4"/>
    <s v="NF2347"/>
    <n v="4108"/>
    <x v="6"/>
    <n v="2018"/>
    <x v="3"/>
    <x v="0"/>
    <x v="5"/>
    <x v="1"/>
    <x v="0"/>
  </r>
  <r>
    <d v="2017-12-12T00:00:00"/>
    <d v="2017-11-16T00:00:00"/>
    <d v="2017-12-12T00:00:00"/>
    <x v="0"/>
    <x v="1"/>
    <s v="NF7848"/>
    <n v="3714"/>
    <x v="3"/>
    <n v="2017"/>
    <x v="3"/>
    <x v="0"/>
    <x v="4"/>
    <x v="0"/>
    <x v="0"/>
  </r>
  <r>
    <d v="2018-01-01T00:00:00"/>
    <d v="2017-11-18T00:00:00"/>
    <d v="2018-01-01T00:00:00"/>
    <x v="0"/>
    <x v="3"/>
    <s v="NF4449"/>
    <n v="4843"/>
    <x v="6"/>
    <n v="2018"/>
    <x v="3"/>
    <x v="0"/>
    <x v="5"/>
    <x v="1"/>
    <x v="0"/>
  </r>
  <r>
    <d v="2018-02-20T00:00:00"/>
    <d v="2017-11-19T00:00:00"/>
    <d v="2017-12-21T00:00:00"/>
    <x v="0"/>
    <x v="2"/>
    <s v="NF7540"/>
    <n v="4831"/>
    <x v="5"/>
    <n v="2018"/>
    <x v="3"/>
    <x v="0"/>
    <x v="4"/>
    <x v="0"/>
    <x v="0"/>
  </r>
  <r>
    <d v="2018-03-29T00:00:00"/>
    <d v="2017-11-20T00:00:00"/>
    <d v="2018-01-05T00:00:00"/>
    <x v="0"/>
    <x v="1"/>
    <s v="NF7741"/>
    <n v="2072"/>
    <x v="7"/>
    <n v="2018"/>
    <x v="3"/>
    <x v="0"/>
    <x v="5"/>
    <x v="1"/>
    <x v="0"/>
  </r>
  <r>
    <d v="2018-01-22T00:00:00"/>
    <d v="2017-11-24T00:00:00"/>
    <d v="2018-01-22T00:00:00"/>
    <x v="0"/>
    <x v="0"/>
    <s v="NF6190"/>
    <n v="3992"/>
    <x v="6"/>
    <n v="2018"/>
    <x v="3"/>
    <x v="0"/>
    <x v="5"/>
    <x v="1"/>
    <x v="0"/>
  </r>
  <r>
    <m/>
    <d v="2017-11-29T00:00:00"/>
    <d v="2018-01-26T00:00:00"/>
    <x v="0"/>
    <x v="3"/>
    <s v="NF4129"/>
    <n v="1284"/>
    <x v="4"/>
    <n v="0"/>
    <x v="3"/>
    <x v="0"/>
    <x v="5"/>
    <x v="1"/>
    <x v="1"/>
  </r>
  <r>
    <d v="2018-01-21T00:00:00"/>
    <d v="2017-12-04T00:00:00"/>
    <d v="2018-01-21T00:00:00"/>
    <x v="0"/>
    <x v="0"/>
    <s v="NF6811"/>
    <n v="4073"/>
    <x v="6"/>
    <n v="2018"/>
    <x v="4"/>
    <x v="0"/>
    <x v="5"/>
    <x v="1"/>
    <x v="0"/>
  </r>
  <r>
    <d v="2017-12-15T00:00:00"/>
    <d v="2017-12-04T00:00:00"/>
    <d v="2017-12-15T00:00:00"/>
    <x v="0"/>
    <x v="3"/>
    <s v="NF1550"/>
    <n v="3008"/>
    <x v="3"/>
    <n v="2017"/>
    <x v="4"/>
    <x v="0"/>
    <x v="4"/>
    <x v="0"/>
    <x v="0"/>
  </r>
  <r>
    <d v="2018-01-31T00:00:00"/>
    <d v="2017-12-11T00:00:00"/>
    <d v="2018-01-31T00:00:00"/>
    <x v="0"/>
    <x v="3"/>
    <s v="NF7213"/>
    <n v="1267"/>
    <x v="6"/>
    <n v="2018"/>
    <x v="4"/>
    <x v="0"/>
    <x v="5"/>
    <x v="1"/>
    <x v="0"/>
  </r>
  <r>
    <d v="2018-01-03T00:00:00"/>
    <d v="2017-12-13T00:00:00"/>
    <d v="2018-01-03T00:00:00"/>
    <x v="0"/>
    <x v="3"/>
    <s v="NF8396"/>
    <n v="284"/>
    <x v="6"/>
    <n v="2018"/>
    <x v="4"/>
    <x v="0"/>
    <x v="5"/>
    <x v="1"/>
    <x v="0"/>
  </r>
  <r>
    <d v="2017-12-17T00:00:00"/>
    <d v="2017-12-14T00:00:00"/>
    <d v="2017-12-17T00:00:00"/>
    <x v="0"/>
    <x v="1"/>
    <s v="NF2432"/>
    <n v="2046"/>
    <x v="3"/>
    <n v="2017"/>
    <x v="4"/>
    <x v="0"/>
    <x v="4"/>
    <x v="0"/>
    <x v="0"/>
  </r>
  <r>
    <d v="2018-02-04T00:00:00"/>
    <d v="2017-12-16T00:00:00"/>
    <d v="2018-01-22T00:00:00"/>
    <x v="0"/>
    <x v="0"/>
    <s v="NF4722"/>
    <n v="3880"/>
    <x v="5"/>
    <n v="2018"/>
    <x v="4"/>
    <x v="0"/>
    <x v="5"/>
    <x v="1"/>
    <x v="0"/>
  </r>
  <r>
    <d v="2018-01-23T00:00:00"/>
    <d v="2017-12-17T00:00:00"/>
    <d v="2018-01-23T00:00:00"/>
    <x v="0"/>
    <x v="0"/>
    <s v="NF8944"/>
    <n v="3149"/>
    <x v="6"/>
    <n v="2018"/>
    <x v="4"/>
    <x v="0"/>
    <x v="5"/>
    <x v="1"/>
    <x v="0"/>
  </r>
  <r>
    <d v="2018-01-25T00:00:00"/>
    <d v="2017-12-19T00:00:00"/>
    <d v="2018-01-25T00:00:00"/>
    <x v="0"/>
    <x v="1"/>
    <s v="NF2816"/>
    <n v="668"/>
    <x v="6"/>
    <n v="2018"/>
    <x v="4"/>
    <x v="0"/>
    <x v="5"/>
    <x v="1"/>
    <x v="0"/>
  </r>
  <r>
    <d v="2018-01-17T00:00:00"/>
    <d v="2017-12-20T00:00:00"/>
    <d v="2018-01-17T00:00:00"/>
    <x v="0"/>
    <x v="2"/>
    <s v="NF6358"/>
    <n v="3721"/>
    <x v="6"/>
    <n v="2018"/>
    <x v="4"/>
    <x v="0"/>
    <x v="5"/>
    <x v="1"/>
    <x v="0"/>
  </r>
  <r>
    <d v="2018-05-02T00:00:00"/>
    <d v="2017-12-22T00:00:00"/>
    <d v="2018-02-02T00:00:00"/>
    <x v="0"/>
    <x v="0"/>
    <s v="NF8459"/>
    <n v="3114"/>
    <x v="8"/>
    <n v="2018"/>
    <x v="4"/>
    <x v="0"/>
    <x v="6"/>
    <x v="1"/>
    <x v="0"/>
  </r>
  <r>
    <d v="2018-03-12T00:00:00"/>
    <d v="2017-12-26T00:00:00"/>
    <d v="2018-02-19T00:00:00"/>
    <x v="0"/>
    <x v="1"/>
    <s v="NF5737"/>
    <n v="1436"/>
    <x v="7"/>
    <n v="2018"/>
    <x v="4"/>
    <x v="0"/>
    <x v="6"/>
    <x v="1"/>
    <x v="0"/>
  </r>
  <r>
    <d v="2018-01-01T00:00:00"/>
    <d v="2017-12-30T00:00:00"/>
    <d v="2018-01-01T00:00:00"/>
    <x v="0"/>
    <x v="1"/>
    <s v="NF8895"/>
    <n v="3192"/>
    <x v="6"/>
    <n v="2018"/>
    <x v="4"/>
    <x v="0"/>
    <x v="5"/>
    <x v="1"/>
    <x v="0"/>
  </r>
  <r>
    <d v="2018-02-13T00:00:00"/>
    <d v="2017-12-31T00:00:00"/>
    <d v="2018-02-13T00:00:00"/>
    <x v="0"/>
    <x v="2"/>
    <s v="NF2196"/>
    <n v="2687"/>
    <x v="5"/>
    <n v="2018"/>
    <x v="4"/>
    <x v="0"/>
    <x v="6"/>
    <x v="1"/>
    <x v="0"/>
  </r>
  <r>
    <d v="2018-02-28T00:00:00"/>
    <d v="2018-01-03T00:00:00"/>
    <d v="2018-02-28T00:00:00"/>
    <x v="0"/>
    <x v="1"/>
    <s v="NF1631"/>
    <n v="1561"/>
    <x v="5"/>
    <n v="2018"/>
    <x v="5"/>
    <x v="1"/>
    <x v="6"/>
    <x v="1"/>
    <x v="0"/>
  </r>
  <r>
    <d v="2018-01-13T00:00:00"/>
    <d v="2018-01-09T00:00:00"/>
    <d v="2018-01-13T00:00:00"/>
    <x v="0"/>
    <x v="1"/>
    <s v="NF9340"/>
    <n v="1573"/>
    <x v="6"/>
    <n v="2018"/>
    <x v="5"/>
    <x v="1"/>
    <x v="5"/>
    <x v="1"/>
    <x v="0"/>
  </r>
  <r>
    <d v="2018-02-16T00:00:00"/>
    <d v="2018-01-17T00:00:00"/>
    <d v="2018-02-16T00:00:00"/>
    <x v="0"/>
    <x v="1"/>
    <s v="NF6851"/>
    <n v="1364"/>
    <x v="5"/>
    <n v="2018"/>
    <x v="5"/>
    <x v="1"/>
    <x v="6"/>
    <x v="1"/>
    <x v="0"/>
  </r>
  <r>
    <d v="2018-03-07T00:00:00"/>
    <d v="2018-01-21T00:00:00"/>
    <d v="2018-03-07T00:00:00"/>
    <x v="0"/>
    <x v="2"/>
    <s v="NF3336"/>
    <n v="783"/>
    <x v="7"/>
    <n v="2018"/>
    <x v="5"/>
    <x v="1"/>
    <x v="7"/>
    <x v="1"/>
    <x v="0"/>
  </r>
  <r>
    <d v="2018-03-05T00:00:00"/>
    <d v="2018-01-22T00:00:00"/>
    <d v="2018-02-14T00:00:00"/>
    <x v="0"/>
    <x v="2"/>
    <s v="NF7526"/>
    <n v="3928"/>
    <x v="7"/>
    <n v="2018"/>
    <x v="5"/>
    <x v="1"/>
    <x v="6"/>
    <x v="1"/>
    <x v="0"/>
  </r>
  <r>
    <d v="2018-02-11T00:00:00"/>
    <d v="2018-01-24T00:00:00"/>
    <d v="2018-02-11T00:00:00"/>
    <x v="0"/>
    <x v="0"/>
    <s v="NF3023"/>
    <n v="3843"/>
    <x v="5"/>
    <n v="2018"/>
    <x v="5"/>
    <x v="1"/>
    <x v="6"/>
    <x v="1"/>
    <x v="0"/>
  </r>
  <r>
    <d v="2018-03-24T00:00:00"/>
    <d v="2018-01-25T00:00:00"/>
    <d v="2018-01-29T00:00:00"/>
    <x v="0"/>
    <x v="3"/>
    <s v="NF7934"/>
    <n v="1864"/>
    <x v="7"/>
    <n v="2018"/>
    <x v="5"/>
    <x v="1"/>
    <x v="5"/>
    <x v="1"/>
    <x v="0"/>
  </r>
  <r>
    <d v="2018-03-22T00:00:00"/>
    <d v="2018-01-28T00:00:00"/>
    <d v="2018-03-22T00:00:00"/>
    <x v="0"/>
    <x v="1"/>
    <s v="NF7720"/>
    <n v="1184"/>
    <x v="7"/>
    <n v="2018"/>
    <x v="5"/>
    <x v="1"/>
    <x v="7"/>
    <x v="1"/>
    <x v="0"/>
  </r>
  <r>
    <d v="2018-03-02T00:00:00"/>
    <d v="2018-01-29T00:00:00"/>
    <d v="2018-03-02T00:00:00"/>
    <x v="0"/>
    <x v="1"/>
    <s v="NF2719"/>
    <n v="4055"/>
    <x v="7"/>
    <n v="2018"/>
    <x v="5"/>
    <x v="1"/>
    <x v="7"/>
    <x v="1"/>
    <x v="0"/>
  </r>
  <r>
    <d v="2018-03-19T00:00:00"/>
    <d v="2018-01-30T00:00:00"/>
    <d v="2018-03-19T00:00:00"/>
    <x v="0"/>
    <x v="1"/>
    <s v="NF3036"/>
    <n v="427"/>
    <x v="7"/>
    <n v="2018"/>
    <x v="5"/>
    <x v="1"/>
    <x v="7"/>
    <x v="1"/>
    <x v="0"/>
  </r>
  <r>
    <d v="2018-02-07T00:00:00"/>
    <d v="2018-02-02T00:00:00"/>
    <d v="2018-02-07T00:00:00"/>
    <x v="0"/>
    <x v="4"/>
    <s v="NF4604"/>
    <n v="460"/>
    <x v="5"/>
    <n v="2018"/>
    <x v="6"/>
    <x v="1"/>
    <x v="6"/>
    <x v="1"/>
    <x v="0"/>
  </r>
  <r>
    <d v="2018-03-31T00:00:00"/>
    <d v="2018-02-05T00:00:00"/>
    <d v="2018-03-31T00:00:00"/>
    <x v="0"/>
    <x v="2"/>
    <s v="NF2493"/>
    <n v="964"/>
    <x v="7"/>
    <n v="2018"/>
    <x v="6"/>
    <x v="1"/>
    <x v="7"/>
    <x v="1"/>
    <x v="0"/>
  </r>
  <r>
    <d v="2018-02-14T00:00:00"/>
    <d v="2018-02-09T00:00:00"/>
    <d v="2018-02-14T00:00:00"/>
    <x v="0"/>
    <x v="1"/>
    <s v="NF5788"/>
    <n v="3412"/>
    <x v="5"/>
    <n v="2018"/>
    <x v="6"/>
    <x v="1"/>
    <x v="6"/>
    <x v="1"/>
    <x v="0"/>
  </r>
  <r>
    <d v="2018-02-15T00:00:00"/>
    <d v="2018-02-11T00:00:00"/>
    <d v="2018-02-15T00:00:00"/>
    <x v="0"/>
    <x v="0"/>
    <s v="NF9580"/>
    <n v="3095"/>
    <x v="5"/>
    <n v="2018"/>
    <x v="6"/>
    <x v="1"/>
    <x v="6"/>
    <x v="1"/>
    <x v="0"/>
  </r>
  <r>
    <d v="2018-04-03T00:00:00"/>
    <d v="2018-02-17T00:00:00"/>
    <d v="2018-04-03T00:00:00"/>
    <x v="0"/>
    <x v="4"/>
    <s v="NF4061"/>
    <n v="1532"/>
    <x v="9"/>
    <n v="2018"/>
    <x v="6"/>
    <x v="1"/>
    <x v="8"/>
    <x v="1"/>
    <x v="0"/>
  </r>
  <r>
    <d v="2018-04-03T00:00:00"/>
    <d v="2018-02-20T00:00:00"/>
    <d v="2018-04-03T00:00:00"/>
    <x v="0"/>
    <x v="4"/>
    <s v="NF6503"/>
    <n v="3726"/>
    <x v="9"/>
    <n v="2018"/>
    <x v="6"/>
    <x v="1"/>
    <x v="8"/>
    <x v="1"/>
    <x v="0"/>
  </r>
  <r>
    <d v="2018-06-10T00:00:00"/>
    <d v="2018-02-23T00:00:00"/>
    <d v="2018-03-21T00:00:00"/>
    <x v="0"/>
    <x v="1"/>
    <s v="NF6701"/>
    <n v="4322"/>
    <x v="10"/>
    <n v="2018"/>
    <x v="6"/>
    <x v="1"/>
    <x v="7"/>
    <x v="1"/>
    <x v="0"/>
  </r>
  <r>
    <d v="2018-06-02T00:00:00"/>
    <d v="2018-02-25T00:00:00"/>
    <d v="2018-04-15T00:00:00"/>
    <x v="0"/>
    <x v="0"/>
    <s v="NF8891"/>
    <n v="3998"/>
    <x v="10"/>
    <n v="2018"/>
    <x v="6"/>
    <x v="1"/>
    <x v="8"/>
    <x v="1"/>
    <x v="0"/>
  </r>
  <r>
    <d v="2018-06-17T00:00:00"/>
    <d v="2018-02-27T00:00:00"/>
    <d v="2018-03-29T00:00:00"/>
    <x v="0"/>
    <x v="0"/>
    <s v="NF2640"/>
    <n v="3252"/>
    <x v="10"/>
    <n v="2018"/>
    <x v="6"/>
    <x v="1"/>
    <x v="7"/>
    <x v="1"/>
    <x v="0"/>
  </r>
  <r>
    <d v="2018-03-10T00:00:00"/>
    <d v="2018-03-01T00:00:00"/>
    <d v="2018-03-10T00:00:00"/>
    <x v="0"/>
    <x v="4"/>
    <s v="NF8852"/>
    <n v="3701"/>
    <x v="7"/>
    <n v="2018"/>
    <x v="7"/>
    <x v="1"/>
    <x v="7"/>
    <x v="1"/>
    <x v="0"/>
  </r>
  <r>
    <d v="2018-04-12T00:00:00"/>
    <d v="2018-03-03T00:00:00"/>
    <d v="2018-04-12T00:00:00"/>
    <x v="0"/>
    <x v="2"/>
    <s v="NF7869"/>
    <n v="1977"/>
    <x v="9"/>
    <n v="2018"/>
    <x v="7"/>
    <x v="1"/>
    <x v="8"/>
    <x v="1"/>
    <x v="0"/>
  </r>
  <r>
    <d v="2018-06-26T00:00:00"/>
    <d v="2018-03-04T00:00:00"/>
    <d v="2018-04-21T00:00:00"/>
    <x v="0"/>
    <x v="4"/>
    <s v="NF4994"/>
    <n v="1217"/>
    <x v="10"/>
    <n v="2018"/>
    <x v="7"/>
    <x v="1"/>
    <x v="8"/>
    <x v="1"/>
    <x v="0"/>
  </r>
  <r>
    <d v="2018-07-02T00:00:00"/>
    <d v="2018-03-07T00:00:00"/>
    <d v="2018-04-13T00:00:00"/>
    <x v="0"/>
    <x v="3"/>
    <s v="NF5720"/>
    <n v="1660"/>
    <x v="11"/>
    <n v="2018"/>
    <x v="7"/>
    <x v="1"/>
    <x v="8"/>
    <x v="1"/>
    <x v="0"/>
  </r>
  <r>
    <d v="2018-03-25T00:00:00"/>
    <d v="2018-03-10T00:00:00"/>
    <d v="2018-03-25T00:00:00"/>
    <x v="0"/>
    <x v="3"/>
    <s v="NF6393"/>
    <n v="837"/>
    <x v="7"/>
    <n v="2018"/>
    <x v="7"/>
    <x v="1"/>
    <x v="7"/>
    <x v="1"/>
    <x v="0"/>
  </r>
  <r>
    <d v="2018-04-10T00:00:00"/>
    <d v="2018-03-12T00:00:00"/>
    <d v="2018-04-10T00:00:00"/>
    <x v="0"/>
    <x v="1"/>
    <s v="NF9057"/>
    <n v="1838"/>
    <x v="9"/>
    <n v="2018"/>
    <x v="7"/>
    <x v="1"/>
    <x v="8"/>
    <x v="1"/>
    <x v="0"/>
  </r>
  <r>
    <d v="2018-04-17T00:00:00"/>
    <d v="2018-03-17T00:00:00"/>
    <d v="2018-04-17T00:00:00"/>
    <x v="0"/>
    <x v="2"/>
    <s v="NF7365"/>
    <n v="4471"/>
    <x v="9"/>
    <n v="2018"/>
    <x v="7"/>
    <x v="1"/>
    <x v="8"/>
    <x v="1"/>
    <x v="0"/>
  </r>
  <r>
    <d v="2018-05-14T00:00:00"/>
    <d v="2018-03-18T00:00:00"/>
    <d v="2018-05-14T00:00:00"/>
    <x v="0"/>
    <x v="1"/>
    <s v="NF4559"/>
    <n v="3540"/>
    <x v="8"/>
    <n v="2018"/>
    <x v="7"/>
    <x v="1"/>
    <x v="9"/>
    <x v="1"/>
    <x v="0"/>
  </r>
  <r>
    <d v="2018-04-30T00:00:00"/>
    <d v="2018-03-21T00:00:00"/>
    <d v="2018-04-30T00:00:00"/>
    <x v="0"/>
    <x v="1"/>
    <s v="NF7119"/>
    <n v="4606"/>
    <x v="9"/>
    <n v="2018"/>
    <x v="7"/>
    <x v="1"/>
    <x v="8"/>
    <x v="1"/>
    <x v="0"/>
  </r>
  <r>
    <m/>
    <d v="2018-03-23T00:00:00"/>
    <d v="2018-04-09T00:00:00"/>
    <x v="0"/>
    <x v="0"/>
    <s v="NF2814"/>
    <n v="2388"/>
    <x v="4"/>
    <n v="0"/>
    <x v="7"/>
    <x v="1"/>
    <x v="8"/>
    <x v="1"/>
    <x v="1"/>
  </r>
  <r>
    <d v="2018-03-28T00:00:00"/>
    <d v="2018-03-25T00:00:00"/>
    <d v="2018-03-28T00:00:00"/>
    <x v="0"/>
    <x v="3"/>
    <s v="NF5963"/>
    <n v="2303"/>
    <x v="7"/>
    <n v="2018"/>
    <x v="7"/>
    <x v="1"/>
    <x v="7"/>
    <x v="1"/>
    <x v="0"/>
  </r>
  <r>
    <d v="2018-04-15T00:00:00"/>
    <d v="2018-03-28T00:00:00"/>
    <d v="2018-04-15T00:00:00"/>
    <x v="0"/>
    <x v="2"/>
    <s v="NF3293"/>
    <n v="1662"/>
    <x v="9"/>
    <n v="2018"/>
    <x v="7"/>
    <x v="1"/>
    <x v="8"/>
    <x v="1"/>
    <x v="0"/>
  </r>
  <r>
    <d v="2018-05-08T00:00:00"/>
    <d v="2018-03-30T00:00:00"/>
    <d v="2018-05-08T00:00:00"/>
    <x v="0"/>
    <x v="0"/>
    <s v="NF8254"/>
    <n v="3241"/>
    <x v="8"/>
    <n v="2018"/>
    <x v="7"/>
    <x v="1"/>
    <x v="9"/>
    <x v="1"/>
    <x v="0"/>
  </r>
  <r>
    <d v="2018-05-08T00:00:00"/>
    <d v="2018-03-31T00:00:00"/>
    <d v="2018-05-08T00:00:00"/>
    <x v="0"/>
    <x v="2"/>
    <s v="NF4303"/>
    <n v="4017"/>
    <x v="8"/>
    <n v="2018"/>
    <x v="7"/>
    <x v="1"/>
    <x v="9"/>
    <x v="1"/>
    <x v="0"/>
  </r>
  <r>
    <d v="2018-07-08T00:00:00"/>
    <d v="2018-04-03T00:00:00"/>
    <d v="2018-05-31T00:00:00"/>
    <x v="0"/>
    <x v="1"/>
    <s v="NF2605"/>
    <n v="3586"/>
    <x v="11"/>
    <n v="2018"/>
    <x v="8"/>
    <x v="1"/>
    <x v="9"/>
    <x v="1"/>
    <x v="0"/>
  </r>
  <r>
    <d v="2018-05-01T00:00:00"/>
    <d v="2018-04-06T00:00:00"/>
    <d v="2018-05-01T00:00:00"/>
    <x v="0"/>
    <x v="0"/>
    <s v="NF8043"/>
    <n v="4467"/>
    <x v="8"/>
    <n v="2018"/>
    <x v="8"/>
    <x v="1"/>
    <x v="9"/>
    <x v="1"/>
    <x v="0"/>
  </r>
  <r>
    <d v="2018-05-31T00:00:00"/>
    <d v="2018-04-09T00:00:00"/>
    <d v="2018-05-31T00:00:00"/>
    <x v="0"/>
    <x v="1"/>
    <s v="NF6697"/>
    <n v="4262"/>
    <x v="8"/>
    <n v="2018"/>
    <x v="8"/>
    <x v="1"/>
    <x v="9"/>
    <x v="1"/>
    <x v="0"/>
  </r>
  <r>
    <d v="2018-06-13T00:00:00"/>
    <d v="2018-04-11T00:00:00"/>
    <d v="2018-06-09T00:00:00"/>
    <x v="0"/>
    <x v="1"/>
    <s v="NF5208"/>
    <n v="2593"/>
    <x v="10"/>
    <n v="2018"/>
    <x v="8"/>
    <x v="1"/>
    <x v="10"/>
    <x v="1"/>
    <x v="0"/>
  </r>
  <r>
    <d v="2018-05-04T00:00:00"/>
    <d v="2018-04-14T00:00:00"/>
    <d v="2018-05-04T00:00:00"/>
    <x v="0"/>
    <x v="1"/>
    <s v="NF2907"/>
    <n v="1885"/>
    <x v="8"/>
    <n v="2018"/>
    <x v="8"/>
    <x v="1"/>
    <x v="9"/>
    <x v="1"/>
    <x v="0"/>
  </r>
  <r>
    <m/>
    <d v="2018-04-19T00:00:00"/>
    <d v="2018-06-15T00:00:00"/>
    <x v="0"/>
    <x v="1"/>
    <s v="NF9381"/>
    <n v="2224"/>
    <x v="4"/>
    <n v="0"/>
    <x v="8"/>
    <x v="1"/>
    <x v="10"/>
    <x v="1"/>
    <x v="1"/>
  </r>
  <r>
    <d v="2018-07-21T00:00:00"/>
    <d v="2018-04-23T00:00:00"/>
    <d v="2018-05-14T00:00:00"/>
    <x v="0"/>
    <x v="1"/>
    <s v="NF3247"/>
    <n v="3223"/>
    <x v="11"/>
    <n v="2018"/>
    <x v="8"/>
    <x v="1"/>
    <x v="9"/>
    <x v="1"/>
    <x v="0"/>
  </r>
  <r>
    <d v="2018-07-18T00:00:00"/>
    <d v="2018-04-26T00:00:00"/>
    <d v="2018-06-14T00:00:00"/>
    <x v="0"/>
    <x v="4"/>
    <s v="NF4377"/>
    <n v="3446"/>
    <x v="11"/>
    <n v="2018"/>
    <x v="8"/>
    <x v="1"/>
    <x v="10"/>
    <x v="1"/>
    <x v="0"/>
  </r>
  <r>
    <d v="2018-06-14T00:00:00"/>
    <d v="2018-04-30T00:00:00"/>
    <d v="2018-06-14T00:00:00"/>
    <x v="0"/>
    <x v="1"/>
    <s v="NF2988"/>
    <n v="4540"/>
    <x v="10"/>
    <n v="2018"/>
    <x v="8"/>
    <x v="1"/>
    <x v="10"/>
    <x v="1"/>
    <x v="0"/>
  </r>
  <r>
    <d v="2018-08-18T00:00:00"/>
    <d v="2018-05-08T00:00:00"/>
    <d v="2018-07-02T00:00:00"/>
    <x v="0"/>
    <x v="2"/>
    <s v="NF4912"/>
    <n v="3862"/>
    <x v="12"/>
    <n v="2018"/>
    <x v="9"/>
    <x v="1"/>
    <x v="11"/>
    <x v="1"/>
    <x v="0"/>
  </r>
  <r>
    <d v="2018-06-28T00:00:00"/>
    <d v="2018-05-11T00:00:00"/>
    <d v="2018-06-28T00:00:00"/>
    <x v="0"/>
    <x v="4"/>
    <s v="NF7104"/>
    <n v="611"/>
    <x v="10"/>
    <n v="2018"/>
    <x v="9"/>
    <x v="1"/>
    <x v="10"/>
    <x v="1"/>
    <x v="0"/>
  </r>
  <r>
    <d v="2018-07-04T00:00:00"/>
    <d v="2018-05-13T00:00:00"/>
    <d v="2018-07-04T00:00:00"/>
    <x v="0"/>
    <x v="3"/>
    <s v="NF6700"/>
    <n v="1486"/>
    <x v="11"/>
    <n v="2018"/>
    <x v="9"/>
    <x v="1"/>
    <x v="11"/>
    <x v="1"/>
    <x v="0"/>
  </r>
  <r>
    <d v="2018-06-01T00:00:00"/>
    <d v="2018-05-21T00:00:00"/>
    <d v="2018-06-01T00:00:00"/>
    <x v="0"/>
    <x v="1"/>
    <s v="NF7947"/>
    <n v="4850"/>
    <x v="10"/>
    <n v="2018"/>
    <x v="9"/>
    <x v="1"/>
    <x v="10"/>
    <x v="1"/>
    <x v="0"/>
  </r>
  <r>
    <m/>
    <d v="2018-05-24T00:00:00"/>
    <d v="2018-06-24T00:00:00"/>
    <x v="0"/>
    <x v="3"/>
    <s v="NF7741"/>
    <n v="3878"/>
    <x v="4"/>
    <n v="0"/>
    <x v="9"/>
    <x v="1"/>
    <x v="10"/>
    <x v="1"/>
    <x v="1"/>
  </r>
  <r>
    <d v="2018-06-24T00:00:00"/>
    <d v="2018-05-29T00:00:00"/>
    <d v="2018-06-24T00:00:00"/>
    <x v="0"/>
    <x v="3"/>
    <s v="NF3255"/>
    <n v="976"/>
    <x v="10"/>
    <n v="2018"/>
    <x v="9"/>
    <x v="1"/>
    <x v="10"/>
    <x v="1"/>
    <x v="0"/>
  </r>
  <r>
    <d v="2018-06-14T00:00:00"/>
    <d v="2018-05-30T00:00:00"/>
    <d v="2018-06-14T00:00:00"/>
    <x v="0"/>
    <x v="2"/>
    <s v="NF7106"/>
    <n v="3346"/>
    <x v="10"/>
    <n v="2018"/>
    <x v="9"/>
    <x v="1"/>
    <x v="10"/>
    <x v="1"/>
    <x v="0"/>
  </r>
  <r>
    <d v="2018-08-01T00:00:00"/>
    <d v="2018-06-03T00:00:00"/>
    <d v="2018-08-01T00:00:00"/>
    <x v="0"/>
    <x v="4"/>
    <s v="NF1835"/>
    <n v="443"/>
    <x v="12"/>
    <n v="2018"/>
    <x v="10"/>
    <x v="1"/>
    <x v="0"/>
    <x v="1"/>
    <x v="0"/>
  </r>
  <r>
    <d v="2018-07-28T00:00:00"/>
    <d v="2018-06-04T00:00:00"/>
    <d v="2018-07-28T00:00:00"/>
    <x v="0"/>
    <x v="4"/>
    <s v="NF7322"/>
    <n v="2781"/>
    <x v="11"/>
    <n v="2018"/>
    <x v="10"/>
    <x v="1"/>
    <x v="11"/>
    <x v="1"/>
    <x v="0"/>
  </r>
  <r>
    <d v="2018-06-16T00:00:00"/>
    <d v="2018-06-05T00:00:00"/>
    <d v="2018-06-16T00:00:00"/>
    <x v="0"/>
    <x v="3"/>
    <s v="NF3899"/>
    <n v="1875"/>
    <x v="10"/>
    <n v="2018"/>
    <x v="10"/>
    <x v="1"/>
    <x v="10"/>
    <x v="1"/>
    <x v="0"/>
  </r>
  <r>
    <d v="2018-07-14T00:00:00"/>
    <d v="2018-06-08T00:00:00"/>
    <d v="2018-07-14T00:00:00"/>
    <x v="0"/>
    <x v="1"/>
    <s v="NF5496"/>
    <n v="3134"/>
    <x v="11"/>
    <n v="2018"/>
    <x v="10"/>
    <x v="1"/>
    <x v="11"/>
    <x v="1"/>
    <x v="0"/>
  </r>
  <r>
    <d v="2018-06-25T00:00:00"/>
    <d v="2018-06-10T00:00:00"/>
    <d v="2018-06-25T00:00:00"/>
    <x v="0"/>
    <x v="0"/>
    <s v="NF4824"/>
    <n v="2114"/>
    <x v="10"/>
    <n v="2018"/>
    <x v="10"/>
    <x v="1"/>
    <x v="10"/>
    <x v="1"/>
    <x v="0"/>
  </r>
  <r>
    <d v="2018-08-08T00:00:00"/>
    <d v="2018-06-13T00:00:00"/>
    <d v="2018-08-08T00:00:00"/>
    <x v="0"/>
    <x v="3"/>
    <s v="NF2022"/>
    <n v="4961"/>
    <x v="12"/>
    <n v="2018"/>
    <x v="10"/>
    <x v="1"/>
    <x v="0"/>
    <x v="1"/>
    <x v="0"/>
  </r>
  <r>
    <d v="2018-07-22T00:00:00"/>
    <d v="2018-06-14T00:00:00"/>
    <d v="2018-07-22T00:00:00"/>
    <x v="0"/>
    <x v="1"/>
    <s v="NF8075"/>
    <n v="909"/>
    <x v="11"/>
    <n v="2018"/>
    <x v="10"/>
    <x v="1"/>
    <x v="11"/>
    <x v="1"/>
    <x v="0"/>
  </r>
  <r>
    <d v="2018-07-12T00:00:00"/>
    <d v="2018-06-15T00:00:00"/>
    <d v="2018-07-12T00:00:00"/>
    <x v="0"/>
    <x v="1"/>
    <s v="NF1137"/>
    <n v="2197"/>
    <x v="11"/>
    <n v="2018"/>
    <x v="10"/>
    <x v="1"/>
    <x v="11"/>
    <x v="1"/>
    <x v="0"/>
  </r>
  <r>
    <d v="2018-09-04T00:00:00"/>
    <d v="2018-06-17T00:00:00"/>
    <d v="2018-07-29T00:00:00"/>
    <x v="0"/>
    <x v="2"/>
    <s v="NF3353"/>
    <n v="3045"/>
    <x v="0"/>
    <n v="2018"/>
    <x v="10"/>
    <x v="1"/>
    <x v="11"/>
    <x v="1"/>
    <x v="0"/>
  </r>
  <r>
    <d v="2018-08-16T00:00:00"/>
    <d v="2018-06-21T00:00:00"/>
    <d v="2018-07-28T00:00:00"/>
    <x v="0"/>
    <x v="2"/>
    <s v="NF5074"/>
    <n v="460"/>
    <x v="12"/>
    <n v="2018"/>
    <x v="10"/>
    <x v="1"/>
    <x v="11"/>
    <x v="1"/>
    <x v="0"/>
  </r>
  <r>
    <m/>
    <d v="2018-06-24T00:00:00"/>
    <d v="2018-08-01T00:00:00"/>
    <x v="0"/>
    <x v="2"/>
    <s v="NF1725"/>
    <n v="770"/>
    <x v="4"/>
    <n v="0"/>
    <x v="10"/>
    <x v="1"/>
    <x v="0"/>
    <x v="1"/>
    <x v="1"/>
  </r>
  <r>
    <d v="2018-08-09T00:00:00"/>
    <d v="2018-06-25T00:00:00"/>
    <d v="2018-08-05T00:00:00"/>
    <x v="0"/>
    <x v="1"/>
    <s v="NF5560"/>
    <n v="3646"/>
    <x v="12"/>
    <n v="2018"/>
    <x v="10"/>
    <x v="1"/>
    <x v="0"/>
    <x v="1"/>
    <x v="0"/>
  </r>
  <r>
    <d v="2018-08-16T00:00:00"/>
    <d v="2018-06-29T00:00:00"/>
    <d v="2018-08-16T00:00:00"/>
    <x v="0"/>
    <x v="1"/>
    <s v="NF2674"/>
    <n v="2376"/>
    <x v="12"/>
    <n v="2018"/>
    <x v="10"/>
    <x v="1"/>
    <x v="0"/>
    <x v="1"/>
    <x v="0"/>
  </r>
  <r>
    <d v="2018-07-29T00:00:00"/>
    <d v="2018-07-03T00:00:00"/>
    <d v="2018-07-29T00:00:00"/>
    <x v="0"/>
    <x v="1"/>
    <s v="NF2175"/>
    <n v="3940"/>
    <x v="11"/>
    <n v="2018"/>
    <x v="11"/>
    <x v="1"/>
    <x v="11"/>
    <x v="1"/>
    <x v="0"/>
  </r>
  <r>
    <d v="2018-08-31T00:00:00"/>
    <d v="2018-07-04T00:00:00"/>
    <d v="2018-08-31T00:00:00"/>
    <x v="0"/>
    <x v="1"/>
    <s v="NF3338"/>
    <n v="1732"/>
    <x v="12"/>
    <n v="2018"/>
    <x v="11"/>
    <x v="1"/>
    <x v="0"/>
    <x v="1"/>
    <x v="0"/>
  </r>
  <r>
    <d v="2018-08-04T00:00:00"/>
    <d v="2018-07-05T00:00:00"/>
    <d v="2018-08-04T00:00:00"/>
    <x v="0"/>
    <x v="4"/>
    <s v="NF7689"/>
    <n v="1306"/>
    <x v="12"/>
    <n v="2018"/>
    <x v="11"/>
    <x v="1"/>
    <x v="0"/>
    <x v="1"/>
    <x v="0"/>
  </r>
  <r>
    <d v="2018-08-24T00:00:00"/>
    <d v="2018-07-07T00:00:00"/>
    <d v="2018-08-24T00:00:00"/>
    <x v="0"/>
    <x v="0"/>
    <s v="NF5938"/>
    <n v="3954"/>
    <x v="12"/>
    <n v="2018"/>
    <x v="11"/>
    <x v="1"/>
    <x v="0"/>
    <x v="1"/>
    <x v="0"/>
  </r>
  <r>
    <d v="2018-09-24T00:00:00"/>
    <d v="2018-07-11T00:00:00"/>
    <d v="2018-08-11T00:00:00"/>
    <x v="0"/>
    <x v="2"/>
    <s v="NF9391"/>
    <n v="4090"/>
    <x v="0"/>
    <n v="2018"/>
    <x v="11"/>
    <x v="1"/>
    <x v="0"/>
    <x v="1"/>
    <x v="0"/>
  </r>
  <r>
    <d v="2018-07-30T00:00:00"/>
    <d v="2018-07-12T00:00:00"/>
    <d v="2018-07-30T00:00:00"/>
    <x v="0"/>
    <x v="3"/>
    <s v="NF6298"/>
    <n v="2713"/>
    <x v="11"/>
    <n v="2018"/>
    <x v="11"/>
    <x v="1"/>
    <x v="11"/>
    <x v="1"/>
    <x v="0"/>
  </r>
  <r>
    <d v="2018-07-21T00:00:00"/>
    <d v="2018-07-16T00:00:00"/>
    <d v="2018-07-21T00:00:00"/>
    <x v="0"/>
    <x v="1"/>
    <s v="NF7941"/>
    <n v="3482"/>
    <x v="11"/>
    <n v="2018"/>
    <x v="11"/>
    <x v="1"/>
    <x v="11"/>
    <x v="1"/>
    <x v="0"/>
  </r>
  <r>
    <d v="2018-09-03T00:00:00"/>
    <d v="2018-07-18T00:00:00"/>
    <d v="2018-09-03T00:00:00"/>
    <x v="0"/>
    <x v="1"/>
    <s v="NF3604"/>
    <n v="2071"/>
    <x v="0"/>
    <n v="2018"/>
    <x v="11"/>
    <x v="1"/>
    <x v="1"/>
    <x v="1"/>
    <x v="0"/>
  </r>
  <r>
    <d v="2018-08-21T00:00:00"/>
    <d v="2018-07-23T00:00:00"/>
    <d v="2018-08-21T00:00:00"/>
    <x v="0"/>
    <x v="2"/>
    <s v="NF4605"/>
    <n v="4258"/>
    <x v="12"/>
    <n v="2018"/>
    <x v="11"/>
    <x v="1"/>
    <x v="0"/>
    <x v="1"/>
    <x v="0"/>
  </r>
  <r>
    <d v="2018-11-24T00:00:00"/>
    <d v="2018-07-25T00:00:00"/>
    <d v="2018-09-07T00:00:00"/>
    <x v="0"/>
    <x v="0"/>
    <s v="NF1759"/>
    <n v="4383"/>
    <x v="2"/>
    <n v="2018"/>
    <x v="11"/>
    <x v="1"/>
    <x v="1"/>
    <x v="1"/>
    <x v="0"/>
  </r>
  <r>
    <d v="2018-09-09T00:00:00"/>
    <d v="2018-07-29T00:00:00"/>
    <d v="2018-09-09T00:00:00"/>
    <x v="0"/>
    <x v="1"/>
    <s v="NF2800"/>
    <n v="1369"/>
    <x v="0"/>
    <n v="2018"/>
    <x v="11"/>
    <x v="1"/>
    <x v="1"/>
    <x v="1"/>
    <x v="0"/>
  </r>
  <r>
    <d v="2018-09-14T00:00:00"/>
    <d v="2018-08-03T00:00:00"/>
    <d v="2018-09-14T00:00:00"/>
    <x v="0"/>
    <x v="1"/>
    <s v="NF7248"/>
    <n v="331"/>
    <x v="0"/>
    <n v="2018"/>
    <x v="0"/>
    <x v="1"/>
    <x v="1"/>
    <x v="1"/>
    <x v="0"/>
  </r>
  <r>
    <d v="2018-08-09T00:00:00"/>
    <d v="2018-08-06T00:00:00"/>
    <d v="2018-08-09T00:00:00"/>
    <x v="0"/>
    <x v="1"/>
    <s v="NF5280"/>
    <n v="3031"/>
    <x v="12"/>
    <n v="2018"/>
    <x v="0"/>
    <x v="1"/>
    <x v="0"/>
    <x v="1"/>
    <x v="0"/>
  </r>
  <r>
    <d v="2018-08-29T00:00:00"/>
    <d v="2018-08-09T00:00:00"/>
    <d v="2018-08-29T00:00:00"/>
    <x v="0"/>
    <x v="0"/>
    <s v="NF2968"/>
    <n v="1200"/>
    <x v="12"/>
    <n v="2018"/>
    <x v="0"/>
    <x v="1"/>
    <x v="0"/>
    <x v="1"/>
    <x v="0"/>
  </r>
  <r>
    <d v="2018-08-31T00:00:00"/>
    <d v="2018-08-11T00:00:00"/>
    <d v="2018-08-31T00:00:00"/>
    <x v="0"/>
    <x v="0"/>
    <s v="NF4862"/>
    <n v="405"/>
    <x v="12"/>
    <n v="2018"/>
    <x v="0"/>
    <x v="1"/>
    <x v="0"/>
    <x v="1"/>
    <x v="0"/>
  </r>
  <r>
    <d v="2018-09-17T00:00:00"/>
    <d v="2018-08-14T00:00:00"/>
    <d v="2018-09-17T00:00:00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10-15T00:00:00"/>
    <d v="2018-08-24T00:00:00"/>
    <d v="2018-10-15T00:00:00"/>
    <x v="0"/>
    <x v="2"/>
    <s v="NF6974"/>
    <n v="4287"/>
    <x v="1"/>
    <n v="2018"/>
    <x v="0"/>
    <x v="1"/>
    <x v="2"/>
    <x v="1"/>
    <x v="0"/>
  </r>
  <r>
    <d v="2018-10-22T00:00:00"/>
    <d v="2018-08-26T00:00:00"/>
    <d v="2018-10-22T00:00:00"/>
    <x v="0"/>
    <x v="2"/>
    <s v="NF3171"/>
    <n v="4857"/>
    <x v="1"/>
    <n v="2018"/>
    <x v="0"/>
    <x v="1"/>
    <x v="2"/>
    <x v="1"/>
    <x v="0"/>
  </r>
  <r>
    <d v="2018-10-20T00:00:00"/>
    <d v="2018-08-30T00:00:00"/>
    <d v="2018-10-20T00:00:00"/>
    <x v="0"/>
    <x v="1"/>
    <s v="NF9089"/>
    <n v="507"/>
    <x v="1"/>
    <n v="2018"/>
    <x v="0"/>
    <x v="1"/>
    <x v="2"/>
    <x v="1"/>
    <x v="0"/>
  </r>
  <r>
    <d v="2018-09-11T00:00:00"/>
    <d v="2018-08-31T00:00:00"/>
    <d v="2018-09-11T00:00:00"/>
    <x v="0"/>
    <x v="0"/>
    <s v="NF9607"/>
    <n v="2467"/>
    <x v="0"/>
    <n v="2018"/>
    <x v="0"/>
    <x v="1"/>
    <x v="1"/>
    <x v="1"/>
    <x v="0"/>
  </r>
  <r>
    <m/>
    <d v="2018-09-01T00:00:00"/>
    <d v="2018-09-27T00:00:00"/>
    <x v="0"/>
    <x v="1"/>
    <s v="NF6643"/>
    <n v="4253"/>
    <x v="4"/>
    <n v="0"/>
    <x v="1"/>
    <x v="1"/>
    <x v="1"/>
    <x v="1"/>
    <x v="1"/>
  </r>
  <r>
    <d v="2018-09-14T00:00:00"/>
    <d v="2018-09-07T00:00:00"/>
    <d v="2018-09-14T00:00:00"/>
    <x v="0"/>
    <x v="2"/>
    <s v="NF3939"/>
    <n v="2391"/>
    <x v="0"/>
    <n v="2018"/>
    <x v="1"/>
    <x v="1"/>
    <x v="1"/>
    <x v="1"/>
    <x v="0"/>
  </r>
  <r>
    <d v="2018-09-27T00:00:00"/>
    <d v="2018-09-09T00:00:00"/>
    <d v="2018-09-22T00:00:00"/>
    <x v="0"/>
    <x v="1"/>
    <s v="NF3599"/>
    <n v="3669"/>
    <x v="0"/>
    <n v="2018"/>
    <x v="1"/>
    <x v="1"/>
    <x v="1"/>
    <x v="1"/>
    <x v="0"/>
  </r>
  <r>
    <d v="2018-12-18T00:00:00"/>
    <d v="2018-09-12T00:00:00"/>
    <d v="2018-10-10T00:00:00"/>
    <x v="0"/>
    <x v="1"/>
    <s v="NF9914"/>
    <n v="1207"/>
    <x v="3"/>
    <n v="2018"/>
    <x v="1"/>
    <x v="1"/>
    <x v="2"/>
    <x v="1"/>
    <x v="0"/>
  </r>
  <r>
    <d v="2018-11-08T00:00:00"/>
    <d v="2018-09-18T00:00:00"/>
    <d v="2018-11-08T00:00:00"/>
    <x v="0"/>
    <x v="0"/>
    <s v="NF5492"/>
    <n v="2539"/>
    <x v="2"/>
    <n v="2018"/>
    <x v="1"/>
    <x v="1"/>
    <x v="3"/>
    <x v="1"/>
    <x v="0"/>
  </r>
  <r>
    <d v="2018-10-01T00:00:00"/>
    <d v="2018-09-20T00:00:00"/>
    <d v="2018-10-01T00:00:00"/>
    <x v="0"/>
    <x v="4"/>
    <s v="NF7516"/>
    <n v="2895"/>
    <x v="1"/>
    <n v="2018"/>
    <x v="1"/>
    <x v="1"/>
    <x v="2"/>
    <x v="1"/>
    <x v="0"/>
  </r>
  <r>
    <d v="2018-10-15T00:00:00"/>
    <d v="2018-09-21T00:00:00"/>
    <d v="2018-10-04T00:00:00"/>
    <x v="0"/>
    <x v="1"/>
    <s v="NF8652"/>
    <n v="2106"/>
    <x v="1"/>
    <n v="2018"/>
    <x v="1"/>
    <x v="1"/>
    <x v="2"/>
    <x v="1"/>
    <x v="0"/>
  </r>
  <r>
    <d v="2018-11-01T00:00:00"/>
    <d v="2018-09-23T00:00:00"/>
    <d v="2018-11-01T00:00:00"/>
    <x v="0"/>
    <x v="4"/>
    <s v="NF4809"/>
    <n v="3742"/>
    <x v="2"/>
    <n v="2018"/>
    <x v="1"/>
    <x v="1"/>
    <x v="3"/>
    <x v="1"/>
    <x v="0"/>
  </r>
  <r>
    <d v="2018-10-22T00:00:00"/>
    <d v="2018-09-26T00:00:00"/>
    <d v="2018-10-22T00:00:00"/>
    <x v="0"/>
    <x v="0"/>
    <s v="NF5491"/>
    <n v="3222"/>
    <x v="1"/>
    <n v="2018"/>
    <x v="1"/>
    <x v="1"/>
    <x v="2"/>
    <x v="1"/>
    <x v="0"/>
  </r>
  <r>
    <d v="2018-10-19T00:00:00"/>
    <d v="2018-10-01T00:00:00"/>
    <d v="2018-10-19T00:00:00"/>
    <x v="0"/>
    <x v="1"/>
    <s v="NF7862"/>
    <n v="673"/>
    <x v="1"/>
    <n v="2018"/>
    <x v="2"/>
    <x v="1"/>
    <x v="2"/>
    <x v="1"/>
    <x v="0"/>
  </r>
  <r>
    <m/>
    <d v="2018-10-05T00:00:00"/>
    <d v="2018-10-26T00:00:00"/>
    <x v="0"/>
    <x v="3"/>
    <s v="NF3137"/>
    <n v="4922"/>
    <x v="4"/>
    <n v="0"/>
    <x v="2"/>
    <x v="1"/>
    <x v="2"/>
    <x v="1"/>
    <x v="1"/>
  </r>
  <r>
    <d v="2019-01-26T00:00:00"/>
    <d v="2018-10-09T00:00:00"/>
    <d v="2018-11-28T00:00:00"/>
    <x v="0"/>
    <x v="2"/>
    <s v="NF2705"/>
    <n v="1688"/>
    <x v="6"/>
    <n v="2019"/>
    <x v="2"/>
    <x v="1"/>
    <x v="3"/>
    <x v="1"/>
    <x v="0"/>
  </r>
  <r>
    <d v="2018-12-08T00:00:00"/>
    <d v="2018-10-09T00:00:00"/>
    <d v="2018-11-19T00:00:00"/>
    <x v="0"/>
    <x v="2"/>
    <s v="NF9537"/>
    <n v="979"/>
    <x v="3"/>
    <n v="2018"/>
    <x v="2"/>
    <x v="1"/>
    <x v="3"/>
    <x v="1"/>
    <x v="0"/>
  </r>
  <r>
    <d v="2018-10-27T00:00:00"/>
    <d v="2018-10-14T00:00:00"/>
    <d v="2018-10-27T00:00:00"/>
    <x v="0"/>
    <x v="1"/>
    <s v="NF1700"/>
    <n v="3744"/>
    <x v="1"/>
    <n v="2018"/>
    <x v="2"/>
    <x v="1"/>
    <x v="2"/>
    <x v="1"/>
    <x v="0"/>
  </r>
  <r>
    <d v="2018-12-04T00:00:00"/>
    <d v="2018-10-16T00:00:00"/>
    <d v="2018-12-04T00:00:00"/>
    <x v="0"/>
    <x v="2"/>
    <s v="NF9052"/>
    <n v="4061"/>
    <x v="3"/>
    <n v="2018"/>
    <x v="2"/>
    <x v="1"/>
    <x v="4"/>
    <x v="1"/>
    <x v="0"/>
  </r>
  <r>
    <d v="2019-01-28T00:00:00"/>
    <d v="2018-10-21T00:00:00"/>
    <d v="2018-12-01T00:00:00"/>
    <x v="0"/>
    <x v="0"/>
    <s v="NF9827"/>
    <n v="4404"/>
    <x v="6"/>
    <n v="2019"/>
    <x v="2"/>
    <x v="1"/>
    <x v="4"/>
    <x v="1"/>
    <x v="0"/>
  </r>
  <r>
    <d v="2018-11-15T00:00:00"/>
    <d v="2018-10-25T00:00:00"/>
    <d v="2018-11-15T00:00:00"/>
    <x v="0"/>
    <x v="1"/>
    <s v="NF4056"/>
    <n v="2429"/>
    <x v="2"/>
    <n v="2018"/>
    <x v="2"/>
    <x v="1"/>
    <x v="3"/>
    <x v="1"/>
    <x v="0"/>
  </r>
  <r>
    <d v="2018-12-23T00:00:00"/>
    <d v="2018-10-25T00:00:00"/>
    <d v="2018-12-23T00:00:00"/>
    <x v="0"/>
    <x v="0"/>
    <s v="NF4381"/>
    <n v="2713"/>
    <x v="3"/>
    <n v="2018"/>
    <x v="2"/>
    <x v="1"/>
    <x v="4"/>
    <x v="1"/>
    <x v="0"/>
  </r>
  <r>
    <d v="2018-11-12T00:00:00"/>
    <d v="2018-10-30T00:00:00"/>
    <d v="2018-11-12T00:00:00"/>
    <x v="0"/>
    <x v="1"/>
    <s v="NF5374"/>
    <n v="3787"/>
    <x v="2"/>
    <n v="2018"/>
    <x v="2"/>
    <x v="1"/>
    <x v="3"/>
    <x v="1"/>
    <x v="0"/>
  </r>
  <r>
    <d v="2019-02-07T00:00:00"/>
    <d v="2018-11-04T00:00:00"/>
    <d v="2018-12-08T00:00:00"/>
    <x v="0"/>
    <x v="4"/>
    <s v="NF4782"/>
    <n v="1820"/>
    <x v="5"/>
    <n v="2019"/>
    <x v="3"/>
    <x v="1"/>
    <x v="4"/>
    <x v="1"/>
    <x v="0"/>
  </r>
  <r>
    <d v="2018-11-27T00:00:00"/>
    <d v="2018-11-08T00:00:00"/>
    <d v="2018-11-27T00:00:00"/>
    <x v="0"/>
    <x v="1"/>
    <s v="NF9770"/>
    <n v="4135"/>
    <x v="2"/>
    <n v="2018"/>
    <x v="3"/>
    <x v="1"/>
    <x v="3"/>
    <x v="1"/>
    <x v="0"/>
  </r>
  <r>
    <d v="2019-01-02T00:00:00"/>
    <d v="2018-11-11T00:00:00"/>
    <d v="2018-11-17T00:00:00"/>
    <x v="0"/>
    <x v="1"/>
    <s v="NF3186"/>
    <n v="3902"/>
    <x v="6"/>
    <n v="2019"/>
    <x v="3"/>
    <x v="1"/>
    <x v="3"/>
    <x v="1"/>
    <x v="0"/>
  </r>
  <r>
    <d v="2019-02-27T00:00:00"/>
    <d v="2018-11-14T00:00:00"/>
    <d v="2018-12-07T00:00:00"/>
    <x v="0"/>
    <x v="1"/>
    <s v="NF7423"/>
    <n v="4319"/>
    <x v="5"/>
    <n v="2019"/>
    <x v="3"/>
    <x v="1"/>
    <x v="4"/>
    <x v="1"/>
    <x v="0"/>
  </r>
  <r>
    <d v="2018-12-30T00:00:00"/>
    <d v="2018-11-17T00:00:00"/>
    <d v="2018-12-30T00:00:00"/>
    <x v="0"/>
    <x v="0"/>
    <s v="NF3114"/>
    <n v="3068"/>
    <x v="3"/>
    <n v="2018"/>
    <x v="3"/>
    <x v="1"/>
    <x v="4"/>
    <x v="1"/>
    <x v="0"/>
  </r>
  <r>
    <d v="2018-12-21T00:00:00"/>
    <d v="2018-11-21T00:00:00"/>
    <d v="2018-12-21T00:00:00"/>
    <x v="0"/>
    <x v="1"/>
    <s v="NF1359"/>
    <n v="1880"/>
    <x v="3"/>
    <n v="2018"/>
    <x v="3"/>
    <x v="1"/>
    <x v="4"/>
    <x v="1"/>
    <x v="0"/>
  </r>
  <r>
    <m/>
    <d v="2018-11-23T00:00:00"/>
    <d v="2018-12-31T00:00:00"/>
    <x v="0"/>
    <x v="1"/>
    <s v="NF5107"/>
    <n v="1414"/>
    <x v="4"/>
    <n v="0"/>
    <x v="3"/>
    <x v="1"/>
    <x v="4"/>
    <x v="1"/>
    <x v="1"/>
  </r>
  <r>
    <m/>
    <d v="2018-11-26T00:00:00"/>
    <d v="2018-12-13T00:00:00"/>
    <x v="0"/>
    <x v="3"/>
    <s v="NF4367"/>
    <n v="919"/>
    <x v="4"/>
    <n v="0"/>
    <x v="3"/>
    <x v="1"/>
    <x v="4"/>
    <x v="1"/>
    <x v="1"/>
  </r>
  <r>
    <d v="2019-01-12T00:00:00"/>
    <d v="2018-11-27T00:00:00"/>
    <d v="2019-01-12T00:00:00"/>
    <x v="0"/>
    <x v="1"/>
    <s v="NF8386"/>
    <n v="4801"/>
    <x v="6"/>
    <n v="2019"/>
    <x v="3"/>
    <x v="1"/>
    <x v="5"/>
    <x v="2"/>
    <x v="0"/>
  </r>
  <r>
    <m/>
    <d v="2018-11-30T00:00:00"/>
    <d v="2018-12-21T00:00:00"/>
    <x v="0"/>
    <x v="2"/>
    <s v="NF5922"/>
    <n v="4639"/>
    <x v="4"/>
    <n v="0"/>
    <x v="3"/>
    <x v="1"/>
    <x v="4"/>
    <x v="1"/>
    <x v="1"/>
  </r>
  <r>
    <d v="2019-03-20T00:00:00"/>
    <d v="2018-12-06T00:00:00"/>
    <d v="2019-01-22T00:00:00"/>
    <x v="0"/>
    <x v="1"/>
    <s v="NF9970"/>
    <n v="1209"/>
    <x v="7"/>
    <n v="2019"/>
    <x v="4"/>
    <x v="1"/>
    <x v="5"/>
    <x v="2"/>
    <x v="0"/>
  </r>
  <r>
    <m/>
    <d v="2018-12-10T00:00:00"/>
    <d v="2019-01-12T00:00:00"/>
    <x v="0"/>
    <x v="2"/>
    <s v="NF1938"/>
    <n v="483"/>
    <x v="4"/>
    <n v="0"/>
    <x v="4"/>
    <x v="1"/>
    <x v="5"/>
    <x v="2"/>
    <x v="1"/>
  </r>
  <r>
    <d v="2019-01-04T00:00:00"/>
    <d v="2018-12-17T00:00:00"/>
    <d v="2019-01-04T00:00:00"/>
    <x v="0"/>
    <x v="1"/>
    <s v="NF7772"/>
    <n v="373"/>
    <x v="6"/>
    <n v="2019"/>
    <x v="4"/>
    <x v="1"/>
    <x v="5"/>
    <x v="2"/>
    <x v="0"/>
  </r>
  <r>
    <d v="2018-12-25T00:00:00"/>
    <d v="2018-12-20T00:00:00"/>
    <d v="2018-12-25T00:00:00"/>
    <x v="0"/>
    <x v="0"/>
    <s v="NF9932"/>
    <n v="2088"/>
    <x v="3"/>
    <n v="2018"/>
    <x v="4"/>
    <x v="1"/>
    <x v="4"/>
    <x v="1"/>
    <x v="0"/>
  </r>
  <r>
    <d v="2019-02-01T00:00:00"/>
    <d v="2018-12-21T00:00:00"/>
    <d v="2019-02-01T00:00:00"/>
    <x v="0"/>
    <x v="2"/>
    <s v="NF2970"/>
    <n v="1168"/>
    <x v="5"/>
    <n v="2019"/>
    <x v="4"/>
    <x v="1"/>
    <x v="6"/>
    <x v="2"/>
    <x v="0"/>
  </r>
  <r>
    <d v="2019-03-26T00:00:00"/>
    <d v="2018-12-23T00:00:00"/>
    <d v="2019-01-28T00:00:00"/>
    <x v="0"/>
    <x v="2"/>
    <s v="NF4423"/>
    <n v="4429"/>
    <x v="7"/>
    <n v="2019"/>
    <x v="4"/>
    <x v="1"/>
    <x v="5"/>
    <x v="2"/>
    <x v="0"/>
  </r>
  <r>
    <d v="2019-02-23T00:00:00"/>
    <d v="2018-12-28T00:00:00"/>
    <d v="2019-02-23T00:00:00"/>
    <x v="0"/>
    <x v="1"/>
    <s v="NF9682"/>
    <n v="4955"/>
    <x v="5"/>
    <n v="2019"/>
    <x v="4"/>
    <x v="1"/>
    <x v="6"/>
    <x v="2"/>
    <x v="0"/>
  </r>
  <r>
    <d v="2019-01-19T00:00:00"/>
    <d v="2018-12-31T00:00:00"/>
    <d v="2019-01-18T00:00:00"/>
    <x v="0"/>
    <x v="1"/>
    <s v="NF7840"/>
    <n v="3201"/>
    <x v="6"/>
    <n v="2019"/>
    <x v="4"/>
    <x v="1"/>
    <x v="5"/>
    <x v="2"/>
    <x v="0"/>
  </r>
  <r>
    <d v="2019-02-15T00:00:00"/>
    <d v="2019-01-04T00:00:00"/>
    <d v="2019-02-15T00:00:00"/>
    <x v="0"/>
    <x v="4"/>
    <s v="NF4946"/>
    <n v="3007"/>
    <x v="5"/>
    <n v="2019"/>
    <x v="5"/>
    <x v="2"/>
    <x v="6"/>
    <x v="2"/>
    <x v="0"/>
  </r>
  <r>
    <d v="2019-02-15T00:00:00"/>
    <d v="2019-01-08T00:00:00"/>
    <d v="2019-02-15T00:00:00"/>
    <x v="0"/>
    <x v="2"/>
    <s v="NF6806"/>
    <n v="900"/>
    <x v="5"/>
    <n v="2019"/>
    <x v="5"/>
    <x v="2"/>
    <x v="6"/>
    <x v="2"/>
    <x v="0"/>
  </r>
  <r>
    <d v="2019-02-13T00:00:00"/>
    <d v="2019-01-13T00:00:00"/>
    <d v="2019-02-13T00:00:00"/>
    <x v="0"/>
    <x v="1"/>
    <s v="NF3882"/>
    <n v="2970"/>
    <x v="5"/>
    <n v="2019"/>
    <x v="5"/>
    <x v="2"/>
    <x v="6"/>
    <x v="2"/>
    <x v="0"/>
  </r>
  <r>
    <d v="2019-05-16T00:00:00"/>
    <d v="2019-01-17T00:00:00"/>
    <d v="2019-03-14T00:00:00"/>
    <x v="0"/>
    <x v="3"/>
    <s v="NF1850"/>
    <n v="4993"/>
    <x v="8"/>
    <n v="2019"/>
    <x v="5"/>
    <x v="2"/>
    <x v="7"/>
    <x v="2"/>
    <x v="0"/>
  </r>
  <r>
    <d v="2019-01-20T00:00:00"/>
    <d v="2019-01-20T00:00:00"/>
    <d v="2019-01-20T00:00:00"/>
    <x v="0"/>
    <x v="2"/>
    <s v="NF7979"/>
    <n v="1664"/>
    <x v="6"/>
    <n v="2019"/>
    <x v="5"/>
    <x v="2"/>
    <x v="5"/>
    <x v="2"/>
    <x v="0"/>
  </r>
  <r>
    <d v="2019-02-26T00:00:00"/>
    <d v="2019-01-21T00:00:00"/>
    <d v="2019-02-26T00:00:00"/>
    <x v="0"/>
    <x v="1"/>
    <s v="NF1547"/>
    <n v="1815"/>
    <x v="5"/>
    <n v="2019"/>
    <x v="5"/>
    <x v="2"/>
    <x v="6"/>
    <x v="2"/>
    <x v="0"/>
  </r>
  <r>
    <d v="2019-02-09T00:00:00"/>
    <d v="2019-01-23T00:00:00"/>
    <d v="2019-02-09T00:00:00"/>
    <x v="0"/>
    <x v="4"/>
    <s v="NF2309"/>
    <n v="3752"/>
    <x v="5"/>
    <n v="2019"/>
    <x v="5"/>
    <x v="2"/>
    <x v="6"/>
    <x v="2"/>
    <x v="0"/>
  </r>
  <r>
    <d v="2019-02-17T00:00:00"/>
    <d v="2019-01-27T00:00:00"/>
    <d v="2019-02-17T00:00:00"/>
    <x v="0"/>
    <x v="1"/>
    <s v="NF5791"/>
    <n v="177"/>
    <x v="5"/>
    <n v="2019"/>
    <x v="5"/>
    <x v="2"/>
    <x v="6"/>
    <x v="2"/>
    <x v="0"/>
  </r>
  <r>
    <d v="2019-02-17T00:00:00"/>
    <d v="2019-01-29T00:00:00"/>
    <d v="2019-02-17T00:00:00"/>
    <x v="0"/>
    <x v="1"/>
    <s v="NF2982"/>
    <n v="3619"/>
    <x v="5"/>
    <n v="2019"/>
    <x v="5"/>
    <x v="2"/>
    <x v="6"/>
    <x v="2"/>
    <x v="0"/>
  </r>
  <r>
    <d v="2019-03-10T00:00:00"/>
    <d v="2019-02-02T00:00:00"/>
    <d v="2019-03-10T00:00:00"/>
    <x v="0"/>
    <x v="4"/>
    <s v="NF1796"/>
    <n v="4030"/>
    <x v="7"/>
    <n v="2019"/>
    <x v="6"/>
    <x v="2"/>
    <x v="7"/>
    <x v="2"/>
    <x v="0"/>
  </r>
  <r>
    <d v="2019-02-16T00:00:00"/>
    <d v="2019-02-05T00:00:00"/>
    <d v="2019-02-16T00:00:00"/>
    <x v="0"/>
    <x v="4"/>
    <s v="NF2396"/>
    <n v="4157"/>
    <x v="5"/>
    <n v="2019"/>
    <x v="6"/>
    <x v="2"/>
    <x v="6"/>
    <x v="2"/>
    <x v="0"/>
  </r>
  <r>
    <d v="2019-03-08T00:00:00"/>
    <d v="2019-02-06T00:00:00"/>
    <d v="2019-03-08T00:00:00"/>
    <x v="0"/>
    <x v="0"/>
    <s v="NF8281"/>
    <n v="1417"/>
    <x v="7"/>
    <n v="2019"/>
    <x v="6"/>
    <x v="2"/>
    <x v="7"/>
    <x v="2"/>
    <x v="0"/>
  </r>
  <r>
    <d v="2019-03-16T00:00:00"/>
    <d v="2019-02-09T00:00:00"/>
    <d v="2019-03-16T00:00:00"/>
    <x v="0"/>
    <x v="2"/>
    <s v="NF3155"/>
    <n v="1117"/>
    <x v="7"/>
    <n v="2019"/>
    <x v="6"/>
    <x v="2"/>
    <x v="7"/>
    <x v="2"/>
    <x v="0"/>
  </r>
  <r>
    <d v="2019-03-17T00:00:00"/>
    <d v="2019-02-10T00:00:00"/>
    <d v="2019-03-17T00:00:00"/>
    <x v="0"/>
    <x v="3"/>
    <s v="NF4849"/>
    <n v="4461"/>
    <x v="7"/>
    <n v="2019"/>
    <x v="6"/>
    <x v="2"/>
    <x v="7"/>
    <x v="2"/>
    <x v="0"/>
  </r>
  <r>
    <d v="2019-04-05T00:00:00"/>
    <d v="2019-02-12T00:00:00"/>
    <d v="2019-03-30T00:00:00"/>
    <x v="0"/>
    <x v="1"/>
    <s v="NF4647"/>
    <n v="3732"/>
    <x v="9"/>
    <n v="2019"/>
    <x v="6"/>
    <x v="2"/>
    <x v="7"/>
    <x v="2"/>
    <x v="0"/>
  </r>
  <r>
    <d v="2019-02-16T00:00:00"/>
    <d v="2019-02-13T00:00:00"/>
    <d v="2019-02-16T00:00:00"/>
    <x v="0"/>
    <x v="2"/>
    <s v="NF9056"/>
    <n v="2024"/>
    <x v="5"/>
    <n v="2019"/>
    <x v="6"/>
    <x v="2"/>
    <x v="6"/>
    <x v="2"/>
    <x v="0"/>
  </r>
  <r>
    <m/>
    <d v="2019-02-16T00:00:00"/>
    <d v="2019-04-15T00:00:00"/>
    <x v="0"/>
    <x v="1"/>
    <s v="NF4097"/>
    <n v="928"/>
    <x v="4"/>
    <n v="0"/>
    <x v="6"/>
    <x v="2"/>
    <x v="8"/>
    <x v="2"/>
    <x v="1"/>
  </r>
  <r>
    <d v="2019-04-05T00:00:00"/>
    <d v="2019-02-17T00:00:00"/>
    <d v="2019-04-05T00:00:00"/>
    <x v="0"/>
    <x v="1"/>
    <s v="NF9792"/>
    <n v="3557"/>
    <x v="9"/>
    <n v="2019"/>
    <x v="6"/>
    <x v="2"/>
    <x v="8"/>
    <x v="2"/>
    <x v="0"/>
  </r>
  <r>
    <d v="2019-03-16T00:00:00"/>
    <d v="2019-02-18T00:00:00"/>
    <d v="2019-03-16T00:00:00"/>
    <x v="0"/>
    <x v="2"/>
    <s v="NF1943"/>
    <n v="741"/>
    <x v="7"/>
    <n v="2019"/>
    <x v="6"/>
    <x v="2"/>
    <x v="7"/>
    <x v="2"/>
    <x v="0"/>
  </r>
  <r>
    <d v="2019-03-24T00:00:00"/>
    <d v="2019-02-21T00:00:00"/>
    <d v="2019-03-24T00:00:00"/>
    <x v="0"/>
    <x v="2"/>
    <s v="NF5598"/>
    <n v="850"/>
    <x v="7"/>
    <n v="2019"/>
    <x v="6"/>
    <x v="2"/>
    <x v="7"/>
    <x v="2"/>
    <x v="0"/>
  </r>
  <r>
    <d v="2019-06-09T00:00:00"/>
    <d v="2019-02-26T00:00:00"/>
    <d v="2019-04-08T00:00:00"/>
    <x v="0"/>
    <x v="1"/>
    <s v="NF8881"/>
    <n v="4741"/>
    <x v="10"/>
    <n v="2019"/>
    <x v="6"/>
    <x v="2"/>
    <x v="8"/>
    <x v="2"/>
    <x v="0"/>
  </r>
  <r>
    <d v="2019-04-16T00:00:00"/>
    <d v="2019-03-01T00:00:00"/>
    <d v="2019-04-16T00:00:00"/>
    <x v="0"/>
    <x v="0"/>
    <s v="NF3500"/>
    <n v="471"/>
    <x v="9"/>
    <n v="2019"/>
    <x v="7"/>
    <x v="2"/>
    <x v="8"/>
    <x v="2"/>
    <x v="0"/>
  </r>
  <r>
    <d v="2019-05-05T00:00:00"/>
    <d v="2019-03-03T00:00:00"/>
    <d v="2019-04-13T00:00:00"/>
    <x v="0"/>
    <x v="0"/>
    <s v="NF3489"/>
    <n v="517"/>
    <x v="8"/>
    <n v="2019"/>
    <x v="7"/>
    <x v="2"/>
    <x v="8"/>
    <x v="2"/>
    <x v="0"/>
  </r>
  <r>
    <d v="2019-04-08T00:00:00"/>
    <d v="2019-03-10T00:00:00"/>
    <d v="2019-04-08T00:00:00"/>
    <x v="0"/>
    <x v="0"/>
    <s v="NF8682"/>
    <n v="3034"/>
    <x v="9"/>
    <n v="2019"/>
    <x v="7"/>
    <x v="2"/>
    <x v="8"/>
    <x v="2"/>
    <x v="0"/>
  </r>
  <r>
    <d v="2019-04-23T00:00:00"/>
    <d v="2019-03-13T00:00:00"/>
    <d v="2019-04-23T00:00:00"/>
    <x v="0"/>
    <x v="1"/>
    <s v="NF8525"/>
    <n v="3172"/>
    <x v="9"/>
    <n v="2019"/>
    <x v="7"/>
    <x v="2"/>
    <x v="8"/>
    <x v="2"/>
    <x v="0"/>
  </r>
  <r>
    <d v="2019-03-31T00:00:00"/>
    <d v="2019-03-19T00:00:00"/>
    <d v="2019-03-31T00:00:00"/>
    <x v="0"/>
    <x v="4"/>
    <s v="NF2006"/>
    <n v="2069"/>
    <x v="7"/>
    <n v="2019"/>
    <x v="7"/>
    <x v="2"/>
    <x v="7"/>
    <x v="2"/>
    <x v="0"/>
  </r>
  <r>
    <d v="2019-05-29T00:00:00"/>
    <d v="2019-03-21T00:00:00"/>
    <d v="2019-04-04T00:00:00"/>
    <x v="0"/>
    <x v="4"/>
    <s v="NF7648"/>
    <n v="3849"/>
    <x v="8"/>
    <n v="2019"/>
    <x v="7"/>
    <x v="2"/>
    <x v="8"/>
    <x v="2"/>
    <x v="0"/>
  </r>
  <r>
    <d v="2019-06-06T00:00:00"/>
    <d v="2019-03-27T00:00:00"/>
    <d v="2019-05-01T00:00:00"/>
    <x v="0"/>
    <x v="2"/>
    <s v="NF6770"/>
    <n v="4141"/>
    <x v="10"/>
    <n v="2019"/>
    <x v="7"/>
    <x v="2"/>
    <x v="9"/>
    <x v="2"/>
    <x v="0"/>
  </r>
  <r>
    <m/>
    <d v="2019-03-28T00:00:00"/>
    <d v="2019-05-01T00:00:00"/>
    <x v="0"/>
    <x v="2"/>
    <s v="NF2352"/>
    <n v="1348"/>
    <x v="4"/>
    <n v="0"/>
    <x v="7"/>
    <x v="2"/>
    <x v="9"/>
    <x v="2"/>
    <x v="1"/>
  </r>
  <r>
    <d v="2019-04-24T00:00:00"/>
    <d v="2019-04-03T00:00:00"/>
    <d v="2019-04-24T00:00:00"/>
    <x v="0"/>
    <x v="1"/>
    <s v="NF4686"/>
    <n v="1738"/>
    <x v="9"/>
    <n v="2019"/>
    <x v="8"/>
    <x v="2"/>
    <x v="8"/>
    <x v="2"/>
    <x v="0"/>
  </r>
  <r>
    <d v="2019-05-31T00:00:00"/>
    <d v="2019-04-06T00:00:00"/>
    <d v="2019-05-31T00:00:00"/>
    <x v="0"/>
    <x v="1"/>
    <s v="NF9108"/>
    <n v="732"/>
    <x v="8"/>
    <n v="2019"/>
    <x v="8"/>
    <x v="2"/>
    <x v="9"/>
    <x v="2"/>
    <x v="0"/>
  </r>
  <r>
    <d v="2019-06-09T00:00:00"/>
    <d v="2019-04-07T00:00:00"/>
    <d v="2019-05-01T00:00:00"/>
    <x v="0"/>
    <x v="2"/>
    <s v="NF1934"/>
    <n v="373"/>
    <x v="10"/>
    <n v="2019"/>
    <x v="8"/>
    <x v="2"/>
    <x v="9"/>
    <x v="2"/>
    <x v="0"/>
  </r>
  <r>
    <d v="2019-08-03T00:00:00"/>
    <d v="2019-04-09T00:00:00"/>
    <d v="2019-05-24T00:00:00"/>
    <x v="0"/>
    <x v="0"/>
    <s v="NF5748"/>
    <n v="609"/>
    <x v="12"/>
    <n v="2019"/>
    <x v="8"/>
    <x v="2"/>
    <x v="9"/>
    <x v="2"/>
    <x v="0"/>
  </r>
  <r>
    <d v="2019-05-30T00:00:00"/>
    <d v="2019-04-12T00:00:00"/>
    <d v="2019-05-30T00:00:00"/>
    <x v="0"/>
    <x v="1"/>
    <s v="NF3443"/>
    <n v="2883"/>
    <x v="8"/>
    <n v="2019"/>
    <x v="8"/>
    <x v="2"/>
    <x v="9"/>
    <x v="2"/>
    <x v="0"/>
  </r>
  <r>
    <d v="2019-04-15T00:00:00"/>
    <d v="2019-04-14T00:00:00"/>
    <d v="2019-04-15T00:00:00"/>
    <x v="0"/>
    <x v="0"/>
    <s v="NF4433"/>
    <n v="4651"/>
    <x v="9"/>
    <n v="2019"/>
    <x v="8"/>
    <x v="2"/>
    <x v="8"/>
    <x v="2"/>
    <x v="0"/>
  </r>
  <r>
    <d v="2019-04-24T00:00:00"/>
    <d v="2019-04-18T00:00:00"/>
    <d v="2019-04-24T00:00:00"/>
    <x v="0"/>
    <x v="0"/>
    <s v="NF7700"/>
    <n v="4797"/>
    <x v="9"/>
    <n v="2019"/>
    <x v="8"/>
    <x v="2"/>
    <x v="8"/>
    <x v="2"/>
    <x v="0"/>
  </r>
  <r>
    <d v="2019-05-13T00:00:00"/>
    <d v="2019-04-20T00:00:00"/>
    <d v="2019-05-13T00:00:00"/>
    <x v="0"/>
    <x v="4"/>
    <s v="NF8475"/>
    <n v="1620"/>
    <x v="8"/>
    <n v="2019"/>
    <x v="8"/>
    <x v="2"/>
    <x v="9"/>
    <x v="2"/>
    <x v="0"/>
  </r>
  <r>
    <d v="2019-06-09T00:00:00"/>
    <d v="2019-04-27T00:00:00"/>
    <d v="2019-06-09T00:00:00"/>
    <x v="0"/>
    <x v="2"/>
    <s v="NF3694"/>
    <n v="245"/>
    <x v="10"/>
    <n v="2019"/>
    <x v="8"/>
    <x v="2"/>
    <x v="10"/>
    <x v="2"/>
    <x v="0"/>
  </r>
  <r>
    <d v="2019-05-10T00:00:00"/>
    <d v="2019-04-29T00:00:00"/>
    <d v="2019-05-10T00:00:00"/>
    <x v="0"/>
    <x v="1"/>
    <s v="NF5571"/>
    <n v="2091"/>
    <x v="8"/>
    <n v="2019"/>
    <x v="8"/>
    <x v="2"/>
    <x v="9"/>
    <x v="2"/>
    <x v="0"/>
  </r>
  <r>
    <d v="2019-05-09T00:00:00"/>
    <d v="2019-04-30T00:00:00"/>
    <d v="2019-05-09T00:00:00"/>
    <x v="0"/>
    <x v="1"/>
    <s v="NF7836"/>
    <n v="3200"/>
    <x v="8"/>
    <n v="2019"/>
    <x v="8"/>
    <x v="2"/>
    <x v="9"/>
    <x v="2"/>
    <x v="0"/>
  </r>
  <r>
    <d v="2019-05-19T00:00:00"/>
    <d v="2019-05-02T00:00:00"/>
    <d v="2019-05-19T00:00:00"/>
    <x v="0"/>
    <x v="2"/>
    <s v="NF7705"/>
    <n v="583"/>
    <x v="8"/>
    <n v="2019"/>
    <x v="9"/>
    <x v="2"/>
    <x v="9"/>
    <x v="2"/>
    <x v="0"/>
  </r>
  <r>
    <d v="2019-06-10T00:00:00"/>
    <d v="2019-05-05T00:00:00"/>
    <d v="2019-06-10T00:00:00"/>
    <x v="0"/>
    <x v="1"/>
    <s v="NF1629"/>
    <n v="4505"/>
    <x v="10"/>
    <n v="2019"/>
    <x v="9"/>
    <x v="2"/>
    <x v="10"/>
    <x v="2"/>
    <x v="0"/>
  </r>
  <r>
    <d v="2019-06-08T00:00:00"/>
    <d v="2019-05-07T00:00:00"/>
    <d v="2019-05-24T00:00:00"/>
    <x v="0"/>
    <x v="1"/>
    <s v="NF4027"/>
    <n v="343"/>
    <x v="10"/>
    <n v="2019"/>
    <x v="9"/>
    <x v="2"/>
    <x v="9"/>
    <x v="2"/>
    <x v="0"/>
  </r>
  <r>
    <d v="2019-05-18T00:00:00"/>
    <d v="2019-05-08T00:00:00"/>
    <d v="2019-05-18T00:00:00"/>
    <x v="0"/>
    <x v="0"/>
    <s v="NF7582"/>
    <n v="4510"/>
    <x v="8"/>
    <n v="2019"/>
    <x v="9"/>
    <x v="2"/>
    <x v="9"/>
    <x v="2"/>
    <x v="0"/>
  </r>
  <r>
    <m/>
    <d v="2019-05-12T00:00:00"/>
    <d v="2019-05-20T00:00:00"/>
    <x v="0"/>
    <x v="1"/>
    <s v="NF7868"/>
    <n v="667"/>
    <x v="4"/>
    <n v="0"/>
    <x v="9"/>
    <x v="2"/>
    <x v="9"/>
    <x v="2"/>
    <x v="1"/>
  </r>
  <r>
    <d v="2019-06-15T00:00:00"/>
    <d v="2019-05-15T00:00:00"/>
    <d v="2019-06-15T00:00:00"/>
    <x v="0"/>
    <x v="1"/>
    <s v="NF6154"/>
    <n v="1006"/>
    <x v="10"/>
    <n v="2019"/>
    <x v="9"/>
    <x v="2"/>
    <x v="10"/>
    <x v="2"/>
    <x v="0"/>
  </r>
  <r>
    <d v="2019-08-09T00:00:00"/>
    <d v="2019-05-19T00:00:00"/>
    <d v="2019-06-19T00:00:00"/>
    <x v="0"/>
    <x v="2"/>
    <s v="NF5531"/>
    <n v="1071"/>
    <x v="12"/>
    <n v="2019"/>
    <x v="9"/>
    <x v="2"/>
    <x v="10"/>
    <x v="2"/>
    <x v="0"/>
  </r>
  <r>
    <d v="2019-06-14T00:00:00"/>
    <d v="2019-05-24T00:00:00"/>
    <d v="2019-06-14T00:00:00"/>
    <x v="0"/>
    <x v="4"/>
    <s v="NF9744"/>
    <n v="2194"/>
    <x v="10"/>
    <n v="2019"/>
    <x v="9"/>
    <x v="2"/>
    <x v="10"/>
    <x v="2"/>
    <x v="0"/>
  </r>
  <r>
    <d v="2019-05-26T00:00:00"/>
    <d v="2019-05-26T00:00:00"/>
    <d v="2019-05-26T00:00:00"/>
    <x v="0"/>
    <x v="1"/>
    <s v="NF1516"/>
    <n v="2531"/>
    <x v="8"/>
    <n v="2019"/>
    <x v="9"/>
    <x v="2"/>
    <x v="9"/>
    <x v="2"/>
    <x v="0"/>
  </r>
  <r>
    <d v="2019-08-31T00:00:00"/>
    <d v="2019-05-29T00:00:00"/>
    <d v="2019-07-09T00:00:00"/>
    <x v="0"/>
    <x v="0"/>
    <s v="NF2007"/>
    <n v="657"/>
    <x v="12"/>
    <n v="2019"/>
    <x v="9"/>
    <x v="2"/>
    <x v="11"/>
    <x v="2"/>
    <x v="0"/>
  </r>
  <r>
    <d v="2019-07-02T00:00:00"/>
    <d v="2019-05-30T00:00:00"/>
    <d v="2019-07-02T00:00:00"/>
    <x v="0"/>
    <x v="3"/>
    <s v="NF9904"/>
    <n v="4535"/>
    <x v="11"/>
    <n v="2019"/>
    <x v="9"/>
    <x v="2"/>
    <x v="11"/>
    <x v="2"/>
    <x v="0"/>
  </r>
  <r>
    <d v="2019-07-21T00:00:00"/>
    <d v="2019-06-04T00:00:00"/>
    <d v="2019-06-25T00:00:00"/>
    <x v="0"/>
    <x v="1"/>
    <s v="NF8631"/>
    <n v="1848"/>
    <x v="11"/>
    <n v="2019"/>
    <x v="10"/>
    <x v="2"/>
    <x v="10"/>
    <x v="2"/>
    <x v="0"/>
  </r>
  <r>
    <d v="2019-06-17T00:00:00"/>
    <d v="2019-06-09T00:00:00"/>
    <d v="2019-06-16T00:00:00"/>
    <x v="0"/>
    <x v="1"/>
    <s v="NF5098"/>
    <n v="191"/>
    <x v="10"/>
    <n v="2019"/>
    <x v="10"/>
    <x v="2"/>
    <x v="10"/>
    <x v="2"/>
    <x v="0"/>
  </r>
  <r>
    <m/>
    <d v="2019-06-13T00:00:00"/>
    <d v="2019-07-22T00:00:00"/>
    <x v="0"/>
    <x v="3"/>
    <s v="NF8169"/>
    <n v="508"/>
    <x v="4"/>
    <n v="0"/>
    <x v="10"/>
    <x v="2"/>
    <x v="11"/>
    <x v="2"/>
    <x v="1"/>
  </r>
  <r>
    <d v="2019-07-17T00:00:00"/>
    <d v="2019-06-15T00:00:00"/>
    <d v="2019-07-17T00:00:00"/>
    <x v="0"/>
    <x v="4"/>
    <s v="NF4469"/>
    <n v="1482"/>
    <x v="11"/>
    <n v="2019"/>
    <x v="10"/>
    <x v="2"/>
    <x v="11"/>
    <x v="2"/>
    <x v="0"/>
  </r>
  <r>
    <d v="2019-07-01T00:00:00"/>
    <d v="2019-06-16T00:00:00"/>
    <d v="2019-07-01T00:00:00"/>
    <x v="0"/>
    <x v="2"/>
    <s v="NF6729"/>
    <n v="555"/>
    <x v="11"/>
    <n v="2019"/>
    <x v="10"/>
    <x v="2"/>
    <x v="11"/>
    <x v="2"/>
    <x v="0"/>
  </r>
  <r>
    <d v="2019-10-03T00:00:00"/>
    <d v="2019-06-20T00:00:00"/>
    <d v="2019-08-10T00:00:00"/>
    <x v="0"/>
    <x v="3"/>
    <s v="NF3586"/>
    <n v="1906"/>
    <x v="1"/>
    <n v="2019"/>
    <x v="10"/>
    <x v="2"/>
    <x v="0"/>
    <x v="2"/>
    <x v="0"/>
  </r>
  <r>
    <d v="2019-06-29T00:00:00"/>
    <d v="2019-06-25T00:00:00"/>
    <d v="2019-06-29T00:00:00"/>
    <x v="0"/>
    <x v="3"/>
    <s v="NF9837"/>
    <n v="450"/>
    <x v="10"/>
    <n v="2019"/>
    <x v="10"/>
    <x v="2"/>
    <x v="10"/>
    <x v="2"/>
    <x v="0"/>
  </r>
  <r>
    <m/>
    <d v="2019-06-28T00:00:00"/>
    <d v="2019-07-16T00:00:00"/>
    <x v="0"/>
    <x v="1"/>
    <s v="NF6344"/>
    <n v="1479"/>
    <x v="4"/>
    <n v="0"/>
    <x v="10"/>
    <x v="2"/>
    <x v="11"/>
    <x v="2"/>
    <x v="1"/>
  </r>
  <r>
    <d v="2019-09-19T00:00:00"/>
    <d v="2019-06-29T00:00:00"/>
    <d v="2019-07-01T00:00:00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934C2-0398-45CD-868A-4D46D3730ED3}" name="TdDetalhaReceita" cacheId="3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B6:N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8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0" item="1" hier="-1"/>
  </pageFields>
  <dataFields count="1">
    <dataField name="Soma de VALOR" fld="6" baseField="0" baseItem="0" numFmtId="4"/>
  </dataFields>
  <formats count="2">
    <format dxfId="8">
      <pivotArea collapsedLevelsAreSubtotals="1" fieldPosition="0">
        <references count="3">
          <reference field="3" count="0" selected="0"/>
          <reference field="4" count="1">
            <x v="0"/>
          </reference>
          <reference field="9" count="1" selected="0">
            <x v="3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183CB-8ED2-417D-B42B-2C57C938EB88}" name="TdDetalhaDespesa" cacheId="2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B6:O16" firstHeaderRow="1" firstDataRow="2" firstDataCol="1" rowPageCount="1" colPageCount="1"/>
  <pivotFields count="13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showAll="0"/>
    <pivotField dataField="1" showAll="0"/>
    <pivotField showAll="0"/>
    <pivotField axis="axisPage" showAll="0">
      <items count="5">
        <item x="1"/>
        <item x="0"/>
        <item x="2"/>
        <item x="3"/>
        <item t="default"/>
      </items>
    </pivotField>
    <pivotField axis="axisCol" showAll="0">
      <items count="14">
        <item x="12"/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8" hier="-1"/>
  </pageFields>
  <dataFields count="1">
    <dataField name="Soma de VALOR" fld="6" baseField="0" baseItem="0"/>
  </dataFields>
  <formats count="1">
    <format dxfId="6">
      <pivotArea outline="0" collapsedLevelsAreSubtotals="1" fieldPosition="0">
        <references count="1">
          <reference field="9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E2226-39E8-4BC9-B865-03774399E7D8}" name="TdContasPagar" cacheId="2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B6:G12" firstHeaderRow="1" firstDataRow="3" firstDataCol="1" rowPageCount="1" colPageCount="1"/>
  <pivotFields count="13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showAll="0"/>
    <pivotField dataField="1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Col" showAll="0">
      <items count="14">
        <item x="12"/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</pivotFields>
  <rowFields count="2">
    <field x="3"/>
    <field x="4"/>
  </rowFields>
  <rowItems count="4">
    <i>
      <x/>
    </i>
    <i r="1">
      <x v="1"/>
    </i>
    <i r="1">
      <x v="4"/>
    </i>
    <i t="grand">
      <x/>
    </i>
  </rowItems>
  <colFields count="2">
    <field x="7"/>
    <field x="12"/>
  </colFields>
  <colItems count="5">
    <i>
      <x/>
      <x v="1"/>
    </i>
    <i r="1">
      <x v="3"/>
    </i>
    <i r="1">
      <x v="6"/>
    </i>
    <i r="1">
      <x v="8"/>
    </i>
    <i t="default">
      <x/>
    </i>
  </colItems>
  <pageFields count="1">
    <pageField fld="11" item="2" hier="-1"/>
  </pageFields>
  <dataFields count="1">
    <dataField name="Soma de VALOR" fld="6" baseField="0" baseItem="0" numFmtId="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43BB1-564D-4AC0-8273-6E4E9316F7C0}" name="TdContasReceber" cacheId="3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B6:I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8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h="1" x="0"/>
        <item x="1"/>
        <item h="1" x="2"/>
        <item t="default"/>
      </items>
    </pivotField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7">
    <i>
      <x/>
      <x v="3"/>
    </i>
    <i r="1">
      <x v="5"/>
    </i>
    <i r="1">
      <x v="7"/>
    </i>
    <i r="1">
      <x v="8"/>
    </i>
    <i r="1">
      <x v="9"/>
    </i>
    <i r="1">
      <x v="11"/>
    </i>
    <i t="default">
      <x/>
    </i>
  </colItems>
  <pageFields count="1">
    <pageField fld="12" item="1" hier="-1"/>
  </pageFields>
  <dataFields count="1">
    <dataField name="Soma de VALOR" fld="6" baseField="0" baseItem="0" numFmtId="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113F2-AF23-46CA-BCFD-CF0831B9B0FF}" name="TdContasReceberVencidas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8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2">
    <field x="3"/>
    <field x="4"/>
  </rowFields>
  <rowItems count="5">
    <i>
      <x/>
    </i>
    <i r="1">
      <x/>
    </i>
    <i r="1">
      <x v="1"/>
    </i>
    <i r="1">
      <x v="3"/>
    </i>
    <i t="grand">
      <x/>
    </i>
  </rowItems>
  <colFields count="2">
    <field x="13"/>
    <field x="9"/>
  </colFields>
  <colItems count="5">
    <i>
      <x v="1"/>
      <x v="8"/>
    </i>
    <i r="1">
      <x v="9"/>
    </i>
    <i r="1">
      <x v="10"/>
    </i>
    <i t="default">
      <x v="1"/>
    </i>
    <i t="grand">
      <x/>
    </i>
  </colItems>
  <pageFields count="1">
    <pageField fld="10" item="0" hier="-1"/>
  </pageFields>
  <dataFields count="1">
    <dataField name="Soma de VALOR" fld="6" baseField="0" baseItem="0" numFmtId="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69C85E3-5CB7-4FD6-85BB-5F6A62669F6C}" sourceName="MÊS COMPETÊNCIA">
  <pivotTables>
    <pivotTable tabId="12" name="TdDetalhaReceita"/>
  </pivotTables>
  <data>
    <tabular pivotCacheId="593141724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C2444090-5F6C-4BBF-BC3C-DDE8FF9553CC}" sourceName="ANO COMPETÊNCIA">
  <pivotTables>
    <pivotTable tabId="12" name="TdDetalhaReceita"/>
  </pivotTables>
  <data>
    <tabular pivotCacheId="593141724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9B6021E7-FFFD-4A29-B1CF-EBAD1E1774D4}" sourceName="MÊS COMPETÊNCIA">
  <pivotTables>
    <pivotTable tabId="13" name="TdDetalhaDespesa"/>
  </pivotTables>
  <data>
    <tabular pivotCacheId="107083777">
      <items count="13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  <i x="1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1D5D942E-75CD-4E32-BA4F-8E5DE4C0BD5E}" sourceName="ANO COMPETÊNCIA">
  <pivotTables>
    <pivotTable tabId="13" name="TdDetalhaDespesa"/>
  </pivotTables>
  <data>
    <tabular pivotCacheId="107083777">
      <items count="4">
        <i x="0" s="1"/>
        <i x="1" s="1"/>
        <i x="2" s="1"/>
        <i x="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42E0142F-0F13-4246-BFAB-D815389DA28B}" sourceName="ANO COMPETÊNCIA">
  <pivotTables>
    <pivotTable tabId="14" name="TdContasPagar"/>
  </pivotTables>
  <data>
    <tabular pivotCacheId="107083777">
      <items count="4">
        <i x="0" s="1"/>
        <i x="1" s="1"/>
        <i x="3" s="1" nd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AAA35A94-1C28-45C3-ABAA-80F6E710AC84}" sourceName="MÊS PREVISTO">
  <pivotTables>
    <pivotTable tabId="14" name="TdContasPagar"/>
  </pivotTables>
  <data>
    <tabular pivotCacheId="107083777">
      <items count="13">
        <i x="4" s="1"/>
        <i x="6" s="1"/>
        <i x="9" s="1"/>
        <i x="11" s="1"/>
        <i x="12" s="1" nd="1"/>
        <i x="5" s="1" nd="1"/>
        <i x="7" s="1" nd="1"/>
        <i x="8" s="1" nd="1"/>
        <i x="10" s="1" nd="1"/>
        <i x="1" s="1" nd="1"/>
        <i x="0" s="1" nd="1"/>
        <i x="2" s="1" nd="1"/>
        <i x="3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A60672B2-B61F-437B-AF48-85DE7D6A42DD}" sourceName="ANO COMPETÊNCIA">
  <pivotTables>
    <pivotTable tabId="15" name="TdContasReceber"/>
  </pivotTables>
  <data>
    <tabular pivotCacheId="593141724">
      <items count="3">
        <i x="0"/>
        <i x="1" s="1"/>
        <i x="2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FC44AB91-E1AB-454B-B638-A3E91AF26521}" sourceName="MÊS PREVISTO">
  <pivotTables>
    <pivotTable tabId="15" name="TdContasReceber"/>
  </pivotTables>
  <data>
    <tabular pivotCacheId="593141724">
      <items count="12">
        <i x="8" s="1"/>
        <i x="10" s="1"/>
        <i x="0" s="1"/>
        <i x="1" s="1"/>
        <i x="2" s="1"/>
        <i x="4" s="1"/>
        <i x="5" s="1" nd="1"/>
        <i x="6" s="1" nd="1"/>
        <i x="7" s="1" nd="1"/>
        <i x="9" s="1" nd="1"/>
        <i x="11" s="1" nd="1"/>
        <i x="3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4BE220AA-26FF-4E78-9591-AB0531F38473}" sourceName="ANO COMPETÊNCIA">
  <pivotTables>
    <pivotTable tabId="16" name="TdContasReceberVencidas"/>
  </pivotTables>
  <data>
    <tabular pivotCacheId="59314172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497E249B-7969-4793-982E-F03DE08B579E}" cache="SegmentaçãodeDados_MÊS_COMPETÊNCIA" caption="MÊS COMPETÊNCIA" columnCount="6" rowHeight="241300"/>
  <slicer name="ANO COMPETÊNCIA" xr10:uid="{8DAE3EE6-B5ED-480F-B097-1239AA6E3649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7242D9C9-5872-4CF9-A1D4-14BC6217043D}" cache="SegmentaçãodeDados_MÊS_COMPETÊNCIA1" caption="MÊS COMPETÊNCIA" columnCount="6" rowHeight="241300"/>
  <slicer name="ANO COMPETÊNCIA 1" xr10:uid="{1C05EBEF-26CA-4E1C-8ECC-76A5E9D029B5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B96FEE9-91AC-4729-AA92-AE3471A915E7}" cache="SegmentaçãodeDados_ANO_COMPETÊNCIA2" caption="ANO COMPETÊNCIA" columnCount="3" rowHeight="241300"/>
  <slicer name="MÊS PREVISTO" xr10:uid="{D41E4EE9-1305-4C15-9397-9B82C479BA39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1C18B747-6482-4796-8622-30A0D2005BFD}" cache="SegmentaçãodeDados_ANO_COMPETÊNCIA3" caption="ANO COMPETÊNCIA" columnCount="2" rowHeight="241300"/>
  <slicer name="MÊS PREVISTO 1" xr10:uid="{2942A441-0813-417B-809E-4E69B898049B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A68F5C90-5E46-4A0E-A97B-2010F48F33F7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C4EAD4-567B-4FD1-B685-B2192513B960}" name="Tabela8" displayName="Tabela8" ref="B6:B11" totalsRowShown="0">
  <autoFilter ref="B6:B11" xr:uid="{5AD76654-8A92-4B17-BF13-31FE94BDC813}"/>
  <tableColumns count="1">
    <tableColumn id="1" xr3:uid="{4D46BA1C-8AC1-417C-96CD-C9F597707B6F}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C2267-66C5-4DD9-91A4-AA45AA9B5A1A}" name="Tabela3" displayName="Tabela3" ref="B6:C15" totalsRowShown="0" dataDxfId="27">
  <autoFilter ref="B6:C15" xr:uid="{06381373-AB7F-47B3-8321-A2507E39D19C}"/>
  <tableColumns count="2">
    <tableColumn id="1" xr3:uid="{620172E4-0A03-43FC-944D-8DE34CCEF514}" name="Nível 1" dataDxfId="26"/>
    <tableColumn id="2" xr3:uid="{8E8E67EF-3629-4682-8708-C13A5A8CA251}" name="Nível 2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841AC-1A38-4D33-B43C-8F1DA67F20D8}" name="TbPCSaídasN1" displayName="TbPCSaídasN1" ref="B7:B13" totalsRowShown="0" headerRowDxfId="24">
  <autoFilter ref="B7:B13" xr:uid="{B2A7D22B-3C99-469B-B2BC-22748226BE06}"/>
  <tableColumns count="1">
    <tableColumn id="1" xr3:uid="{7D02D9AD-B2EB-4872-B4E3-36F7361CB9BE}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E55F64-EA1E-4DF4-878E-25EA22A48871}" name="TbPcSaidasN2" displayName="TbPcSaidasN2" ref="B6:C18" totalsRowShown="0">
  <autoFilter ref="B6:C18" xr:uid="{58C7150F-C182-4FD2-99F8-6EB3655F7281}"/>
  <tableColumns count="2">
    <tableColumn id="1" xr3:uid="{56664EAC-E45F-4ABB-B47E-B1F9ECC5F48C}" name="NÍVEL 1"/>
    <tableColumn id="2" xr3:uid="{2ED170D7-7644-4015-965C-3444D1F455FA}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E017AA-F59E-493E-A560-89F8F965D570}" name="TbRegistroEntradas" displayName="TbRegistroEntradas" ref="B6:Q237" totalsRowShown="0" headerRowDxfId="23">
  <autoFilter ref="B6:Q237" xr:uid="{2BE7D28B-4D96-4F84-9983-9D52269C439A}"/>
  <tableColumns count="16">
    <tableColumn id="1" xr3:uid="{CCE2084D-7205-4B72-840C-B22CC20BB27A}" name="DATA DO CAIXA REALIZADO"/>
    <tableColumn id="2" xr3:uid="{7E9BD725-3E4C-4D0E-8DBD-0D875340B499}" name="DATA DA COMPETÊNCIA"/>
    <tableColumn id="3" xr3:uid="{41EDBB7E-54D3-401F-A96F-A400DBFA5C79}" name="DATA DO CAIXA PREVISTO"/>
    <tableColumn id="4" xr3:uid="{13E825F7-7289-47A3-B468-7D315FCA4D87}" name="CONTA NÍVEL 1"/>
    <tableColumn id="5" xr3:uid="{56B0E325-8F09-4A80-A0DD-B7C46790B450}" name="CONTA NÍVEL 2"/>
    <tableColumn id="6" xr3:uid="{599B7DD7-921C-4EE7-A592-25C68DEEA516}" name="HISTÓRICO"/>
    <tableColumn id="7" xr3:uid="{9928ADB3-66F7-481C-9ACC-F696E0351C5D}" name="VALOR"/>
    <tableColumn id="8" xr3:uid="{171CE447-270B-484C-B692-B66F10190497}" name="MÊS CAIXA" dataDxfId="22">
      <calculatedColumnFormula>IF(TbRegistroEntradas[[#This Row],[DATA DO CAIXA REALIZADO]]="",0,MONTH(TbRegistroEntradas[[#This Row],[DATA DO CAIXA REALIZADO]]))</calculatedColumnFormula>
    </tableColumn>
    <tableColumn id="9" xr3:uid="{34F55E37-B44D-47CB-AB2F-4767FCB8AB11}" name="ANO CAIXA" dataDxfId="21">
      <calculatedColumnFormula>IF(TbRegistroEntradas[[#This Row],[DATA DO CAIXA REALIZADO]]="",0,YEAR(TbRegistroEntradas[[#This Row],[DATA DO CAIXA REALIZADO]]))</calculatedColumnFormula>
    </tableColumn>
    <tableColumn id="10" xr3:uid="{E2E971E3-4BF3-4815-91A8-E3B10BDF7577}" name="MÊS COMPETÊNCIA" dataDxfId="20">
      <calculatedColumnFormula>IF(TbRegistroEntradas[[#This Row],[DATA DA COMPETÊNCIA]]="",0,MONTH(TbRegistroEntradas[[#This Row],[DATA DA COMPETÊNCIA]]))</calculatedColumnFormula>
    </tableColumn>
    <tableColumn id="11" xr3:uid="{2E6C27CA-47E3-4152-ADFD-297BC2495C87}" name="ANO COMPETÊNCIA" dataDxfId="19">
      <calculatedColumnFormula>IF(TbRegistroEntradas[[#This Row],[DATA DA COMPETÊNCIA]]="",0,YEAR(TbRegistroEntradas[[#This Row],[DATA DA COMPETÊNCIA]]))</calculatedColumnFormula>
    </tableColumn>
    <tableColumn id="12" xr3:uid="{5F511DA3-23E8-403E-89F5-468C47296621}" name="MÊS PREVISTO" dataDxfId="18">
      <calculatedColumnFormula>IF(TbRegistroEntradas[[#This Row],[DATA DO CAIXA PREVISTO]]="",0,MONTH(TbRegistroEntradas[[#This Row],[DATA DO CAIXA PREVISTO]]))</calculatedColumnFormula>
    </tableColumn>
    <tableColumn id="13" xr3:uid="{D9CEEB93-CC94-4AB5-8C78-979406548B1D}" name="ANO PREVISTO" dataDxfId="17">
      <calculatedColumnFormula>IF(TbRegistroEntradas[[#This Row],[DATA DO CAIXA PREVISTO]]="",0,YEAR(TbRegistroEntradas[[#This Row],[DATA DO CAIXA PREVISTO]]))</calculatedColumnFormula>
    </tableColumn>
    <tableColumn id="14" xr3:uid="{301C5E2F-E973-4CB7-8FF4-996E0929A926}" name="CONTA VENCIDA" dataDxfId="16">
      <calculatedColumnFormula>IF(AND(TbRegistroEntradas[[#This Row],[DATA DO CAIXA PREVISTO]]&lt;TODAY(),TbRegistroEntradas[[#This Row],[DATA DO CAIXA REALIZADO]]=""),"vencida","Nao vencida")</calculatedColumnFormula>
    </tableColumn>
    <tableColumn id="15" xr3:uid="{46CA496E-5982-4596-BE39-437D59733D6A}" name="VENDA À VISTA" dataDxfId="2">
      <calculatedColumnFormula>IF(TbRegistroEntradas[[#This Row],[DATA DA COMPETÊNCIA]]=TbRegistroEntradas[[#This Row],[DATA DO CAIXA PREVISTO]],"Vista","Prazo")</calculatedColumnFormula>
    </tableColumn>
    <tableColumn id="16" xr3:uid="{F45A77F1-085B-4764-AF8A-C10C6DE4B098}" name="DIAS DE ATRASO" dataDxfId="1">
      <calculatedColumnFormula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5AEBB-6535-46B8-B5AA-6FAA1855C06D}" name="TbRegistroSaídas" displayName="TbRegistroSaídas" ref="B6:O237" totalsRowShown="0" headerRowDxfId="15">
  <autoFilter ref="B6:O237" xr:uid="{2BE7D28B-4D96-4F84-9983-9D52269C439A}"/>
  <tableColumns count="14">
    <tableColumn id="1" xr3:uid="{B670ADCF-DB3E-4111-9A43-74E6B1351278}" name="DATA DO CAIXA REALIZADO"/>
    <tableColumn id="2" xr3:uid="{C91CD31A-33DF-4C2F-BC81-FE1055D4154E}" name="DATA DA COMPETÊNCIA"/>
    <tableColumn id="3" xr3:uid="{04018444-FD73-4C20-B439-836270C52FD5}" name="DATA DO CAIXA PREVISTO"/>
    <tableColumn id="4" xr3:uid="{DD75A072-51CF-42E5-A0B5-8F3C14B718A0}" name="CONTA NÍVEL 1"/>
    <tableColumn id="5" xr3:uid="{A3F4BEDB-288E-4CBA-B107-E709BA9C3C2F}" name="CONTA NÍVEL 2"/>
    <tableColumn id="6" xr3:uid="{CC437005-4A93-4A3B-9453-B354E19F8521}" name="HISTÓRICO"/>
    <tableColumn id="7" xr3:uid="{A9D36853-927B-4CD3-85DD-B472AAB7A9A9}" name="VALOR"/>
    <tableColumn id="8" xr3:uid="{AABE2121-547E-4057-ACDC-DD19F115A04D}" name="MÊS CAIXA" dataDxfId="14">
      <calculatedColumnFormula>IF(TbRegistroSaídas[[#This Row],[DATA DO CAIXA REALIZADO]]="",0,MONTH(TbRegistroSaídas[[#This Row],[DATA DO CAIXA REALIZADO]]))</calculatedColumnFormula>
    </tableColumn>
    <tableColumn id="9" xr3:uid="{4B4A0DE6-E3C2-4359-BE48-BC1479A1975F}" name="ANO CAIXA" dataDxfId="13">
      <calculatedColumnFormula>IF(TbRegistroSaídas[[#This Row],[DATA DO CAIXA REALIZADO]]="",0,YEAR(TbRegistroSaídas[[#This Row],[DATA DO CAIXA REALIZADO]]))</calculatedColumnFormula>
    </tableColumn>
    <tableColumn id="10" xr3:uid="{45E53C2B-25C1-4C86-B388-A975019526F5}" name="MÊS COMPETÊNCIA" dataDxfId="12">
      <calculatedColumnFormula>IF(TbRegistroSaídas[[#This Row],[DATA DA COMPETÊNCIA]]="",0,MONTH(TbRegistroSaídas[[#This Row],[DATA DA COMPETÊNCIA]]))</calculatedColumnFormula>
    </tableColumn>
    <tableColumn id="11" xr3:uid="{DA040F6D-5FB1-4AD9-83D6-049D7FC8301F}" name="ANO COMPETÊNCIA" dataDxfId="11">
      <calculatedColumnFormula>IF(TbRegistroSaídas[[#This Row],[DATA DA COMPETÊNCIA]]="",0,YEAR(TbRegistroSaídas[[#This Row],[DATA DA COMPETÊNCIA]]))</calculatedColumnFormula>
    </tableColumn>
    <tableColumn id="12" xr3:uid="{34EBC61C-8BB1-42F7-9126-7B3A30C03DE8}" name="ANO PREVISTO" dataDxfId="10">
      <calculatedColumnFormula>IF(TbRegistroSaídas[[#This Row],[DATA DO CAIXA PREVISTO]]="",0,YEAR(TbRegistroSaídas[[#This Row],[DATA DO CAIXA PREVISTO]]))</calculatedColumnFormula>
    </tableColumn>
    <tableColumn id="13" xr3:uid="{048CC5B4-A3C9-47F4-B281-B020AACEEE0F}" name="MÊS PREVISTO" dataDxfId="9">
      <calculatedColumnFormula>IF(TbRegistroSaídas[[#This Row],[DATA DO CAIXA PREVISTO]]="",0,MONTH(TbRegistroSaídas[[#This Row],[DATA DO CAIXA PREVISTO]]))</calculatedColumnFormula>
    </tableColumn>
    <tableColumn id="14" xr3:uid="{CD15F7F5-F541-4ADE-BB75-E4FDB7A93E30}" name="DIAS DE ATRASO" dataDxfId="0">
      <calculatedColumnFormula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C424-C9DC-46A8-A1B0-24E2E3C26ECD}">
  <dimension ref="B1:T8"/>
  <sheetViews>
    <sheetView showGridLines="0" tabSelected="1" zoomScaleNormal="100" workbookViewId="0">
      <selection activeCell="O14" sqref="O14"/>
    </sheetView>
  </sheetViews>
  <sheetFormatPr defaultRowHeight="15" x14ac:dyDescent="0.25"/>
  <cols>
    <col min="1" max="1" width="2.140625" customWidth="1"/>
    <col min="2" max="2" width="21.85546875" customWidth="1"/>
  </cols>
  <sheetData>
    <row r="1" spans="2:20" ht="36" customHeight="1" x14ac:dyDescent="0.5500000000000000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0" t="s">
        <v>0</v>
      </c>
    </row>
    <row r="3" spans="2:20" ht="18" x14ac:dyDescent="0.25">
      <c r="B3" s="2" t="s">
        <v>1</v>
      </c>
    </row>
    <row r="4" spans="2:20" ht="21" customHeight="1" x14ac:dyDescent="0.35">
      <c r="B4" s="11" t="s">
        <v>2</v>
      </c>
      <c r="C4" s="1"/>
      <c r="D4" s="1"/>
    </row>
    <row r="7" spans="2:20" ht="18" x14ac:dyDescent="0.25">
      <c r="B7" s="2" t="s">
        <v>3</v>
      </c>
    </row>
    <row r="8" spans="2:20" ht="21" x14ac:dyDescent="0.35">
      <c r="B8" s="11" t="s">
        <v>4</v>
      </c>
      <c r="C8" s="1"/>
      <c r="D8" s="1"/>
    </row>
  </sheetData>
  <sheetProtection algorithmName="SHA-512" hashValue="pLEZbeYV7lTYt48i17eoQSflbc/a5h1GRiJqSlAEDzkWewma1T2uJq9jm1jiBD7Zx1hzwal5r9W4HOPLan4mtg==" saltValue="G5zCmgwA/zBJas3Yspqmxg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EB89-4D10-4C61-A48A-BCBF0DB6F800}">
  <dimension ref="B1:X16"/>
  <sheetViews>
    <sheetView workbookViewId="0"/>
  </sheetViews>
  <sheetFormatPr defaultRowHeight="15" x14ac:dyDescent="0.25"/>
  <cols>
    <col min="1" max="1" width="4.42578125" customWidth="1"/>
    <col min="2" max="2" width="24.140625" bestFit="1" customWidth="1"/>
    <col min="3" max="3" width="19.5703125" bestFit="1" customWidth="1"/>
    <col min="4" max="15" width="9.5703125" bestFit="1" customWidth="1"/>
    <col min="16" max="16" width="10.7109375" bestFit="1" customWidth="1"/>
  </cols>
  <sheetData>
    <row r="1" spans="2:24" s="25" customFormat="1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538</v>
      </c>
      <c r="N1" s="17"/>
      <c r="O1" s="17"/>
      <c r="P1" s="18"/>
      <c r="R1" s="4"/>
      <c r="S1" s="5"/>
      <c r="T1" s="6"/>
      <c r="X1" s="4"/>
    </row>
    <row r="3" spans="2:24" s="25" customFormat="1" ht="19.5" customHeight="1" x14ac:dyDescent="0.25"/>
    <row r="4" spans="2:24" x14ac:dyDescent="0.25">
      <c r="B4" s="39" t="s">
        <v>529</v>
      </c>
      <c r="C4" s="25" t="s">
        <v>533</v>
      </c>
    </row>
    <row r="6" spans="2:24" x14ac:dyDescent="0.25">
      <c r="B6" s="39" t="s">
        <v>537</v>
      </c>
      <c r="C6" s="39" t="s">
        <v>536</v>
      </c>
    </row>
    <row r="7" spans="2:24" x14ac:dyDescent="0.25">
      <c r="B7" s="39" t="s">
        <v>534</v>
      </c>
      <c r="C7" s="25">
        <v>0</v>
      </c>
      <c r="D7" s="25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</row>
    <row r="8" spans="2:24" x14ac:dyDescent="0.25">
      <c r="B8" s="40" t="s">
        <v>262</v>
      </c>
      <c r="C8" s="42"/>
      <c r="D8" s="43">
        <v>72353</v>
      </c>
      <c r="E8" s="43">
        <v>51906</v>
      </c>
      <c r="F8" s="43">
        <v>55619</v>
      </c>
      <c r="G8" s="43">
        <v>41790</v>
      </c>
      <c r="H8" s="43">
        <v>62092</v>
      </c>
      <c r="I8" s="43">
        <v>41896</v>
      </c>
      <c r="J8" s="43">
        <v>34065</v>
      </c>
      <c r="K8" s="43">
        <v>32710</v>
      </c>
      <c r="L8" s="43">
        <v>42011</v>
      </c>
      <c r="M8" s="43">
        <v>46262</v>
      </c>
      <c r="N8" s="43">
        <v>48607</v>
      </c>
      <c r="O8" s="43">
        <v>55563</v>
      </c>
    </row>
    <row r="9" spans="2:24" x14ac:dyDescent="0.25">
      <c r="B9" s="41" t="s">
        <v>27</v>
      </c>
      <c r="C9" s="42"/>
      <c r="D9" s="43">
        <v>7953</v>
      </c>
      <c r="E9" s="43">
        <v>4012</v>
      </c>
      <c r="F9" s="43">
        <v>15192</v>
      </c>
      <c r="G9" s="43">
        <v>6213</v>
      </c>
      <c r="H9" s="43">
        <v>6400</v>
      </c>
      <c r="I9" s="43">
        <v>1613</v>
      </c>
      <c r="J9" s="43"/>
      <c r="K9" s="43">
        <v>9987</v>
      </c>
      <c r="L9" s="43">
        <v>5001</v>
      </c>
      <c r="M9" s="43">
        <v>13446</v>
      </c>
      <c r="N9" s="43">
        <v>1542</v>
      </c>
      <c r="O9" s="43">
        <v>16042</v>
      </c>
    </row>
    <row r="10" spans="2:24" x14ac:dyDescent="0.25">
      <c r="B10" s="41" t="s">
        <v>14</v>
      </c>
      <c r="C10" s="42"/>
      <c r="D10" s="43">
        <v>6054</v>
      </c>
      <c r="E10" s="43">
        <v>15916</v>
      </c>
      <c r="F10" s="43">
        <v>474</v>
      </c>
      <c r="G10" s="43">
        <v>3722</v>
      </c>
      <c r="H10" s="43">
        <v>18195</v>
      </c>
      <c r="I10" s="43">
        <v>10540</v>
      </c>
      <c r="J10" s="43">
        <v>14461</v>
      </c>
      <c r="K10" s="43">
        <v>4383</v>
      </c>
      <c r="L10" s="43">
        <v>3022</v>
      </c>
      <c r="M10" s="43">
        <v>1158</v>
      </c>
      <c r="N10" s="43">
        <v>7204</v>
      </c>
      <c r="O10" s="43">
        <v>5768</v>
      </c>
    </row>
    <row r="11" spans="2:24" x14ac:dyDescent="0.25">
      <c r="B11" s="41" t="s">
        <v>30</v>
      </c>
      <c r="C11" s="42"/>
      <c r="D11" s="43">
        <v>2247</v>
      </c>
      <c r="E11" s="43">
        <v>10721</v>
      </c>
      <c r="F11" s="43">
        <v>8747</v>
      </c>
      <c r="G11" s="43">
        <v>7574</v>
      </c>
      <c r="H11" s="43"/>
      <c r="I11" s="43"/>
      <c r="J11" s="43">
        <v>1108</v>
      </c>
      <c r="K11" s="43">
        <v>4462</v>
      </c>
      <c r="L11" s="43">
        <v>7143</v>
      </c>
      <c r="M11" s="43">
        <v>14837</v>
      </c>
      <c r="N11" s="43">
        <v>5208</v>
      </c>
      <c r="O11" s="43">
        <v>8248</v>
      </c>
    </row>
    <row r="12" spans="2:24" x14ac:dyDescent="0.25">
      <c r="B12" s="41" t="s">
        <v>19</v>
      </c>
      <c r="C12" s="42"/>
      <c r="D12" s="43">
        <v>23815</v>
      </c>
      <c r="E12" s="43">
        <v>4148</v>
      </c>
      <c r="F12" s="43">
        <v>9064</v>
      </c>
      <c r="G12" s="43"/>
      <c r="H12" s="43">
        <v>9140</v>
      </c>
      <c r="I12" s="43">
        <v>15271</v>
      </c>
      <c r="J12" s="43">
        <v>7688</v>
      </c>
      <c r="K12" s="43">
        <v>7095</v>
      </c>
      <c r="L12" s="43">
        <v>9665</v>
      </c>
      <c r="M12" s="43">
        <v>1260</v>
      </c>
      <c r="N12" s="43">
        <v>5147</v>
      </c>
      <c r="O12" s="43">
        <v>6405</v>
      </c>
    </row>
    <row r="13" spans="2:24" x14ac:dyDescent="0.25">
      <c r="B13" s="41" t="s">
        <v>269</v>
      </c>
      <c r="C13" s="42"/>
      <c r="D13" s="43">
        <v>32284</v>
      </c>
      <c r="E13" s="43">
        <v>17109</v>
      </c>
      <c r="F13" s="43">
        <v>22142</v>
      </c>
      <c r="G13" s="43">
        <v>24281</v>
      </c>
      <c r="H13" s="43">
        <v>28357</v>
      </c>
      <c r="I13" s="43">
        <v>14472</v>
      </c>
      <c r="J13" s="43">
        <v>10808</v>
      </c>
      <c r="K13" s="43">
        <v>6783</v>
      </c>
      <c r="L13" s="43">
        <v>17180</v>
      </c>
      <c r="M13" s="43">
        <v>15561</v>
      </c>
      <c r="N13" s="43">
        <v>29506</v>
      </c>
      <c r="O13" s="43">
        <v>19100</v>
      </c>
    </row>
    <row r="14" spans="2:24" x14ac:dyDescent="0.25">
      <c r="B14" s="40" t="s">
        <v>539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 spans="2:24" x14ac:dyDescent="0.25">
      <c r="B15" s="41" t="s">
        <v>539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2:24" x14ac:dyDescent="0.25">
      <c r="B16" s="40" t="s">
        <v>535</v>
      </c>
      <c r="C16" s="42"/>
      <c r="D16" s="43">
        <v>72353</v>
      </c>
      <c r="E16" s="43">
        <v>51906</v>
      </c>
      <c r="F16" s="43">
        <v>55619</v>
      </c>
      <c r="G16" s="43">
        <v>41790</v>
      </c>
      <c r="H16" s="43">
        <v>62092</v>
      </c>
      <c r="I16" s="43">
        <v>41896</v>
      </c>
      <c r="J16" s="43">
        <v>34065</v>
      </c>
      <c r="K16" s="43">
        <v>32710</v>
      </c>
      <c r="L16" s="43">
        <v>42011</v>
      </c>
      <c r="M16" s="43">
        <v>46262</v>
      </c>
      <c r="N16" s="43">
        <v>48607</v>
      </c>
      <c r="O16" s="43">
        <v>55563</v>
      </c>
    </row>
  </sheetData>
  <sheetProtection algorithmName="SHA-512" hashValue="VsCfX+xuUfHOywwjuF1XXw8nbJ/mwr/5A/C3K49DJD1CaK/GtZoAky8+SRk6BQ5EuqdzN1G3+VUgNrIpbGzXlQ==" saltValue="LWManhKIyUsiuzkw5OLKsA==" spinCount="100000" sheet="1" objects="1" scenario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45E-AA46-4D08-8DA0-8B62B08F3EDD}">
  <dimension ref="B1:X12"/>
  <sheetViews>
    <sheetView workbookViewId="0">
      <selection activeCell="D12" sqref="D12"/>
    </sheetView>
  </sheetViews>
  <sheetFormatPr defaultRowHeight="15" x14ac:dyDescent="0.25"/>
  <cols>
    <col min="1" max="1" width="4.28515625" customWidth="1"/>
    <col min="2" max="2" width="31.85546875" customWidth="1"/>
    <col min="3" max="3" width="14.28515625" customWidth="1"/>
    <col min="4" max="4" width="14.42578125" customWidth="1"/>
    <col min="5" max="5" width="13.5703125" customWidth="1"/>
    <col min="6" max="7" width="14" customWidth="1"/>
  </cols>
  <sheetData>
    <row r="1" spans="2:24" s="25" customFormat="1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543</v>
      </c>
      <c r="N1" s="17"/>
      <c r="O1" s="17"/>
      <c r="P1" s="18"/>
      <c r="R1" s="4"/>
      <c r="S1" s="5"/>
      <c r="T1" s="6"/>
      <c r="X1" s="4"/>
    </row>
    <row r="3" spans="2:24" s="25" customFormat="1" ht="19.5" customHeight="1" x14ac:dyDescent="0.25"/>
    <row r="4" spans="2:24" x14ac:dyDescent="0.25">
      <c r="B4" s="39" t="s">
        <v>540</v>
      </c>
      <c r="C4" s="40">
        <v>2018</v>
      </c>
    </row>
    <row r="6" spans="2:24" x14ac:dyDescent="0.25">
      <c r="B6" s="39" t="s">
        <v>537</v>
      </c>
      <c r="C6" s="39" t="s">
        <v>536</v>
      </c>
    </row>
    <row r="7" spans="2:24" x14ac:dyDescent="0.25">
      <c r="C7" s="25">
        <v>0</v>
      </c>
      <c r="G7" s="25" t="s">
        <v>544</v>
      </c>
    </row>
    <row r="8" spans="2:24" x14ac:dyDescent="0.25">
      <c r="B8" s="39" t="s">
        <v>534</v>
      </c>
      <c r="C8" s="25">
        <v>1</v>
      </c>
      <c r="D8" s="25">
        <v>3</v>
      </c>
      <c r="E8" s="25">
        <v>6</v>
      </c>
      <c r="F8" s="25">
        <v>8</v>
      </c>
    </row>
    <row r="9" spans="2:24" x14ac:dyDescent="0.25">
      <c r="B9" s="40" t="s">
        <v>262</v>
      </c>
      <c r="C9" s="44">
        <v>1155</v>
      </c>
      <c r="D9" s="44">
        <v>4438</v>
      </c>
      <c r="E9" s="44">
        <v>701</v>
      </c>
      <c r="F9" s="44">
        <v>4217</v>
      </c>
      <c r="G9" s="44">
        <v>10511</v>
      </c>
    </row>
    <row r="10" spans="2:24" x14ac:dyDescent="0.25">
      <c r="B10" s="41" t="s">
        <v>14</v>
      </c>
      <c r="C10" s="44"/>
      <c r="D10" s="44"/>
      <c r="E10" s="44"/>
      <c r="F10" s="44">
        <v>4217</v>
      </c>
      <c r="G10" s="44">
        <v>4217</v>
      </c>
    </row>
    <row r="11" spans="2:24" x14ac:dyDescent="0.25">
      <c r="B11" s="41" t="s">
        <v>269</v>
      </c>
      <c r="C11" s="44">
        <v>1155</v>
      </c>
      <c r="D11" s="44">
        <v>4438</v>
      </c>
      <c r="E11" s="44">
        <v>701</v>
      </c>
      <c r="F11" s="44"/>
      <c r="G11" s="44">
        <v>6294</v>
      </c>
    </row>
    <row r="12" spans="2:24" x14ac:dyDescent="0.25">
      <c r="B12" s="40" t="s">
        <v>535</v>
      </c>
      <c r="C12" s="44">
        <v>1155</v>
      </c>
      <c r="D12" s="44">
        <v>4438</v>
      </c>
      <c r="E12" s="44">
        <v>701</v>
      </c>
      <c r="F12" s="44">
        <v>4217</v>
      </c>
      <c r="G12" s="44">
        <v>10511</v>
      </c>
    </row>
  </sheetData>
  <sheetProtection algorithmName="SHA-512" hashValue="Tjr8IsuJE0fJrjHph3nq52AsVheA28RT64x7FWEJA0LIn5OJluxxC/K0enH60k+V3gn3nIYfNHNtjKSD3pPuXQ==" saltValue="sdOsHfqSZUhcKsfLivrx/Q==" spinCount="100000" sheet="1" objects="1" scenario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6BAB-DDB4-49D0-A46D-7CB22EB7CDAC}">
  <dimension ref="B1:X14"/>
  <sheetViews>
    <sheetView workbookViewId="0"/>
  </sheetViews>
  <sheetFormatPr defaultRowHeight="15" x14ac:dyDescent="0.25"/>
  <cols>
    <col min="1" max="1" width="3.85546875" customWidth="1"/>
    <col min="2" max="2" width="23.85546875" bestFit="1" customWidth="1"/>
    <col min="3" max="3" width="22.85546875" customWidth="1"/>
    <col min="4" max="4" width="9.85546875" customWidth="1"/>
    <col min="5" max="5" width="8.140625" bestFit="1" customWidth="1"/>
    <col min="6" max="6" width="12.140625" customWidth="1"/>
    <col min="7" max="7" width="8.85546875" customWidth="1"/>
    <col min="8" max="8" width="9" customWidth="1"/>
    <col min="9" max="9" width="11.7109375" customWidth="1"/>
    <col min="10" max="10" width="9.28515625" customWidth="1"/>
    <col min="11" max="12" width="5" bestFit="1" customWidth="1"/>
    <col min="13" max="13" width="6.85546875" bestFit="1" customWidth="1"/>
    <col min="14" max="14" width="6" bestFit="1" customWidth="1"/>
    <col min="15" max="16" width="5" bestFit="1" customWidth="1"/>
    <col min="17" max="17" width="6.85546875" bestFit="1" customWidth="1"/>
    <col min="18" max="18" width="5" bestFit="1" customWidth="1"/>
    <col min="19" max="19" width="6" bestFit="1" customWidth="1"/>
    <col min="20" max="20" width="5" bestFit="1" customWidth="1"/>
    <col min="21" max="21" width="6" bestFit="1" customWidth="1"/>
    <col min="22" max="22" width="6.85546875" bestFit="1" customWidth="1"/>
    <col min="23" max="24" width="5" bestFit="1" customWidth="1"/>
    <col min="25" max="25" width="6" bestFit="1" customWidth="1"/>
    <col min="26" max="26" width="6.85546875" bestFit="1" customWidth="1"/>
    <col min="27" max="27" width="5" bestFit="1" customWidth="1"/>
    <col min="28" max="28" width="6" bestFit="1" customWidth="1"/>
    <col min="29" max="29" width="6.85546875" bestFit="1" customWidth="1"/>
    <col min="30" max="32" width="5" bestFit="1" customWidth="1"/>
    <col min="33" max="33" width="6" bestFit="1" customWidth="1"/>
    <col min="34" max="34" width="6.85546875" bestFit="1" customWidth="1"/>
    <col min="35" max="37" width="5" bestFit="1" customWidth="1"/>
    <col min="38" max="38" width="6" bestFit="1" customWidth="1"/>
    <col min="39" max="39" width="6.85546875" bestFit="1" customWidth="1"/>
    <col min="40" max="42" width="5" bestFit="1" customWidth="1"/>
    <col min="43" max="43" width="6" bestFit="1" customWidth="1"/>
    <col min="44" max="44" width="6.85546875" bestFit="1" customWidth="1"/>
    <col min="45" max="45" width="4" bestFit="1" customWidth="1"/>
    <col min="46" max="47" width="5" bestFit="1" customWidth="1"/>
    <col min="48" max="48" width="6" bestFit="1" customWidth="1"/>
    <col min="49" max="49" width="6.85546875" bestFit="1" customWidth="1"/>
    <col min="50" max="51" width="5" bestFit="1" customWidth="1"/>
    <col min="52" max="52" width="6" bestFit="1" customWidth="1"/>
    <col min="53" max="53" width="6.85546875" bestFit="1" customWidth="1"/>
    <col min="54" max="54" width="5" bestFit="1" customWidth="1"/>
    <col min="55" max="55" width="6" bestFit="1" customWidth="1"/>
    <col min="56" max="56" width="7.85546875" bestFit="1" customWidth="1"/>
    <col min="57" max="58" width="5" bestFit="1" customWidth="1"/>
    <col min="59" max="59" width="6" bestFit="1" customWidth="1"/>
    <col min="60" max="60" width="7.85546875" bestFit="1" customWidth="1"/>
    <col min="61" max="62" width="5" bestFit="1" customWidth="1"/>
    <col min="63" max="63" width="6" bestFit="1" customWidth="1"/>
    <col min="64" max="64" width="7.85546875" bestFit="1" customWidth="1"/>
    <col min="65" max="65" width="10.7109375" bestFit="1" customWidth="1"/>
  </cols>
  <sheetData>
    <row r="1" spans="2:24" s="25" customFormat="1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545</v>
      </c>
      <c r="N1" s="17"/>
      <c r="O1" s="17"/>
      <c r="P1" s="18"/>
      <c r="R1" s="4"/>
      <c r="S1" s="5"/>
      <c r="T1" s="6"/>
      <c r="X1" s="4"/>
    </row>
    <row r="3" spans="2:24" s="25" customFormat="1" ht="19.5" customHeight="1" x14ac:dyDescent="0.25"/>
    <row r="4" spans="2:24" x14ac:dyDescent="0.25">
      <c r="B4" s="39" t="s">
        <v>540</v>
      </c>
      <c r="C4" s="40">
        <v>2018</v>
      </c>
    </row>
    <row r="6" spans="2:24" x14ac:dyDescent="0.25">
      <c r="B6" s="39" t="s">
        <v>537</v>
      </c>
      <c r="C6" s="39" t="s">
        <v>536</v>
      </c>
    </row>
    <row r="7" spans="2:24" x14ac:dyDescent="0.25">
      <c r="C7" s="25">
        <v>0</v>
      </c>
      <c r="I7" s="25" t="s">
        <v>544</v>
      </c>
    </row>
    <row r="8" spans="2:24" x14ac:dyDescent="0.25">
      <c r="B8" s="39" t="s">
        <v>534</v>
      </c>
      <c r="C8" s="25">
        <v>4</v>
      </c>
      <c r="D8" s="25">
        <v>6</v>
      </c>
      <c r="E8" s="25">
        <v>8</v>
      </c>
      <c r="F8" s="25">
        <v>9</v>
      </c>
      <c r="G8" s="25">
        <v>10</v>
      </c>
      <c r="H8" s="25">
        <v>12</v>
      </c>
    </row>
    <row r="9" spans="2:24" x14ac:dyDescent="0.25">
      <c r="B9" s="40" t="s">
        <v>13</v>
      </c>
      <c r="C9" s="44">
        <v>2388</v>
      </c>
      <c r="D9" s="44">
        <v>6102</v>
      </c>
      <c r="E9" s="44">
        <v>770</v>
      </c>
      <c r="F9" s="44">
        <v>4253</v>
      </c>
      <c r="G9" s="44">
        <v>4922</v>
      </c>
      <c r="H9" s="44">
        <v>6972</v>
      </c>
      <c r="I9" s="44">
        <v>25407</v>
      </c>
    </row>
    <row r="10" spans="2:24" x14ac:dyDescent="0.25">
      <c r="B10" s="41" t="s">
        <v>27</v>
      </c>
      <c r="C10" s="44"/>
      <c r="D10" s="44">
        <v>3878</v>
      </c>
      <c r="E10" s="44"/>
      <c r="F10" s="44"/>
      <c r="G10" s="44">
        <v>4922</v>
      </c>
      <c r="H10" s="44">
        <v>919</v>
      </c>
      <c r="I10" s="44">
        <v>9719</v>
      </c>
    </row>
    <row r="11" spans="2:24" x14ac:dyDescent="0.25">
      <c r="B11" s="41" t="s">
        <v>14</v>
      </c>
      <c r="C11" s="44">
        <v>2388</v>
      </c>
      <c r="D11" s="44"/>
      <c r="E11" s="44"/>
      <c r="F11" s="44"/>
      <c r="G11" s="44"/>
      <c r="H11" s="44"/>
      <c r="I11" s="44">
        <v>2388</v>
      </c>
    </row>
    <row r="12" spans="2:24" x14ac:dyDescent="0.25">
      <c r="B12" s="41" t="s">
        <v>16</v>
      </c>
      <c r="C12" s="44"/>
      <c r="D12" s="44">
        <v>2224</v>
      </c>
      <c r="E12" s="44"/>
      <c r="F12" s="44">
        <v>4253</v>
      </c>
      <c r="G12" s="44"/>
      <c r="H12" s="44">
        <v>1414</v>
      </c>
      <c r="I12" s="44">
        <v>7891</v>
      </c>
    </row>
    <row r="13" spans="2:24" x14ac:dyDescent="0.25">
      <c r="B13" s="41" t="s">
        <v>19</v>
      </c>
      <c r="C13" s="44"/>
      <c r="D13" s="44"/>
      <c r="E13" s="44">
        <v>770</v>
      </c>
      <c r="F13" s="44"/>
      <c r="G13" s="44"/>
      <c r="H13" s="44">
        <v>4639</v>
      </c>
      <c r="I13" s="44">
        <v>5409</v>
      </c>
    </row>
    <row r="14" spans="2:24" x14ac:dyDescent="0.25">
      <c r="B14" s="40" t="s">
        <v>535</v>
      </c>
      <c r="C14" s="44">
        <v>2388</v>
      </c>
      <c r="D14" s="44">
        <v>6102</v>
      </c>
      <c r="E14" s="44">
        <v>770</v>
      </c>
      <c r="F14" s="44">
        <v>4253</v>
      </c>
      <c r="G14" s="44">
        <v>4922</v>
      </c>
      <c r="H14" s="44">
        <v>6972</v>
      </c>
      <c r="I14" s="44">
        <v>25407</v>
      </c>
    </row>
  </sheetData>
  <sheetProtection algorithmName="SHA-512" hashValue="ylg0m1zk2a7Y3OrVcXW/v84ZRM5LYRK8/xl2xAH69A19cshDZSHlXhRzZhWKa/50tB4P+KWeANYmQ7XJzP9ZkQ==" saltValue="g2z7D9YYC/Rf1NB3W+vR8Q==" spinCount="100000" sheet="1" objects="1" scenario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48F6-04ED-4CF2-AE08-248C2BF2C343}">
  <dimension ref="B1:X13"/>
  <sheetViews>
    <sheetView workbookViewId="0">
      <selection activeCell="H16" sqref="H16"/>
    </sheetView>
  </sheetViews>
  <sheetFormatPr defaultRowHeight="15" x14ac:dyDescent="0.25"/>
  <cols>
    <col min="1" max="1" width="5.140625" customWidth="1"/>
    <col min="2" max="2" width="23.5703125" customWidth="1"/>
    <col min="3" max="3" width="13.85546875" customWidth="1"/>
    <col min="4" max="4" width="12.5703125" customWidth="1"/>
    <col min="5" max="5" width="13.140625" customWidth="1"/>
    <col min="6" max="6" width="15.5703125" customWidth="1"/>
    <col min="13" max="13" width="11.5703125" customWidth="1"/>
  </cols>
  <sheetData>
    <row r="1" spans="2:24" s="25" customFormat="1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546</v>
      </c>
      <c r="N1" s="17"/>
      <c r="O1" s="17"/>
      <c r="P1" s="18"/>
      <c r="R1" s="4"/>
      <c r="S1" s="5"/>
      <c r="T1" s="6"/>
      <c r="X1" s="4"/>
    </row>
    <row r="3" spans="2:24" s="25" customFormat="1" ht="19.5" customHeight="1" x14ac:dyDescent="0.25">
      <c r="M3" s="22">
        <f ca="1">TODAY()</f>
        <v>44127</v>
      </c>
    </row>
    <row r="4" spans="2:24" x14ac:dyDescent="0.25">
      <c r="B4" s="39" t="s">
        <v>531</v>
      </c>
      <c r="C4" s="40">
        <v>2017</v>
      </c>
    </row>
    <row r="6" spans="2:24" x14ac:dyDescent="0.25">
      <c r="B6" s="39" t="s">
        <v>537</v>
      </c>
      <c r="C6" s="39" t="s">
        <v>536</v>
      </c>
    </row>
    <row r="7" spans="2:24" x14ac:dyDescent="0.25">
      <c r="C7" s="25" t="s">
        <v>548</v>
      </c>
      <c r="F7" s="25" t="s">
        <v>549</v>
      </c>
      <c r="G7" s="25" t="s">
        <v>535</v>
      </c>
    </row>
    <row r="8" spans="2:24" x14ac:dyDescent="0.25">
      <c r="B8" s="39" t="s">
        <v>534</v>
      </c>
      <c r="C8" s="25">
        <v>9</v>
      </c>
      <c r="D8" s="25">
        <v>10</v>
      </c>
      <c r="E8" s="25">
        <v>11</v>
      </c>
    </row>
    <row r="9" spans="2:24" x14ac:dyDescent="0.25">
      <c r="B9" s="40" t="s">
        <v>13</v>
      </c>
      <c r="C9" s="44">
        <v>4983</v>
      </c>
      <c r="D9" s="44">
        <v>1171</v>
      </c>
      <c r="E9" s="44">
        <v>1284</v>
      </c>
      <c r="F9" s="44">
        <v>7438</v>
      </c>
      <c r="G9" s="44">
        <v>7438</v>
      </c>
    </row>
    <row r="10" spans="2:24" x14ac:dyDescent="0.25">
      <c r="B10" s="41" t="s">
        <v>27</v>
      </c>
      <c r="C10" s="44"/>
      <c r="D10" s="44"/>
      <c r="E10" s="44">
        <v>1284</v>
      </c>
      <c r="F10" s="44">
        <v>1284</v>
      </c>
      <c r="G10" s="44">
        <v>1284</v>
      </c>
    </row>
    <row r="11" spans="2:24" x14ac:dyDescent="0.25">
      <c r="B11" s="41" t="s">
        <v>14</v>
      </c>
      <c r="C11" s="44"/>
      <c r="D11" s="44">
        <v>1171</v>
      </c>
      <c r="E11" s="44"/>
      <c r="F11" s="44">
        <v>1171</v>
      </c>
      <c r="G11" s="44">
        <v>1171</v>
      </c>
    </row>
    <row r="12" spans="2:24" x14ac:dyDescent="0.25">
      <c r="B12" s="41" t="s">
        <v>16</v>
      </c>
      <c r="C12" s="44">
        <v>4983</v>
      </c>
      <c r="D12" s="44"/>
      <c r="E12" s="44"/>
      <c r="F12" s="44">
        <v>4983</v>
      </c>
      <c r="G12" s="44">
        <v>4983</v>
      </c>
    </row>
    <row r="13" spans="2:24" x14ac:dyDescent="0.25">
      <c r="B13" s="40" t="s">
        <v>535</v>
      </c>
      <c r="C13" s="44">
        <v>4983</v>
      </c>
      <c r="D13" s="44">
        <v>1171</v>
      </c>
      <c r="E13" s="44">
        <v>1284</v>
      </c>
      <c r="F13" s="44">
        <v>7438</v>
      </c>
      <c r="G13" s="44">
        <v>7438</v>
      </c>
    </row>
  </sheetData>
  <sheetProtection algorithmName="SHA-512" hashValue="+GImKgDur5GVZ0smfAa0tTNg551hn/AhgpcmAK33SF5Sttw4cZAlbaIoyCYBUJ1gVY4h2FRJvmJ8ZYn4pfwRjA==" saltValue="/0uThCiiMLAWWKivzpRfWQ==" spinCount="100000" sheet="1" objects="1" scenario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64CB-ABCE-4C46-97E8-00904C5E46F4}">
  <dimension ref="B1:AA21"/>
  <sheetViews>
    <sheetView showGridLines="0" zoomScale="80" zoomScaleNormal="80" workbookViewId="0">
      <selection activeCell="W17" sqref="W17"/>
    </sheetView>
  </sheetViews>
  <sheetFormatPr defaultRowHeight="15" x14ac:dyDescent="0.25"/>
  <cols>
    <col min="1" max="1" width="2.42578125" customWidth="1"/>
    <col min="2" max="2" width="13.28515625" customWidth="1"/>
    <col min="3" max="3" width="14" customWidth="1"/>
    <col min="4" max="4" width="2.42578125" style="25" customWidth="1"/>
    <col min="5" max="5" width="3" customWidth="1"/>
    <col min="9" max="9" width="12.7109375" customWidth="1"/>
    <col min="10" max="10" width="5" customWidth="1"/>
    <col min="11" max="13" width="10.7109375" customWidth="1"/>
    <col min="14" max="14" width="5.140625" customWidth="1"/>
    <col min="15" max="16" width="10.7109375" customWidth="1"/>
    <col min="17" max="17" width="15.85546875" customWidth="1"/>
    <col min="18" max="18" width="4.42578125" customWidth="1"/>
    <col min="19" max="19" width="10.7109375" customWidth="1"/>
    <col min="20" max="20" width="10.7109375" style="25" customWidth="1"/>
    <col min="21" max="21" width="8.5703125" customWidth="1"/>
    <col min="22" max="22" width="16.5703125" customWidth="1"/>
    <col min="23" max="23" width="27.140625" customWidth="1"/>
  </cols>
  <sheetData>
    <row r="1" spans="2:27" s="25" customFormat="1" ht="31.5" customHeight="1" x14ac:dyDescent="0.7">
      <c r="B1" s="1"/>
      <c r="C1" s="1"/>
      <c r="D1" s="1"/>
      <c r="E1" s="1"/>
      <c r="F1" s="1"/>
      <c r="G1" s="16"/>
      <c r="H1" s="16"/>
      <c r="I1" s="16"/>
      <c r="J1" s="16"/>
      <c r="K1" s="16"/>
      <c r="L1" s="16"/>
      <c r="M1" s="16"/>
      <c r="N1" s="16"/>
      <c r="O1" s="16"/>
      <c r="P1" s="55"/>
      <c r="Q1" s="55"/>
      <c r="R1" s="56"/>
      <c r="S1" s="57"/>
      <c r="T1" s="57"/>
      <c r="U1" s="58"/>
      <c r="V1" s="1"/>
      <c r="W1" s="10" t="s">
        <v>550</v>
      </c>
      <c r="AA1" s="4"/>
    </row>
    <row r="2" spans="2:27" ht="10.5" customHeight="1" x14ac:dyDescent="0.25">
      <c r="V2" s="85">
        <v>2018</v>
      </c>
      <c r="W2" s="85"/>
    </row>
    <row r="3" spans="2:27" s="25" customFormat="1" ht="19.5" customHeight="1" x14ac:dyDescent="0.25">
      <c r="N3" s="42"/>
      <c r="V3" s="86"/>
      <c r="W3" s="86"/>
    </row>
    <row r="4" spans="2:27" ht="8.25" customHeight="1" x14ac:dyDescent="0.25"/>
    <row r="5" spans="2:27" x14ac:dyDescent="0.25">
      <c r="B5" s="78" t="s">
        <v>551</v>
      </c>
      <c r="C5" s="79"/>
      <c r="D5" s="139"/>
      <c r="E5" s="51"/>
      <c r="F5" s="115" t="s">
        <v>573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7" t="s">
        <v>16</v>
      </c>
      <c r="W5" s="118"/>
    </row>
    <row r="6" spans="2:27" s="25" customFormat="1" ht="28.5" x14ac:dyDescent="0.45">
      <c r="B6" s="84">
        <f>DashboardFinanceiroAnualD!C9</f>
        <v>14746</v>
      </c>
      <c r="C6" s="134"/>
      <c r="D6" s="140"/>
      <c r="E6" s="52"/>
      <c r="F6" s="133"/>
      <c r="G6" s="74"/>
      <c r="H6" s="74"/>
      <c r="I6" s="74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5"/>
      <c r="V6" s="124" t="s">
        <v>568</v>
      </c>
      <c r="W6" s="119"/>
    </row>
    <row r="7" spans="2:27" ht="12.75" customHeight="1" x14ac:dyDescent="0.25">
      <c r="C7" s="37"/>
      <c r="D7" s="51"/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  <c r="V7" s="124"/>
      <c r="W7" s="119"/>
    </row>
    <row r="8" spans="2:27" ht="15" customHeight="1" x14ac:dyDescent="0.25">
      <c r="B8" s="78" t="s">
        <v>543</v>
      </c>
      <c r="C8" s="116"/>
      <c r="D8" s="139"/>
      <c r="E8" s="52"/>
      <c r="F8" s="93"/>
      <c r="G8" s="93"/>
      <c r="H8" s="93"/>
      <c r="I8" s="9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124"/>
      <c r="W8" s="119"/>
    </row>
    <row r="9" spans="2:27" s="25" customFormat="1" ht="28.5" x14ac:dyDescent="0.45">
      <c r="B9" s="87">
        <f>DashboardFinanceiroAnualD!C11</f>
        <v>10511</v>
      </c>
      <c r="C9" s="135"/>
      <c r="D9" s="141"/>
      <c r="E9" s="52"/>
      <c r="F9" s="93"/>
      <c r="G9" s="93"/>
      <c r="H9" s="93"/>
      <c r="I9" s="9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  <c r="V9" s="129">
        <f>SUM(DashboardFinanceiroAnualD!L4:L15)</f>
        <v>137964</v>
      </c>
      <c r="W9" s="130"/>
    </row>
    <row r="10" spans="2:27" ht="12" customHeight="1" x14ac:dyDescent="0.25">
      <c r="C10" s="37"/>
      <c r="D10" s="51"/>
      <c r="E10" s="52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  <c r="V10" s="129"/>
      <c r="W10" s="130"/>
    </row>
    <row r="11" spans="2:27" ht="15" customHeight="1" x14ac:dyDescent="0.25">
      <c r="B11" s="89" t="s">
        <v>545</v>
      </c>
      <c r="C11" s="136"/>
      <c r="D11" s="142"/>
      <c r="E11" s="52"/>
      <c r="F11" s="93"/>
      <c r="G11" s="93"/>
      <c r="H11" s="93"/>
      <c r="I11" s="93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2"/>
      <c r="V11" s="129"/>
      <c r="W11" s="130"/>
    </row>
    <row r="12" spans="2:27" ht="28.5" x14ac:dyDescent="0.45">
      <c r="B12" s="88">
        <f>DashboardFinanceiroAnualD!C12</f>
        <v>15267</v>
      </c>
      <c r="C12" s="128"/>
      <c r="D12" s="143"/>
      <c r="E12" s="52"/>
      <c r="F12" s="76"/>
      <c r="G12" s="76"/>
      <c r="H12" s="76"/>
      <c r="I12" s="76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7"/>
      <c r="V12" s="131"/>
      <c r="W12" s="132"/>
    </row>
    <row r="13" spans="2:27" ht="12" customHeight="1" x14ac:dyDescent="0.25"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2:27" x14ac:dyDescent="0.25">
      <c r="K14" s="125" t="s">
        <v>552</v>
      </c>
      <c r="L14" s="126"/>
      <c r="M14" s="52"/>
      <c r="O14" s="125" t="s">
        <v>553</v>
      </c>
      <c r="P14" s="51"/>
      <c r="Q14" s="52"/>
      <c r="S14" s="127" t="s">
        <v>582</v>
      </c>
      <c r="T14" s="116"/>
      <c r="U14" s="116"/>
      <c r="V14" s="80"/>
    </row>
    <row r="15" spans="2:27" ht="24.95" customHeight="1" x14ac:dyDescent="0.25">
      <c r="B15" s="81" t="s">
        <v>554</v>
      </c>
      <c r="C15" s="82"/>
      <c r="D15" s="82"/>
      <c r="E15" s="82"/>
      <c r="F15" s="82"/>
      <c r="G15" s="82"/>
      <c r="H15" s="82"/>
      <c r="I15" s="83"/>
      <c r="K15" s="107" t="s">
        <v>577</v>
      </c>
      <c r="L15" s="101"/>
      <c r="M15" s="106" t="s">
        <v>578</v>
      </c>
      <c r="O15" s="120">
        <f>DashboardFinanceiroAnualD!E32</f>
        <v>18424</v>
      </c>
      <c r="P15" s="121"/>
      <c r="Q15" s="122"/>
      <c r="S15" s="109" t="s">
        <v>27</v>
      </c>
      <c r="T15" s="110"/>
      <c r="U15" s="110"/>
      <c r="V15" s="111"/>
    </row>
    <row r="16" spans="2:27" ht="24.95" customHeight="1" x14ac:dyDescent="0.25">
      <c r="B16" s="94">
        <f>DashboardFinanceiroAnualD!E20</f>
        <v>320574</v>
      </c>
      <c r="C16" s="95"/>
      <c r="D16" s="137"/>
      <c r="E16" s="51"/>
      <c r="F16" s="93"/>
      <c r="G16" s="93"/>
      <c r="H16" s="93"/>
      <c r="I16" s="99"/>
      <c r="K16" s="102">
        <f ca="1">DashboardFinanceiroAnualD!E24</f>
        <v>228</v>
      </c>
      <c r="L16" s="101"/>
      <c r="M16" s="103">
        <f ca="1">DashboardFinanceiroAnualD!E28</f>
        <v>173</v>
      </c>
      <c r="O16" s="123"/>
      <c r="P16" s="121"/>
      <c r="Q16" s="122"/>
      <c r="S16" s="109"/>
      <c r="T16" s="110"/>
      <c r="U16" s="110"/>
      <c r="V16" s="111"/>
    </row>
    <row r="17" spans="2:22" ht="24.95" customHeight="1" x14ac:dyDescent="0.25">
      <c r="B17" s="96"/>
      <c r="C17" s="95"/>
      <c r="D17" s="137"/>
      <c r="E17" s="51"/>
      <c r="F17" s="93"/>
      <c r="G17" s="93"/>
      <c r="H17" s="93"/>
      <c r="I17" s="99"/>
      <c r="K17" s="102"/>
      <c r="L17" s="51"/>
      <c r="M17" s="103"/>
      <c r="O17" s="92"/>
      <c r="P17" s="93"/>
      <c r="Q17" s="99"/>
      <c r="S17" s="112">
        <f>DashboardFinanceiroAnualD!I33</f>
        <v>49039</v>
      </c>
      <c r="T17" s="144"/>
      <c r="U17" s="113"/>
      <c r="V17" s="114"/>
    </row>
    <row r="18" spans="2:22" ht="24.95" customHeight="1" x14ac:dyDescent="0.25">
      <c r="B18" s="96"/>
      <c r="C18" s="95"/>
      <c r="D18" s="137"/>
      <c r="E18" s="51"/>
      <c r="F18" s="93"/>
      <c r="G18" s="93"/>
      <c r="H18" s="93"/>
      <c r="I18" s="99"/>
      <c r="K18" s="102"/>
      <c r="L18" s="51"/>
      <c r="M18" s="103"/>
      <c r="O18" s="92"/>
      <c r="P18" s="93"/>
      <c r="Q18" s="99"/>
      <c r="S18" s="50"/>
      <c r="T18" s="51"/>
      <c r="U18" s="51"/>
      <c r="V18" s="52"/>
    </row>
    <row r="19" spans="2:22" ht="24.95" customHeight="1" x14ac:dyDescent="0.25">
      <c r="B19" s="96"/>
      <c r="C19" s="95"/>
      <c r="D19" s="137"/>
      <c r="E19" s="51"/>
      <c r="F19" s="93"/>
      <c r="G19" s="93"/>
      <c r="H19" s="93"/>
      <c r="I19" s="99"/>
      <c r="K19" s="102"/>
      <c r="L19" s="51"/>
      <c r="M19" s="103"/>
      <c r="O19" s="92"/>
      <c r="P19" s="93"/>
      <c r="Q19" s="99"/>
      <c r="S19" s="50"/>
      <c r="T19" s="51"/>
      <c r="U19" s="51"/>
      <c r="V19" s="52"/>
    </row>
    <row r="20" spans="2:22" ht="24.95" customHeight="1" x14ac:dyDescent="0.25">
      <c r="B20" s="96"/>
      <c r="C20" s="95"/>
      <c r="D20" s="137"/>
      <c r="E20" s="51"/>
      <c r="F20" s="93"/>
      <c r="G20" s="93"/>
      <c r="H20" s="93"/>
      <c r="I20" s="99"/>
      <c r="K20" s="102"/>
      <c r="L20" s="51"/>
      <c r="M20" s="103"/>
      <c r="O20" s="92"/>
      <c r="P20" s="93"/>
      <c r="Q20" s="99"/>
      <c r="S20" s="50"/>
      <c r="T20" s="51"/>
      <c r="U20" s="51"/>
      <c r="V20" s="52"/>
    </row>
    <row r="21" spans="2:22" ht="24.95" customHeight="1" x14ac:dyDescent="0.25">
      <c r="B21" s="97"/>
      <c r="C21" s="98"/>
      <c r="D21" s="138"/>
      <c r="E21" s="49"/>
      <c r="F21" s="76"/>
      <c r="G21" s="76"/>
      <c r="H21" s="76"/>
      <c r="I21" s="77"/>
      <c r="K21" s="104" t="s">
        <v>571</v>
      </c>
      <c r="L21" s="49"/>
      <c r="M21" s="105" t="s">
        <v>571</v>
      </c>
      <c r="O21" s="75"/>
      <c r="P21" s="76"/>
      <c r="Q21" s="77"/>
      <c r="S21" s="46"/>
      <c r="T21" s="49"/>
      <c r="U21" s="49"/>
      <c r="V21" s="47"/>
    </row>
  </sheetData>
  <sheetProtection algorithmName="SHA-512" hashValue="YYz1wNZ/ijYdbkuCOIex7iGGxmQiyC5Euly0R3qss/xCLE+5F4CU03GHG5OkmxShqUsl1veuVrMh1enC4QkAYA==" saltValue="tYVDE+WV+ed3Cn+9v3H/ag==" spinCount="100000" sheet="1" objects="1" scenarios="1"/>
  <mergeCells count="24">
    <mergeCell ref="O17:Q21"/>
    <mergeCell ref="S15:V16"/>
    <mergeCell ref="S14:V14"/>
    <mergeCell ref="S17:V17"/>
    <mergeCell ref="F5:U5"/>
    <mergeCell ref="V5:W5"/>
    <mergeCell ref="V9:W12"/>
    <mergeCell ref="V6:W8"/>
    <mergeCell ref="B16:C21"/>
    <mergeCell ref="F16:I21"/>
    <mergeCell ref="K16:K20"/>
    <mergeCell ref="M16:M20"/>
    <mergeCell ref="V2:W3"/>
    <mergeCell ref="B5:C5"/>
    <mergeCell ref="B9:C9"/>
    <mergeCell ref="B12:C12"/>
    <mergeCell ref="B8:C8"/>
    <mergeCell ref="B11:C11"/>
    <mergeCell ref="F8:I9"/>
    <mergeCell ref="F11:I12"/>
    <mergeCell ref="F6:I6"/>
    <mergeCell ref="B15:I15"/>
    <mergeCell ref="B6:C6"/>
    <mergeCell ref="O15:Q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F9980A-22FA-47E8-963B-4ADB90E58BE3}">
          <x14:formula1>
            <xm:f>PCEntradasN2!$C$7:$C$15</xm:f>
          </x14:formula1>
          <xm:sqref>V5</xm:sqref>
        </x14:dataValidation>
        <x14:dataValidation type="list" allowBlank="1" showInputMessage="1" showErrorMessage="1" xr:uid="{B9BD265E-B357-4E15-B4CB-39766ECF1F56}">
          <x14:formula1>
            <xm:f>PCSaidasN2!$C$7:$C$18</xm:f>
          </x14:formula1>
          <xm:sqref>S15:V16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B17-47C1-4A9C-A3BF-C68262C7DB63}">
  <dimension ref="B2:N33"/>
  <sheetViews>
    <sheetView workbookViewId="0">
      <selection activeCell="I21" sqref="I21:I32"/>
    </sheetView>
  </sheetViews>
  <sheetFormatPr defaultRowHeight="15" x14ac:dyDescent="0.25"/>
  <cols>
    <col min="1" max="1" width="3.7109375" customWidth="1"/>
    <col min="2" max="2" width="25.85546875" customWidth="1"/>
    <col min="3" max="3" width="14.42578125" customWidth="1"/>
    <col min="4" max="5" width="14.28515625" bestFit="1" customWidth="1"/>
    <col min="6" max="6" width="3.7109375" customWidth="1"/>
    <col min="7" max="7" width="9.28515625" customWidth="1"/>
    <col min="8" max="8" width="19.85546875" customWidth="1"/>
    <col min="9" max="9" width="13.28515625" bestFit="1" customWidth="1"/>
    <col min="10" max="10" width="11.7109375" customWidth="1"/>
    <col min="12" max="12" width="22.5703125" customWidth="1"/>
    <col min="13" max="13" width="19.28515625" customWidth="1"/>
  </cols>
  <sheetData>
    <row r="2" spans="2:14" x14ac:dyDescent="0.25">
      <c r="B2" s="62" t="s">
        <v>555</v>
      </c>
      <c r="C2" s="63">
        <f>Dashboard!V2</f>
        <v>2018</v>
      </c>
      <c r="G2" s="91" t="s">
        <v>561</v>
      </c>
      <c r="H2" s="91"/>
      <c r="I2" s="91"/>
      <c r="J2" s="91"/>
      <c r="K2" s="91"/>
      <c r="L2" s="60" t="s">
        <v>564</v>
      </c>
      <c r="M2" s="59" t="s">
        <v>555</v>
      </c>
      <c r="N2" s="63">
        <f>C2</f>
        <v>2018</v>
      </c>
    </row>
    <row r="3" spans="2:14" x14ac:dyDescent="0.25">
      <c r="G3" s="37" t="s">
        <v>541</v>
      </c>
      <c r="H3" s="37" t="s">
        <v>562</v>
      </c>
      <c r="I3" s="48" t="s">
        <v>563</v>
      </c>
      <c r="J3" s="48"/>
      <c r="L3" s="64" t="str">
        <f>Dashboard!V5</f>
        <v>Móveis</v>
      </c>
      <c r="M3" s="37" t="s">
        <v>565</v>
      </c>
      <c r="N3" s="37" t="s">
        <v>541</v>
      </c>
    </row>
    <row r="4" spans="2:14" x14ac:dyDescent="0.25">
      <c r="G4">
        <v>1</v>
      </c>
      <c r="H4" s="69">
        <f>SUMIFS(TbRegistroSaídas[VALOR],TbRegistroSaídas[MÊS PREVISTO],G4,TbRegistroSaídas[ANO PREVISTO],$C$2,TbRegistroSaídas[DATA DO CAIXA REALIZADO],"")</f>
        <v>1155</v>
      </c>
      <c r="I4" s="90">
        <f>SUMIFS(TbRegistroEntradas[VALOR],TbRegistroEntradas[MÊS PREVISTO],G4,TbRegistroEntradas[ANO PREVISTO],$C$2,TbRegistroEntradas[DATA DO CAIXA REALIZADO],"")</f>
        <v>1284</v>
      </c>
      <c r="J4" s="90"/>
      <c r="L4" s="71">
        <f>SUMIFS(TbRegistroEntradas[VALOR],TbRegistroEntradas[CONTA NÍVEL 2],$L$3,TbRegistroEntradas[ANO COMPETÊNCIA],$N$2,TbRegistroEntradas[MÊS COMPETÊNCIA],G4)</f>
        <v>10164</v>
      </c>
      <c r="M4" s="71">
        <f>IF(L4=0,NA(),L4)</f>
        <v>10164</v>
      </c>
      <c r="N4" t="s">
        <v>506</v>
      </c>
    </row>
    <row r="5" spans="2:14" x14ac:dyDescent="0.25">
      <c r="B5" s="60" t="s">
        <v>556</v>
      </c>
      <c r="G5">
        <v>2</v>
      </c>
      <c r="H5" s="70">
        <f>SUMIFS(TbRegistroSaídas[VALOR],TbRegistroSaídas[MÊS PREVISTO],G5,TbRegistroSaídas[ANO PREVISTO],$C$2,TbRegistroSaídas[DATA DO CAIXA REALIZADO],"")</f>
        <v>0</v>
      </c>
      <c r="I5" s="90">
        <f>SUMIFS(TbRegistroEntradas[VALOR],TbRegistroEntradas[MÊS PREVISTO],G5,TbRegistroEntradas[ANO PREVISTO],$C$2,TbRegistroEntradas[DATA DO CAIXA REALIZADO],"")</f>
        <v>0</v>
      </c>
      <c r="J5" s="90"/>
      <c r="L5" s="71">
        <f>SUMIFS(TbRegistroEntradas[VALOR],TbRegistroEntradas[CONTA NÍVEL 2],$L$3,TbRegistroEntradas[ANO COMPETÊNCIA],$N$2,TbRegistroEntradas[MÊS COMPETÊNCIA],G5)</f>
        <v>7734</v>
      </c>
      <c r="M5" s="71">
        <f t="shared" ref="M5:M15" si="0">IF(L5=0,NA(),L5)</f>
        <v>7734</v>
      </c>
      <c r="N5" s="25" t="s">
        <v>507</v>
      </c>
    </row>
    <row r="6" spans="2:14" s="25" customFormat="1" x14ac:dyDescent="0.25">
      <c r="B6" s="53" t="s">
        <v>502</v>
      </c>
      <c r="C6" s="65">
        <f>SUMIFS(TbRegistroEntradas[VALOR],TbRegistroEntradas[ANO CAIXA],"&lt;"&amp;C2,TbRegistroEntradas[ANO CAIXA],"&lt;&gt;0")-SUMIFS(TbRegistroSaídas[VALOR],TbRegistroSaídas[ANO CAIXA],"&lt;"&amp;C2,TbRegistroSaídas[ANO CAIXA],"&lt;&gt;0")</f>
        <v>16535</v>
      </c>
      <c r="D6" s="34"/>
      <c r="G6" s="25">
        <v>3</v>
      </c>
      <c r="H6" s="70">
        <f>SUMIFS(TbRegistroSaídas[VALOR],TbRegistroSaídas[MÊS PREVISTO],G6,TbRegistroSaídas[ANO PREVISTO],$C$2,TbRegistroSaídas[DATA DO CAIXA REALIZADO],"")</f>
        <v>4438</v>
      </c>
      <c r="I6" s="90">
        <f>SUMIFS(TbRegistroEntradas[VALOR],TbRegistroEntradas[MÊS PREVISTO],G6,TbRegistroEntradas[ANO PREVISTO],$C$2,TbRegistroEntradas[DATA DO CAIXA REALIZADO],"")</f>
        <v>0</v>
      </c>
      <c r="J6" s="90"/>
      <c r="L6" s="71">
        <f>SUMIFS(TbRegistroEntradas[VALOR],TbRegistroEntradas[CONTA NÍVEL 2],$L$3,TbRegistroEntradas[ANO COMPETÊNCIA],$N$2,TbRegistroEntradas[MÊS COMPETÊNCIA],G6)</f>
        <v>9984</v>
      </c>
      <c r="M6" s="71">
        <f t="shared" si="0"/>
        <v>9984</v>
      </c>
      <c r="N6" s="25" t="s">
        <v>508</v>
      </c>
    </row>
    <row r="7" spans="2:14" x14ac:dyDescent="0.25">
      <c r="B7" s="51" t="s">
        <v>503</v>
      </c>
      <c r="C7" s="66">
        <f>SUMIFS(TbRegistroEntradas[VALOR],TbRegistroEntradas[ANO CAIXA],"="&amp;C2)</f>
        <v>308319</v>
      </c>
      <c r="D7" s="34"/>
      <c r="G7" s="25">
        <v>4</v>
      </c>
      <c r="H7" s="70">
        <f>SUMIFS(TbRegistroSaídas[VALOR],TbRegistroSaídas[MÊS PREVISTO],G7,TbRegistroSaídas[ANO PREVISTO],$C$2,TbRegistroSaídas[DATA DO CAIXA REALIZADO],"")</f>
        <v>0</v>
      </c>
      <c r="I7" s="90">
        <f>SUMIFS(TbRegistroEntradas[VALOR],TbRegistroEntradas[MÊS PREVISTO],G7,TbRegistroEntradas[ANO PREVISTO],$C$2,TbRegistroEntradas[DATA DO CAIXA REALIZADO],"")</f>
        <v>2388</v>
      </c>
      <c r="J7" s="90"/>
      <c r="L7" s="71">
        <f>SUMIFS(TbRegistroEntradas[VALOR],TbRegistroEntradas[CONTA NÍVEL 2],$L$3,TbRegistroEntradas[ANO COMPETÊNCIA],$N$2,TbRegistroEntradas[MÊS COMPETÊNCIA],G7)</f>
        <v>22313</v>
      </c>
      <c r="M7" s="71">
        <f t="shared" si="0"/>
        <v>22313</v>
      </c>
      <c r="N7" s="25" t="s">
        <v>509</v>
      </c>
    </row>
    <row r="8" spans="2:14" x14ac:dyDescent="0.25">
      <c r="B8" s="51" t="s">
        <v>557</v>
      </c>
      <c r="C8" s="66">
        <f>SUMIFS(TbRegistroSaídas[VALOR],TbRegistroSaídas[ANO CAIXA],"="&amp;C2)</f>
        <v>310108</v>
      </c>
      <c r="D8" s="34"/>
      <c r="G8" s="25">
        <v>5</v>
      </c>
      <c r="H8" s="70">
        <f>SUMIFS(TbRegistroSaídas[VALOR],TbRegistroSaídas[MÊS PREVISTO],G8,TbRegistroSaídas[ANO PREVISTO],$C$2,TbRegistroSaídas[DATA DO CAIXA REALIZADO],"")</f>
        <v>0</v>
      </c>
      <c r="I8" s="90">
        <f>SUMIFS(TbRegistroEntradas[VALOR],TbRegistroEntradas[MÊS PREVISTO],G8,TbRegistroEntradas[ANO PREVISTO],$C$2,TbRegistroEntradas[DATA DO CAIXA REALIZADO],"")</f>
        <v>0</v>
      </c>
      <c r="J8" s="90"/>
      <c r="L8" s="71">
        <f>SUMIFS(TbRegistroEntradas[VALOR],TbRegistroEntradas[CONTA NÍVEL 2],$L$3,TbRegistroEntradas[ANO COMPETÊNCIA],$N$2,TbRegistroEntradas[MÊS COMPETÊNCIA],G8)</f>
        <v>4850</v>
      </c>
      <c r="M8" s="71">
        <f t="shared" si="0"/>
        <v>4850</v>
      </c>
      <c r="N8" s="25" t="s">
        <v>510</v>
      </c>
    </row>
    <row r="9" spans="2:14" x14ac:dyDescent="0.25">
      <c r="B9" s="49" t="s">
        <v>558</v>
      </c>
      <c r="C9" s="67">
        <f>C6+C7-C8</f>
        <v>14746</v>
      </c>
      <c r="D9" s="34"/>
      <c r="G9" s="25">
        <v>6</v>
      </c>
      <c r="H9" s="70">
        <f>SUMIFS(TbRegistroSaídas[VALOR],TbRegistroSaídas[MÊS PREVISTO],G9,TbRegistroSaídas[ANO PREVISTO],$C$2,TbRegistroSaídas[DATA DO CAIXA REALIZADO],"")</f>
        <v>701</v>
      </c>
      <c r="I9" s="90">
        <f>SUMIFS(TbRegistroEntradas[VALOR],TbRegistroEntradas[MÊS PREVISTO],G9,TbRegistroEntradas[ANO PREVISTO],$C$2,TbRegistroEntradas[DATA DO CAIXA REALIZADO],"")</f>
        <v>6102</v>
      </c>
      <c r="J9" s="90"/>
      <c r="L9" s="71">
        <f>SUMIFS(TbRegistroEntradas[VALOR],TbRegistroEntradas[CONTA NÍVEL 2],$L$3,TbRegistroEntradas[ANO COMPETÊNCIA],$N$2,TbRegistroEntradas[MÊS COMPETÊNCIA],G9)</f>
        <v>12262</v>
      </c>
      <c r="M9" s="71">
        <f t="shared" si="0"/>
        <v>12262</v>
      </c>
      <c r="N9" s="25" t="s">
        <v>511</v>
      </c>
    </row>
    <row r="10" spans="2:14" x14ac:dyDescent="0.25">
      <c r="D10" s="51"/>
      <c r="G10" s="25">
        <v>7</v>
      </c>
      <c r="H10" s="70">
        <f>SUMIFS(TbRegistroSaídas[VALOR],TbRegistroSaídas[MÊS PREVISTO],G10,TbRegistroSaídas[ANO PREVISTO],$C$2,TbRegistroSaídas[DATA DO CAIXA REALIZADO],"")</f>
        <v>0</v>
      </c>
      <c r="I10" s="90">
        <f>SUMIFS(TbRegistroEntradas[VALOR],TbRegistroEntradas[MÊS PREVISTO],G10,TbRegistroEntradas[ANO PREVISTO],$C$2,TbRegistroEntradas[DATA DO CAIXA REALIZADO],"")</f>
        <v>0</v>
      </c>
      <c r="J10" s="90"/>
      <c r="L10" s="71">
        <f>SUMIFS(TbRegistroEntradas[VALOR],TbRegistroEntradas[CONTA NÍVEL 2],$L$3,TbRegistroEntradas[ANO COMPETÊNCIA],$N$2,TbRegistroEntradas[MÊS COMPETÊNCIA],G10)</f>
        <v>12594</v>
      </c>
      <c r="M10" s="71">
        <f t="shared" si="0"/>
        <v>12594</v>
      </c>
      <c r="N10" s="25" t="s">
        <v>512</v>
      </c>
    </row>
    <row r="11" spans="2:14" x14ac:dyDescent="0.25">
      <c r="B11" s="54" t="s">
        <v>559</v>
      </c>
      <c r="C11" s="65">
        <f>SUMIFS(TbRegistroSaídas[VALOR],TbRegistroSaídas[DATA DO CAIXA REALIZADO],"",TbRegistroSaídas[ANO PREVISTO],C2)</f>
        <v>10511</v>
      </c>
      <c r="D11" s="34"/>
      <c r="G11" s="25">
        <v>8</v>
      </c>
      <c r="H11" s="70">
        <f>SUMIFS(TbRegistroSaídas[VALOR],TbRegistroSaídas[MÊS PREVISTO],G11,TbRegistroSaídas[ANO PREVISTO],$C$2,TbRegistroSaídas[DATA DO CAIXA REALIZADO],"")</f>
        <v>4217</v>
      </c>
      <c r="I11" s="90">
        <f>SUMIFS(TbRegistroEntradas[VALOR],TbRegistroEntradas[MÊS PREVISTO],G11,TbRegistroEntradas[ANO PREVISTO],$C$2,TbRegistroEntradas[DATA DO CAIXA REALIZADO],"")</f>
        <v>770</v>
      </c>
      <c r="J11" s="90"/>
      <c r="L11" s="71">
        <f>SUMIFS(TbRegistroEntradas[VALOR],TbRegistroEntradas[CONTA NÍVEL 2],$L$3,TbRegistroEntradas[ANO COMPETÊNCIA],$N$2,TbRegistroEntradas[MÊS COMPETÊNCIA],G11)</f>
        <v>6006</v>
      </c>
      <c r="M11" s="71">
        <f t="shared" si="0"/>
        <v>6006</v>
      </c>
      <c r="N11" s="25" t="s">
        <v>513</v>
      </c>
    </row>
    <row r="12" spans="2:14" x14ac:dyDescent="0.25">
      <c r="B12" s="61" t="s">
        <v>560</v>
      </c>
      <c r="C12" s="67">
        <f>SUMIFS(TbRegistroEntradas[VALOR],TbRegistroSaídas[DATA DO CAIXA REALIZADO],"",TbRegistroEntradas[ANO PREVISTO],C2)</f>
        <v>15267</v>
      </c>
      <c r="D12" s="68"/>
      <c r="G12" s="25">
        <v>9</v>
      </c>
      <c r="H12" s="70">
        <f>SUMIFS(TbRegistroSaídas[VALOR],TbRegistroSaídas[MÊS PREVISTO],G12,TbRegistroSaídas[ANO PREVISTO],$C$2,TbRegistroSaídas[DATA DO CAIXA REALIZADO],"")</f>
        <v>0</v>
      </c>
      <c r="I12" s="90">
        <f>SUMIFS(TbRegistroEntradas[VALOR],TbRegistroEntradas[MÊS PREVISTO],G12,TbRegistroEntradas[ANO PREVISTO],$C$2,TbRegistroEntradas[DATA DO CAIXA REALIZADO],"")</f>
        <v>4253</v>
      </c>
      <c r="J12" s="90"/>
      <c r="L12" s="71">
        <f>SUMIFS(TbRegistroEntradas[VALOR],TbRegistroEntradas[CONTA NÍVEL 2],$L$3,TbRegistroEntradas[ANO COMPETÊNCIA],$N$2,TbRegistroEntradas[MÊS COMPETÊNCIA],G12)</f>
        <v>11235</v>
      </c>
      <c r="M12" s="71">
        <f t="shared" si="0"/>
        <v>11235</v>
      </c>
      <c r="N12" s="25" t="s">
        <v>514</v>
      </c>
    </row>
    <row r="13" spans="2:14" x14ac:dyDescent="0.25">
      <c r="G13" s="25">
        <v>10</v>
      </c>
      <c r="H13" s="70">
        <f>SUMIFS(TbRegistroSaídas[VALOR],TbRegistroSaídas[MÊS PREVISTO],G13,TbRegistroSaídas[ANO PREVISTO],$C$2,TbRegistroSaídas[DATA DO CAIXA REALIZADO],"")</f>
        <v>0</v>
      </c>
      <c r="I13" s="90">
        <f>SUMIFS(TbRegistroEntradas[VALOR],TbRegistroEntradas[MÊS PREVISTO],G13,TbRegistroEntradas[ANO PREVISTO],$C$2,TbRegistroEntradas[DATA DO CAIXA REALIZADO],"")</f>
        <v>4922</v>
      </c>
      <c r="J13" s="90"/>
      <c r="L13" s="71">
        <f>SUMIFS(TbRegistroEntradas[VALOR],TbRegistroEntradas[CONTA NÍVEL 2],$L$3,TbRegistroEntradas[ANO COMPETÊNCIA],$N$2,TbRegistroEntradas[MÊS COMPETÊNCIA],G13)</f>
        <v>10633</v>
      </c>
      <c r="M13" s="71">
        <f t="shared" si="0"/>
        <v>10633</v>
      </c>
      <c r="N13" s="25" t="s">
        <v>515</v>
      </c>
    </row>
    <row r="14" spans="2:14" x14ac:dyDescent="0.25">
      <c r="G14" s="25">
        <v>11</v>
      </c>
      <c r="H14" s="70">
        <f>SUMIFS(TbRegistroSaídas[VALOR],TbRegistroSaídas[MÊS PREVISTO],G14,TbRegistroSaídas[ANO PREVISTO],$C$2,TbRegistroSaídas[DATA DO CAIXA REALIZADO],"")</f>
        <v>0</v>
      </c>
      <c r="I14" s="90">
        <f>SUMIFS(TbRegistroEntradas[VALOR],TbRegistroEntradas[MÊS PREVISTO],G14,TbRegistroEntradas[ANO PREVISTO],$C$2,TbRegistroEntradas[DATA DO CAIXA REALIZADO],"")</f>
        <v>0</v>
      </c>
      <c r="J14" s="90"/>
      <c r="L14" s="71">
        <f>SUMIFS(TbRegistroEntradas[VALOR],TbRegistroEntradas[CONTA NÍVEL 2],$L$3,TbRegistroEntradas[ANO COMPETÊNCIA],$N$2,TbRegistroEntradas[MÊS COMPETÊNCIA],G14)</f>
        <v>20451</v>
      </c>
      <c r="M14" s="71">
        <f t="shared" si="0"/>
        <v>20451</v>
      </c>
      <c r="N14" s="25" t="s">
        <v>516</v>
      </c>
    </row>
    <row r="15" spans="2:14" x14ac:dyDescent="0.25">
      <c r="G15" s="25">
        <v>12</v>
      </c>
      <c r="H15" s="70">
        <f>SUMIFS(TbRegistroSaídas[VALOR],TbRegistroSaídas[MÊS PREVISTO],G15,TbRegistroSaídas[ANO PREVISTO],$C$2,TbRegistroSaídas[DATA DO CAIXA REALIZADO],"")</f>
        <v>0</v>
      </c>
      <c r="I15" s="90">
        <f>SUMIFS(TbRegistroEntradas[VALOR],TbRegistroEntradas[MÊS PREVISTO],G15,TbRegistroEntradas[ANO PREVISTO],$C$2,TbRegistroEntradas[DATA DO CAIXA REALIZADO],"")</f>
        <v>6972</v>
      </c>
      <c r="J15" s="90"/>
      <c r="L15" s="71">
        <f>SUMIFS(TbRegistroEntradas[VALOR],TbRegistroEntradas[CONTA NÍVEL 2],$L$3,TbRegistroEntradas[ANO COMPETÊNCIA],$N$2,TbRegistroEntradas[MÊS COMPETÊNCIA],G15)</f>
        <v>9738</v>
      </c>
      <c r="M15" s="71">
        <f t="shared" si="0"/>
        <v>9738</v>
      </c>
      <c r="N15" s="25" t="s">
        <v>517</v>
      </c>
    </row>
    <row r="16" spans="2:14" x14ac:dyDescent="0.25">
      <c r="G16" s="34"/>
      <c r="H16" s="34"/>
      <c r="I16" s="34"/>
      <c r="J16" s="34"/>
      <c r="L16" s="33"/>
      <c r="M16" s="33"/>
      <c r="N16" s="25"/>
    </row>
    <row r="17" spans="2:10" x14ac:dyDescent="0.25">
      <c r="G17" s="33"/>
      <c r="H17" s="33"/>
      <c r="I17" s="33"/>
      <c r="J17" s="33"/>
    </row>
    <row r="18" spans="2:10" x14ac:dyDescent="0.25">
      <c r="B18" s="60" t="s">
        <v>554</v>
      </c>
    </row>
    <row r="19" spans="2:10" x14ac:dyDescent="0.25">
      <c r="B19" s="37" t="s">
        <v>555</v>
      </c>
      <c r="C19" s="37" t="s">
        <v>566</v>
      </c>
      <c r="D19" s="37" t="s">
        <v>567</v>
      </c>
      <c r="E19" s="37" t="s">
        <v>568</v>
      </c>
      <c r="H19" s="60" t="s">
        <v>583</v>
      </c>
      <c r="I19">
        <f>C2</f>
        <v>2018</v>
      </c>
    </row>
    <row r="20" spans="2:10" x14ac:dyDescent="0.25">
      <c r="B20" s="63">
        <f>C2</f>
        <v>2018</v>
      </c>
      <c r="C20" s="71">
        <f>SUMIFS(TbRegistroEntradas[VALOR],TbRegistroEntradas[VENDA À VISTA],"Vista",TbRegistroEntradas[ANO COMPETÊNCIA],B20)</f>
        <v>2137</v>
      </c>
      <c r="D20" s="71">
        <f>SUMIFS(TbRegistroEntradas[VALOR],TbRegistroEntradas[VENDA À VISTA],"Prazo",TbRegistroEntradas[ANO COMPETÊNCIA],B20)</f>
        <v>318437</v>
      </c>
      <c r="E20" s="71">
        <f>C20+D20</f>
        <v>320574</v>
      </c>
      <c r="H20" s="37" t="s">
        <v>541</v>
      </c>
      <c r="I20" s="64" t="str">
        <f>Dashboard!S15</f>
        <v>Eletrodomésticos</v>
      </c>
    </row>
    <row r="21" spans="2:10" x14ac:dyDescent="0.25">
      <c r="H21">
        <v>1</v>
      </c>
      <c r="I21" s="71">
        <f>SUMIFS(TbRegistroSaídas[VALOR],TbRegistroSaídas[CONTA NÍVEL 2],$I$20,TbRegistroSaídas[ANO COMPETÊNCIA],$I$19,TbRegistroSaídas[MÊS COMPETÊNCIA],H21)</f>
        <v>3057</v>
      </c>
    </row>
    <row r="22" spans="2:10" x14ac:dyDescent="0.25">
      <c r="B22" s="60" t="s">
        <v>569</v>
      </c>
      <c r="H22">
        <v>2</v>
      </c>
      <c r="I22" s="71">
        <f>SUMIFS(TbRegistroSaídas[VALOR],TbRegistroSaídas[CONTA NÍVEL 2],$I$20,TbRegistroSaídas[ANO COMPETÊNCIA],$I$19,TbRegistroSaídas[MÊS COMPETÊNCIA],H22)</f>
        <v>3255</v>
      </c>
    </row>
    <row r="23" spans="2:10" x14ac:dyDescent="0.25">
      <c r="B23" s="37" t="s">
        <v>555</v>
      </c>
      <c r="C23" s="37" t="s">
        <v>570</v>
      </c>
      <c r="D23" s="37" t="s">
        <v>571</v>
      </c>
      <c r="E23" s="37" t="s">
        <v>572</v>
      </c>
      <c r="H23" s="25">
        <v>3</v>
      </c>
      <c r="I23" s="71">
        <f>SUMIFS(TbRegistroSaídas[VALOR],TbRegistroSaídas[CONTA NÍVEL 2],$I$20,TbRegistroSaídas[ANO COMPETÊNCIA],$I$19,TbRegistroSaídas[MÊS COMPETÊNCIA],H23)</f>
        <v>5837</v>
      </c>
    </row>
    <row r="24" spans="2:10" x14ac:dyDescent="0.25">
      <c r="B24" s="63">
        <f>C2</f>
        <v>2018</v>
      </c>
      <c r="C24" s="63">
        <f ca="1">COUNTIFS(TbRegistroEntradas[ANO COMPETÊNCIA],B24,TbRegistroEntradas[DIAS DE ATRASO],"&gt;0")</f>
        <v>39</v>
      </c>
      <c r="D24" s="63">
        <f ca="1">SUMIFS(TbRegistroEntradas[DIAS DE ATRASO],TbRegistroEntradas[ANO COMPETÊNCIA],B24,TbRegistroEntradas[DIAS DE ATRASO],"&gt;0")</f>
        <v>8930</v>
      </c>
      <c r="E24" s="63">
        <f ca="1">INT(D24/C24)</f>
        <v>228</v>
      </c>
      <c r="H24" s="25">
        <v>4</v>
      </c>
      <c r="I24" s="71">
        <f>SUMIFS(TbRegistroSaídas[VALOR],TbRegistroSaídas[CONTA NÍVEL 2],$I$20,TbRegistroSaídas[ANO COMPETÊNCIA],$I$19,TbRegistroSaídas[MÊS COMPETÊNCIA],H24)</f>
        <v>2760</v>
      </c>
    </row>
    <row r="25" spans="2:10" x14ac:dyDescent="0.25">
      <c r="H25" s="25">
        <v>5</v>
      </c>
      <c r="I25" s="71">
        <f>SUMIFS(TbRegistroSaídas[VALOR],TbRegistroSaídas[CONTA NÍVEL 2],$I$20,TbRegistroSaídas[ANO COMPETÊNCIA],$I$19,TbRegistroSaídas[MÊS COMPETÊNCIA],H25)</f>
        <v>1882</v>
      </c>
    </row>
    <row r="26" spans="2:10" x14ac:dyDescent="0.25">
      <c r="B26" s="60" t="s">
        <v>576</v>
      </c>
      <c r="C26" s="25"/>
      <c r="D26" s="25"/>
      <c r="E26" s="25"/>
      <c r="H26" s="25">
        <v>6</v>
      </c>
      <c r="I26" s="71">
        <f>SUMIFS(TbRegistroSaídas[VALOR],TbRegistroSaídas[CONTA NÍVEL 2],$I$20,TbRegistroSaídas[ANO COMPETÊNCIA],$I$19,TbRegistroSaídas[MÊS COMPETÊNCIA],H26)</f>
        <v>1613</v>
      </c>
    </row>
    <row r="27" spans="2:10" x14ac:dyDescent="0.25">
      <c r="B27" s="37" t="s">
        <v>555</v>
      </c>
      <c r="C27" s="37" t="s">
        <v>570</v>
      </c>
      <c r="D27" s="37" t="s">
        <v>571</v>
      </c>
      <c r="E27" s="37" t="s">
        <v>572</v>
      </c>
      <c r="H27" s="25">
        <v>7</v>
      </c>
      <c r="I27" s="71">
        <f>SUMIFS(TbRegistroSaídas[VALOR],TbRegistroSaídas[CONTA NÍVEL 2],$I$20,TbRegistroSaídas[ANO COMPETÊNCIA],$I$19,TbRegistroSaídas[MÊS COMPETÊNCIA],H27)</f>
        <v>0</v>
      </c>
    </row>
    <row r="28" spans="2:10" x14ac:dyDescent="0.25">
      <c r="B28" s="63">
        <f>C2</f>
        <v>2018</v>
      </c>
      <c r="C28" s="63">
        <f ca="1">COUNTIFS(TbRegistroSaídas[ANO COMPETÊNCIA],B24,TbRegistroSaídas[DIAS DE ATRASO],"&gt;0")</f>
        <v>28</v>
      </c>
      <c r="D28" s="63">
        <f ca="1">SUMIFS(TbRegistroSaídas[DIAS DE ATRASO],TbRegistroSaídas[ANO COMPETÊNCIA],B28,TbRegistroSaídas[DIAS DE ATRASO],"&gt;0")</f>
        <v>4852.4490225459813</v>
      </c>
      <c r="E28" s="63">
        <f ca="1">INT(D28/C28)</f>
        <v>173</v>
      </c>
      <c r="H28" s="25">
        <v>8</v>
      </c>
      <c r="I28" s="71">
        <f>SUMIFS(TbRegistroSaídas[VALOR],TbRegistroSaídas[CONTA NÍVEL 2],$I$20,TbRegistroSaídas[ANO COMPETÊNCIA],$I$19,TbRegistroSaídas[MÊS COMPETÊNCIA],H28)</f>
        <v>9987</v>
      </c>
    </row>
    <row r="29" spans="2:10" x14ac:dyDescent="0.25">
      <c r="H29" s="25">
        <v>9</v>
      </c>
      <c r="I29" s="71">
        <f>SUMIFS(TbRegistroSaídas[VALOR],TbRegistroSaídas[CONTA NÍVEL 2],$I$20,TbRegistroSaídas[ANO COMPETÊNCIA],$I$19,TbRegistroSaídas[MÊS COMPETÊNCIA],H29)</f>
        <v>5001</v>
      </c>
    </row>
    <row r="30" spans="2:10" x14ac:dyDescent="0.25">
      <c r="B30" s="60" t="s">
        <v>579</v>
      </c>
      <c r="H30" s="25">
        <v>10</v>
      </c>
      <c r="I30" s="71">
        <f>SUMIFS(TbRegistroSaídas[VALOR],TbRegistroSaídas[CONTA NÍVEL 2],$I$20,TbRegistroSaídas[ANO COMPETÊNCIA],$I$19,TbRegistroSaídas[MÊS COMPETÊNCIA],H30)</f>
        <v>10149</v>
      </c>
    </row>
    <row r="31" spans="2:10" x14ac:dyDescent="0.25">
      <c r="B31" s="37" t="s">
        <v>555</v>
      </c>
      <c r="C31" s="37" t="s">
        <v>503</v>
      </c>
      <c r="D31" s="37" t="s">
        <v>580</v>
      </c>
      <c r="E31" s="37" t="s">
        <v>581</v>
      </c>
      <c r="H31" s="25">
        <v>11</v>
      </c>
      <c r="I31" s="71">
        <f>SUMIFS(TbRegistroSaídas[VALOR],TbRegistroSaídas[CONTA NÍVEL 2],$I$20,TbRegistroSaídas[ANO COMPETÊNCIA],$I$19,TbRegistroSaídas[MÊS COMPETÊNCIA],H31)</f>
        <v>1542</v>
      </c>
    </row>
    <row r="32" spans="2:10" x14ac:dyDescent="0.25">
      <c r="B32" s="63">
        <f>C2</f>
        <v>2018</v>
      </c>
      <c r="C32" s="71">
        <f>SUMIFS(TbRegistroEntradas[VALOR],TbRegistroEntradas[ANO COMPETÊNCIA],B32)</f>
        <v>320574</v>
      </c>
      <c r="D32" s="71">
        <f>SUMIFS(TbRegistroSaídas[VALOR],TbRegistroSaídas[ANO COMPETÊNCIA],B32)</f>
        <v>302150</v>
      </c>
      <c r="E32" s="71">
        <f>C32-D32</f>
        <v>18424</v>
      </c>
      <c r="H32" s="25">
        <v>12</v>
      </c>
      <c r="I32" s="71">
        <f>SUMIFS(TbRegistroSaídas[VALOR],TbRegistroSaídas[CONTA NÍVEL 2],$I$20,TbRegistroSaídas[ANO COMPETÊNCIA],$I$19,TbRegistroSaídas[MÊS COMPETÊNCIA],H32)</f>
        <v>3956</v>
      </c>
    </row>
    <row r="33" spans="8:9" x14ac:dyDescent="0.25">
      <c r="H33" s="37" t="s">
        <v>568</v>
      </c>
      <c r="I33" s="108">
        <f>SUM(I21:I32)</f>
        <v>49039</v>
      </c>
    </row>
  </sheetData>
  <sheetProtection algorithmName="SHA-512" hashValue="sEHqYMagrB/AnzgzHENLFpv9a9cQMYD5MwIliEemhsW5ZhkzVsRim1YsLfz3ZLDDADfXEvsHqGGQAqTSgTRh+g==" saltValue="BzWLdPFX4werbvOeDpMN6Q==" spinCount="100000" sheet="1" objects="1" scenarios="1"/>
  <mergeCells count="13">
    <mergeCell ref="I12:J12"/>
    <mergeCell ref="I13:J13"/>
    <mergeCell ref="I14:J14"/>
    <mergeCell ref="I15:J15"/>
    <mergeCell ref="G2:K2"/>
    <mergeCell ref="I4:J4"/>
    <mergeCell ref="I5:J5"/>
    <mergeCell ref="I6:J6"/>
    <mergeCell ref="I7:J7"/>
    <mergeCell ref="I8:J8"/>
    <mergeCell ref="I9:J9"/>
    <mergeCell ref="I10:J10"/>
    <mergeCell ref="I11:J1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BC63-E4C2-43F7-A695-E058024482C0}">
  <dimension ref="B1:E11"/>
  <sheetViews>
    <sheetView workbookViewId="0">
      <selection activeCell="D13" sqref="D13"/>
    </sheetView>
  </sheetViews>
  <sheetFormatPr defaultRowHeight="15" x14ac:dyDescent="0.25"/>
  <cols>
    <col min="1" max="1" width="4.140625" customWidth="1"/>
    <col min="2" max="2" width="51.42578125" customWidth="1"/>
    <col min="3" max="3" width="17.7109375" customWidth="1"/>
    <col min="4" max="4" width="20.7109375" customWidth="1"/>
    <col min="5" max="5" width="17.140625" customWidth="1"/>
  </cols>
  <sheetData>
    <row r="1" spans="2:5" ht="28.5" x14ac:dyDescent="0.45">
      <c r="B1" s="1"/>
      <c r="C1" s="1"/>
      <c r="D1" s="1"/>
      <c r="E1" s="16" t="s">
        <v>254</v>
      </c>
    </row>
    <row r="5" spans="2:5" ht="18.75" x14ac:dyDescent="0.3">
      <c r="B5" s="35" t="s">
        <v>254</v>
      </c>
    </row>
    <row r="6" spans="2:5" ht="20.100000000000001" customHeight="1" x14ac:dyDescent="0.25">
      <c r="B6" t="s">
        <v>248</v>
      </c>
    </row>
    <row r="7" spans="2:5" ht="20.100000000000001" customHeight="1" x14ac:dyDescent="0.25">
      <c r="B7" t="s">
        <v>249</v>
      </c>
    </row>
    <row r="8" spans="2:5" ht="20.100000000000001" customHeight="1" x14ac:dyDescent="0.25">
      <c r="B8" t="s">
        <v>250</v>
      </c>
    </row>
    <row r="9" spans="2:5" ht="20.100000000000001" customHeight="1" x14ac:dyDescent="0.25">
      <c r="B9" t="s">
        <v>251</v>
      </c>
    </row>
    <row r="10" spans="2:5" ht="20.100000000000001" customHeight="1" x14ac:dyDescent="0.25">
      <c r="B10" t="s">
        <v>252</v>
      </c>
    </row>
    <row r="11" spans="2:5" ht="20.100000000000001" customHeight="1" x14ac:dyDescent="0.25">
      <c r="B11" t="s">
        <v>253</v>
      </c>
    </row>
  </sheetData>
  <sheetProtection algorithmName="SHA-512" hashValue="jV1Q15Zwwk/AsVIIu4Wx9z6lYoJ8Xw1kKTCDx8FV9kY4QQscsvk7vIXMezcvDEEx85Zr9MhprZ5uwsCpbeZZQQ==" saltValue="Tf2DwFz16CLKOpc8bEm8pQ==" spinCount="100000" sheet="1" objects="1" scenario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A771-5082-4971-9FA6-682D163646BF}">
  <dimension ref="B1:N22"/>
  <sheetViews>
    <sheetView workbookViewId="0"/>
  </sheetViews>
  <sheetFormatPr defaultRowHeight="15" x14ac:dyDescent="0.25"/>
  <cols>
    <col min="1" max="1" width="4.28515625" customWidth="1"/>
    <col min="2" max="2" width="32" customWidth="1"/>
    <col min="3" max="3" width="29.42578125" customWidth="1"/>
    <col min="4" max="5" width="20.140625" customWidth="1"/>
  </cols>
  <sheetData>
    <row r="1" spans="2:14" ht="31.5" customHeight="1" x14ac:dyDescent="0.45">
      <c r="B1" s="1"/>
      <c r="C1" s="1"/>
      <c r="D1" s="1"/>
      <c r="E1" s="16" t="s">
        <v>256</v>
      </c>
    </row>
    <row r="3" spans="2:14" ht="18.75" customHeight="1" x14ac:dyDescent="0.25"/>
    <row r="5" spans="2:14" ht="27.75" customHeight="1" x14ac:dyDescent="0.3">
      <c r="B5" s="72" t="s">
        <v>256</v>
      </c>
      <c r="C5" s="73"/>
    </row>
    <row r="6" spans="2:14" ht="20.100000000000001" customHeight="1" x14ac:dyDescent="0.25">
      <c r="B6" t="s">
        <v>518</v>
      </c>
      <c r="C6" t="s">
        <v>519</v>
      </c>
    </row>
    <row r="7" spans="2:14" ht="20.100000000000001" customHeight="1" x14ac:dyDescent="0.25">
      <c r="B7" s="30" t="s">
        <v>249</v>
      </c>
      <c r="C7" s="30" t="s">
        <v>257</v>
      </c>
      <c r="D7" s="25"/>
      <c r="E7" s="25"/>
    </row>
    <row r="8" spans="2:14" ht="20.100000000000001" customHeight="1" x14ac:dyDescent="0.25">
      <c r="B8" s="31" t="s">
        <v>250</v>
      </c>
      <c r="C8" s="31" t="s">
        <v>260</v>
      </c>
      <c r="D8" s="25"/>
      <c r="E8" s="25"/>
    </row>
    <row r="9" spans="2:14" ht="20.100000000000001" customHeight="1" x14ac:dyDescent="0.25">
      <c r="B9" s="30" t="s">
        <v>251</v>
      </c>
      <c r="C9" s="30" t="s">
        <v>258</v>
      </c>
      <c r="D9" s="25"/>
      <c r="E9" s="25"/>
    </row>
    <row r="10" spans="2:14" ht="20.100000000000001" customHeight="1" x14ac:dyDescent="0.25">
      <c r="B10" s="31" t="s">
        <v>252</v>
      </c>
      <c r="C10" s="31" t="s">
        <v>259</v>
      </c>
      <c r="D10" s="25"/>
      <c r="E10" s="25"/>
    </row>
    <row r="11" spans="2:14" ht="20.100000000000001" customHeight="1" x14ac:dyDescent="0.25">
      <c r="B11" s="30" t="s">
        <v>253</v>
      </c>
      <c r="C11" s="30" t="s">
        <v>14</v>
      </c>
      <c r="D11" s="25"/>
      <c r="E11" s="25"/>
      <c r="H11" s="32"/>
      <c r="I11" s="33"/>
      <c r="J11" s="33"/>
      <c r="K11" s="33"/>
      <c r="L11" s="32"/>
      <c r="M11" s="33"/>
      <c r="N11" s="25"/>
    </row>
    <row r="12" spans="2:14" x14ac:dyDescent="0.25">
      <c r="B12" s="30" t="s">
        <v>253</v>
      </c>
      <c r="C12" s="30" t="s">
        <v>16</v>
      </c>
      <c r="H12" s="32"/>
      <c r="I12" s="33"/>
      <c r="J12" s="33"/>
      <c r="K12" s="33"/>
      <c r="L12" s="32"/>
      <c r="M12" s="33"/>
      <c r="N12" s="25"/>
    </row>
    <row r="13" spans="2:14" x14ac:dyDescent="0.25">
      <c r="B13" s="30" t="s">
        <v>253</v>
      </c>
      <c r="C13" s="30" t="s">
        <v>27</v>
      </c>
      <c r="H13" s="32"/>
      <c r="I13" s="33"/>
      <c r="J13" s="33"/>
      <c r="K13" s="33"/>
      <c r="L13" s="32"/>
      <c r="M13" s="33"/>
      <c r="N13" s="25"/>
    </row>
    <row r="14" spans="2:14" x14ac:dyDescent="0.25">
      <c r="B14" s="30" t="s">
        <v>253</v>
      </c>
      <c r="C14" s="30" t="s">
        <v>30</v>
      </c>
      <c r="H14" s="32"/>
      <c r="I14" s="33"/>
      <c r="J14" s="33"/>
      <c r="K14" s="33"/>
      <c r="L14" s="32"/>
      <c r="M14" s="33"/>
      <c r="N14" s="25"/>
    </row>
    <row r="15" spans="2:14" x14ac:dyDescent="0.25">
      <c r="B15" s="30" t="s">
        <v>253</v>
      </c>
      <c r="C15" s="30" t="s">
        <v>520</v>
      </c>
      <c r="H15" s="32"/>
      <c r="I15" s="33"/>
      <c r="J15" s="33"/>
      <c r="K15" s="33"/>
      <c r="L15" s="32"/>
      <c r="M15" s="33"/>
      <c r="N15" s="25"/>
    </row>
    <row r="16" spans="2:14" x14ac:dyDescent="0.25">
      <c r="H16" s="33"/>
      <c r="I16" s="33"/>
      <c r="J16" s="33"/>
      <c r="K16" s="33"/>
      <c r="L16" s="33"/>
      <c r="M16" s="33"/>
      <c r="N16" s="25"/>
    </row>
    <row r="17" spans="8:13" x14ac:dyDescent="0.25">
      <c r="H17" s="33"/>
      <c r="I17" s="33"/>
      <c r="J17" s="33"/>
      <c r="K17" s="33"/>
      <c r="L17" s="33"/>
      <c r="M17" s="33"/>
    </row>
    <row r="18" spans="8:13" x14ac:dyDescent="0.25">
      <c r="H18" s="33"/>
      <c r="I18" s="33"/>
      <c r="J18" s="33"/>
      <c r="K18" s="33"/>
      <c r="L18" s="33"/>
      <c r="M18" s="33"/>
    </row>
    <row r="19" spans="8:13" x14ac:dyDescent="0.25">
      <c r="H19" s="33"/>
      <c r="I19" s="33"/>
      <c r="J19" s="33"/>
      <c r="K19" s="33"/>
      <c r="L19" s="33"/>
      <c r="M19" s="33"/>
    </row>
    <row r="20" spans="8:13" x14ac:dyDescent="0.25">
      <c r="H20" s="33"/>
      <c r="I20" s="33"/>
      <c r="J20" s="33"/>
      <c r="K20" s="33"/>
      <c r="L20" s="33"/>
      <c r="M20" s="33"/>
    </row>
    <row r="21" spans="8:13" x14ac:dyDescent="0.25">
      <c r="H21" s="33"/>
      <c r="I21" s="33"/>
      <c r="J21" s="33"/>
      <c r="K21" s="33"/>
      <c r="L21" s="33"/>
      <c r="M21" s="33"/>
    </row>
    <row r="22" spans="8:13" x14ac:dyDescent="0.25">
      <c r="H22" s="33"/>
      <c r="I22" s="33"/>
      <c r="J22" s="33"/>
      <c r="K22" s="33"/>
      <c r="L22" s="33"/>
      <c r="M22" s="33"/>
    </row>
  </sheetData>
  <sheetProtection algorithmName="SHA-512" hashValue="n1DjhfWYVwiWASHPCo7sb4i1qnsawkgbliMqq0tM3W6sjVjlrmMWaMqBj9q7pc9Xcdir+pNgQWI8ya5B3VBAeA==" saltValue="tgqk3ir9IKWkX1fOTxh0fA==" spinCount="100000" sheet="1" objects="1" scenarios="1"/>
  <mergeCells count="1">
    <mergeCell ref="B5:C5"/>
  </mergeCells>
  <dataValidations count="2">
    <dataValidation type="list" allowBlank="1" showInputMessage="1" showErrorMessage="1" sqref="B7:B15" xr:uid="{0C0FF237-B719-4A82-9E07-C752CF10F1FF}">
      <formula1>PCEntradasN1</formula1>
    </dataValidation>
    <dataValidation type="list" allowBlank="1" showInputMessage="1" showErrorMessage="1" sqref="H11:H15" xr:uid="{0208E864-0A16-4C78-A0FB-3AEC9A4F7A0B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D6F0-489B-432C-8676-D9FA9BFA1637}">
  <dimension ref="A1:X13"/>
  <sheetViews>
    <sheetView workbookViewId="0"/>
  </sheetViews>
  <sheetFormatPr defaultRowHeight="20.100000000000001" customHeight="1" x14ac:dyDescent="0.25"/>
  <cols>
    <col min="1" max="1" width="2.140625" customWidth="1"/>
    <col min="2" max="2" width="52.28515625" customWidth="1"/>
    <col min="3" max="3" width="12.85546875" customWidth="1"/>
    <col min="4" max="4" width="13.5703125" customWidth="1"/>
    <col min="5" max="5" width="13.140625" customWidth="1"/>
  </cols>
  <sheetData>
    <row r="1" spans="1:24" ht="31.5" customHeight="1" x14ac:dyDescent="0.7">
      <c r="B1" s="1"/>
      <c r="C1" s="1"/>
      <c r="D1" s="1"/>
      <c r="E1" s="16" t="s">
        <v>261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R1" s="4"/>
      <c r="S1" s="5"/>
      <c r="T1" s="6"/>
      <c r="X1" s="4"/>
    </row>
    <row r="3" spans="1:24" ht="19.5" customHeight="1" x14ac:dyDescent="0.25"/>
    <row r="4" spans="1:24" ht="15" customHeight="1" x14ac:dyDescent="0.25"/>
    <row r="6" spans="1:24" ht="23.1" customHeight="1" x14ac:dyDescent="0.3">
      <c r="A6" s="3"/>
      <c r="B6" s="19" t="s">
        <v>261</v>
      </c>
      <c r="C6" s="9"/>
      <c r="D6" s="15"/>
      <c r="E6" s="9"/>
      <c r="F6" s="9"/>
      <c r="G6" s="9"/>
      <c r="H6" s="9"/>
    </row>
    <row r="7" spans="1:24" ht="23.1" customHeight="1" x14ac:dyDescent="0.25">
      <c r="B7" s="9" t="s">
        <v>248</v>
      </c>
      <c r="C7" s="9"/>
      <c r="D7" s="9"/>
      <c r="E7" s="9"/>
      <c r="F7" s="9"/>
      <c r="G7" s="9"/>
    </row>
    <row r="8" spans="1:24" ht="23.1" customHeight="1" x14ac:dyDescent="0.25">
      <c r="B8" t="s">
        <v>262</v>
      </c>
    </row>
    <row r="9" spans="1:24" ht="23.1" customHeight="1" x14ac:dyDescent="0.25">
      <c r="B9" t="s">
        <v>263</v>
      </c>
    </row>
    <row r="10" spans="1:24" ht="23.1" customHeight="1" x14ac:dyDescent="0.25">
      <c r="B10" t="s">
        <v>264</v>
      </c>
    </row>
    <row r="11" spans="1:24" ht="23.1" customHeight="1" x14ac:dyDescent="0.25">
      <c r="B11" t="s">
        <v>265</v>
      </c>
    </row>
    <row r="12" spans="1:24" ht="23.1" customHeight="1" x14ac:dyDescent="0.25">
      <c r="B12" t="s">
        <v>266</v>
      </c>
    </row>
    <row r="13" spans="1:24" ht="20.100000000000001" customHeight="1" x14ac:dyDescent="0.25">
      <c r="B13" t="s">
        <v>267</v>
      </c>
    </row>
  </sheetData>
  <sheetProtection algorithmName="SHA-512" hashValue="8Cok47y4UAYhxZ5Cg6UpKtnG2ZqP5+NCxfzsCcTWgUd2yVffN82mE1PxFB+EAXVNzAQQT/a+44PLe+PHx8de+w==" saltValue="jyZZ9reRs13UQ9s9rycsxQ==" spinCount="100000" sheet="1" objects="1" scenario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37B6-F728-4F6B-BBE6-0F975F848FFD}">
  <dimension ref="B1:E18"/>
  <sheetViews>
    <sheetView workbookViewId="0"/>
  </sheetViews>
  <sheetFormatPr defaultRowHeight="15" x14ac:dyDescent="0.25"/>
  <cols>
    <col min="1" max="1" width="4.7109375" customWidth="1"/>
    <col min="2" max="2" width="32.42578125" customWidth="1"/>
    <col min="3" max="3" width="38.85546875" customWidth="1"/>
    <col min="4" max="4" width="20.7109375" customWidth="1"/>
    <col min="5" max="5" width="20.28515625" customWidth="1"/>
  </cols>
  <sheetData>
    <row r="1" spans="2:5" ht="28.5" x14ac:dyDescent="0.45">
      <c r="B1" s="1"/>
      <c r="C1" s="1"/>
      <c r="D1" s="1"/>
      <c r="E1" s="16" t="s">
        <v>268</v>
      </c>
    </row>
    <row r="3" spans="2:5" ht="18" customHeight="1" x14ac:dyDescent="0.25"/>
    <row r="5" spans="2:5" ht="18.75" x14ac:dyDescent="0.3">
      <c r="B5" s="72" t="s">
        <v>268</v>
      </c>
      <c r="C5" s="72"/>
    </row>
    <row r="6" spans="2:5" ht="20.100000000000001" customHeight="1" x14ac:dyDescent="0.25">
      <c r="B6" t="s">
        <v>248</v>
      </c>
      <c r="C6" t="s">
        <v>255</v>
      </c>
    </row>
    <row r="7" spans="2:5" ht="20.100000000000001" customHeight="1" x14ac:dyDescent="0.25">
      <c r="B7" t="s">
        <v>262</v>
      </c>
      <c r="C7" t="s">
        <v>27</v>
      </c>
    </row>
    <row r="8" spans="2:5" ht="20.100000000000001" customHeight="1" x14ac:dyDescent="0.25">
      <c r="B8" t="s">
        <v>262</v>
      </c>
      <c r="C8" t="s">
        <v>14</v>
      </c>
    </row>
    <row r="9" spans="2:5" ht="20.100000000000001" customHeight="1" x14ac:dyDescent="0.25">
      <c r="B9" t="s">
        <v>262</v>
      </c>
      <c r="C9" t="s">
        <v>30</v>
      </c>
    </row>
    <row r="10" spans="2:5" ht="20.100000000000001" customHeight="1" x14ac:dyDescent="0.25">
      <c r="B10" t="s">
        <v>262</v>
      </c>
      <c r="C10" t="s">
        <v>19</v>
      </c>
    </row>
    <row r="11" spans="2:5" ht="20.100000000000001" customHeight="1" x14ac:dyDescent="0.25">
      <c r="B11" t="s">
        <v>262</v>
      </c>
      <c r="C11" t="s">
        <v>269</v>
      </c>
    </row>
    <row r="12" spans="2:5" ht="20.100000000000001" customHeight="1" x14ac:dyDescent="0.25">
      <c r="B12" t="s">
        <v>263</v>
      </c>
      <c r="C12" t="s">
        <v>270</v>
      </c>
    </row>
    <row r="13" spans="2:5" ht="20.100000000000001" customHeight="1" x14ac:dyDescent="0.25">
      <c r="B13" t="s">
        <v>263</v>
      </c>
      <c r="C13" t="s">
        <v>271</v>
      </c>
    </row>
    <row r="14" spans="2:5" ht="20.100000000000001" customHeight="1" x14ac:dyDescent="0.25">
      <c r="B14" t="s">
        <v>264</v>
      </c>
      <c r="C14" t="s">
        <v>272</v>
      </c>
    </row>
    <row r="15" spans="2:5" ht="20.100000000000001" customHeight="1" x14ac:dyDescent="0.25">
      <c r="B15" t="s">
        <v>264</v>
      </c>
      <c r="C15" t="s">
        <v>273</v>
      </c>
    </row>
    <row r="16" spans="2:5" ht="20.100000000000001" customHeight="1" x14ac:dyDescent="0.25">
      <c r="B16" t="s">
        <v>265</v>
      </c>
      <c r="C16" t="s">
        <v>274</v>
      </c>
    </row>
    <row r="17" spans="2:3" ht="20.100000000000001" customHeight="1" x14ac:dyDescent="0.25">
      <c r="B17" t="s">
        <v>266</v>
      </c>
      <c r="C17" t="s">
        <v>275</v>
      </c>
    </row>
    <row r="18" spans="2:3" ht="20.100000000000001" customHeight="1" x14ac:dyDescent="0.25">
      <c r="B18" t="s">
        <v>267</v>
      </c>
      <c r="C18" t="s">
        <v>260</v>
      </c>
    </row>
  </sheetData>
  <sheetProtection algorithmName="SHA-512" hashValue="AL5lhg0eayj7bZJf4l0qgt1NUEC2bsK8e5/WsIgvIUFA7LdkAET+4F90UE/aMMUIrfqS0hr5AYl3IfgUr10G3g==" saltValue="fTc08jsFeiPR99KoXXXG5g==" spinCount="100000" sheet="1" objects="1" scenarios="1"/>
  <mergeCells count="1">
    <mergeCell ref="B5:C5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B05C-D574-4DA6-88BD-F9669B8F95BC}">
  <dimension ref="A1:X237"/>
  <sheetViews>
    <sheetView zoomScaleNormal="10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140625" customWidth="1"/>
    <col min="2" max="2" width="18.140625" customWidth="1"/>
    <col min="3" max="3" width="18.5703125" customWidth="1"/>
    <col min="4" max="4" width="21" customWidth="1"/>
    <col min="5" max="5" width="29.28515625" customWidth="1"/>
    <col min="6" max="6" width="23.7109375" customWidth="1"/>
    <col min="7" max="7" width="21.85546875" customWidth="1"/>
    <col min="8" max="8" width="20.140625" customWidth="1"/>
    <col min="10" max="10" width="15.85546875" customWidth="1"/>
    <col min="11" max="11" width="13.85546875" customWidth="1"/>
    <col min="12" max="12" width="14.85546875" customWidth="1"/>
    <col min="13" max="14" width="11.28515625" customWidth="1"/>
    <col min="15" max="15" width="13" customWidth="1"/>
    <col min="17" max="17" width="8.7109375" customWidth="1"/>
    <col min="18" max="18" width="9" customWidth="1"/>
  </cols>
  <sheetData>
    <row r="1" spans="1:24" ht="36.75" customHeight="1" x14ac:dyDescent="0.7">
      <c r="A1" s="12"/>
      <c r="B1" s="1"/>
      <c r="C1" s="1"/>
      <c r="D1" s="1"/>
      <c r="E1" s="1"/>
      <c r="F1" s="1"/>
      <c r="G1" s="1"/>
      <c r="H1" s="13" t="s">
        <v>5</v>
      </c>
      <c r="I1" s="5"/>
      <c r="J1" s="5"/>
      <c r="K1" s="5"/>
      <c r="L1" s="5"/>
      <c r="M1" s="5"/>
      <c r="N1" s="5"/>
      <c r="O1" s="5"/>
      <c r="P1" s="14"/>
      <c r="R1" s="4"/>
      <c r="S1" s="5"/>
      <c r="T1" s="6"/>
      <c r="X1" s="4"/>
    </row>
    <row r="3" spans="1:24" ht="18" customHeight="1" x14ac:dyDescent="0.25"/>
    <row r="6" spans="1:24" s="3" customFormat="1" ht="44.25" customHeight="1" x14ac:dyDescent="0.25"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  <c r="G6" s="20" t="s">
        <v>11</v>
      </c>
      <c r="H6" s="20" t="s">
        <v>12</v>
      </c>
      <c r="I6" s="20" t="s">
        <v>528</v>
      </c>
      <c r="J6" s="20" t="s">
        <v>529</v>
      </c>
      <c r="K6" s="20" t="s">
        <v>530</v>
      </c>
      <c r="L6" s="20" t="s">
        <v>531</v>
      </c>
      <c r="M6" s="20" t="s">
        <v>542</v>
      </c>
      <c r="N6" s="20" t="s">
        <v>540</v>
      </c>
      <c r="O6" s="20" t="s">
        <v>547</v>
      </c>
      <c r="P6" s="20" t="s">
        <v>574</v>
      </c>
      <c r="Q6" s="20" t="s">
        <v>575</v>
      </c>
    </row>
    <row r="7" spans="1:24" ht="23.1" customHeight="1" x14ac:dyDescent="0.25">
      <c r="B7" s="7">
        <v>42994</v>
      </c>
      <c r="C7" s="7">
        <v>42957</v>
      </c>
      <c r="D7" s="7">
        <v>42972</v>
      </c>
      <c r="E7" t="s">
        <v>13</v>
      </c>
      <c r="F7" t="s">
        <v>14</v>
      </c>
      <c r="G7" t="s">
        <v>15</v>
      </c>
      <c r="H7" s="8">
        <v>1133</v>
      </c>
      <c r="I7">
        <f>IF(TbRegistroEntradas[[#This Row],[DATA DO CAIXA REALIZADO]]="",0,MONTH(TbRegistroEntradas[[#This Row],[DATA DO CAIXA REALIZADO]]))</f>
        <v>9</v>
      </c>
      <c r="J7" s="3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 s="42">
        <f>IF(TbRegistroEntradas[[#This Row],[DATA DO CAIXA PREVISTO]]="",0,MONTH(TbRegistroEntradas[[#This Row],[DATA DO CAIXA PREVISTO]]))</f>
        <v>8</v>
      </c>
      <c r="N7" s="42">
        <f>IF(TbRegistroEntradas[[#This Row],[DATA DO CAIXA PREVISTO]]="",0,YEAR(TbRegistroEntradas[[#This Row],[DATA DO CAIXA PREVISTO]]))</f>
        <v>2017</v>
      </c>
      <c r="O7" s="42" t="str">
        <f ca="1">IF(AND(TbRegistroEntradas[[#This Row],[DATA DO CAIXA PREVISTO]]&lt;TODAY(),TbRegistroEntradas[[#This Row],[DATA DO CAIXA REALIZADO]]=""),"vencida","Nao vencida")</f>
        <v>Nao vencida</v>
      </c>
      <c r="P7" s="42" t="str">
        <f>IF(TbRegistroEntradas[[#This Row],[DATA DA COMPETÊNCIA]]=TbRegistroEntradas[[#This Row],[DATA DO CAIXA PREVISTO]],"Vista","Prazo")</f>
        <v>Prazo</v>
      </c>
      <c r="Q7" s="100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22</v>
      </c>
    </row>
    <row r="8" spans="1:24" ht="23.1" customHeight="1" x14ac:dyDescent="0.25">
      <c r="B8" s="7">
        <v>42985</v>
      </c>
      <c r="C8" s="7">
        <v>42960</v>
      </c>
      <c r="D8" s="7">
        <v>42985</v>
      </c>
      <c r="E8" t="s">
        <v>13</v>
      </c>
      <c r="F8" t="s">
        <v>16</v>
      </c>
      <c r="G8" t="s">
        <v>17</v>
      </c>
      <c r="H8" s="8">
        <v>164</v>
      </c>
      <c r="I8">
        <f>IF(TbRegistroEntradas[[#This Row],[DATA DO CAIXA REALIZADO]]="",0,MONTH(TbRegistroEntradas[[#This Row],[DATA DO CAIXA REALIZADO]]))</f>
        <v>9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 s="42">
        <f>IF(TbRegistroEntradas[[#This Row],[DATA DO CAIXA PREVISTO]]="",0,MONTH(TbRegistroEntradas[[#This Row],[DATA DO CAIXA PREVISTO]]))</f>
        <v>9</v>
      </c>
      <c r="N8" s="42">
        <f>IF(TbRegistroEntradas[[#This Row],[DATA DO CAIXA PREVISTO]]="",0,YEAR(TbRegistroEntradas[[#This Row],[DATA DO CAIXA PREVISTO]]))</f>
        <v>2017</v>
      </c>
      <c r="O8" s="42" t="str">
        <f ca="1">IF(AND(TbRegistroEntradas[[#This Row],[DATA DO CAIXA PREVISTO]]&lt;TODAY(),TbRegistroEntradas[[#This Row],[DATA DO CAIXA REALIZADO]]=""),"vencida","Nao vencida")</f>
        <v>Nao vencida</v>
      </c>
      <c r="P8" s="42" t="str">
        <f>IF(TbRegistroEntradas[[#This Row],[DATA DA COMPETÊNCIA]]=TbRegistroEntradas[[#This Row],[DATA DO CAIXA PREVISTO]],"Vista","Prazo")</f>
        <v>Prazo</v>
      </c>
      <c r="Q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" spans="1:24" ht="23.1" customHeight="1" x14ac:dyDescent="0.25">
      <c r="B9" s="7">
        <v>43007</v>
      </c>
      <c r="C9" s="7">
        <v>42964</v>
      </c>
      <c r="D9" s="7">
        <v>43001</v>
      </c>
      <c r="E9" t="s">
        <v>13</v>
      </c>
      <c r="F9" t="s">
        <v>16</v>
      </c>
      <c r="G9" t="s">
        <v>18</v>
      </c>
      <c r="H9" s="8">
        <v>2937</v>
      </c>
      <c r="I9">
        <f>IF(TbRegistroEntradas[[#This Row],[DATA DO CAIXA REALIZADO]]="",0,MONTH(TbRegistroEntradas[[#This Row],[DATA DO CAIXA REALIZADO]]))</f>
        <v>9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 s="42">
        <f>IF(TbRegistroEntradas[[#This Row],[DATA DO CAIXA PREVISTO]]="",0,MONTH(TbRegistroEntradas[[#This Row],[DATA DO CAIXA PREVISTO]]))</f>
        <v>9</v>
      </c>
      <c r="N9" s="42">
        <f>IF(TbRegistroEntradas[[#This Row],[DATA DO CAIXA PREVISTO]]="",0,YEAR(TbRegistroEntradas[[#This Row],[DATA DO CAIXA PREVISTO]]))</f>
        <v>2017</v>
      </c>
      <c r="O9" s="42" t="str">
        <f ca="1">IF(AND(TbRegistroEntradas[[#This Row],[DATA DO CAIXA PREVISTO]]&lt;TODAY(),TbRegistroEntradas[[#This Row],[DATA DO CAIXA REALIZADO]]=""),"vencida","Nao vencida")</f>
        <v>Nao vencida</v>
      </c>
      <c r="P9" s="42" t="str">
        <f>IF(TbRegistroEntradas[[#This Row],[DATA DA COMPETÊNCIA]]=TbRegistroEntradas[[#This Row],[DATA DO CAIXA PREVISTO]],"Vista","Prazo")</f>
        <v>Prazo</v>
      </c>
      <c r="Q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</v>
      </c>
    </row>
    <row r="10" spans="1:24" ht="23.1" customHeight="1" x14ac:dyDescent="0.25">
      <c r="B10" s="7">
        <v>43020</v>
      </c>
      <c r="C10" s="7">
        <v>42969</v>
      </c>
      <c r="D10" s="7">
        <v>43020</v>
      </c>
      <c r="E10" t="s">
        <v>13</v>
      </c>
      <c r="F10" t="s">
        <v>19</v>
      </c>
      <c r="G10" t="s">
        <v>20</v>
      </c>
      <c r="H10" s="8">
        <v>807</v>
      </c>
      <c r="I10">
        <f>IF(TbRegistroEntradas[[#This Row],[DATA DO CAIXA REALIZADO]]="",0,MONTH(TbRegistroEntradas[[#This Row],[DATA DO CAIXA REALIZADO]]))</f>
        <v>10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8</v>
      </c>
      <c r="L10">
        <f>IF(TbRegistroEntradas[[#This Row],[DATA DA COMPETÊNCIA]]="",0,YEAR(TbRegistroEntradas[[#This Row],[DATA DA COMPETÊNCIA]]))</f>
        <v>2017</v>
      </c>
      <c r="M10" s="42">
        <f>IF(TbRegistroEntradas[[#This Row],[DATA DO CAIXA PREVISTO]]="",0,MONTH(TbRegistroEntradas[[#This Row],[DATA DO CAIXA PREVISTO]]))</f>
        <v>10</v>
      </c>
      <c r="N10" s="42">
        <f>IF(TbRegistroEntradas[[#This Row],[DATA DO CAIXA PREVISTO]]="",0,YEAR(TbRegistroEntradas[[#This Row],[DATA DO CAIXA PREVISTO]]))</f>
        <v>2017</v>
      </c>
      <c r="O10" s="42" t="str">
        <f ca="1">IF(AND(TbRegistroEntradas[[#This Row],[DATA DO CAIXA PREVISTO]]&lt;TODAY(),TbRegistroEntradas[[#This Row],[DATA DO CAIXA REALIZADO]]=""),"vencida","Nao vencida")</f>
        <v>Nao vencida</v>
      </c>
      <c r="P10" s="42" t="str">
        <f>IF(TbRegistroEntradas[[#This Row],[DATA DA COMPETÊNCIA]]=TbRegistroEntradas[[#This Row],[DATA DO CAIXA PREVISTO]],"Vista","Prazo")</f>
        <v>Prazo</v>
      </c>
      <c r="Q1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" spans="1:24" ht="23.1" customHeight="1" x14ac:dyDescent="0.25">
      <c r="B11" s="7">
        <v>43014</v>
      </c>
      <c r="C11" s="7">
        <v>42972</v>
      </c>
      <c r="D11" s="7">
        <v>43014</v>
      </c>
      <c r="E11" t="s">
        <v>13</v>
      </c>
      <c r="F11" t="s">
        <v>14</v>
      </c>
      <c r="G11" t="s">
        <v>21</v>
      </c>
      <c r="H11" s="8">
        <v>2612</v>
      </c>
      <c r="I11">
        <f>IF(TbRegistroEntradas[[#This Row],[DATA DO CAIXA REALIZADO]]="",0,MONTH(TbRegistroEntradas[[#This Row],[DATA DO CAIXA REALIZADO]]))</f>
        <v>10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8</v>
      </c>
      <c r="L11">
        <f>IF(TbRegistroEntradas[[#This Row],[DATA DA COMPETÊNCIA]]="",0,YEAR(TbRegistroEntradas[[#This Row],[DATA DA COMPETÊNCIA]]))</f>
        <v>2017</v>
      </c>
      <c r="M11" s="42">
        <f>IF(TbRegistroEntradas[[#This Row],[DATA DO CAIXA PREVISTO]]="",0,MONTH(TbRegistroEntradas[[#This Row],[DATA DO CAIXA PREVISTO]]))</f>
        <v>10</v>
      </c>
      <c r="N11" s="42">
        <f>IF(TbRegistroEntradas[[#This Row],[DATA DO CAIXA PREVISTO]]="",0,YEAR(TbRegistroEntradas[[#This Row],[DATA DO CAIXA PREVISTO]]))</f>
        <v>2017</v>
      </c>
      <c r="O11" s="42" t="str">
        <f ca="1">IF(AND(TbRegistroEntradas[[#This Row],[DATA DO CAIXA PREVISTO]]&lt;TODAY(),TbRegistroEntradas[[#This Row],[DATA DO CAIXA REALIZADO]]=""),"vencida","Nao vencida")</f>
        <v>Nao vencida</v>
      </c>
      <c r="P11" s="42" t="str">
        <f>IF(TbRegistroEntradas[[#This Row],[DATA DA COMPETÊNCIA]]=TbRegistroEntradas[[#This Row],[DATA DO CAIXA PREVISTO]],"Vista","Prazo")</f>
        <v>Prazo</v>
      </c>
      <c r="Q1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" spans="1:24" ht="23.1" customHeight="1" x14ac:dyDescent="0.25">
      <c r="B12" s="7">
        <v>43054</v>
      </c>
      <c r="C12" s="7">
        <v>42974</v>
      </c>
      <c r="D12" s="7">
        <v>43030</v>
      </c>
      <c r="E12" t="s">
        <v>13</v>
      </c>
      <c r="F12" t="s">
        <v>16</v>
      </c>
      <c r="G12" t="s">
        <v>22</v>
      </c>
      <c r="H12" s="8">
        <v>2483</v>
      </c>
      <c r="I12">
        <f>IF(TbRegistroEntradas[[#This Row],[DATA DO CAIXA REALIZADO]]="",0,MONTH(TbRegistroEntradas[[#This Row],[DATA DO CAIXA REALIZADO]]))</f>
        <v>11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8</v>
      </c>
      <c r="L12">
        <f>IF(TbRegistroEntradas[[#This Row],[DATA DA COMPETÊNCIA]]="",0,YEAR(TbRegistroEntradas[[#This Row],[DATA DA COMPETÊNCIA]]))</f>
        <v>2017</v>
      </c>
      <c r="M12" s="42">
        <f>IF(TbRegistroEntradas[[#This Row],[DATA DO CAIXA PREVISTO]]="",0,MONTH(TbRegistroEntradas[[#This Row],[DATA DO CAIXA PREVISTO]]))</f>
        <v>10</v>
      </c>
      <c r="N12" s="42">
        <f>IF(TbRegistroEntradas[[#This Row],[DATA DO CAIXA PREVISTO]]="",0,YEAR(TbRegistroEntradas[[#This Row],[DATA DO CAIXA PREVISTO]]))</f>
        <v>2017</v>
      </c>
      <c r="O12" s="42" t="str">
        <f ca="1">IF(AND(TbRegistroEntradas[[#This Row],[DATA DO CAIXA PREVISTO]]&lt;TODAY(),TbRegistroEntradas[[#This Row],[DATA DO CAIXA REALIZADO]]=""),"vencida","Nao vencida")</f>
        <v>Nao vencida</v>
      </c>
      <c r="P12" s="42" t="str">
        <f>IF(TbRegistroEntradas[[#This Row],[DATA DA COMPETÊNCIA]]=TbRegistroEntradas[[#This Row],[DATA DO CAIXA PREVISTO]],"Vista","Prazo")</f>
        <v>Prazo</v>
      </c>
      <c r="Q1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24</v>
      </c>
    </row>
    <row r="13" spans="1:24" ht="23.1" customHeight="1" x14ac:dyDescent="0.25">
      <c r="B13" s="7">
        <v>43087</v>
      </c>
      <c r="C13" s="7">
        <v>42979</v>
      </c>
      <c r="D13" s="7">
        <v>43009</v>
      </c>
      <c r="E13" t="s">
        <v>13</v>
      </c>
      <c r="F13" t="s">
        <v>14</v>
      </c>
      <c r="G13" t="s">
        <v>23</v>
      </c>
      <c r="H13" s="8">
        <v>4387</v>
      </c>
      <c r="I13">
        <f>IF(TbRegistroEntradas[[#This Row],[DATA DO CAIXA REALIZADO]]="",0,MONTH(TbRegistroEntradas[[#This Row],[DATA DO CAIXA REALIZADO]]))</f>
        <v>12</v>
      </c>
      <c r="J13">
        <f>IF(TbRegistroEntradas[[#This Row],[DATA DO CAIXA REALIZADO]]="",0,YEAR(TbRegistroEntradas[[#This Row],[DATA DO CAIXA REALIZADO]]))</f>
        <v>2017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 s="42">
        <f>IF(TbRegistroEntradas[[#This Row],[DATA DO CAIXA PREVISTO]]="",0,MONTH(TbRegistroEntradas[[#This Row],[DATA DO CAIXA PREVISTO]]))</f>
        <v>10</v>
      </c>
      <c r="N13" s="42">
        <f>IF(TbRegistroEntradas[[#This Row],[DATA DO CAIXA PREVISTO]]="",0,YEAR(TbRegistroEntradas[[#This Row],[DATA DO CAIXA PREVISTO]]))</f>
        <v>2017</v>
      </c>
      <c r="O13" s="42" t="str">
        <f ca="1">IF(AND(TbRegistroEntradas[[#This Row],[DATA DO CAIXA PREVISTO]]&lt;TODAY(),TbRegistroEntradas[[#This Row],[DATA DO CAIXA REALIZADO]]=""),"vencida","Nao vencida")</f>
        <v>Nao vencida</v>
      </c>
      <c r="P13" s="42" t="str">
        <f>IF(TbRegistroEntradas[[#This Row],[DATA DA COMPETÊNCIA]]=TbRegistroEntradas[[#This Row],[DATA DO CAIXA PREVISTO]],"Vista","Prazo")</f>
        <v>Prazo</v>
      </c>
      <c r="Q1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78</v>
      </c>
    </row>
    <row r="14" spans="1:24" ht="23.1" customHeight="1" x14ac:dyDescent="0.25">
      <c r="B14" s="7">
        <v>43004</v>
      </c>
      <c r="C14" s="7">
        <v>42980</v>
      </c>
      <c r="D14" s="7">
        <v>43004</v>
      </c>
      <c r="E14" t="s">
        <v>13</v>
      </c>
      <c r="F14" t="s">
        <v>16</v>
      </c>
      <c r="G14" t="s">
        <v>24</v>
      </c>
      <c r="H14" s="8">
        <v>4268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 s="42">
        <f>IF(TbRegistroEntradas[[#This Row],[DATA DO CAIXA PREVISTO]]="",0,MONTH(TbRegistroEntradas[[#This Row],[DATA DO CAIXA PREVISTO]]))</f>
        <v>9</v>
      </c>
      <c r="N14" s="42">
        <f>IF(TbRegistroEntradas[[#This Row],[DATA DO CAIXA PREVISTO]]="",0,YEAR(TbRegistroEntradas[[#This Row],[DATA DO CAIXA PREVISTO]]))</f>
        <v>2017</v>
      </c>
      <c r="O14" s="42" t="str">
        <f ca="1">IF(AND(TbRegistroEntradas[[#This Row],[DATA DO CAIXA PREVISTO]]&lt;TODAY(),TbRegistroEntradas[[#This Row],[DATA DO CAIXA REALIZADO]]=""),"vencida","Nao vencida")</f>
        <v>Nao vencida</v>
      </c>
      <c r="P14" s="42" t="str">
        <f>IF(TbRegistroEntradas[[#This Row],[DATA DA COMPETÊNCIA]]=TbRegistroEntradas[[#This Row],[DATA DO CAIXA PREVISTO]],"Vista","Prazo")</f>
        <v>Prazo</v>
      </c>
      <c r="Q1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" spans="1:24" ht="23.1" customHeight="1" x14ac:dyDescent="0.25">
      <c r="B15" s="7">
        <v>43015</v>
      </c>
      <c r="C15" s="7">
        <v>42984</v>
      </c>
      <c r="D15" s="7">
        <v>43015</v>
      </c>
      <c r="E15" t="s">
        <v>13</v>
      </c>
      <c r="F15" t="s">
        <v>16</v>
      </c>
      <c r="G15" t="s">
        <v>25</v>
      </c>
      <c r="H15" s="8">
        <v>3761</v>
      </c>
      <c r="I15">
        <f>IF(TbRegistroEntradas[[#This Row],[DATA DO CAIXA REALIZADO]]="",0,MONTH(TbRegistroEntradas[[#This Row],[DATA DO CAIXA REALIZADO]]))</f>
        <v>10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 s="42">
        <f>IF(TbRegistroEntradas[[#This Row],[DATA DO CAIXA PREVISTO]]="",0,MONTH(TbRegistroEntradas[[#This Row],[DATA DO CAIXA PREVISTO]]))</f>
        <v>10</v>
      </c>
      <c r="N15" s="42">
        <f>IF(TbRegistroEntradas[[#This Row],[DATA DO CAIXA PREVISTO]]="",0,YEAR(TbRegistroEntradas[[#This Row],[DATA DO CAIXA PREVISTO]]))</f>
        <v>2017</v>
      </c>
      <c r="O15" s="42" t="str">
        <f ca="1">IF(AND(TbRegistroEntradas[[#This Row],[DATA DO CAIXA PREVISTO]]&lt;TODAY(),TbRegistroEntradas[[#This Row],[DATA DO CAIXA REALIZADO]]=""),"vencida","Nao vencida")</f>
        <v>Nao vencida</v>
      </c>
      <c r="P15" s="42" t="str">
        <f>IF(TbRegistroEntradas[[#This Row],[DATA DA COMPETÊNCIA]]=TbRegistroEntradas[[#This Row],[DATA DO CAIXA PREVISTO]],"Vista","Prazo")</f>
        <v>Prazo</v>
      </c>
      <c r="Q1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" spans="1:24" ht="23.1" customHeight="1" x14ac:dyDescent="0.25">
      <c r="C16" s="7">
        <v>42988</v>
      </c>
      <c r="D16" s="7">
        <v>43013</v>
      </c>
      <c r="E16" t="s">
        <v>13</v>
      </c>
      <c r="F16" t="s">
        <v>16</v>
      </c>
      <c r="G16" t="s">
        <v>26</v>
      </c>
      <c r="H16" s="8">
        <v>4983</v>
      </c>
      <c r="I16">
        <f>IF(TbRegistroEntradas[[#This Row],[DATA DO CAIXA REALIZADO]]="",0,MONTH(TbRegistroEntradas[[#This Row],[DATA DO CAIXA REALIZADO]]))</f>
        <v>0</v>
      </c>
      <c r="J16">
        <f>IF(TbRegistroEntradas[[#This Row],[DATA DO CAIXA REALIZADO]]="",0,YEAR(TbRegistroEntradas[[#This Row],[DATA DO CAIXA REALIZADO]]))</f>
        <v>0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 s="42">
        <f>IF(TbRegistroEntradas[[#This Row],[DATA DO CAIXA PREVISTO]]="",0,MONTH(TbRegistroEntradas[[#This Row],[DATA DO CAIXA PREVISTO]]))</f>
        <v>10</v>
      </c>
      <c r="N16" s="42">
        <f>IF(TbRegistroEntradas[[#This Row],[DATA DO CAIXA PREVISTO]]="",0,YEAR(TbRegistroEntradas[[#This Row],[DATA DO CAIXA PREVISTO]]))</f>
        <v>2017</v>
      </c>
      <c r="O16" s="42" t="str">
        <f ca="1">IF(AND(TbRegistroEntradas[[#This Row],[DATA DO CAIXA PREVISTO]]&lt;TODAY(),TbRegistroEntradas[[#This Row],[DATA DO CAIXA REALIZADO]]=""),"vencida","Nao vencida")</f>
        <v>vencida</v>
      </c>
      <c r="P16" s="42" t="str">
        <f>IF(TbRegistroEntradas[[#This Row],[DATA DA COMPETÊNCIA]]=TbRegistroEntradas[[#This Row],[DATA DO CAIXA PREVISTO]],"Vista","Prazo")</f>
        <v>Prazo</v>
      </c>
      <c r="Q1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1114</v>
      </c>
    </row>
    <row r="17" spans="2:17" ht="23.1" customHeight="1" x14ac:dyDescent="0.25">
      <c r="B17" s="7">
        <v>42997</v>
      </c>
      <c r="C17" s="7">
        <v>42990</v>
      </c>
      <c r="D17" s="7">
        <v>42997</v>
      </c>
      <c r="E17" t="s">
        <v>13</v>
      </c>
      <c r="F17" t="s">
        <v>27</v>
      </c>
      <c r="G17" t="s">
        <v>28</v>
      </c>
      <c r="H17" s="8">
        <v>2502</v>
      </c>
      <c r="I17">
        <f>IF(TbRegistroEntradas[[#This Row],[DATA DO CAIXA REALIZADO]]="",0,MONTH(TbRegistroEntradas[[#This Row],[DATA DO CAIXA REALIZADO]]))</f>
        <v>9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 s="42">
        <f>IF(TbRegistroEntradas[[#This Row],[DATA DO CAIXA PREVISTO]]="",0,MONTH(TbRegistroEntradas[[#This Row],[DATA DO CAIXA PREVISTO]]))</f>
        <v>9</v>
      </c>
      <c r="N17" s="42">
        <f>IF(TbRegistroEntradas[[#This Row],[DATA DO CAIXA PREVISTO]]="",0,YEAR(TbRegistroEntradas[[#This Row],[DATA DO CAIXA PREVISTO]]))</f>
        <v>2017</v>
      </c>
      <c r="O17" s="42" t="str">
        <f ca="1">IF(AND(TbRegistroEntradas[[#This Row],[DATA DO CAIXA PREVISTO]]&lt;TODAY(),TbRegistroEntradas[[#This Row],[DATA DO CAIXA REALIZADO]]=""),"vencida","Nao vencida")</f>
        <v>Nao vencida</v>
      </c>
      <c r="P17" s="42" t="str">
        <f>IF(TbRegistroEntradas[[#This Row],[DATA DA COMPETÊNCIA]]=TbRegistroEntradas[[#This Row],[DATA DO CAIXA PREVISTO]],"Vista","Prazo")</f>
        <v>Prazo</v>
      </c>
      <c r="Q1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" spans="2:17" ht="23.1" customHeight="1" x14ac:dyDescent="0.25">
      <c r="B18" s="7">
        <v>43004</v>
      </c>
      <c r="C18" s="7">
        <v>42994</v>
      </c>
      <c r="D18" s="7">
        <v>43002</v>
      </c>
      <c r="E18" t="s">
        <v>13</v>
      </c>
      <c r="F18" t="s">
        <v>16</v>
      </c>
      <c r="G18" t="s">
        <v>29</v>
      </c>
      <c r="H18" s="8">
        <v>2337</v>
      </c>
      <c r="I18">
        <f>IF(TbRegistroEntradas[[#This Row],[DATA DO CAIXA REALIZADO]]="",0,MONTH(TbRegistroEntradas[[#This Row],[DATA DO CAIXA REALIZADO]]))</f>
        <v>9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 s="42">
        <f>IF(TbRegistroEntradas[[#This Row],[DATA DO CAIXA PREVISTO]]="",0,MONTH(TbRegistroEntradas[[#This Row],[DATA DO CAIXA PREVISTO]]))</f>
        <v>9</v>
      </c>
      <c r="N18" s="42">
        <f>IF(TbRegistroEntradas[[#This Row],[DATA DO CAIXA PREVISTO]]="",0,YEAR(TbRegistroEntradas[[#This Row],[DATA DO CAIXA PREVISTO]]))</f>
        <v>2017</v>
      </c>
      <c r="O18" s="42" t="str">
        <f ca="1">IF(AND(TbRegistroEntradas[[#This Row],[DATA DO CAIXA PREVISTO]]&lt;TODAY(),TbRegistroEntradas[[#This Row],[DATA DO CAIXA REALIZADO]]=""),"vencida","Nao vencida")</f>
        <v>Nao vencida</v>
      </c>
      <c r="P18" s="42" t="str">
        <f>IF(TbRegistroEntradas[[#This Row],[DATA DA COMPETÊNCIA]]=TbRegistroEntradas[[#This Row],[DATA DO CAIXA PREVISTO]],"Vista","Prazo")</f>
        <v>Prazo</v>
      </c>
      <c r="Q1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</v>
      </c>
    </row>
    <row r="19" spans="2:17" ht="23.1" customHeight="1" x14ac:dyDescent="0.25">
      <c r="B19" s="7">
        <v>43010</v>
      </c>
      <c r="C19" s="7">
        <v>43001</v>
      </c>
      <c r="D19" s="7">
        <v>43010</v>
      </c>
      <c r="E19" t="s">
        <v>13</v>
      </c>
      <c r="F19" t="s">
        <v>30</v>
      </c>
      <c r="G19" t="s">
        <v>31</v>
      </c>
      <c r="H19" s="8">
        <v>3125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 s="42">
        <f>IF(TbRegistroEntradas[[#This Row],[DATA DO CAIXA PREVISTO]]="",0,MONTH(TbRegistroEntradas[[#This Row],[DATA DO CAIXA PREVISTO]]))</f>
        <v>10</v>
      </c>
      <c r="N19" s="42">
        <f>IF(TbRegistroEntradas[[#This Row],[DATA DO CAIXA PREVISTO]]="",0,YEAR(TbRegistroEntradas[[#This Row],[DATA DO CAIXA PREVISTO]]))</f>
        <v>2017</v>
      </c>
      <c r="O19" s="42" t="str">
        <f ca="1">IF(AND(TbRegistroEntradas[[#This Row],[DATA DO CAIXA PREVISTO]]&lt;TODAY(),TbRegistroEntradas[[#This Row],[DATA DO CAIXA REALIZADO]]=""),"vencida","Nao vencida")</f>
        <v>Nao vencida</v>
      </c>
      <c r="P19" s="42" t="str">
        <f>IF(TbRegistroEntradas[[#This Row],[DATA DA COMPETÊNCIA]]=TbRegistroEntradas[[#This Row],[DATA DO CAIXA PREVISTO]],"Vista","Prazo")</f>
        <v>Prazo</v>
      </c>
      <c r="Q1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" spans="2:17" ht="23.1" customHeight="1" x14ac:dyDescent="0.25">
      <c r="B20" s="7">
        <v>43056</v>
      </c>
      <c r="C20" s="7">
        <v>43004</v>
      </c>
      <c r="D20" s="7">
        <v>43056</v>
      </c>
      <c r="E20" t="s">
        <v>13</v>
      </c>
      <c r="F20" t="s">
        <v>16</v>
      </c>
      <c r="G20" t="s">
        <v>32</v>
      </c>
      <c r="H20" s="8">
        <v>1201</v>
      </c>
      <c r="I20">
        <f>IF(TbRegistroEntradas[[#This Row],[DATA DO CAIXA REALIZADO]]="",0,MONTH(TbRegistroEntradas[[#This Row],[DATA DO CAIXA REALIZADO]]))</f>
        <v>11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9</v>
      </c>
      <c r="L20">
        <f>IF(TbRegistroEntradas[[#This Row],[DATA DA COMPETÊNCIA]]="",0,YEAR(TbRegistroEntradas[[#This Row],[DATA DA COMPETÊNCIA]]))</f>
        <v>2017</v>
      </c>
      <c r="M20" s="42">
        <f>IF(TbRegistroEntradas[[#This Row],[DATA DO CAIXA PREVISTO]]="",0,MONTH(TbRegistroEntradas[[#This Row],[DATA DO CAIXA PREVISTO]]))</f>
        <v>11</v>
      </c>
      <c r="N20" s="42">
        <f>IF(TbRegistroEntradas[[#This Row],[DATA DO CAIXA PREVISTO]]="",0,YEAR(TbRegistroEntradas[[#This Row],[DATA DO CAIXA PREVISTO]]))</f>
        <v>2017</v>
      </c>
      <c r="O20" s="42" t="str">
        <f ca="1">IF(AND(TbRegistroEntradas[[#This Row],[DATA DO CAIXA PREVISTO]]&lt;TODAY(),TbRegistroEntradas[[#This Row],[DATA DO CAIXA REALIZADO]]=""),"vencida","Nao vencida")</f>
        <v>Nao vencida</v>
      </c>
      <c r="P20" s="42" t="str">
        <f>IF(TbRegistroEntradas[[#This Row],[DATA DA COMPETÊNCIA]]=TbRegistroEntradas[[#This Row],[DATA DO CAIXA PREVISTO]],"Vista","Prazo")</f>
        <v>Prazo</v>
      </c>
      <c r="Q2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" spans="2:17" ht="23.1" customHeight="1" x14ac:dyDescent="0.25">
      <c r="B21" s="7">
        <v>43033</v>
      </c>
      <c r="C21" s="7">
        <v>43005</v>
      </c>
      <c r="D21" s="7">
        <v>43018</v>
      </c>
      <c r="E21" t="s">
        <v>13</v>
      </c>
      <c r="F21" t="s">
        <v>14</v>
      </c>
      <c r="G21" t="s">
        <v>33</v>
      </c>
      <c r="H21" s="8">
        <v>4380</v>
      </c>
      <c r="I21">
        <f>IF(TbRegistroEntradas[[#This Row],[DATA DO CAIXA REALIZADO]]="",0,MONTH(TbRegistroEntradas[[#This Row],[DATA DO CAIXA REALIZADO]]))</f>
        <v>10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9</v>
      </c>
      <c r="L21">
        <f>IF(TbRegistroEntradas[[#This Row],[DATA DA COMPETÊNCIA]]="",0,YEAR(TbRegistroEntradas[[#This Row],[DATA DA COMPETÊNCIA]]))</f>
        <v>2017</v>
      </c>
      <c r="M21" s="42">
        <f>IF(TbRegistroEntradas[[#This Row],[DATA DO CAIXA PREVISTO]]="",0,MONTH(TbRegistroEntradas[[#This Row],[DATA DO CAIXA PREVISTO]]))</f>
        <v>10</v>
      </c>
      <c r="N21" s="42">
        <f>IF(TbRegistroEntradas[[#This Row],[DATA DO CAIXA PREVISTO]]="",0,YEAR(TbRegistroEntradas[[#This Row],[DATA DO CAIXA PREVISTO]]))</f>
        <v>2017</v>
      </c>
      <c r="O21" s="42" t="str">
        <f ca="1">IF(AND(TbRegistroEntradas[[#This Row],[DATA DO CAIXA PREVISTO]]&lt;TODAY(),TbRegistroEntradas[[#This Row],[DATA DO CAIXA REALIZADO]]=""),"vencida","Nao vencida")</f>
        <v>Nao vencida</v>
      </c>
      <c r="P21" s="42" t="str">
        <f>IF(TbRegistroEntradas[[#This Row],[DATA DA COMPETÊNCIA]]=TbRegistroEntradas[[#This Row],[DATA DO CAIXA PREVISTO]],"Vista","Prazo")</f>
        <v>Prazo</v>
      </c>
      <c r="Q2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15</v>
      </c>
    </row>
    <row r="22" spans="2:17" ht="23.1" customHeight="1" x14ac:dyDescent="0.25">
      <c r="B22" s="7">
        <v>43019</v>
      </c>
      <c r="C22" s="7">
        <v>43008</v>
      </c>
      <c r="D22" s="7">
        <v>43019</v>
      </c>
      <c r="E22" t="s">
        <v>13</v>
      </c>
      <c r="F22" t="s">
        <v>30</v>
      </c>
      <c r="G22" t="s">
        <v>34</v>
      </c>
      <c r="H22" s="8">
        <v>919</v>
      </c>
      <c r="I22">
        <f>IF(TbRegistroEntradas[[#This Row],[DATA DO CAIXA REALIZADO]]="",0,MONTH(TbRegistroEntradas[[#This Row],[DATA DO CAIXA REALIZADO]]))</f>
        <v>10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9</v>
      </c>
      <c r="L22">
        <f>IF(TbRegistroEntradas[[#This Row],[DATA DA COMPETÊNCIA]]="",0,YEAR(TbRegistroEntradas[[#This Row],[DATA DA COMPETÊNCIA]]))</f>
        <v>2017</v>
      </c>
      <c r="M22" s="42">
        <f>IF(TbRegistroEntradas[[#This Row],[DATA DO CAIXA PREVISTO]]="",0,MONTH(TbRegistroEntradas[[#This Row],[DATA DO CAIXA PREVISTO]]))</f>
        <v>10</v>
      </c>
      <c r="N22" s="42">
        <f>IF(TbRegistroEntradas[[#This Row],[DATA DO CAIXA PREVISTO]]="",0,YEAR(TbRegistroEntradas[[#This Row],[DATA DO CAIXA PREVISTO]]))</f>
        <v>2017</v>
      </c>
      <c r="O22" s="42" t="str">
        <f ca="1">IF(AND(TbRegistroEntradas[[#This Row],[DATA DO CAIXA PREVISTO]]&lt;TODAY(),TbRegistroEntradas[[#This Row],[DATA DO CAIXA REALIZADO]]=""),"vencida","Nao vencida")</f>
        <v>Nao vencida</v>
      </c>
      <c r="P22" s="42" t="str">
        <f>IF(TbRegistroEntradas[[#This Row],[DATA DA COMPETÊNCIA]]=TbRegistroEntradas[[#This Row],[DATA DO CAIXA PREVISTO]],"Vista","Prazo")</f>
        <v>Prazo</v>
      </c>
      <c r="Q2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" spans="2:17" ht="23.1" customHeight="1" x14ac:dyDescent="0.25">
      <c r="B23" s="7">
        <v>43025</v>
      </c>
      <c r="C23" s="7">
        <v>43012</v>
      </c>
      <c r="D23" s="7">
        <v>43025</v>
      </c>
      <c r="E23" t="s">
        <v>13</v>
      </c>
      <c r="F23" t="s">
        <v>19</v>
      </c>
      <c r="G23" t="s">
        <v>35</v>
      </c>
      <c r="H23" s="8">
        <v>4590</v>
      </c>
      <c r="I23">
        <f>IF(TbRegistroEntradas[[#This Row],[DATA DO CAIXA REALIZADO]]="",0,MONTH(TbRegistroEntradas[[#This Row],[DATA DO CAIXA REALIZADO]]))</f>
        <v>10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 s="42">
        <f>IF(TbRegistroEntradas[[#This Row],[DATA DO CAIXA PREVISTO]]="",0,MONTH(TbRegistroEntradas[[#This Row],[DATA DO CAIXA PREVISTO]]))</f>
        <v>10</v>
      </c>
      <c r="N23" s="42">
        <f>IF(TbRegistroEntradas[[#This Row],[DATA DO CAIXA PREVISTO]]="",0,YEAR(TbRegistroEntradas[[#This Row],[DATA DO CAIXA PREVISTO]]))</f>
        <v>2017</v>
      </c>
      <c r="O23" s="42" t="str">
        <f ca="1">IF(AND(TbRegistroEntradas[[#This Row],[DATA DO CAIXA PREVISTO]]&lt;TODAY(),TbRegistroEntradas[[#This Row],[DATA DO CAIXA REALIZADO]]=""),"vencida","Nao vencida")</f>
        <v>Nao vencida</v>
      </c>
      <c r="P23" s="42" t="str">
        <f>IF(TbRegistroEntradas[[#This Row],[DATA DA COMPETÊNCIA]]=TbRegistroEntradas[[#This Row],[DATA DO CAIXA PREVISTO]],"Vista","Prazo")</f>
        <v>Prazo</v>
      </c>
      <c r="Q2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4" spans="2:17" ht="23.1" customHeight="1" x14ac:dyDescent="0.25">
      <c r="B24" s="7">
        <v>43052</v>
      </c>
      <c r="C24" s="7">
        <v>43015</v>
      </c>
      <c r="D24" s="7">
        <v>43052</v>
      </c>
      <c r="E24" t="s">
        <v>13</v>
      </c>
      <c r="F24" t="s">
        <v>27</v>
      </c>
      <c r="G24" t="s">
        <v>36</v>
      </c>
      <c r="H24" s="8">
        <v>1958</v>
      </c>
      <c r="I24">
        <f>IF(TbRegistroEntradas[[#This Row],[DATA DO CAIXA REALIZADO]]="",0,MONTH(TbRegistroEntradas[[#This Row],[DATA DO CAIXA REALIZADO]]))</f>
        <v>11</v>
      </c>
      <c r="J24">
        <f>IF(TbRegistroEntradas[[#This Row],[DATA DO CAIXA REALIZADO]]="",0,YEAR(TbRegistroEntradas[[#This Row],[DATA DO CAIXA REALIZADO]]))</f>
        <v>2017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 s="42">
        <f>IF(TbRegistroEntradas[[#This Row],[DATA DO CAIXA PREVISTO]]="",0,MONTH(TbRegistroEntradas[[#This Row],[DATA DO CAIXA PREVISTO]]))</f>
        <v>11</v>
      </c>
      <c r="N24" s="42">
        <f>IF(TbRegistroEntradas[[#This Row],[DATA DO CAIXA PREVISTO]]="",0,YEAR(TbRegistroEntradas[[#This Row],[DATA DO CAIXA PREVISTO]]))</f>
        <v>2017</v>
      </c>
      <c r="O24" s="42" t="str">
        <f ca="1">IF(AND(TbRegistroEntradas[[#This Row],[DATA DO CAIXA PREVISTO]]&lt;TODAY(),TbRegistroEntradas[[#This Row],[DATA DO CAIXA REALIZADO]]=""),"vencida","Nao vencida")</f>
        <v>Nao vencida</v>
      </c>
      <c r="P24" s="42" t="str">
        <f>IF(TbRegistroEntradas[[#This Row],[DATA DA COMPETÊNCIA]]=TbRegistroEntradas[[#This Row],[DATA DO CAIXA PREVISTO]],"Vista","Prazo")</f>
        <v>Prazo</v>
      </c>
      <c r="Q2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5" spans="2:17" ht="23.1" customHeight="1" x14ac:dyDescent="0.25">
      <c r="C25" s="7">
        <v>43017</v>
      </c>
      <c r="D25" s="7">
        <v>43043</v>
      </c>
      <c r="E25" t="s">
        <v>13</v>
      </c>
      <c r="F25" t="s">
        <v>14</v>
      </c>
      <c r="G25" t="s">
        <v>37</v>
      </c>
      <c r="H25" s="8">
        <v>1171</v>
      </c>
      <c r="I25">
        <f>IF(TbRegistroEntradas[[#This Row],[DATA DO CAIXA REALIZADO]]="",0,MONTH(TbRegistroEntradas[[#This Row],[DATA DO CAIXA REALIZADO]]))</f>
        <v>0</v>
      </c>
      <c r="J25">
        <f>IF(TbRegistroEntradas[[#This Row],[DATA DO CAIXA REALIZADO]]="",0,YEAR(TbRegistroEntradas[[#This Row],[DATA DO CAIXA REALIZADO]]))</f>
        <v>0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 s="42">
        <f>IF(TbRegistroEntradas[[#This Row],[DATA DO CAIXA PREVISTO]]="",0,MONTH(TbRegistroEntradas[[#This Row],[DATA DO CAIXA PREVISTO]]))</f>
        <v>11</v>
      </c>
      <c r="N25" s="42">
        <f>IF(TbRegistroEntradas[[#This Row],[DATA DO CAIXA PREVISTO]]="",0,YEAR(TbRegistroEntradas[[#This Row],[DATA DO CAIXA PREVISTO]]))</f>
        <v>2017</v>
      </c>
      <c r="O25" s="42" t="str">
        <f ca="1">IF(AND(TbRegistroEntradas[[#This Row],[DATA DO CAIXA PREVISTO]]&lt;TODAY(),TbRegistroEntradas[[#This Row],[DATA DO CAIXA REALIZADO]]=""),"vencida","Nao vencida")</f>
        <v>vencida</v>
      </c>
      <c r="P25" s="42" t="str">
        <f>IF(TbRegistroEntradas[[#This Row],[DATA DA COMPETÊNCIA]]=TbRegistroEntradas[[#This Row],[DATA DO CAIXA PREVISTO]],"Vista","Prazo")</f>
        <v>Prazo</v>
      </c>
      <c r="Q2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1084</v>
      </c>
    </row>
    <row r="26" spans="2:17" ht="23.1" customHeight="1" x14ac:dyDescent="0.25">
      <c r="B26" s="7">
        <v>43134</v>
      </c>
      <c r="C26" s="7">
        <v>43019</v>
      </c>
      <c r="D26" s="7">
        <v>43060</v>
      </c>
      <c r="E26" t="s">
        <v>13</v>
      </c>
      <c r="F26" t="s">
        <v>16</v>
      </c>
      <c r="G26" t="s">
        <v>38</v>
      </c>
      <c r="H26" s="8">
        <v>2587</v>
      </c>
      <c r="I26">
        <f>IF(TbRegistroEntradas[[#This Row],[DATA DO CAIXA REALIZADO]]="",0,MONTH(TbRegistroEntradas[[#This Row],[DATA DO CAIXA REALIZADO]]))</f>
        <v>2</v>
      </c>
      <c r="J26">
        <f>IF(TbRegistroEntradas[[#This Row],[DATA DO CAIXA REALIZADO]]="",0,YEAR(TbRegistroEntradas[[#This Row],[DATA DO CAIXA REALIZADO]]))</f>
        <v>2018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 s="42">
        <f>IF(TbRegistroEntradas[[#This Row],[DATA DO CAIXA PREVISTO]]="",0,MONTH(TbRegistroEntradas[[#This Row],[DATA DO CAIXA PREVISTO]]))</f>
        <v>11</v>
      </c>
      <c r="N26" s="42">
        <f>IF(TbRegistroEntradas[[#This Row],[DATA DO CAIXA PREVISTO]]="",0,YEAR(TbRegistroEntradas[[#This Row],[DATA DO CAIXA PREVISTO]]))</f>
        <v>2017</v>
      </c>
      <c r="O26" s="42" t="str">
        <f ca="1">IF(AND(TbRegistroEntradas[[#This Row],[DATA DO CAIXA PREVISTO]]&lt;TODAY(),TbRegistroEntradas[[#This Row],[DATA DO CAIXA REALIZADO]]=""),"vencida","Nao vencida")</f>
        <v>Nao vencida</v>
      </c>
      <c r="P26" s="42" t="str">
        <f>IF(TbRegistroEntradas[[#This Row],[DATA DA COMPETÊNCIA]]=TbRegistroEntradas[[#This Row],[DATA DO CAIXA PREVISTO]],"Vista","Prazo")</f>
        <v>Prazo</v>
      </c>
      <c r="Q2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74</v>
      </c>
    </row>
    <row r="27" spans="2:17" ht="23.1" customHeight="1" x14ac:dyDescent="0.25">
      <c r="B27" s="7">
        <v>43045</v>
      </c>
      <c r="C27" s="7">
        <v>43023</v>
      </c>
      <c r="D27" s="7">
        <v>43045</v>
      </c>
      <c r="E27" t="s">
        <v>13</v>
      </c>
      <c r="F27" t="s">
        <v>16</v>
      </c>
      <c r="G27" t="s">
        <v>39</v>
      </c>
      <c r="H27" s="8">
        <v>3425</v>
      </c>
      <c r="I27">
        <f>IF(TbRegistroEntradas[[#This Row],[DATA DO CAIXA REALIZADO]]="",0,MONTH(TbRegistroEntradas[[#This Row],[DATA DO CAIXA REALIZADO]]))</f>
        <v>11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 s="42">
        <f>IF(TbRegistroEntradas[[#This Row],[DATA DO CAIXA PREVISTO]]="",0,MONTH(TbRegistroEntradas[[#This Row],[DATA DO CAIXA PREVISTO]]))</f>
        <v>11</v>
      </c>
      <c r="N27" s="42">
        <f>IF(TbRegistroEntradas[[#This Row],[DATA DO CAIXA PREVISTO]]="",0,YEAR(TbRegistroEntradas[[#This Row],[DATA DO CAIXA PREVISTO]]))</f>
        <v>2017</v>
      </c>
      <c r="O27" s="42" t="str">
        <f ca="1">IF(AND(TbRegistroEntradas[[#This Row],[DATA DO CAIXA PREVISTO]]&lt;TODAY(),TbRegistroEntradas[[#This Row],[DATA DO CAIXA REALIZADO]]=""),"vencida","Nao vencida")</f>
        <v>Nao vencida</v>
      </c>
      <c r="P27" s="42" t="str">
        <f>IF(TbRegistroEntradas[[#This Row],[DATA DA COMPETÊNCIA]]=TbRegistroEntradas[[#This Row],[DATA DO CAIXA PREVISTO]],"Vista","Prazo")</f>
        <v>Prazo</v>
      </c>
      <c r="Q2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8" spans="2:17" ht="23.1" customHeight="1" x14ac:dyDescent="0.25">
      <c r="B28" s="7">
        <v>43057</v>
      </c>
      <c r="C28" s="7">
        <v>43026</v>
      </c>
      <c r="D28" s="7">
        <v>43057</v>
      </c>
      <c r="E28" t="s">
        <v>13</v>
      </c>
      <c r="F28" t="s">
        <v>19</v>
      </c>
      <c r="G28" t="s">
        <v>40</v>
      </c>
      <c r="H28" s="8">
        <v>4454</v>
      </c>
      <c r="I28">
        <f>IF(TbRegistroEntradas[[#This Row],[DATA DO CAIXA REALIZADO]]="",0,MONTH(TbRegistroEntradas[[#This Row],[DATA DO CAIXA REALIZADO]]))</f>
        <v>11</v>
      </c>
      <c r="J28">
        <f>IF(TbRegistroEntradas[[#This Row],[DATA DO CAIXA REALIZADO]]="",0,YEAR(TbRegistroEntradas[[#This Row],[DATA DO CAIXA REALIZADO]]))</f>
        <v>2017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 s="42">
        <f>IF(TbRegistroEntradas[[#This Row],[DATA DO CAIXA PREVISTO]]="",0,MONTH(TbRegistroEntradas[[#This Row],[DATA DO CAIXA PREVISTO]]))</f>
        <v>11</v>
      </c>
      <c r="N28" s="42">
        <f>IF(TbRegistroEntradas[[#This Row],[DATA DO CAIXA PREVISTO]]="",0,YEAR(TbRegistroEntradas[[#This Row],[DATA DO CAIXA PREVISTO]]))</f>
        <v>2017</v>
      </c>
      <c r="O28" s="42" t="str">
        <f ca="1">IF(AND(TbRegistroEntradas[[#This Row],[DATA DO CAIXA PREVISTO]]&lt;TODAY(),TbRegistroEntradas[[#This Row],[DATA DO CAIXA REALIZADO]]=""),"vencida","Nao vencida")</f>
        <v>Nao vencida</v>
      </c>
      <c r="P28" s="42" t="str">
        <f>IF(TbRegistroEntradas[[#This Row],[DATA DA COMPETÊNCIA]]=TbRegistroEntradas[[#This Row],[DATA DO CAIXA PREVISTO]],"Vista","Prazo")</f>
        <v>Prazo</v>
      </c>
      <c r="Q2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9" spans="2:17" ht="23.1" customHeight="1" x14ac:dyDescent="0.25">
      <c r="B29" s="7">
        <v>43037</v>
      </c>
      <c r="C29" s="7">
        <v>43030</v>
      </c>
      <c r="D29" s="7">
        <v>43037</v>
      </c>
      <c r="E29" t="s">
        <v>13</v>
      </c>
      <c r="F29" t="s">
        <v>14</v>
      </c>
      <c r="G29" t="s">
        <v>41</v>
      </c>
      <c r="H29" s="8">
        <v>2134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 s="42">
        <f>IF(TbRegistroEntradas[[#This Row],[DATA DO CAIXA PREVISTO]]="",0,MONTH(TbRegistroEntradas[[#This Row],[DATA DO CAIXA PREVISTO]]))</f>
        <v>10</v>
      </c>
      <c r="N29" s="42">
        <f>IF(TbRegistroEntradas[[#This Row],[DATA DO CAIXA PREVISTO]]="",0,YEAR(TbRegistroEntradas[[#This Row],[DATA DO CAIXA PREVISTO]]))</f>
        <v>2017</v>
      </c>
      <c r="O29" s="42" t="str">
        <f ca="1">IF(AND(TbRegistroEntradas[[#This Row],[DATA DO CAIXA PREVISTO]]&lt;TODAY(),TbRegistroEntradas[[#This Row],[DATA DO CAIXA REALIZADO]]=""),"vencida","Nao vencida")</f>
        <v>Nao vencida</v>
      </c>
      <c r="P29" s="42" t="str">
        <f>IF(TbRegistroEntradas[[#This Row],[DATA DA COMPETÊNCIA]]=TbRegistroEntradas[[#This Row],[DATA DO CAIXA PREVISTO]],"Vista","Prazo")</f>
        <v>Prazo</v>
      </c>
      <c r="Q2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0" spans="2:17" ht="23.1" customHeight="1" x14ac:dyDescent="0.25">
      <c r="B30" s="7">
        <v>43086</v>
      </c>
      <c r="C30" s="7">
        <v>43032</v>
      </c>
      <c r="D30" s="7">
        <v>43058</v>
      </c>
      <c r="E30" t="s">
        <v>13</v>
      </c>
      <c r="F30" t="s">
        <v>27</v>
      </c>
      <c r="G30" t="s">
        <v>42</v>
      </c>
      <c r="H30" s="8">
        <v>257</v>
      </c>
      <c r="I30">
        <f>IF(TbRegistroEntradas[[#This Row],[DATA DO CAIXA REALIZADO]]="",0,MONTH(TbRegistroEntradas[[#This Row],[DATA DO CAIXA REALIZADO]]))</f>
        <v>12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 s="42">
        <f>IF(TbRegistroEntradas[[#This Row],[DATA DO CAIXA PREVISTO]]="",0,MONTH(TbRegistroEntradas[[#This Row],[DATA DO CAIXA PREVISTO]]))</f>
        <v>11</v>
      </c>
      <c r="N30" s="42">
        <f>IF(TbRegistroEntradas[[#This Row],[DATA DO CAIXA PREVISTO]]="",0,YEAR(TbRegistroEntradas[[#This Row],[DATA DO CAIXA PREVISTO]]))</f>
        <v>2017</v>
      </c>
      <c r="O30" s="42" t="str">
        <f ca="1">IF(AND(TbRegistroEntradas[[#This Row],[DATA DO CAIXA PREVISTO]]&lt;TODAY(),TbRegistroEntradas[[#This Row],[DATA DO CAIXA REALIZADO]]=""),"vencida","Nao vencida")</f>
        <v>Nao vencida</v>
      </c>
      <c r="P30" s="42" t="str">
        <f>IF(TbRegistroEntradas[[#This Row],[DATA DA COMPETÊNCIA]]=TbRegistroEntradas[[#This Row],[DATA DO CAIXA PREVISTO]],"Vista","Prazo")</f>
        <v>Prazo</v>
      </c>
      <c r="Q3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28</v>
      </c>
    </row>
    <row r="31" spans="2:17" ht="23.1" customHeight="1" x14ac:dyDescent="0.25">
      <c r="B31" s="7">
        <v>43068</v>
      </c>
      <c r="C31" s="7">
        <v>43032</v>
      </c>
      <c r="D31" s="7">
        <v>43068</v>
      </c>
      <c r="E31" t="s">
        <v>13</v>
      </c>
      <c r="F31" t="s">
        <v>30</v>
      </c>
      <c r="G31" t="s">
        <v>43</v>
      </c>
      <c r="H31" s="8">
        <v>2019</v>
      </c>
      <c r="I31">
        <f>IF(TbRegistroEntradas[[#This Row],[DATA DO CAIXA REALIZADO]]="",0,MONTH(TbRegistroEntradas[[#This Row],[DATA DO CAIXA REALIZADO]]))</f>
        <v>11</v>
      </c>
      <c r="J31">
        <f>IF(TbRegistroEntradas[[#This Row],[DATA DO CAIXA REALIZADO]]="",0,YEAR(TbRegistroEntradas[[#This Row],[DATA DO CAIXA REALIZADO]]))</f>
        <v>2017</v>
      </c>
      <c r="K31">
        <f>IF(TbRegistroEntradas[[#This Row],[DATA DA COMPETÊNCIA]]="",0,MONTH(TbRegistroEntradas[[#This Row],[DATA DA COMPETÊNCIA]]))</f>
        <v>10</v>
      </c>
      <c r="L31">
        <f>IF(TbRegistroEntradas[[#This Row],[DATA DA COMPETÊNCIA]]="",0,YEAR(TbRegistroEntradas[[#This Row],[DATA DA COMPETÊNCIA]]))</f>
        <v>2017</v>
      </c>
      <c r="M31" s="42">
        <f>IF(TbRegistroEntradas[[#This Row],[DATA DO CAIXA PREVISTO]]="",0,MONTH(TbRegistroEntradas[[#This Row],[DATA DO CAIXA PREVISTO]]))</f>
        <v>11</v>
      </c>
      <c r="N31" s="42">
        <f>IF(TbRegistroEntradas[[#This Row],[DATA DO CAIXA PREVISTO]]="",0,YEAR(TbRegistroEntradas[[#This Row],[DATA DO CAIXA PREVISTO]]))</f>
        <v>2017</v>
      </c>
      <c r="O31" s="42" t="str">
        <f ca="1">IF(AND(TbRegistroEntradas[[#This Row],[DATA DO CAIXA PREVISTO]]&lt;TODAY(),TbRegistroEntradas[[#This Row],[DATA DO CAIXA REALIZADO]]=""),"vencida","Nao vencida")</f>
        <v>Nao vencida</v>
      </c>
      <c r="P31" s="42" t="str">
        <f>IF(TbRegistroEntradas[[#This Row],[DATA DA COMPETÊNCIA]]=TbRegistroEntradas[[#This Row],[DATA DO CAIXA PREVISTO]],"Vista","Prazo")</f>
        <v>Prazo</v>
      </c>
      <c r="Q3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2" spans="2:17" ht="23.1" customHeight="1" x14ac:dyDescent="0.25">
      <c r="B32" s="7">
        <v>43091</v>
      </c>
      <c r="C32" s="7">
        <v>43034</v>
      </c>
      <c r="D32" s="7">
        <v>43091</v>
      </c>
      <c r="E32" t="s">
        <v>13</v>
      </c>
      <c r="F32" t="s">
        <v>16</v>
      </c>
      <c r="G32" t="s">
        <v>44</v>
      </c>
      <c r="H32" s="8">
        <v>3696</v>
      </c>
      <c r="I32">
        <f>IF(TbRegistroEntradas[[#This Row],[DATA DO CAIXA REALIZADO]]="",0,MONTH(TbRegistroEntradas[[#This Row],[DATA DO CAIXA REALIZADO]]))</f>
        <v>12</v>
      </c>
      <c r="J32">
        <f>IF(TbRegistroEntradas[[#This Row],[DATA DO CAIXA REALIZADO]]="",0,YEAR(TbRegistroEntradas[[#This Row],[DATA DO CAIXA REALIZADO]]))</f>
        <v>2017</v>
      </c>
      <c r="K32">
        <f>IF(TbRegistroEntradas[[#This Row],[DATA DA COMPETÊNCIA]]="",0,MONTH(TbRegistroEntradas[[#This Row],[DATA DA COMPETÊNCIA]]))</f>
        <v>10</v>
      </c>
      <c r="L32">
        <f>IF(TbRegistroEntradas[[#This Row],[DATA DA COMPETÊNCIA]]="",0,YEAR(TbRegistroEntradas[[#This Row],[DATA DA COMPETÊNCIA]]))</f>
        <v>2017</v>
      </c>
      <c r="M32" s="42">
        <f>IF(TbRegistroEntradas[[#This Row],[DATA DO CAIXA PREVISTO]]="",0,MONTH(TbRegistroEntradas[[#This Row],[DATA DO CAIXA PREVISTO]]))</f>
        <v>12</v>
      </c>
      <c r="N32" s="42">
        <f>IF(TbRegistroEntradas[[#This Row],[DATA DO CAIXA PREVISTO]]="",0,YEAR(TbRegistroEntradas[[#This Row],[DATA DO CAIXA PREVISTO]]))</f>
        <v>2017</v>
      </c>
      <c r="O32" s="42" t="str">
        <f ca="1">IF(AND(TbRegistroEntradas[[#This Row],[DATA DO CAIXA PREVISTO]]&lt;TODAY(),TbRegistroEntradas[[#This Row],[DATA DO CAIXA REALIZADO]]=""),"vencida","Nao vencida")</f>
        <v>Nao vencida</v>
      </c>
      <c r="P32" s="42" t="str">
        <f>IF(TbRegistroEntradas[[#This Row],[DATA DA COMPETÊNCIA]]=TbRegistroEntradas[[#This Row],[DATA DO CAIXA PREVISTO]],"Vista","Prazo")</f>
        <v>Prazo</v>
      </c>
      <c r="Q3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3" spans="2:17" ht="23.1" customHeight="1" x14ac:dyDescent="0.25">
      <c r="B33" s="7">
        <v>43052</v>
      </c>
      <c r="C33" s="7">
        <v>43038</v>
      </c>
      <c r="D33" s="7">
        <v>43052</v>
      </c>
      <c r="E33" t="s">
        <v>13</v>
      </c>
      <c r="F33" t="s">
        <v>30</v>
      </c>
      <c r="G33" t="s">
        <v>45</v>
      </c>
      <c r="H33" s="8">
        <v>4446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10</v>
      </c>
      <c r="L33">
        <f>IF(TbRegistroEntradas[[#This Row],[DATA DA COMPETÊNCIA]]="",0,YEAR(TbRegistroEntradas[[#This Row],[DATA DA COMPETÊNCIA]]))</f>
        <v>2017</v>
      </c>
      <c r="M33" s="42">
        <f>IF(TbRegistroEntradas[[#This Row],[DATA DO CAIXA PREVISTO]]="",0,MONTH(TbRegistroEntradas[[#This Row],[DATA DO CAIXA PREVISTO]]))</f>
        <v>11</v>
      </c>
      <c r="N33" s="42">
        <f>IF(TbRegistroEntradas[[#This Row],[DATA DO CAIXA PREVISTO]]="",0,YEAR(TbRegistroEntradas[[#This Row],[DATA DO CAIXA PREVISTO]]))</f>
        <v>2017</v>
      </c>
      <c r="O33" s="42" t="str">
        <f ca="1">IF(AND(TbRegistroEntradas[[#This Row],[DATA DO CAIXA PREVISTO]]&lt;TODAY(),TbRegistroEntradas[[#This Row],[DATA DO CAIXA REALIZADO]]=""),"vencida","Nao vencida")</f>
        <v>Nao vencida</v>
      </c>
      <c r="P33" s="42" t="str">
        <f>IF(TbRegistroEntradas[[#This Row],[DATA DA COMPETÊNCIA]]=TbRegistroEntradas[[#This Row],[DATA DO CAIXA PREVISTO]],"Vista","Prazo")</f>
        <v>Prazo</v>
      </c>
      <c r="Q3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4" spans="2:17" ht="23.1" customHeight="1" x14ac:dyDescent="0.25">
      <c r="B34" s="7">
        <v>43057</v>
      </c>
      <c r="C34" s="7">
        <v>43040</v>
      </c>
      <c r="D34" s="7">
        <v>43057</v>
      </c>
      <c r="E34" t="s">
        <v>13</v>
      </c>
      <c r="F34" t="s">
        <v>30</v>
      </c>
      <c r="G34" t="s">
        <v>46</v>
      </c>
      <c r="H34" s="8">
        <v>1445</v>
      </c>
      <c r="I34">
        <f>IF(TbRegistroEntradas[[#This Row],[DATA DO CAIXA REALIZADO]]="",0,MONTH(TbRegistroEntradas[[#This Row],[DATA DO CAIXA REALIZADO]]))</f>
        <v>11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 s="42">
        <f>IF(TbRegistroEntradas[[#This Row],[DATA DO CAIXA PREVISTO]]="",0,MONTH(TbRegistroEntradas[[#This Row],[DATA DO CAIXA PREVISTO]]))</f>
        <v>11</v>
      </c>
      <c r="N34" s="42">
        <f>IF(TbRegistroEntradas[[#This Row],[DATA DO CAIXA PREVISTO]]="",0,YEAR(TbRegistroEntradas[[#This Row],[DATA DO CAIXA PREVISTO]]))</f>
        <v>2017</v>
      </c>
      <c r="O34" s="42" t="str">
        <f ca="1">IF(AND(TbRegistroEntradas[[#This Row],[DATA DO CAIXA PREVISTO]]&lt;TODAY(),TbRegistroEntradas[[#This Row],[DATA DO CAIXA REALIZADO]]=""),"vencida","Nao vencida")</f>
        <v>Nao vencida</v>
      </c>
      <c r="P34" s="42" t="str">
        <f>IF(TbRegistroEntradas[[#This Row],[DATA DA COMPETÊNCIA]]=TbRegistroEntradas[[#This Row],[DATA DO CAIXA PREVISTO]],"Vista","Prazo")</f>
        <v>Prazo</v>
      </c>
      <c r="Q3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5" spans="2:17" ht="23.1" customHeight="1" x14ac:dyDescent="0.25">
      <c r="B35" s="7">
        <v>43082</v>
      </c>
      <c r="C35" s="7">
        <v>43043</v>
      </c>
      <c r="D35" s="7">
        <v>43068</v>
      </c>
      <c r="E35" t="s">
        <v>13</v>
      </c>
      <c r="F35" t="s">
        <v>14</v>
      </c>
      <c r="G35" t="s">
        <v>47</v>
      </c>
      <c r="H35" s="8">
        <v>3559</v>
      </c>
      <c r="I35">
        <f>IF(TbRegistroEntradas[[#This Row],[DATA DO CAIXA REALIZADO]]="",0,MONTH(TbRegistroEntradas[[#This Row],[DATA DO CAIXA REALIZADO]]))</f>
        <v>12</v>
      </c>
      <c r="J35">
        <f>IF(TbRegistroEntradas[[#This Row],[DATA DO CAIXA REALIZADO]]="",0,YEAR(TbRegistroEntradas[[#This Row],[DATA DO CAIXA REALIZADO]]))</f>
        <v>2017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 s="42">
        <f>IF(TbRegistroEntradas[[#This Row],[DATA DO CAIXA PREVISTO]]="",0,MONTH(TbRegistroEntradas[[#This Row],[DATA DO CAIXA PREVISTO]]))</f>
        <v>11</v>
      </c>
      <c r="N35" s="42">
        <f>IF(TbRegistroEntradas[[#This Row],[DATA DO CAIXA PREVISTO]]="",0,YEAR(TbRegistroEntradas[[#This Row],[DATA DO CAIXA PREVISTO]]))</f>
        <v>2017</v>
      </c>
      <c r="O35" s="42" t="str">
        <f ca="1">IF(AND(TbRegistroEntradas[[#This Row],[DATA DO CAIXA PREVISTO]]&lt;TODAY(),TbRegistroEntradas[[#This Row],[DATA DO CAIXA REALIZADO]]=""),"vencida","Nao vencida")</f>
        <v>Nao vencida</v>
      </c>
      <c r="P35" s="42" t="str">
        <f>IF(TbRegistroEntradas[[#This Row],[DATA DA COMPETÊNCIA]]=TbRegistroEntradas[[#This Row],[DATA DO CAIXA PREVISTO]],"Vista","Prazo")</f>
        <v>Prazo</v>
      </c>
      <c r="Q3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14</v>
      </c>
    </row>
    <row r="36" spans="2:17" ht="23.1" customHeight="1" x14ac:dyDescent="0.25">
      <c r="B36" s="7">
        <v>43073</v>
      </c>
      <c r="C36" s="7">
        <v>43047</v>
      </c>
      <c r="D36" s="7">
        <v>43053</v>
      </c>
      <c r="E36" t="s">
        <v>13</v>
      </c>
      <c r="F36" t="s">
        <v>16</v>
      </c>
      <c r="G36" t="s">
        <v>48</v>
      </c>
      <c r="H36" s="8">
        <v>547</v>
      </c>
      <c r="I36">
        <f>IF(TbRegistroEntradas[[#This Row],[DATA DO CAIXA REALIZADO]]="",0,MONTH(TbRegistroEntradas[[#This Row],[DATA DO CAIXA REALIZADO]]))</f>
        <v>12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 s="42">
        <f>IF(TbRegistroEntradas[[#This Row],[DATA DO CAIXA PREVISTO]]="",0,MONTH(TbRegistroEntradas[[#This Row],[DATA DO CAIXA PREVISTO]]))</f>
        <v>11</v>
      </c>
      <c r="N36" s="42">
        <f>IF(TbRegistroEntradas[[#This Row],[DATA DO CAIXA PREVISTO]]="",0,YEAR(TbRegistroEntradas[[#This Row],[DATA DO CAIXA PREVISTO]]))</f>
        <v>2017</v>
      </c>
      <c r="O36" s="42" t="str">
        <f ca="1">IF(AND(TbRegistroEntradas[[#This Row],[DATA DO CAIXA PREVISTO]]&lt;TODAY(),TbRegistroEntradas[[#This Row],[DATA DO CAIXA REALIZADO]]=""),"vencida","Nao vencida")</f>
        <v>Nao vencida</v>
      </c>
      <c r="P36" s="42" t="str">
        <f>IF(TbRegistroEntradas[[#This Row],[DATA DA COMPETÊNCIA]]=TbRegistroEntradas[[#This Row],[DATA DO CAIXA PREVISTO]],"Vista","Prazo")</f>
        <v>Prazo</v>
      </c>
      <c r="Q3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20</v>
      </c>
    </row>
    <row r="37" spans="2:17" ht="23.1" customHeight="1" x14ac:dyDescent="0.25">
      <c r="B37" s="7">
        <v>43090</v>
      </c>
      <c r="C37" s="7">
        <v>43051</v>
      </c>
      <c r="D37" s="7">
        <v>43090</v>
      </c>
      <c r="E37" t="s">
        <v>13</v>
      </c>
      <c r="F37" t="s">
        <v>16</v>
      </c>
      <c r="G37" t="s">
        <v>49</v>
      </c>
      <c r="H37" s="8">
        <v>1221</v>
      </c>
      <c r="I37">
        <f>IF(TbRegistroEntradas[[#This Row],[DATA DO CAIXA REALIZADO]]="",0,MONTH(TbRegistroEntradas[[#This Row],[DATA DO CAIXA REALIZADO]]))</f>
        <v>12</v>
      </c>
      <c r="J37">
        <f>IF(TbRegistroEntradas[[#This Row],[DATA DO CAIXA REALIZADO]]="",0,YEAR(TbRegistroEntradas[[#This Row],[DATA DO CAIXA REALIZADO]]))</f>
        <v>2017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 s="42">
        <f>IF(TbRegistroEntradas[[#This Row],[DATA DO CAIXA PREVISTO]]="",0,MONTH(TbRegistroEntradas[[#This Row],[DATA DO CAIXA PREVISTO]]))</f>
        <v>12</v>
      </c>
      <c r="N37" s="42">
        <f>IF(TbRegistroEntradas[[#This Row],[DATA DO CAIXA PREVISTO]]="",0,YEAR(TbRegistroEntradas[[#This Row],[DATA DO CAIXA PREVISTO]]))</f>
        <v>2017</v>
      </c>
      <c r="O37" s="42" t="str">
        <f ca="1">IF(AND(TbRegistroEntradas[[#This Row],[DATA DO CAIXA PREVISTO]]&lt;TODAY(),TbRegistroEntradas[[#This Row],[DATA DO CAIXA REALIZADO]]=""),"vencida","Nao vencida")</f>
        <v>Nao vencida</v>
      </c>
      <c r="P37" s="42" t="str">
        <f>IF(TbRegistroEntradas[[#This Row],[DATA DA COMPETÊNCIA]]=TbRegistroEntradas[[#This Row],[DATA DO CAIXA PREVISTO]],"Vista","Prazo")</f>
        <v>Prazo</v>
      </c>
      <c r="Q3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8" spans="2:17" ht="23.1" customHeight="1" x14ac:dyDescent="0.25">
      <c r="B38" s="7">
        <v>43130</v>
      </c>
      <c r="C38" s="7">
        <v>43053</v>
      </c>
      <c r="D38" s="7">
        <v>43101</v>
      </c>
      <c r="E38" t="s">
        <v>13</v>
      </c>
      <c r="F38" t="s">
        <v>30</v>
      </c>
      <c r="G38" t="s">
        <v>50</v>
      </c>
      <c r="H38" s="8">
        <v>4108</v>
      </c>
      <c r="I38">
        <f>IF(TbRegistroEntradas[[#This Row],[DATA DO CAIXA REALIZADO]]="",0,MONTH(TbRegistroEntradas[[#This Row],[DATA DO CAIXA REALIZADO]]))</f>
        <v>1</v>
      </c>
      <c r="J38">
        <f>IF(TbRegistroEntradas[[#This Row],[DATA DO CAIXA REALIZADO]]="",0,YEAR(TbRegistroEntradas[[#This Row],[DATA DO CAIXA REALIZADO]]))</f>
        <v>2018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 s="42">
        <f>IF(TbRegistroEntradas[[#This Row],[DATA DO CAIXA PREVISTO]]="",0,MONTH(TbRegistroEntradas[[#This Row],[DATA DO CAIXA PREVISTO]]))</f>
        <v>1</v>
      </c>
      <c r="N38" s="42">
        <f>IF(TbRegistroEntradas[[#This Row],[DATA DO CAIXA PREVISTO]]="",0,YEAR(TbRegistroEntradas[[#This Row],[DATA DO CAIXA PREVISTO]]))</f>
        <v>2018</v>
      </c>
      <c r="O38" s="42" t="str">
        <f ca="1">IF(AND(TbRegistroEntradas[[#This Row],[DATA DO CAIXA PREVISTO]]&lt;TODAY(),TbRegistroEntradas[[#This Row],[DATA DO CAIXA REALIZADO]]=""),"vencida","Nao vencida")</f>
        <v>Nao vencida</v>
      </c>
      <c r="P38" s="42" t="str">
        <f>IF(TbRegistroEntradas[[#This Row],[DATA DA COMPETÊNCIA]]=TbRegistroEntradas[[#This Row],[DATA DO CAIXA PREVISTO]],"Vista","Prazo")</f>
        <v>Prazo</v>
      </c>
      <c r="Q3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29</v>
      </c>
    </row>
    <row r="39" spans="2:17" ht="23.1" customHeight="1" x14ac:dyDescent="0.25">
      <c r="B39" s="7">
        <v>43081</v>
      </c>
      <c r="C39" s="7">
        <v>43055</v>
      </c>
      <c r="D39" s="7">
        <v>43081</v>
      </c>
      <c r="E39" t="s">
        <v>13</v>
      </c>
      <c r="F39" t="s">
        <v>16</v>
      </c>
      <c r="G39" t="s">
        <v>51</v>
      </c>
      <c r="H39" s="8">
        <v>3714</v>
      </c>
      <c r="I39">
        <f>IF(TbRegistroEntradas[[#This Row],[DATA DO CAIXA REALIZADO]]="",0,MONTH(TbRegistroEntradas[[#This Row],[DATA DO CAIXA REALIZADO]]))</f>
        <v>12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 s="42">
        <f>IF(TbRegistroEntradas[[#This Row],[DATA DO CAIXA PREVISTO]]="",0,MONTH(TbRegistroEntradas[[#This Row],[DATA DO CAIXA PREVISTO]]))</f>
        <v>12</v>
      </c>
      <c r="N39" s="42">
        <f>IF(TbRegistroEntradas[[#This Row],[DATA DO CAIXA PREVISTO]]="",0,YEAR(TbRegistroEntradas[[#This Row],[DATA DO CAIXA PREVISTO]]))</f>
        <v>2017</v>
      </c>
      <c r="O39" s="42" t="str">
        <f ca="1">IF(AND(TbRegistroEntradas[[#This Row],[DATA DO CAIXA PREVISTO]]&lt;TODAY(),TbRegistroEntradas[[#This Row],[DATA DO CAIXA REALIZADO]]=""),"vencida","Nao vencida")</f>
        <v>Nao vencida</v>
      </c>
      <c r="P39" s="42" t="str">
        <f>IF(TbRegistroEntradas[[#This Row],[DATA DA COMPETÊNCIA]]=TbRegistroEntradas[[#This Row],[DATA DO CAIXA PREVISTO]],"Vista","Prazo")</f>
        <v>Prazo</v>
      </c>
      <c r="Q3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0" spans="2:17" ht="23.1" customHeight="1" x14ac:dyDescent="0.25">
      <c r="B40" s="7">
        <v>43101</v>
      </c>
      <c r="C40" s="7">
        <v>43057</v>
      </c>
      <c r="D40" s="7">
        <v>43101</v>
      </c>
      <c r="E40" t="s">
        <v>13</v>
      </c>
      <c r="F40" t="s">
        <v>27</v>
      </c>
      <c r="G40" t="s">
        <v>52</v>
      </c>
      <c r="H40" s="8">
        <v>4843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 s="42">
        <f>IF(TbRegistroEntradas[[#This Row],[DATA DO CAIXA PREVISTO]]="",0,MONTH(TbRegistroEntradas[[#This Row],[DATA DO CAIXA PREVISTO]]))</f>
        <v>1</v>
      </c>
      <c r="N40" s="42">
        <f>IF(TbRegistroEntradas[[#This Row],[DATA DO CAIXA PREVISTO]]="",0,YEAR(TbRegistroEntradas[[#This Row],[DATA DO CAIXA PREVISTO]]))</f>
        <v>2018</v>
      </c>
      <c r="O40" s="42" t="str">
        <f ca="1">IF(AND(TbRegistroEntradas[[#This Row],[DATA DO CAIXA PREVISTO]]&lt;TODAY(),TbRegistroEntradas[[#This Row],[DATA DO CAIXA REALIZADO]]=""),"vencida","Nao vencida")</f>
        <v>Nao vencida</v>
      </c>
      <c r="P40" s="42" t="str">
        <f>IF(TbRegistroEntradas[[#This Row],[DATA DA COMPETÊNCIA]]=TbRegistroEntradas[[#This Row],[DATA DO CAIXA PREVISTO]],"Vista","Prazo")</f>
        <v>Prazo</v>
      </c>
      <c r="Q4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1" spans="2:17" ht="23.1" customHeight="1" x14ac:dyDescent="0.25">
      <c r="B41" s="7">
        <v>43151</v>
      </c>
      <c r="C41" s="7">
        <v>43058</v>
      </c>
      <c r="D41" s="7">
        <v>43090</v>
      </c>
      <c r="E41" t="s">
        <v>13</v>
      </c>
      <c r="F41" t="s">
        <v>19</v>
      </c>
      <c r="G41" t="s">
        <v>53</v>
      </c>
      <c r="H41" s="8">
        <v>4831</v>
      </c>
      <c r="I41">
        <f>IF(TbRegistroEntradas[[#This Row],[DATA DO CAIXA REALIZADO]]="",0,MONTH(TbRegistroEntradas[[#This Row],[DATA DO CAIXA REALIZADO]]))</f>
        <v>2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 s="42">
        <f>IF(TbRegistroEntradas[[#This Row],[DATA DO CAIXA PREVISTO]]="",0,MONTH(TbRegistroEntradas[[#This Row],[DATA DO CAIXA PREVISTO]]))</f>
        <v>12</v>
      </c>
      <c r="N41" s="42">
        <f>IF(TbRegistroEntradas[[#This Row],[DATA DO CAIXA PREVISTO]]="",0,YEAR(TbRegistroEntradas[[#This Row],[DATA DO CAIXA PREVISTO]]))</f>
        <v>2017</v>
      </c>
      <c r="O41" s="42" t="str">
        <f ca="1">IF(AND(TbRegistroEntradas[[#This Row],[DATA DO CAIXA PREVISTO]]&lt;TODAY(),TbRegistroEntradas[[#This Row],[DATA DO CAIXA REALIZADO]]=""),"vencida","Nao vencida")</f>
        <v>Nao vencida</v>
      </c>
      <c r="P41" s="42" t="str">
        <f>IF(TbRegistroEntradas[[#This Row],[DATA DA COMPETÊNCIA]]=TbRegistroEntradas[[#This Row],[DATA DO CAIXA PREVISTO]],"Vista","Prazo")</f>
        <v>Prazo</v>
      </c>
      <c r="Q4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61</v>
      </c>
    </row>
    <row r="42" spans="2:17" ht="23.1" customHeight="1" x14ac:dyDescent="0.25">
      <c r="B42" s="7">
        <v>43188</v>
      </c>
      <c r="C42" s="7">
        <v>43059</v>
      </c>
      <c r="D42" s="7">
        <v>43105</v>
      </c>
      <c r="E42" t="s">
        <v>13</v>
      </c>
      <c r="F42" t="s">
        <v>16</v>
      </c>
      <c r="G42" t="s">
        <v>54</v>
      </c>
      <c r="H42" s="8">
        <v>2072</v>
      </c>
      <c r="I42">
        <f>IF(TbRegistroEntradas[[#This Row],[DATA DO CAIXA REALIZADO]]="",0,MONTH(TbRegistroEntradas[[#This Row],[DATA DO CAIXA REALIZADO]]))</f>
        <v>3</v>
      </c>
      <c r="J42">
        <f>IF(TbRegistroEntradas[[#This Row],[DATA DO CAIXA REALIZADO]]="",0,YEAR(TbRegistroEntradas[[#This Row],[DATA DO CAIXA REALIZADO]]))</f>
        <v>2018</v>
      </c>
      <c r="K42">
        <f>IF(TbRegistroEntradas[[#This Row],[DATA DA COMPETÊNCIA]]="",0,MONTH(TbRegistroEntradas[[#This Row],[DATA DA COMPETÊNCIA]]))</f>
        <v>11</v>
      </c>
      <c r="L42">
        <f>IF(TbRegistroEntradas[[#This Row],[DATA DA COMPETÊNCIA]]="",0,YEAR(TbRegistroEntradas[[#This Row],[DATA DA COMPETÊNCIA]]))</f>
        <v>2017</v>
      </c>
      <c r="M42" s="42">
        <f>IF(TbRegistroEntradas[[#This Row],[DATA DO CAIXA PREVISTO]]="",0,MONTH(TbRegistroEntradas[[#This Row],[DATA DO CAIXA PREVISTO]]))</f>
        <v>1</v>
      </c>
      <c r="N42" s="42">
        <f>IF(TbRegistroEntradas[[#This Row],[DATA DO CAIXA PREVISTO]]="",0,YEAR(TbRegistroEntradas[[#This Row],[DATA DO CAIXA PREVISTO]]))</f>
        <v>2018</v>
      </c>
      <c r="O42" s="42" t="str">
        <f ca="1">IF(AND(TbRegistroEntradas[[#This Row],[DATA DO CAIXA PREVISTO]]&lt;TODAY(),TbRegistroEntradas[[#This Row],[DATA DO CAIXA REALIZADO]]=""),"vencida","Nao vencida")</f>
        <v>Nao vencida</v>
      </c>
      <c r="P42" s="42" t="str">
        <f>IF(TbRegistroEntradas[[#This Row],[DATA DA COMPETÊNCIA]]=TbRegistroEntradas[[#This Row],[DATA DO CAIXA PREVISTO]],"Vista","Prazo")</f>
        <v>Prazo</v>
      </c>
      <c r="Q4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83</v>
      </c>
    </row>
    <row r="43" spans="2:17" ht="23.1" customHeight="1" x14ac:dyDescent="0.25">
      <c r="B43" s="7">
        <v>43122</v>
      </c>
      <c r="C43" s="7">
        <v>43063</v>
      </c>
      <c r="D43" s="7">
        <v>43122</v>
      </c>
      <c r="E43" t="s">
        <v>13</v>
      </c>
      <c r="F43" t="s">
        <v>14</v>
      </c>
      <c r="G43" t="s">
        <v>55</v>
      </c>
      <c r="H43" s="8">
        <v>3992</v>
      </c>
      <c r="I43">
        <f>IF(TbRegistroEntradas[[#This Row],[DATA DO CAIXA REALIZADO]]="",0,MONTH(TbRegistroEntradas[[#This Row],[DATA DO CAIXA REALIZADO]]))</f>
        <v>1</v>
      </c>
      <c r="J43">
        <f>IF(TbRegistroEntradas[[#This Row],[DATA DO CAIXA REALIZADO]]="",0,YEAR(TbRegistroEntradas[[#This Row],[DATA DO CAIXA REALIZADO]]))</f>
        <v>2018</v>
      </c>
      <c r="K43">
        <f>IF(TbRegistroEntradas[[#This Row],[DATA DA COMPETÊNCIA]]="",0,MONTH(TbRegistroEntradas[[#This Row],[DATA DA COMPETÊNCIA]]))</f>
        <v>11</v>
      </c>
      <c r="L43">
        <f>IF(TbRegistroEntradas[[#This Row],[DATA DA COMPETÊNCIA]]="",0,YEAR(TbRegistroEntradas[[#This Row],[DATA DA COMPETÊNCIA]]))</f>
        <v>2017</v>
      </c>
      <c r="M43" s="42">
        <f>IF(TbRegistroEntradas[[#This Row],[DATA DO CAIXA PREVISTO]]="",0,MONTH(TbRegistroEntradas[[#This Row],[DATA DO CAIXA PREVISTO]]))</f>
        <v>1</v>
      </c>
      <c r="N43" s="42">
        <f>IF(TbRegistroEntradas[[#This Row],[DATA DO CAIXA PREVISTO]]="",0,YEAR(TbRegistroEntradas[[#This Row],[DATA DO CAIXA PREVISTO]]))</f>
        <v>2018</v>
      </c>
      <c r="O43" s="42" t="str">
        <f ca="1">IF(AND(TbRegistroEntradas[[#This Row],[DATA DO CAIXA PREVISTO]]&lt;TODAY(),TbRegistroEntradas[[#This Row],[DATA DO CAIXA REALIZADO]]=""),"vencida","Nao vencida")</f>
        <v>Nao vencida</v>
      </c>
      <c r="P43" s="42" t="str">
        <f>IF(TbRegistroEntradas[[#This Row],[DATA DA COMPETÊNCIA]]=TbRegistroEntradas[[#This Row],[DATA DO CAIXA PREVISTO]],"Vista","Prazo")</f>
        <v>Prazo</v>
      </c>
      <c r="Q4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4" spans="2:17" ht="23.1" customHeight="1" x14ac:dyDescent="0.25">
      <c r="C44" s="7">
        <v>43068</v>
      </c>
      <c r="D44" s="7">
        <v>43126</v>
      </c>
      <c r="E44" t="s">
        <v>13</v>
      </c>
      <c r="F44" t="s">
        <v>27</v>
      </c>
      <c r="G44" t="s">
        <v>56</v>
      </c>
      <c r="H44" s="8">
        <v>1284</v>
      </c>
      <c r="I44">
        <f>IF(TbRegistroEntradas[[#This Row],[DATA DO CAIXA REALIZADO]]="",0,MONTH(TbRegistroEntradas[[#This Row],[DATA DO CAIXA REALIZADO]]))</f>
        <v>0</v>
      </c>
      <c r="J44">
        <f>IF(TbRegistroEntradas[[#This Row],[DATA DO CAIXA REALIZADO]]="",0,YEAR(TbRegistroEntradas[[#This Row],[DATA DO CAIXA REALIZADO]]))</f>
        <v>0</v>
      </c>
      <c r="K44">
        <f>IF(TbRegistroEntradas[[#This Row],[DATA DA COMPETÊNCIA]]="",0,MONTH(TbRegistroEntradas[[#This Row],[DATA DA COMPETÊNCIA]]))</f>
        <v>11</v>
      </c>
      <c r="L44">
        <f>IF(TbRegistroEntradas[[#This Row],[DATA DA COMPETÊNCIA]]="",0,YEAR(TbRegistroEntradas[[#This Row],[DATA DA COMPETÊNCIA]]))</f>
        <v>2017</v>
      </c>
      <c r="M44" s="42">
        <f>IF(TbRegistroEntradas[[#This Row],[DATA DO CAIXA PREVISTO]]="",0,MONTH(TbRegistroEntradas[[#This Row],[DATA DO CAIXA PREVISTO]]))</f>
        <v>1</v>
      </c>
      <c r="N44" s="42">
        <f>IF(TbRegistroEntradas[[#This Row],[DATA DO CAIXA PREVISTO]]="",0,YEAR(TbRegistroEntradas[[#This Row],[DATA DO CAIXA PREVISTO]]))</f>
        <v>2018</v>
      </c>
      <c r="O44" s="42" t="str">
        <f ca="1">IF(AND(TbRegistroEntradas[[#This Row],[DATA DO CAIXA PREVISTO]]&lt;TODAY(),TbRegistroEntradas[[#This Row],[DATA DO CAIXA REALIZADO]]=""),"vencida","Nao vencida")</f>
        <v>vencida</v>
      </c>
      <c r="P44" s="42" t="str">
        <f>IF(TbRegistroEntradas[[#This Row],[DATA DA COMPETÊNCIA]]=TbRegistroEntradas[[#This Row],[DATA DO CAIXA PREVISTO]],"Vista","Prazo")</f>
        <v>Prazo</v>
      </c>
      <c r="Q4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1001</v>
      </c>
    </row>
    <row r="45" spans="2:17" ht="23.1" customHeight="1" x14ac:dyDescent="0.25">
      <c r="B45" s="7">
        <v>43121</v>
      </c>
      <c r="C45" s="7">
        <v>43073</v>
      </c>
      <c r="D45" s="7">
        <v>43121</v>
      </c>
      <c r="E45" t="s">
        <v>13</v>
      </c>
      <c r="F45" t="s">
        <v>14</v>
      </c>
      <c r="G45" t="s">
        <v>57</v>
      </c>
      <c r="H45" s="8">
        <v>4073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 s="42">
        <f>IF(TbRegistroEntradas[[#This Row],[DATA DO CAIXA PREVISTO]]="",0,MONTH(TbRegistroEntradas[[#This Row],[DATA DO CAIXA PREVISTO]]))</f>
        <v>1</v>
      </c>
      <c r="N45" s="42">
        <f>IF(TbRegistroEntradas[[#This Row],[DATA DO CAIXA PREVISTO]]="",0,YEAR(TbRegistroEntradas[[#This Row],[DATA DO CAIXA PREVISTO]]))</f>
        <v>2018</v>
      </c>
      <c r="O45" s="42" t="str">
        <f ca="1">IF(AND(TbRegistroEntradas[[#This Row],[DATA DO CAIXA PREVISTO]]&lt;TODAY(),TbRegistroEntradas[[#This Row],[DATA DO CAIXA REALIZADO]]=""),"vencida","Nao vencida")</f>
        <v>Nao vencida</v>
      </c>
      <c r="P45" s="42" t="str">
        <f>IF(TbRegistroEntradas[[#This Row],[DATA DA COMPETÊNCIA]]=TbRegistroEntradas[[#This Row],[DATA DO CAIXA PREVISTO]],"Vista","Prazo")</f>
        <v>Prazo</v>
      </c>
      <c r="Q4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6" spans="2:17" ht="23.1" customHeight="1" x14ac:dyDescent="0.25">
      <c r="B46" s="7">
        <v>43084</v>
      </c>
      <c r="C46" s="7">
        <v>43073</v>
      </c>
      <c r="D46" s="7">
        <v>43084</v>
      </c>
      <c r="E46" t="s">
        <v>13</v>
      </c>
      <c r="F46" t="s">
        <v>27</v>
      </c>
      <c r="G46" t="s">
        <v>58</v>
      </c>
      <c r="H46" s="8">
        <v>3008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 s="42">
        <f>IF(TbRegistroEntradas[[#This Row],[DATA DO CAIXA PREVISTO]]="",0,MONTH(TbRegistroEntradas[[#This Row],[DATA DO CAIXA PREVISTO]]))</f>
        <v>12</v>
      </c>
      <c r="N46" s="42">
        <f>IF(TbRegistroEntradas[[#This Row],[DATA DO CAIXA PREVISTO]]="",0,YEAR(TbRegistroEntradas[[#This Row],[DATA DO CAIXA PREVISTO]]))</f>
        <v>2017</v>
      </c>
      <c r="O46" s="42" t="str">
        <f ca="1">IF(AND(TbRegistroEntradas[[#This Row],[DATA DO CAIXA PREVISTO]]&lt;TODAY(),TbRegistroEntradas[[#This Row],[DATA DO CAIXA REALIZADO]]=""),"vencida","Nao vencida")</f>
        <v>Nao vencida</v>
      </c>
      <c r="P46" s="42" t="str">
        <f>IF(TbRegistroEntradas[[#This Row],[DATA DA COMPETÊNCIA]]=TbRegistroEntradas[[#This Row],[DATA DO CAIXA PREVISTO]],"Vista","Prazo")</f>
        <v>Prazo</v>
      </c>
      <c r="Q4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7" spans="2:17" ht="23.1" customHeight="1" x14ac:dyDescent="0.25">
      <c r="B47" s="7">
        <v>43131</v>
      </c>
      <c r="C47" s="7">
        <v>43080</v>
      </c>
      <c r="D47" s="7">
        <v>43131</v>
      </c>
      <c r="E47" t="s">
        <v>13</v>
      </c>
      <c r="F47" t="s">
        <v>27</v>
      </c>
      <c r="G47" t="s">
        <v>59</v>
      </c>
      <c r="H47" s="8">
        <v>1267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 s="42">
        <f>IF(TbRegistroEntradas[[#This Row],[DATA DO CAIXA PREVISTO]]="",0,MONTH(TbRegistroEntradas[[#This Row],[DATA DO CAIXA PREVISTO]]))</f>
        <v>1</v>
      </c>
      <c r="N47" s="42">
        <f>IF(TbRegistroEntradas[[#This Row],[DATA DO CAIXA PREVISTO]]="",0,YEAR(TbRegistroEntradas[[#This Row],[DATA DO CAIXA PREVISTO]]))</f>
        <v>2018</v>
      </c>
      <c r="O47" s="42" t="str">
        <f ca="1">IF(AND(TbRegistroEntradas[[#This Row],[DATA DO CAIXA PREVISTO]]&lt;TODAY(),TbRegistroEntradas[[#This Row],[DATA DO CAIXA REALIZADO]]=""),"vencida","Nao vencida")</f>
        <v>Nao vencida</v>
      </c>
      <c r="P47" s="42" t="str">
        <f>IF(TbRegistroEntradas[[#This Row],[DATA DA COMPETÊNCIA]]=TbRegistroEntradas[[#This Row],[DATA DO CAIXA PREVISTO]],"Vista","Prazo")</f>
        <v>Prazo</v>
      </c>
      <c r="Q4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8" spans="2:17" ht="23.1" customHeight="1" x14ac:dyDescent="0.25">
      <c r="B48" s="7">
        <v>43103</v>
      </c>
      <c r="C48" s="7">
        <v>43082</v>
      </c>
      <c r="D48" s="7">
        <v>43103</v>
      </c>
      <c r="E48" t="s">
        <v>13</v>
      </c>
      <c r="F48" t="s">
        <v>27</v>
      </c>
      <c r="G48" t="s">
        <v>60</v>
      </c>
      <c r="H48" s="8">
        <v>284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 s="42">
        <f>IF(TbRegistroEntradas[[#This Row],[DATA DO CAIXA PREVISTO]]="",0,MONTH(TbRegistroEntradas[[#This Row],[DATA DO CAIXA PREVISTO]]))</f>
        <v>1</v>
      </c>
      <c r="N48" s="42">
        <f>IF(TbRegistroEntradas[[#This Row],[DATA DO CAIXA PREVISTO]]="",0,YEAR(TbRegistroEntradas[[#This Row],[DATA DO CAIXA PREVISTO]]))</f>
        <v>2018</v>
      </c>
      <c r="O48" s="42" t="str">
        <f ca="1">IF(AND(TbRegistroEntradas[[#This Row],[DATA DO CAIXA PREVISTO]]&lt;TODAY(),TbRegistroEntradas[[#This Row],[DATA DO CAIXA REALIZADO]]=""),"vencida","Nao vencida")</f>
        <v>Nao vencida</v>
      </c>
      <c r="P48" s="42" t="str">
        <f>IF(TbRegistroEntradas[[#This Row],[DATA DA COMPETÊNCIA]]=TbRegistroEntradas[[#This Row],[DATA DO CAIXA PREVISTO]],"Vista","Prazo")</f>
        <v>Prazo</v>
      </c>
      <c r="Q4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9" spans="2:17" ht="23.1" customHeight="1" x14ac:dyDescent="0.25">
      <c r="B49" s="7">
        <v>43086</v>
      </c>
      <c r="C49" s="7">
        <v>43083</v>
      </c>
      <c r="D49" s="7">
        <v>43086</v>
      </c>
      <c r="E49" t="s">
        <v>13</v>
      </c>
      <c r="F49" t="s">
        <v>16</v>
      </c>
      <c r="G49" t="s">
        <v>61</v>
      </c>
      <c r="H49" s="8">
        <v>2046</v>
      </c>
      <c r="I49">
        <f>IF(TbRegistroEntradas[[#This Row],[DATA DO CAIXA REALIZADO]]="",0,MONTH(TbRegistroEntradas[[#This Row],[DATA DO CAIXA REALIZADO]]))</f>
        <v>12</v>
      </c>
      <c r="J49">
        <f>IF(TbRegistroEntradas[[#This Row],[DATA DO CAIXA REALIZADO]]="",0,YEAR(TbRegistroEntradas[[#This Row],[DATA DO CAIXA REALIZADO]]))</f>
        <v>2017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 s="42">
        <f>IF(TbRegistroEntradas[[#This Row],[DATA DO CAIXA PREVISTO]]="",0,MONTH(TbRegistroEntradas[[#This Row],[DATA DO CAIXA PREVISTO]]))</f>
        <v>12</v>
      </c>
      <c r="N49" s="42">
        <f>IF(TbRegistroEntradas[[#This Row],[DATA DO CAIXA PREVISTO]]="",0,YEAR(TbRegistroEntradas[[#This Row],[DATA DO CAIXA PREVISTO]]))</f>
        <v>2017</v>
      </c>
      <c r="O49" s="42" t="str">
        <f ca="1">IF(AND(TbRegistroEntradas[[#This Row],[DATA DO CAIXA PREVISTO]]&lt;TODAY(),TbRegistroEntradas[[#This Row],[DATA DO CAIXA REALIZADO]]=""),"vencida","Nao vencida")</f>
        <v>Nao vencida</v>
      </c>
      <c r="P49" s="42" t="str">
        <f>IF(TbRegistroEntradas[[#This Row],[DATA DA COMPETÊNCIA]]=TbRegistroEntradas[[#This Row],[DATA DO CAIXA PREVISTO]],"Vista","Prazo")</f>
        <v>Prazo</v>
      </c>
      <c r="Q4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0" spans="2:17" ht="23.1" customHeight="1" x14ac:dyDescent="0.25">
      <c r="B50" s="7">
        <v>43135</v>
      </c>
      <c r="C50" s="7">
        <v>43085</v>
      </c>
      <c r="D50" s="7">
        <v>43122</v>
      </c>
      <c r="E50" t="s">
        <v>13</v>
      </c>
      <c r="F50" t="s">
        <v>14</v>
      </c>
      <c r="G50" t="s">
        <v>62</v>
      </c>
      <c r="H50" s="8">
        <v>3880</v>
      </c>
      <c r="I50">
        <f>IF(TbRegistroEntradas[[#This Row],[DATA DO CAIXA REALIZADO]]="",0,MONTH(TbRegistroEntradas[[#This Row],[DATA DO CAIXA REALIZADO]]))</f>
        <v>2</v>
      </c>
      <c r="J50">
        <f>IF(TbRegistroEntradas[[#This Row],[DATA DO CAIXA REALIZADO]]="",0,YEAR(TbRegistroEntradas[[#This Row],[DATA DO CAIXA REALIZADO]]))</f>
        <v>2018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 s="42">
        <f>IF(TbRegistroEntradas[[#This Row],[DATA DO CAIXA PREVISTO]]="",0,MONTH(TbRegistroEntradas[[#This Row],[DATA DO CAIXA PREVISTO]]))</f>
        <v>1</v>
      </c>
      <c r="N50" s="42">
        <f>IF(TbRegistroEntradas[[#This Row],[DATA DO CAIXA PREVISTO]]="",0,YEAR(TbRegistroEntradas[[#This Row],[DATA DO CAIXA PREVISTO]]))</f>
        <v>2018</v>
      </c>
      <c r="O50" s="42" t="str">
        <f ca="1">IF(AND(TbRegistroEntradas[[#This Row],[DATA DO CAIXA PREVISTO]]&lt;TODAY(),TbRegistroEntradas[[#This Row],[DATA DO CAIXA REALIZADO]]=""),"vencida","Nao vencida")</f>
        <v>Nao vencida</v>
      </c>
      <c r="P50" s="42" t="str">
        <f>IF(TbRegistroEntradas[[#This Row],[DATA DA COMPETÊNCIA]]=TbRegistroEntradas[[#This Row],[DATA DO CAIXA PREVISTO]],"Vista","Prazo")</f>
        <v>Prazo</v>
      </c>
      <c r="Q5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13</v>
      </c>
    </row>
    <row r="51" spans="2:17" ht="23.1" customHeight="1" x14ac:dyDescent="0.25">
      <c r="B51" s="7">
        <v>43123</v>
      </c>
      <c r="C51" s="7">
        <v>43086</v>
      </c>
      <c r="D51" s="7">
        <v>43123</v>
      </c>
      <c r="E51" t="s">
        <v>13</v>
      </c>
      <c r="F51" t="s">
        <v>14</v>
      </c>
      <c r="G51" t="s">
        <v>63</v>
      </c>
      <c r="H51" s="8">
        <v>3149</v>
      </c>
      <c r="I51">
        <f>IF(TbRegistroEntradas[[#This Row],[DATA DO CAIXA REALIZADO]]="",0,MONTH(TbRegistroEntradas[[#This Row],[DATA DO CAIXA REALIZADO]]))</f>
        <v>1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 s="42">
        <f>IF(TbRegistroEntradas[[#This Row],[DATA DO CAIXA PREVISTO]]="",0,MONTH(TbRegistroEntradas[[#This Row],[DATA DO CAIXA PREVISTO]]))</f>
        <v>1</v>
      </c>
      <c r="N51" s="42">
        <f>IF(TbRegistroEntradas[[#This Row],[DATA DO CAIXA PREVISTO]]="",0,YEAR(TbRegistroEntradas[[#This Row],[DATA DO CAIXA PREVISTO]]))</f>
        <v>2018</v>
      </c>
      <c r="O51" s="42" t="str">
        <f ca="1">IF(AND(TbRegistroEntradas[[#This Row],[DATA DO CAIXA PREVISTO]]&lt;TODAY(),TbRegistroEntradas[[#This Row],[DATA DO CAIXA REALIZADO]]=""),"vencida","Nao vencida")</f>
        <v>Nao vencida</v>
      </c>
      <c r="P51" s="42" t="str">
        <f>IF(TbRegistroEntradas[[#This Row],[DATA DA COMPETÊNCIA]]=TbRegistroEntradas[[#This Row],[DATA DO CAIXA PREVISTO]],"Vista","Prazo")</f>
        <v>Prazo</v>
      </c>
      <c r="Q5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2" spans="2:17" ht="23.1" customHeight="1" x14ac:dyDescent="0.25">
      <c r="B52" s="7">
        <v>43125</v>
      </c>
      <c r="C52" s="7">
        <v>43088</v>
      </c>
      <c r="D52" s="7">
        <v>43125</v>
      </c>
      <c r="E52" t="s">
        <v>13</v>
      </c>
      <c r="F52" t="s">
        <v>16</v>
      </c>
      <c r="G52" t="s">
        <v>64</v>
      </c>
      <c r="H52" s="8">
        <v>668</v>
      </c>
      <c r="I52">
        <f>IF(TbRegistroEntradas[[#This Row],[DATA DO CAIXA REALIZADO]]="",0,MONTH(TbRegistroEntradas[[#This Row],[DATA DO CAIXA REALIZADO]]))</f>
        <v>1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 s="42">
        <f>IF(TbRegistroEntradas[[#This Row],[DATA DO CAIXA PREVISTO]]="",0,MONTH(TbRegistroEntradas[[#This Row],[DATA DO CAIXA PREVISTO]]))</f>
        <v>1</v>
      </c>
      <c r="N52" s="42">
        <f>IF(TbRegistroEntradas[[#This Row],[DATA DO CAIXA PREVISTO]]="",0,YEAR(TbRegistroEntradas[[#This Row],[DATA DO CAIXA PREVISTO]]))</f>
        <v>2018</v>
      </c>
      <c r="O52" s="42" t="str">
        <f ca="1">IF(AND(TbRegistroEntradas[[#This Row],[DATA DO CAIXA PREVISTO]]&lt;TODAY(),TbRegistroEntradas[[#This Row],[DATA DO CAIXA REALIZADO]]=""),"vencida","Nao vencida")</f>
        <v>Nao vencida</v>
      </c>
      <c r="P52" s="42" t="str">
        <f>IF(TbRegistroEntradas[[#This Row],[DATA DA COMPETÊNCIA]]=TbRegistroEntradas[[#This Row],[DATA DO CAIXA PREVISTO]],"Vista","Prazo")</f>
        <v>Prazo</v>
      </c>
      <c r="Q5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3" spans="2:17" ht="23.1" customHeight="1" x14ac:dyDescent="0.25">
      <c r="B53" s="7">
        <v>43117</v>
      </c>
      <c r="C53" s="7">
        <v>43089</v>
      </c>
      <c r="D53" s="7">
        <v>43117</v>
      </c>
      <c r="E53" t="s">
        <v>13</v>
      </c>
      <c r="F53" t="s">
        <v>19</v>
      </c>
      <c r="G53" t="s">
        <v>65</v>
      </c>
      <c r="H53" s="8">
        <v>3721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 s="42">
        <f>IF(TbRegistroEntradas[[#This Row],[DATA DO CAIXA PREVISTO]]="",0,MONTH(TbRegistroEntradas[[#This Row],[DATA DO CAIXA PREVISTO]]))</f>
        <v>1</v>
      </c>
      <c r="N53" s="42">
        <f>IF(TbRegistroEntradas[[#This Row],[DATA DO CAIXA PREVISTO]]="",0,YEAR(TbRegistroEntradas[[#This Row],[DATA DO CAIXA PREVISTO]]))</f>
        <v>2018</v>
      </c>
      <c r="O53" s="42" t="str">
        <f ca="1">IF(AND(TbRegistroEntradas[[#This Row],[DATA DO CAIXA PREVISTO]]&lt;TODAY(),TbRegistroEntradas[[#This Row],[DATA DO CAIXA REALIZADO]]=""),"vencida","Nao vencida")</f>
        <v>Nao vencida</v>
      </c>
      <c r="P53" s="42" t="str">
        <f>IF(TbRegistroEntradas[[#This Row],[DATA DA COMPETÊNCIA]]=TbRegistroEntradas[[#This Row],[DATA DO CAIXA PREVISTO]],"Vista","Prazo")</f>
        <v>Prazo</v>
      </c>
      <c r="Q5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4" spans="2:17" ht="23.1" customHeight="1" x14ac:dyDescent="0.25">
      <c r="B54" s="7">
        <v>43222</v>
      </c>
      <c r="C54" s="7">
        <v>43091</v>
      </c>
      <c r="D54" s="7">
        <v>43133</v>
      </c>
      <c r="E54" t="s">
        <v>13</v>
      </c>
      <c r="F54" t="s">
        <v>14</v>
      </c>
      <c r="G54" t="s">
        <v>66</v>
      </c>
      <c r="H54" s="8">
        <v>3114</v>
      </c>
      <c r="I54">
        <f>IF(TbRegistroEntradas[[#This Row],[DATA DO CAIXA REALIZADO]]="",0,MONTH(TbRegistroEntradas[[#This Row],[DATA DO CAIXA REALIZADO]]))</f>
        <v>5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 s="42">
        <f>IF(TbRegistroEntradas[[#This Row],[DATA DO CAIXA PREVISTO]]="",0,MONTH(TbRegistroEntradas[[#This Row],[DATA DO CAIXA PREVISTO]]))</f>
        <v>2</v>
      </c>
      <c r="N54" s="42">
        <f>IF(TbRegistroEntradas[[#This Row],[DATA DO CAIXA PREVISTO]]="",0,YEAR(TbRegistroEntradas[[#This Row],[DATA DO CAIXA PREVISTO]]))</f>
        <v>2018</v>
      </c>
      <c r="O54" s="42" t="str">
        <f ca="1">IF(AND(TbRegistroEntradas[[#This Row],[DATA DO CAIXA PREVISTO]]&lt;TODAY(),TbRegistroEntradas[[#This Row],[DATA DO CAIXA REALIZADO]]=""),"vencida","Nao vencida")</f>
        <v>Nao vencida</v>
      </c>
      <c r="P54" s="42" t="str">
        <f>IF(TbRegistroEntradas[[#This Row],[DATA DA COMPETÊNCIA]]=TbRegistroEntradas[[#This Row],[DATA DO CAIXA PREVISTO]],"Vista","Prazo")</f>
        <v>Prazo</v>
      </c>
      <c r="Q5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89</v>
      </c>
    </row>
    <row r="55" spans="2:17" ht="23.1" customHeight="1" x14ac:dyDescent="0.25">
      <c r="B55" s="7">
        <v>43171</v>
      </c>
      <c r="C55" s="7">
        <v>43095</v>
      </c>
      <c r="D55" s="7">
        <v>43150</v>
      </c>
      <c r="E55" t="s">
        <v>13</v>
      </c>
      <c r="F55" t="s">
        <v>16</v>
      </c>
      <c r="G55" t="s">
        <v>67</v>
      </c>
      <c r="H55" s="8">
        <v>1436</v>
      </c>
      <c r="I55">
        <f>IF(TbRegistroEntradas[[#This Row],[DATA DO CAIXA REALIZADO]]="",0,MONTH(TbRegistroEntradas[[#This Row],[DATA DO CAIXA REALIZADO]]))</f>
        <v>3</v>
      </c>
      <c r="J55">
        <f>IF(TbRegistroEntradas[[#This Row],[DATA DO CAIXA REALIZADO]]="",0,YEAR(TbRegistroEntradas[[#This Row],[DATA DO CAIXA REALIZADO]]))</f>
        <v>2018</v>
      </c>
      <c r="K55">
        <f>IF(TbRegistroEntradas[[#This Row],[DATA DA COMPETÊNCIA]]="",0,MONTH(TbRegistroEntradas[[#This Row],[DATA DA COMPETÊNCIA]]))</f>
        <v>12</v>
      </c>
      <c r="L55">
        <f>IF(TbRegistroEntradas[[#This Row],[DATA DA COMPETÊNCIA]]="",0,YEAR(TbRegistroEntradas[[#This Row],[DATA DA COMPETÊNCIA]]))</f>
        <v>2017</v>
      </c>
      <c r="M55" s="42">
        <f>IF(TbRegistroEntradas[[#This Row],[DATA DO CAIXA PREVISTO]]="",0,MONTH(TbRegistroEntradas[[#This Row],[DATA DO CAIXA PREVISTO]]))</f>
        <v>2</v>
      </c>
      <c r="N55" s="42">
        <f>IF(TbRegistroEntradas[[#This Row],[DATA DO CAIXA PREVISTO]]="",0,YEAR(TbRegistroEntradas[[#This Row],[DATA DO CAIXA PREVISTO]]))</f>
        <v>2018</v>
      </c>
      <c r="O55" s="42" t="str">
        <f ca="1">IF(AND(TbRegistroEntradas[[#This Row],[DATA DO CAIXA PREVISTO]]&lt;TODAY(),TbRegistroEntradas[[#This Row],[DATA DO CAIXA REALIZADO]]=""),"vencida","Nao vencida")</f>
        <v>Nao vencida</v>
      </c>
      <c r="P55" s="42" t="str">
        <f>IF(TbRegistroEntradas[[#This Row],[DATA DA COMPETÊNCIA]]=TbRegistroEntradas[[#This Row],[DATA DO CAIXA PREVISTO]],"Vista","Prazo")</f>
        <v>Prazo</v>
      </c>
      <c r="Q5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</v>
      </c>
    </row>
    <row r="56" spans="2:17" ht="23.1" customHeight="1" x14ac:dyDescent="0.25">
      <c r="B56" s="7">
        <v>43101</v>
      </c>
      <c r="C56" s="7">
        <v>43099</v>
      </c>
      <c r="D56" s="7">
        <v>43101</v>
      </c>
      <c r="E56" t="s">
        <v>13</v>
      </c>
      <c r="F56" t="s">
        <v>16</v>
      </c>
      <c r="G56" t="s">
        <v>68</v>
      </c>
      <c r="H56" s="8">
        <v>3192</v>
      </c>
      <c r="I56">
        <f>IF(TbRegistroEntradas[[#This Row],[DATA DO CAIXA REALIZADO]]="",0,MONTH(TbRegistroEntradas[[#This Row],[DATA DO CAIXA REALIZADO]]))</f>
        <v>1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12</v>
      </c>
      <c r="L56">
        <f>IF(TbRegistroEntradas[[#This Row],[DATA DA COMPETÊNCIA]]="",0,YEAR(TbRegistroEntradas[[#This Row],[DATA DA COMPETÊNCIA]]))</f>
        <v>2017</v>
      </c>
      <c r="M56" s="42">
        <f>IF(TbRegistroEntradas[[#This Row],[DATA DO CAIXA PREVISTO]]="",0,MONTH(TbRegistroEntradas[[#This Row],[DATA DO CAIXA PREVISTO]]))</f>
        <v>1</v>
      </c>
      <c r="N56" s="42">
        <f>IF(TbRegistroEntradas[[#This Row],[DATA DO CAIXA PREVISTO]]="",0,YEAR(TbRegistroEntradas[[#This Row],[DATA DO CAIXA PREVISTO]]))</f>
        <v>2018</v>
      </c>
      <c r="O56" s="42" t="str">
        <f ca="1">IF(AND(TbRegistroEntradas[[#This Row],[DATA DO CAIXA PREVISTO]]&lt;TODAY(),TbRegistroEntradas[[#This Row],[DATA DO CAIXA REALIZADO]]=""),"vencida","Nao vencida")</f>
        <v>Nao vencida</v>
      </c>
      <c r="P56" s="42" t="str">
        <f>IF(TbRegistroEntradas[[#This Row],[DATA DA COMPETÊNCIA]]=TbRegistroEntradas[[#This Row],[DATA DO CAIXA PREVISTO]],"Vista","Prazo")</f>
        <v>Prazo</v>
      </c>
      <c r="Q5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7" spans="2:17" ht="23.1" customHeight="1" x14ac:dyDescent="0.25">
      <c r="B57" s="7">
        <v>43144</v>
      </c>
      <c r="C57" s="7">
        <v>43100</v>
      </c>
      <c r="D57" s="7">
        <v>43144</v>
      </c>
      <c r="E57" t="s">
        <v>13</v>
      </c>
      <c r="F57" t="s">
        <v>19</v>
      </c>
      <c r="G57" t="s">
        <v>69</v>
      </c>
      <c r="H57" s="8">
        <v>2687</v>
      </c>
      <c r="I57">
        <f>IF(TbRegistroEntradas[[#This Row],[DATA DO CAIXA REALIZADO]]="",0,MONTH(TbRegistroEntradas[[#This Row],[DATA DO CAIXA REALIZADO]]))</f>
        <v>2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12</v>
      </c>
      <c r="L57">
        <f>IF(TbRegistroEntradas[[#This Row],[DATA DA COMPETÊNCIA]]="",0,YEAR(TbRegistroEntradas[[#This Row],[DATA DA COMPETÊNCIA]]))</f>
        <v>2017</v>
      </c>
      <c r="M57" s="42">
        <f>IF(TbRegistroEntradas[[#This Row],[DATA DO CAIXA PREVISTO]]="",0,MONTH(TbRegistroEntradas[[#This Row],[DATA DO CAIXA PREVISTO]]))</f>
        <v>2</v>
      </c>
      <c r="N57" s="42">
        <f>IF(TbRegistroEntradas[[#This Row],[DATA DO CAIXA PREVISTO]]="",0,YEAR(TbRegistroEntradas[[#This Row],[DATA DO CAIXA PREVISTO]]))</f>
        <v>2018</v>
      </c>
      <c r="O57" s="42" t="str">
        <f ca="1">IF(AND(TbRegistroEntradas[[#This Row],[DATA DO CAIXA PREVISTO]]&lt;TODAY(),TbRegistroEntradas[[#This Row],[DATA DO CAIXA REALIZADO]]=""),"vencida","Nao vencida")</f>
        <v>Nao vencida</v>
      </c>
      <c r="P57" s="42" t="str">
        <f>IF(TbRegistroEntradas[[#This Row],[DATA DA COMPETÊNCIA]]=TbRegistroEntradas[[#This Row],[DATA DO CAIXA PREVISTO]],"Vista","Prazo")</f>
        <v>Prazo</v>
      </c>
      <c r="Q5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8" spans="2:17" ht="23.1" customHeight="1" x14ac:dyDescent="0.25">
      <c r="B58" s="7">
        <v>43159</v>
      </c>
      <c r="C58" s="7">
        <v>43103</v>
      </c>
      <c r="D58" s="7">
        <v>43159</v>
      </c>
      <c r="E58" t="s">
        <v>13</v>
      </c>
      <c r="F58" t="s">
        <v>16</v>
      </c>
      <c r="G58" t="s">
        <v>70</v>
      </c>
      <c r="H58" s="8">
        <v>1561</v>
      </c>
      <c r="I58">
        <f>IF(TbRegistroEntradas[[#This Row],[DATA DO CAIXA REALIZADO]]="",0,MONTH(TbRegistroEntradas[[#This Row],[DATA DO CAIXA REALIZADO]]))</f>
        <v>2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 s="42">
        <f>IF(TbRegistroEntradas[[#This Row],[DATA DO CAIXA PREVISTO]]="",0,MONTH(TbRegistroEntradas[[#This Row],[DATA DO CAIXA PREVISTO]]))</f>
        <v>2</v>
      </c>
      <c r="N58" s="42">
        <f>IF(TbRegistroEntradas[[#This Row],[DATA DO CAIXA PREVISTO]]="",0,YEAR(TbRegistroEntradas[[#This Row],[DATA DO CAIXA PREVISTO]]))</f>
        <v>2018</v>
      </c>
      <c r="O58" s="42" t="str">
        <f ca="1">IF(AND(TbRegistroEntradas[[#This Row],[DATA DO CAIXA PREVISTO]]&lt;TODAY(),TbRegistroEntradas[[#This Row],[DATA DO CAIXA REALIZADO]]=""),"vencida","Nao vencida")</f>
        <v>Nao vencida</v>
      </c>
      <c r="P58" s="42" t="str">
        <f>IF(TbRegistroEntradas[[#This Row],[DATA DA COMPETÊNCIA]]=TbRegistroEntradas[[#This Row],[DATA DO CAIXA PREVISTO]],"Vista","Prazo")</f>
        <v>Prazo</v>
      </c>
      <c r="Q5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9" spans="2:17" ht="23.1" customHeight="1" x14ac:dyDescent="0.25">
      <c r="B59" s="7">
        <v>43113</v>
      </c>
      <c r="C59" s="7">
        <v>43109</v>
      </c>
      <c r="D59" s="7">
        <v>43113</v>
      </c>
      <c r="E59" t="s">
        <v>13</v>
      </c>
      <c r="F59" t="s">
        <v>16</v>
      </c>
      <c r="G59" t="s">
        <v>71</v>
      </c>
      <c r="H59" s="8">
        <v>1573</v>
      </c>
      <c r="I59">
        <f>IF(TbRegistroEntradas[[#This Row],[DATA DO CAIXA REALIZADO]]="",0,MONTH(TbRegistroEntradas[[#This Row],[DATA DO CAIXA REALIZADO]]))</f>
        <v>1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 s="42">
        <f>IF(TbRegistroEntradas[[#This Row],[DATA DO CAIXA PREVISTO]]="",0,MONTH(TbRegistroEntradas[[#This Row],[DATA DO CAIXA PREVISTO]]))</f>
        <v>1</v>
      </c>
      <c r="N59" s="42">
        <f>IF(TbRegistroEntradas[[#This Row],[DATA DO CAIXA PREVISTO]]="",0,YEAR(TbRegistroEntradas[[#This Row],[DATA DO CAIXA PREVISTO]]))</f>
        <v>2018</v>
      </c>
      <c r="O59" s="42" t="str">
        <f ca="1">IF(AND(TbRegistroEntradas[[#This Row],[DATA DO CAIXA PREVISTO]]&lt;TODAY(),TbRegistroEntradas[[#This Row],[DATA DO CAIXA REALIZADO]]=""),"vencida","Nao vencida")</f>
        <v>Nao vencida</v>
      </c>
      <c r="P59" s="42" t="str">
        <f>IF(TbRegistroEntradas[[#This Row],[DATA DA COMPETÊNCIA]]=TbRegistroEntradas[[#This Row],[DATA DO CAIXA PREVISTO]],"Vista","Prazo")</f>
        <v>Prazo</v>
      </c>
      <c r="Q5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0" spans="2:17" ht="23.1" customHeight="1" x14ac:dyDescent="0.25">
      <c r="B60" s="7">
        <v>43147</v>
      </c>
      <c r="C60" s="7">
        <v>43117</v>
      </c>
      <c r="D60" s="7">
        <v>43147</v>
      </c>
      <c r="E60" t="s">
        <v>13</v>
      </c>
      <c r="F60" t="s">
        <v>16</v>
      </c>
      <c r="G60" t="s">
        <v>72</v>
      </c>
      <c r="H60" s="8">
        <v>1364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 s="42">
        <f>IF(TbRegistroEntradas[[#This Row],[DATA DO CAIXA PREVISTO]]="",0,MONTH(TbRegistroEntradas[[#This Row],[DATA DO CAIXA PREVISTO]]))</f>
        <v>2</v>
      </c>
      <c r="N60" s="42">
        <f>IF(TbRegistroEntradas[[#This Row],[DATA DO CAIXA PREVISTO]]="",0,YEAR(TbRegistroEntradas[[#This Row],[DATA DO CAIXA PREVISTO]]))</f>
        <v>2018</v>
      </c>
      <c r="O60" s="42" t="str">
        <f ca="1">IF(AND(TbRegistroEntradas[[#This Row],[DATA DO CAIXA PREVISTO]]&lt;TODAY(),TbRegistroEntradas[[#This Row],[DATA DO CAIXA REALIZADO]]=""),"vencida","Nao vencida")</f>
        <v>Nao vencida</v>
      </c>
      <c r="P60" s="42" t="str">
        <f>IF(TbRegistroEntradas[[#This Row],[DATA DA COMPETÊNCIA]]=TbRegistroEntradas[[#This Row],[DATA DO CAIXA PREVISTO]],"Vista","Prazo")</f>
        <v>Prazo</v>
      </c>
      <c r="Q6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1" spans="2:17" ht="23.1" customHeight="1" x14ac:dyDescent="0.25">
      <c r="B61" s="7">
        <v>43166</v>
      </c>
      <c r="C61" s="7">
        <v>43121</v>
      </c>
      <c r="D61" s="7">
        <v>43166</v>
      </c>
      <c r="E61" t="s">
        <v>13</v>
      </c>
      <c r="F61" t="s">
        <v>19</v>
      </c>
      <c r="G61" t="s">
        <v>73</v>
      </c>
      <c r="H61" s="8">
        <v>783</v>
      </c>
      <c r="I61">
        <f>IF(TbRegistroEntradas[[#This Row],[DATA DO CAIXA REALIZADO]]="",0,MONTH(TbRegistroEntradas[[#This Row],[DATA DO CAIXA REALIZADO]]))</f>
        <v>3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 s="42">
        <f>IF(TbRegistroEntradas[[#This Row],[DATA DO CAIXA PREVISTO]]="",0,MONTH(TbRegistroEntradas[[#This Row],[DATA DO CAIXA PREVISTO]]))</f>
        <v>3</v>
      </c>
      <c r="N61" s="42">
        <f>IF(TbRegistroEntradas[[#This Row],[DATA DO CAIXA PREVISTO]]="",0,YEAR(TbRegistroEntradas[[#This Row],[DATA DO CAIXA PREVISTO]]))</f>
        <v>2018</v>
      </c>
      <c r="O61" s="42" t="str">
        <f ca="1">IF(AND(TbRegistroEntradas[[#This Row],[DATA DO CAIXA PREVISTO]]&lt;TODAY(),TbRegistroEntradas[[#This Row],[DATA DO CAIXA REALIZADO]]=""),"vencida","Nao vencida")</f>
        <v>Nao vencida</v>
      </c>
      <c r="P61" s="42" t="str">
        <f>IF(TbRegistroEntradas[[#This Row],[DATA DA COMPETÊNCIA]]=TbRegistroEntradas[[#This Row],[DATA DO CAIXA PREVISTO]],"Vista","Prazo")</f>
        <v>Prazo</v>
      </c>
      <c r="Q6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2" spans="2:17" ht="23.1" customHeight="1" x14ac:dyDescent="0.25">
      <c r="B62" s="7">
        <v>43164</v>
      </c>
      <c r="C62" s="7">
        <v>43122</v>
      </c>
      <c r="D62" s="7">
        <v>43145</v>
      </c>
      <c r="E62" t="s">
        <v>13</v>
      </c>
      <c r="F62" t="s">
        <v>19</v>
      </c>
      <c r="G62" t="s">
        <v>74</v>
      </c>
      <c r="H62" s="8">
        <v>3928</v>
      </c>
      <c r="I62">
        <f>IF(TbRegistroEntradas[[#This Row],[DATA DO CAIXA REALIZADO]]="",0,MONTH(TbRegistroEntradas[[#This Row],[DATA DO CAIXA REALIZADO]]))</f>
        <v>3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 s="42">
        <f>IF(TbRegistroEntradas[[#This Row],[DATA DO CAIXA PREVISTO]]="",0,MONTH(TbRegistroEntradas[[#This Row],[DATA DO CAIXA PREVISTO]]))</f>
        <v>2</v>
      </c>
      <c r="N62" s="42">
        <f>IF(TbRegistroEntradas[[#This Row],[DATA DO CAIXA PREVISTO]]="",0,YEAR(TbRegistroEntradas[[#This Row],[DATA DO CAIXA PREVISTO]]))</f>
        <v>2018</v>
      </c>
      <c r="O62" s="42" t="str">
        <f ca="1">IF(AND(TbRegistroEntradas[[#This Row],[DATA DO CAIXA PREVISTO]]&lt;TODAY(),TbRegistroEntradas[[#This Row],[DATA DO CAIXA REALIZADO]]=""),"vencida","Nao vencida")</f>
        <v>Nao vencida</v>
      </c>
      <c r="P62" s="42" t="str">
        <f>IF(TbRegistroEntradas[[#This Row],[DATA DA COMPETÊNCIA]]=TbRegistroEntradas[[#This Row],[DATA DO CAIXA PREVISTO]],"Vista","Prazo")</f>
        <v>Prazo</v>
      </c>
      <c r="Q6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19</v>
      </c>
    </row>
    <row r="63" spans="2:17" ht="23.1" customHeight="1" x14ac:dyDescent="0.25">
      <c r="B63" s="7">
        <v>43142</v>
      </c>
      <c r="C63" s="7">
        <v>43124</v>
      </c>
      <c r="D63" s="7">
        <v>43142</v>
      </c>
      <c r="E63" t="s">
        <v>13</v>
      </c>
      <c r="F63" t="s">
        <v>14</v>
      </c>
      <c r="G63" t="s">
        <v>75</v>
      </c>
      <c r="H63" s="8">
        <v>3843</v>
      </c>
      <c r="I63">
        <f>IF(TbRegistroEntradas[[#This Row],[DATA DO CAIXA REALIZADO]]="",0,MONTH(TbRegistroEntradas[[#This Row],[DATA DO CAIXA REALIZADO]]))</f>
        <v>2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 s="42">
        <f>IF(TbRegistroEntradas[[#This Row],[DATA DO CAIXA PREVISTO]]="",0,MONTH(TbRegistroEntradas[[#This Row],[DATA DO CAIXA PREVISTO]]))</f>
        <v>2</v>
      </c>
      <c r="N63" s="42">
        <f>IF(TbRegistroEntradas[[#This Row],[DATA DO CAIXA PREVISTO]]="",0,YEAR(TbRegistroEntradas[[#This Row],[DATA DO CAIXA PREVISTO]]))</f>
        <v>2018</v>
      </c>
      <c r="O63" s="42" t="str">
        <f ca="1">IF(AND(TbRegistroEntradas[[#This Row],[DATA DO CAIXA PREVISTO]]&lt;TODAY(),TbRegistroEntradas[[#This Row],[DATA DO CAIXA REALIZADO]]=""),"vencida","Nao vencida")</f>
        <v>Nao vencida</v>
      </c>
      <c r="P63" s="42" t="str">
        <f>IF(TbRegistroEntradas[[#This Row],[DATA DA COMPETÊNCIA]]=TbRegistroEntradas[[#This Row],[DATA DO CAIXA PREVISTO]],"Vista","Prazo")</f>
        <v>Prazo</v>
      </c>
      <c r="Q6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4" spans="2:17" ht="23.1" customHeight="1" x14ac:dyDescent="0.25">
      <c r="B64" s="7">
        <v>43183</v>
      </c>
      <c r="C64" s="7">
        <v>43125</v>
      </c>
      <c r="D64" s="7">
        <v>43129</v>
      </c>
      <c r="E64" t="s">
        <v>13</v>
      </c>
      <c r="F64" t="s">
        <v>27</v>
      </c>
      <c r="G64" t="s">
        <v>76</v>
      </c>
      <c r="H64" s="8">
        <v>1864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 s="42">
        <f>IF(TbRegistroEntradas[[#This Row],[DATA DO CAIXA PREVISTO]]="",0,MONTH(TbRegistroEntradas[[#This Row],[DATA DO CAIXA PREVISTO]]))</f>
        <v>1</v>
      </c>
      <c r="N64" s="42">
        <f>IF(TbRegistroEntradas[[#This Row],[DATA DO CAIXA PREVISTO]]="",0,YEAR(TbRegistroEntradas[[#This Row],[DATA DO CAIXA PREVISTO]]))</f>
        <v>2018</v>
      </c>
      <c r="O64" s="42" t="str">
        <f ca="1">IF(AND(TbRegistroEntradas[[#This Row],[DATA DO CAIXA PREVISTO]]&lt;TODAY(),TbRegistroEntradas[[#This Row],[DATA DO CAIXA REALIZADO]]=""),"vencida","Nao vencida")</f>
        <v>Nao vencida</v>
      </c>
      <c r="P64" s="42" t="str">
        <f>IF(TbRegistroEntradas[[#This Row],[DATA DA COMPETÊNCIA]]=TbRegistroEntradas[[#This Row],[DATA DO CAIXA PREVISTO]],"Vista","Prazo")</f>
        <v>Prazo</v>
      </c>
      <c r="Q6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54</v>
      </c>
    </row>
    <row r="65" spans="2:17" ht="23.1" customHeight="1" x14ac:dyDescent="0.25">
      <c r="B65" s="7">
        <v>43181</v>
      </c>
      <c r="C65" s="7">
        <v>43128</v>
      </c>
      <c r="D65" s="7">
        <v>43181</v>
      </c>
      <c r="E65" t="s">
        <v>13</v>
      </c>
      <c r="F65" t="s">
        <v>16</v>
      </c>
      <c r="G65" t="s">
        <v>77</v>
      </c>
      <c r="H65" s="8">
        <v>1184</v>
      </c>
      <c r="I65">
        <f>IF(TbRegistroEntradas[[#This Row],[DATA DO CAIXA REALIZADO]]="",0,MONTH(TbRegistroEntradas[[#This Row],[DATA DO CAIXA REALIZADO]]))</f>
        <v>3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1</v>
      </c>
      <c r="L65">
        <f>IF(TbRegistroEntradas[[#This Row],[DATA DA COMPETÊNCIA]]="",0,YEAR(TbRegistroEntradas[[#This Row],[DATA DA COMPETÊNCIA]]))</f>
        <v>2018</v>
      </c>
      <c r="M65" s="42">
        <f>IF(TbRegistroEntradas[[#This Row],[DATA DO CAIXA PREVISTO]]="",0,MONTH(TbRegistroEntradas[[#This Row],[DATA DO CAIXA PREVISTO]]))</f>
        <v>3</v>
      </c>
      <c r="N65" s="42">
        <f>IF(TbRegistroEntradas[[#This Row],[DATA DO CAIXA PREVISTO]]="",0,YEAR(TbRegistroEntradas[[#This Row],[DATA DO CAIXA PREVISTO]]))</f>
        <v>2018</v>
      </c>
      <c r="O65" s="42" t="str">
        <f ca="1">IF(AND(TbRegistroEntradas[[#This Row],[DATA DO CAIXA PREVISTO]]&lt;TODAY(),TbRegistroEntradas[[#This Row],[DATA DO CAIXA REALIZADO]]=""),"vencida","Nao vencida")</f>
        <v>Nao vencida</v>
      </c>
      <c r="P65" s="42" t="str">
        <f>IF(TbRegistroEntradas[[#This Row],[DATA DA COMPETÊNCIA]]=TbRegistroEntradas[[#This Row],[DATA DO CAIXA PREVISTO]],"Vista","Prazo")</f>
        <v>Prazo</v>
      </c>
      <c r="Q6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6" spans="2:17" ht="23.1" customHeight="1" x14ac:dyDescent="0.25">
      <c r="B66" s="7">
        <v>43161</v>
      </c>
      <c r="C66" s="7">
        <v>43129</v>
      </c>
      <c r="D66" s="7">
        <v>43161</v>
      </c>
      <c r="E66" t="s">
        <v>13</v>
      </c>
      <c r="F66" t="s">
        <v>16</v>
      </c>
      <c r="G66" t="s">
        <v>78</v>
      </c>
      <c r="H66" s="8">
        <v>4055</v>
      </c>
      <c r="I66">
        <f>IF(TbRegistroEntradas[[#This Row],[DATA DO CAIXA REALIZADO]]="",0,MONTH(TbRegistroEntradas[[#This Row],[DATA DO CAIXA REALIZADO]]))</f>
        <v>3</v>
      </c>
      <c r="J66">
        <f>IF(TbRegistroEntradas[[#This Row],[DATA DO CAIXA REALIZADO]]="",0,YEAR(TbRegistroEntradas[[#This Row],[DATA DO CAIXA REALIZADO]]))</f>
        <v>2018</v>
      </c>
      <c r="K66">
        <f>IF(TbRegistroEntradas[[#This Row],[DATA DA COMPETÊNCIA]]="",0,MONTH(TbRegistroEntradas[[#This Row],[DATA DA COMPETÊNCIA]]))</f>
        <v>1</v>
      </c>
      <c r="L66">
        <f>IF(TbRegistroEntradas[[#This Row],[DATA DA COMPETÊNCIA]]="",0,YEAR(TbRegistroEntradas[[#This Row],[DATA DA COMPETÊNCIA]]))</f>
        <v>2018</v>
      </c>
      <c r="M66" s="42">
        <f>IF(TbRegistroEntradas[[#This Row],[DATA DO CAIXA PREVISTO]]="",0,MONTH(TbRegistroEntradas[[#This Row],[DATA DO CAIXA PREVISTO]]))</f>
        <v>3</v>
      </c>
      <c r="N66" s="42">
        <f>IF(TbRegistroEntradas[[#This Row],[DATA DO CAIXA PREVISTO]]="",0,YEAR(TbRegistroEntradas[[#This Row],[DATA DO CAIXA PREVISTO]]))</f>
        <v>2018</v>
      </c>
      <c r="O66" s="42" t="str">
        <f ca="1">IF(AND(TbRegistroEntradas[[#This Row],[DATA DO CAIXA PREVISTO]]&lt;TODAY(),TbRegistroEntradas[[#This Row],[DATA DO CAIXA REALIZADO]]=""),"vencida","Nao vencida")</f>
        <v>Nao vencida</v>
      </c>
      <c r="P66" s="42" t="str">
        <f>IF(TbRegistroEntradas[[#This Row],[DATA DA COMPETÊNCIA]]=TbRegistroEntradas[[#This Row],[DATA DO CAIXA PREVISTO]],"Vista","Prazo")</f>
        <v>Prazo</v>
      </c>
      <c r="Q6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7" spans="2:17" ht="23.1" customHeight="1" x14ac:dyDescent="0.25">
      <c r="B67" s="7">
        <v>43178</v>
      </c>
      <c r="C67" s="7">
        <v>43130</v>
      </c>
      <c r="D67" s="7">
        <v>43178</v>
      </c>
      <c r="E67" t="s">
        <v>13</v>
      </c>
      <c r="F67" t="s">
        <v>16</v>
      </c>
      <c r="G67" t="s">
        <v>79</v>
      </c>
      <c r="H67" s="8">
        <v>427</v>
      </c>
      <c r="I67">
        <f>IF(TbRegistroEntradas[[#This Row],[DATA DO CAIXA REALIZADO]]="",0,MONTH(TbRegistroEntradas[[#This Row],[DATA DO CAIXA REALIZADO]]))</f>
        <v>3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1</v>
      </c>
      <c r="L67">
        <f>IF(TbRegistroEntradas[[#This Row],[DATA DA COMPETÊNCIA]]="",0,YEAR(TbRegistroEntradas[[#This Row],[DATA DA COMPETÊNCIA]]))</f>
        <v>2018</v>
      </c>
      <c r="M67" s="42">
        <f>IF(TbRegistroEntradas[[#This Row],[DATA DO CAIXA PREVISTO]]="",0,MONTH(TbRegistroEntradas[[#This Row],[DATA DO CAIXA PREVISTO]]))</f>
        <v>3</v>
      </c>
      <c r="N67" s="42">
        <f>IF(TbRegistroEntradas[[#This Row],[DATA DO CAIXA PREVISTO]]="",0,YEAR(TbRegistroEntradas[[#This Row],[DATA DO CAIXA PREVISTO]]))</f>
        <v>2018</v>
      </c>
      <c r="O67" s="42" t="str">
        <f ca="1">IF(AND(TbRegistroEntradas[[#This Row],[DATA DO CAIXA PREVISTO]]&lt;TODAY(),TbRegistroEntradas[[#This Row],[DATA DO CAIXA REALIZADO]]=""),"vencida","Nao vencida")</f>
        <v>Nao vencida</v>
      </c>
      <c r="P67" s="42" t="str">
        <f>IF(TbRegistroEntradas[[#This Row],[DATA DA COMPETÊNCIA]]=TbRegistroEntradas[[#This Row],[DATA DO CAIXA PREVISTO]],"Vista","Prazo")</f>
        <v>Prazo</v>
      </c>
      <c r="Q6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8" spans="2:17" ht="23.1" customHeight="1" x14ac:dyDescent="0.25">
      <c r="B68" s="7">
        <v>43138</v>
      </c>
      <c r="C68" s="7">
        <v>43133</v>
      </c>
      <c r="D68" s="7">
        <v>43138</v>
      </c>
      <c r="E68" t="s">
        <v>13</v>
      </c>
      <c r="F68" t="s">
        <v>30</v>
      </c>
      <c r="G68" t="s">
        <v>80</v>
      </c>
      <c r="H68" s="8">
        <v>460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 s="42">
        <f>IF(TbRegistroEntradas[[#This Row],[DATA DO CAIXA PREVISTO]]="",0,MONTH(TbRegistroEntradas[[#This Row],[DATA DO CAIXA PREVISTO]]))</f>
        <v>2</v>
      </c>
      <c r="N68" s="42">
        <f>IF(TbRegistroEntradas[[#This Row],[DATA DO CAIXA PREVISTO]]="",0,YEAR(TbRegistroEntradas[[#This Row],[DATA DO CAIXA PREVISTO]]))</f>
        <v>2018</v>
      </c>
      <c r="O68" s="42" t="str">
        <f ca="1">IF(AND(TbRegistroEntradas[[#This Row],[DATA DO CAIXA PREVISTO]]&lt;TODAY(),TbRegistroEntradas[[#This Row],[DATA DO CAIXA REALIZADO]]=""),"vencida","Nao vencida")</f>
        <v>Nao vencida</v>
      </c>
      <c r="P68" s="42" t="str">
        <f>IF(TbRegistroEntradas[[#This Row],[DATA DA COMPETÊNCIA]]=TbRegistroEntradas[[#This Row],[DATA DO CAIXA PREVISTO]],"Vista","Prazo")</f>
        <v>Prazo</v>
      </c>
      <c r="Q6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9" spans="2:17" ht="23.1" customHeight="1" x14ac:dyDescent="0.25">
      <c r="B69" s="7">
        <v>43190</v>
      </c>
      <c r="C69" s="7">
        <v>43136</v>
      </c>
      <c r="D69" s="7">
        <v>43190</v>
      </c>
      <c r="E69" t="s">
        <v>13</v>
      </c>
      <c r="F69" t="s">
        <v>19</v>
      </c>
      <c r="G69" t="s">
        <v>81</v>
      </c>
      <c r="H69" s="8">
        <v>964</v>
      </c>
      <c r="I69">
        <f>IF(TbRegistroEntradas[[#This Row],[DATA DO CAIXA REALIZADO]]="",0,MONTH(TbRegistroEntradas[[#This Row],[DATA DO CAIXA REALIZADO]]))</f>
        <v>3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 s="42">
        <f>IF(TbRegistroEntradas[[#This Row],[DATA DO CAIXA PREVISTO]]="",0,MONTH(TbRegistroEntradas[[#This Row],[DATA DO CAIXA PREVISTO]]))</f>
        <v>3</v>
      </c>
      <c r="N69" s="42">
        <f>IF(TbRegistroEntradas[[#This Row],[DATA DO CAIXA PREVISTO]]="",0,YEAR(TbRegistroEntradas[[#This Row],[DATA DO CAIXA PREVISTO]]))</f>
        <v>2018</v>
      </c>
      <c r="O69" s="42" t="str">
        <f ca="1">IF(AND(TbRegistroEntradas[[#This Row],[DATA DO CAIXA PREVISTO]]&lt;TODAY(),TbRegistroEntradas[[#This Row],[DATA DO CAIXA REALIZADO]]=""),"vencida","Nao vencida")</f>
        <v>Nao vencida</v>
      </c>
      <c r="P69" s="42" t="str">
        <f>IF(TbRegistroEntradas[[#This Row],[DATA DA COMPETÊNCIA]]=TbRegistroEntradas[[#This Row],[DATA DO CAIXA PREVISTO]],"Vista","Prazo")</f>
        <v>Prazo</v>
      </c>
      <c r="Q6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0" spans="2:17" ht="23.1" customHeight="1" x14ac:dyDescent="0.25">
      <c r="B70" s="7">
        <v>43145</v>
      </c>
      <c r="C70" s="7">
        <v>43140</v>
      </c>
      <c r="D70" s="7">
        <v>43145</v>
      </c>
      <c r="E70" t="s">
        <v>13</v>
      </c>
      <c r="F70" t="s">
        <v>16</v>
      </c>
      <c r="G70" t="s">
        <v>82</v>
      </c>
      <c r="H70" s="8">
        <v>3412</v>
      </c>
      <c r="I70">
        <f>IF(TbRegistroEntradas[[#This Row],[DATA DO CAIXA REALIZADO]]="",0,MONTH(TbRegistroEntradas[[#This Row],[DATA DO CAIXA REALIZADO]]))</f>
        <v>2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 s="42">
        <f>IF(TbRegistroEntradas[[#This Row],[DATA DO CAIXA PREVISTO]]="",0,MONTH(TbRegistroEntradas[[#This Row],[DATA DO CAIXA PREVISTO]]))</f>
        <v>2</v>
      </c>
      <c r="N70" s="42">
        <f>IF(TbRegistroEntradas[[#This Row],[DATA DO CAIXA PREVISTO]]="",0,YEAR(TbRegistroEntradas[[#This Row],[DATA DO CAIXA PREVISTO]]))</f>
        <v>2018</v>
      </c>
      <c r="O70" s="42" t="str">
        <f ca="1">IF(AND(TbRegistroEntradas[[#This Row],[DATA DO CAIXA PREVISTO]]&lt;TODAY(),TbRegistroEntradas[[#This Row],[DATA DO CAIXA REALIZADO]]=""),"vencida","Nao vencida")</f>
        <v>Nao vencida</v>
      </c>
      <c r="P70" s="42" t="str">
        <f>IF(TbRegistroEntradas[[#This Row],[DATA DA COMPETÊNCIA]]=TbRegistroEntradas[[#This Row],[DATA DO CAIXA PREVISTO]],"Vista","Prazo")</f>
        <v>Prazo</v>
      </c>
      <c r="Q7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1" spans="2:17" ht="23.1" customHeight="1" x14ac:dyDescent="0.25">
      <c r="B71" s="7">
        <v>43146</v>
      </c>
      <c r="C71" s="7">
        <v>43142</v>
      </c>
      <c r="D71" s="7">
        <v>43146</v>
      </c>
      <c r="E71" t="s">
        <v>13</v>
      </c>
      <c r="F71" t="s">
        <v>14</v>
      </c>
      <c r="G71" t="s">
        <v>83</v>
      </c>
      <c r="H71" s="8">
        <v>3095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 s="42">
        <f>IF(TbRegistroEntradas[[#This Row],[DATA DO CAIXA PREVISTO]]="",0,MONTH(TbRegistroEntradas[[#This Row],[DATA DO CAIXA PREVISTO]]))</f>
        <v>2</v>
      </c>
      <c r="N71" s="42">
        <f>IF(TbRegistroEntradas[[#This Row],[DATA DO CAIXA PREVISTO]]="",0,YEAR(TbRegistroEntradas[[#This Row],[DATA DO CAIXA PREVISTO]]))</f>
        <v>2018</v>
      </c>
      <c r="O71" s="42" t="str">
        <f ca="1">IF(AND(TbRegistroEntradas[[#This Row],[DATA DO CAIXA PREVISTO]]&lt;TODAY(),TbRegistroEntradas[[#This Row],[DATA DO CAIXA REALIZADO]]=""),"vencida","Nao vencida")</f>
        <v>Nao vencida</v>
      </c>
      <c r="P71" s="42" t="str">
        <f>IF(TbRegistroEntradas[[#This Row],[DATA DA COMPETÊNCIA]]=TbRegistroEntradas[[#This Row],[DATA DO CAIXA PREVISTO]],"Vista","Prazo")</f>
        <v>Prazo</v>
      </c>
      <c r="Q7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2" spans="2:17" ht="23.1" customHeight="1" x14ac:dyDescent="0.25">
      <c r="B72" s="7">
        <v>43193</v>
      </c>
      <c r="C72" s="7">
        <v>43148</v>
      </c>
      <c r="D72" s="7">
        <v>43193</v>
      </c>
      <c r="E72" t="s">
        <v>13</v>
      </c>
      <c r="F72" t="s">
        <v>30</v>
      </c>
      <c r="G72" t="s">
        <v>84</v>
      </c>
      <c r="H72" s="8">
        <v>1532</v>
      </c>
      <c r="I72">
        <f>IF(TbRegistroEntradas[[#This Row],[DATA DO CAIXA REALIZADO]]="",0,MONTH(TbRegistroEntradas[[#This Row],[DATA DO CAIXA REALIZADO]]))</f>
        <v>4</v>
      </c>
      <c r="J72">
        <f>IF(TbRegistroEntradas[[#This Row],[DATA DO CAIXA REALIZADO]]="",0,YEAR(TbRegistroEntradas[[#This Row],[DATA DO CAIXA REALIZADO]]))</f>
        <v>2018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 s="42">
        <f>IF(TbRegistroEntradas[[#This Row],[DATA DO CAIXA PREVISTO]]="",0,MONTH(TbRegistroEntradas[[#This Row],[DATA DO CAIXA PREVISTO]]))</f>
        <v>4</v>
      </c>
      <c r="N72" s="42">
        <f>IF(TbRegistroEntradas[[#This Row],[DATA DO CAIXA PREVISTO]]="",0,YEAR(TbRegistroEntradas[[#This Row],[DATA DO CAIXA PREVISTO]]))</f>
        <v>2018</v>
      </c>
      <c r="O72" s="42" t="str">
        <f ca="1">IF(AND(TbRegistroEntradas[[#This Row],[DATA DO CAIXA PREVISTO]]&lt;TODAY(),TbRegistroEntradas[[#This Row],[DATA DO CAIXA REALIZADO]]=""),"vencida","Nao vencida")</f>
        <v>Nao vencida</v>
      </c>
      <c r="P72" s="42" t="str">
        <f>IF(TbRegistroEntradas[[#This Row],[DATA DA COMPETÊNCIA]]=TbRegistroEntradas[[#This Row],[DATA DO CAIXA PREVISTO]],"Vista","Prazo")</f>
        <v>Prazo</v>
      </c>
      <c r="Q7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3" spans="2:17" ht="23.1" customHeight="1" x14ac:dyDescent="0.25">
      <c r="B73" s="7">
        <v>43193</v>
      </c>
      <c r="C73" s="7">
        <v>43151</v>
      </c>
      <c r="D73" s="7">
        <v>43193</v>
      </c>
      <c r="E73" t="s">
        <v>13</v>
      </c>
      <c r="F73" t="s">
        <v>30</v>
      </c>
      <c r="G73" t="s">
        <v>85</v>
      </c>
      <c r="H73" s="8">
        <v>3726</v>
      </c>
      <c r="I73">
        <f>IF(TbRegistroEntradas[[#This Row],[DATA DO CAIXA REALIZADO]]="",0,MONTH(TbRegistroEntradas[[#This Row],[DATA DO CAIXA REALIZADO]]))</f>
        <v>4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 s="42">
        <f>IF(TbRegistroEntradas[[#This Row],[DATA DO CAIXA PREVISTO]]="",0,MONTH(TbRegistroEntradas[[#This Row],[DATA DO CAIXA PREVISTO]]))</f>
        <v>4</v>
      </c>
      <c r="N73" s="42">
        <f>IF(TbRegistroEntradas[[#This Row],[DATA DO CAIXA PREVISTO]]="",0,YEAR(TbRegistroEntradas[[#This Row],[DATA DO CAIXA PREVISTO]]))</f>
        <v>2018</v>
      </c>
      <c r="O73" s="42" t="str">
        <f ca="1">IF(AND(TbRegistroEntradas[[#This Row],[DATA DO CAIXA PREVISTO]]&lt;TODAY(),TbRegistroEntradas[[#This Row],[DATA DO CAIXA REALIZADO]]=""),"vencida","Nao vencida")</f>
        <v>Nao vencida</v>
      </c>
      <c r="P73" s="42" t="str">
        <f>IF(TbRegistroEntradas[[#This Row],[DATA DA COMPETÊNCIA]]=TbRegistroEntradas[[#This Row],[DATA DO CAIXA PREVISTO]],"Vista","Prazo")</f>
        <v>Prazo</v>
      </c>
      <c r="Q7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4" spans="2:17" ht="23.1" customHeight="1" x14ac:dyDescent="0.25">
      <c r="B74" s="7">
        <v>43261</v>
      </c>
      <c r="C74" s="7">
        <v>43154</v>
      </c>
      <c r="D74" s="7">
        <v>43180</v>
      </c>
      <c r="E74" t="s">
        <v>13</v>
      </c>
      <c r="F74" t="s">
        <v>16</v>
      </c>
      <c r="G74" t="s">
        <v>86</v>
      </c>
      <c r="H74" s="8">
        <v>4322</v>
      </c>
      <c r="I74">
        <f>IF(TbRegistroEntradas[[#This Row],[DATA DO CAIXA REALIZADO]]="",0,MONTH(TbRegistroEntradas[[#This Row],[DATA DO CAIXA REALIZADO]]))</f>
        <v>6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2</v>
      </c>
      <c r="L74">
        <f>IF(TbRegistroEntradas[[#This Row],[DATA DA COMPETÊNCIA]]="",0,YEAR(TbRegistroEntradas[[#This Row],[DATA DA COMPETÊNCIA]]))</f>
        <v>2018</v>
      </c>
      <c r="M74" s="42">
        <f>IF(TbRegistroEntradas[[#This Row],[DATA DO CAIXA PREVISTO]]="",0,MONTH(TbRegistroEntradas[[#This Row],[DATA DO CAIXA PREVISTO]]))</f>
        <v>3</v>
      </c>
      <c r="N74" s="42">
        <f>IF(TbRegistroEntradas[[#This Row],[DATA DO CAIXA PREVISTO]]="",0,YEAR(TbRegistroEntradas[[#This Row],[DATA DO CAIXA PREVISTO]]))</f>
        <v>2018</v>
      </c>
      <c r="O74" s="42" t="str">
        <f ca="1">IF(AND(TbRegistroEntradas[[#This Row],[DATA DO CAIXA PREVISTO]]&lt;TODAY(),TbRegistroEntradas[[#This Row],[DATA DO CAIXA REALIZADO]]=""),"vencida","Nao vencida")</f>
        <v>Nao vencida</v>
      </c>
      <c r="P74" s="42" t="str">
        <f>IF(TbRegistroEntradas[[#This Row],[DATA DA COMPETÊNCIA]]=TbRegistroEntradas[[#This Row],[DATA DO CAIXA PREVISTO]],"Vista","Prazo")</f>
        <v>Prazo</v>
      </c>
      <c r="Q7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81</v>
      </c>
    </row>
    <row r="75" spans="2:17" ht="23.1" customHeight="1" x14ac:dyDescent="0.25">
      <c r="B75" s="7">
        <v>43253</v>
      </c>
      <c r="C75" s="7">
        <v>43156</v>
      </c>
      <c r="D75" s="7">
        <v>43205</v>
      </c>
      <c r="E75" t="s">
        <v>13</v>
      </c>
      <c r="F75" t="s">
        <v>14</v>
      </c>
      <c r="G75" t="s">
        <v>87</v>
      </c>
      <c r="H75" s="8">
        <v>3998</v>
      </c>
      <c r="I75">
        <f>IF(TbRegistroEntradas[[#This Row],[DATA DO CAIXA REALIZADO]]="",0,MONTH(TbRegistroEntradas[[#This Row],[DATA DO CAIXA REALIZADO]]))</f>
        <v>6</v>
      </c>
      <c r="J75">
        <f>IF(TbRegistroEntradas[[#This Row],[DATA DO CAIXA REALIZADO]]="",0,YEAR(TbRegistroEntradas[[#This Row],[DATA DO CAIXA REALIZADO]]))</f>
        <v>2018</v>
      </c>
      <c r="K75">
        <f>IF(TbRegistroEntradas[[#This Row],[DATA DA COMPETÊNCIA]]="",0,MONTH(TbRegistroEntradas[[#This Row],[DATA DA COMPETÊNCIA]]))</f>
        <v>2</v>
      </c>
      <c r="L75">
        <f>IF(TbRegistroEntradas[[#This Row],[DATA DA COMPETÊNCIA]]="",0,YEAR(TbRegistroEntradas[[#This Row],[DATA DA COMPETÊNCIA]]))</f>
        <v>2018</v>
      </c>
      <c r="M75" s="42">
        <f>IF(TbRegistroEntradas[[#This Row],[DATA DO CAIXA PREVISTO]]="",0,MONTH(TbRegistroEntradas[[#This Row],[DATA DO CAIXA PREVISTO]]))</f>
        <v>4</v>
      </c>
      <c r="N75" s="42">
        <f>IF(TbRegistroEntradas[[#This Row],[DATA DO CAIXA PREVISTO]]="",0,YEAR(TbRegistroEntradas[[#This Row],[DATA DO CAIXA PREVISTO]]))</f>
        <v>2018</v>
      </c>
      <c r="O75" s="42" t="str">
        <f ca="1">IF(AND(TbRegistroEntradas[[#This Row],[DATA DO CAIXA PREVISTO]]&lt;TODAY(),TbRegistroEntradas[[#This Row],[DATA DO CAIXA REALIZADO]]=""),"vencida","Nao vencida")</f>
        <v>Nao vencida</v>
      </c>
      <c r="P75" s="42" t="str">
        <f>IF(TbRegistroEntradas[[#This Row],[DATA DA COMPETÊNCIA]]=TbRegistroEntradas[[#This Row],[DATA DO CAIXA PREVISTO]],"Vista","Prazo")</f>
        <v>Prazo</v>
      </c>
      <c r="Q7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48</v>
      </c>
    </row>
    <row r="76" spans="2:17" ht="23.1" customHeight="1" x14ac:dyDescent="0.25">
      <c r="B76" s="7">
        <v>43268</v>
      </c>
      <c r="C76" s="7">
        <v>43158</v>
      </c>
      <c r="D76" s="7">
        <v>43188</v>
      </c>
      <c r="E76" t="s">
        <v>13</v>
      </c>
      <c r="F76" t="s">
        <v>14</v>
      </c>
      <c r="G76" t="s">
        <v>88</v>
      </c>
      <c r="H76" s="8">
        <v>3252</v>
      </c>
      <c r="I76">
        <f>IF(TbRegistroEntradas[[#This Row],[DATA DO CAIXA REALIZADO]]="",0,MONTH(TbRegistroEntradas[[#This Row],[DATA DO CAIXA REALIZADO]]))</f>
        <v>6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2</v>
      </c>
      <c r="L76">
        <f>IF(TbRegistroEntradas[[#This Row],[DATA DA COMPETÊNCIA]]="",0,YEAR(TbRegistroEntradas[[#This Row],[DATA DA COMPETÊNCIA]]))</f>
        <v>2018</v>
      </c>
      <c r="M76" s="42">
        <f>IF(TbRegistroEntradas[[#This Row],[DATA DO CAIXA PREVISTO]]="",0,MONTH(TbRegistroEntradas[[#This Row],[DATA DO CAIXA PREVISTO]]))</f>
        <v>3</v>
      </c>
      <c r="N76" s="42">
        <f>IF(TbRegistroEntradas[[#This Row],[DATA DO CAIXA PREVISTO]]="",0,YEAR(TbRegistroEntradas[[#This Row],[DATA DO CAIXA PREVISTO]]))</f>
        <v>2018</v>
      </c>
      <c r="O76" s="42" t="str">
        <f ca="1">IF(AND(TbRegistroEntradas[[#This Row],[DATA DO CAIXA PREVISTO]]&lt;TODAY(),TbRegistroEntradas[[#This Row],[DATA DO CAIXA REALIZADO]]=""),"vencida","Nao vencida")</f>
        <v>Nao vencida</v>
      </c>
      <c r="P76" s="42" t="str">
        <f>IF(TbRegistroEntradas[[#This Row],[DATA DA COMPETÊNCIA]]=TbRegistroEntradas[[#This Row],[DATA DO CAIXA PREVISTO]],"Vista","Prazo")</f>
        <v>Prazo</v>
      </c>
      <c r="Q7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80</v>
      </c>
    </row>
    <row r="77" spans="2:17" ht="23.1" customHeight="1" x14ac:dyDescent="0.25">
      <c r="B77" s="7">
        <v>43169</v>
      </c>
      <c r="C77" s="7">
        <v>43160</v>
      </c>
      <c r="D77" s="7">
        <v>43169</v>
      </c>
      <c r="E77" t="s">
        <v>13</v>
      </c>
      <c r="F77" t="s">
        <v>30</v>
      </c>
      <c r="G77" t="s">
        <v>89</v>
      </c>
      <c r="H77" s="8">
        <v>3701</v>
      </c>
      <c r="I77">
        <f>IF(TbRegistroEntradas[[#This Row],[DATA DO CAIXA REALIZADO]]="",0,MONTH(TbRegistroEntradas[[#This Row],[DATA DO CAIXA REALIZADO]]))</f>
        <v>3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 s="42">
        <f>IF(TbRegistroEntradas[[#This Row],[DATA DO CAIXA PREVISTO]]="",0,MONTH(TbRegistroEntradas[[#This Row],[DATA DO CAIXA PREVISTO]]))</f>
        <v>3</v>
      </c>
      <c r="N77" s="42">
        <f>IF(TbRegistroEntradas[[#This Row],[DATA DO CAIXA PREVISTO]]="",0,YEAR(TbRegistroEntradas[[#This Row],[DATA DO CAIXA PREVISTO]]))</f>
        <v>2018</v>
      </c>
      <c r="O77" s="42" t="str">
        <f ca="1">IF(AND(TbRegistroEntradas[[#This Row],[DATA DO CAIXA PREVISTO]]&lt;TODAY(),TbRegistroEntradas[[#This Row],[DATA DO CAIXA REALIZADO]]=""),"vencida","Nao vencida")</f>
        <v>Nao vencida</v>
      </c>
      <c r="P77" s="42" t="str">
        <f>IF(TbRegistroEntradas[[#This Row],[DATA DA COMPETÊNCIA]]=TbRegistroEntradas[[#This Row],[DATA DO CAIXA PREVISTO]],"Vista","Prazo")</f>
        <v>Prazo</v>
      </c>
      <c r="Q7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8" spans="2:17" ht="23.1" customHeight="1" x14ac:dyDescent="0.25">
      <c r="B78" s="7">
        <v>43202</v>
      </c>
      <c r="C78" s="7">
        <v>43162</v>
      </c>
      <c r="D78" s="7">
        <v>43202</v>
      </c>
      <c r="E78" t="s">
        <v>13</v>
      </c>
      <c r="F78" t="s">
        <v>19</v>
      </c>
      <c r="G78" t="s">
        <v>90</v>
      </c>
      <c r="H78" s="8">
        <v>1977</v>
      </c>
      <c r="I78">
        <f>IF(TbRegistroEntradas[[#This Row],[DATA DO CAIXA REALIZADO]]="",0,MONTH(TbRegistroEntradas[[#This Row],[DATA DO CAIXA REALIZADO]]))</f>
        <v>4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 s="42">
        <f>IF(TbRegistroEntradas[[#This Row],[DATA DO CAIXA PREVISTO]]="",0,MONTH(TbRegistroEntradas[[#This Row],[DATA DO CAIXA PREVISTO]]))</f>
        <v>4</v>
      </c>
      <c r="N78" s="42">
        <f>IF(TbRegistroEntradas[[#This Row],[DATA DO CAIXA PREVISTO]]="",0,YEAR(TbRegistroEntradas[[#This Row],[DATA DO CAIXA PREVISTO]]))</f>
        <v>2018</v>
      </c>
      <c r="O78" s="42" t="str">
        <f ca="1">IF(AND(TbRegistroEntradas[[#This Row],[DATA DO CAIXA PREVISTO]]&lt;TODAY(),TbRegistroEntradas[[#This Row],[DATA DO CAIXA REALIZADO]]=""),"vencida","Nao vencida")</f>
        <v>Nao vencida</v>
      </c>
      <c r="P78" s="42" t="str">
        <f>IF(TbRegistroEntradas[[#This Row],[DATA DA COMPETÊNCIA]]=TbRegistroEntradas[[#This Row],[DATA DO CAIXA PREVISTO]],"Vista","Prazo")</f>
        <v>Prazo</v>
      </c>
      <c r="Q7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9" spans="2:17" ht="23.1" customHeight="1" x14ac:dyDescent="0.25">
      <c r="B79" s="7">
        <v>43277</v>
      </c>
      <c r="C79" s="7">
        <v>43163</v>
      </c>
      <c r="D79" s="7">
        <v>43211</v>
      </c>
      <c r="E79" t="s">
        <v>13</v>
      </c>
      <c r="F79" t="s">
        <v>30</v>
      </c>
      <c r="G79" t="s">
        <v>91</v>
      </c>
      <c r="H79" s="8">
        <v>1217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 s="42">
        <f>IF(TbRegistroEntradas[[#This Row],[DATA DO CAIXA PREVISTO]]="",0,MONTH(TbRegistroEntradas[[#This Row],[DATA DO CAIXA PREVISTO]]))</f>
        <v>4</v>
      </c>
      <c r="N79" s="42">
        <f>IF(TbRegistroEntradas[[#This Row],[DATA DO CAIXA PREVISTO]]="",0,YEAR(TbRegistroEntradas[[#This Row],[DATA DO CAIXA PREVISTO]]))</f>
        <v>2018</v>
      </c>
      <c r="O79" s="42" t="str">
        <f ca="1">IF(AND(TbRegistroEntradas[[#This Row],[DATA DO CAIXA PREVISTO]]&lt;TODAY(),TbRegistroEntradas[[#This Row],[DATA DO CAIXA REALIZADO]]=""),"vencida","Nao vencida")</f>
        <v>Nao vencida</v>
      </c>
      <c r="P79" s="42" t="str">
        <f>IF(TbRegistroEntradas[[#This Row],[DATA DA COMPETÊNCIA]]=TbRegistroEntradas[[#This Row],[DATA DO CAIXA PREVISTO]],"Vista","Prazo")</f>
        <v>Prazo</v>
      </c>
      <c r="Q7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66</v>
      </c>
    </row>
    <row r="80" spans="2:17" ht="23.1" customHeight="1" x14ac:dyDescent="0.25">
      <c r="B80" s="7">
        <v>43283</v>
      </c>
      <c r="C80" s="7">
        <v>43166</v>
      </c>
      <c r="D80" s="7">
        <v>43203</v>
      </c>
      <c r="E80" t="s">
        <v>13</v>
      </c>
      <c r="F80" t="s">
        <v>27</v>
      </c>
      <c r="G80" t="s">
        <v>92</v>
      </c>
      <c r="H80" s="8">
        <v>1660</v>
      </c>
      <c r="I80">
        <f>IF(TbRegistroEntradas[[#This Row],[DATA DO CAIXA REALIZADO]]="",0,MONTH(TbRegistroEntradas[[#This Row],[DATA DO CAIXA REALIZADO]]))</f>
        <v>7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 s="42">
        <f>IF(TbRegistroEntradas[[#This Row],[DATA DO CAIXA PREVISTO]]="",0,MONTH(TbRegistroEntradas[[#This Row],[DATA DO CAIXA PREVISTO]]))</f>
        <v>4</v>
      </c>
      <c r="N80" s="42">
        <f>IF(TbRegistroEntradas[[#This Row],[DATA DO CAIXA PREVISTO]]="",0,YEAR(TbRegistroEntradas[[#This Row],[DATA DO CAIXA PREVISTO]]))</f>
        <v>2018</v>
      </c>
      <c r="O80" s="42" t="str">
        <f ca="1">IF(AND(TbRegistroEntradas[[#This Row],[DATA DO CAIXA PREVISTO]]&lt;TODAY(),TbRegistroEntradas[[#This Row],[DATA DO CAIXA REALIZADO]]=""),"vencida","Nao vencida")</f>
        <v>Nao vencida</v>
      </c>
      <c r="P80" s="42" t="str">
        <f>IF(TbRegistroEntradas[[#This Row],[DATA DA COMPETÊNCIA]]=TbRegistroEntradas[[#This Row],[DATA DO CAIXA PREVISTO]],"Vista","Prazo")</f>
        <v>Prazo</v>
      </c>
      <c r="Q8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80</v>
      </c>
    </row>
    <row r="81" spans="2:17" ht="23.1" customHeight="1" x14ac:dyDescent="0.25">
      <c r="B81" s="7">
        <v>43184</v>
      </c>
      <c r="C81" s="7">
        <v>43169</v>
      </c>
      <c r="D81" s="7">
        <v>43184</v>
      </c>
      <c r="E81" t="s">
        <v>13</v>
      </c>
      <c r="F81" t="s">
        <v>27</v>
      </c>
      <c r="G81" t="s">
        <v>93</v>
      </c>
      <c r="H81" s="8">
        <v>837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 s="42">
        <f>IF(TbRegistroEntradas[[#This Row],[DATA DO CAIXA PREVISTO]]="",0,MONTH(TbRegistroEntradas[[#This Row],[DATA DO CAIXA PREVISTO]]))</f>
        <v>3</v>
      </c>
      <c r="N81" s="42">
        <f>IF(TbRegistroEntradas[[#This Row],[DATA DO CAIXA PREVISTO]]="",0,YEAR(TbRegistroEntradas[[#This Row],[DATA DO CAIXA PREVISTO]]))</f>
        <v>2018</v>
      </c>
      <c r="O81" s="42" t="str">
        <f ca="1">IF(AND(TbRegistroEntradas[[#This Row],[DATA DO CAIXA PREVISTO]]&lt;TODAY(),TbRegistroEntradas[[#This Row],[DATA DO CAIXA REALIZADO]]=""),"vencida","Nao vencida")</f>
        <v>Nao vencida</v>
      </c>
      <c r="P81" s="42" t="str">
        <f>IF(TbRegistroEntradas[[#This Row],[DATA DA COMPETÊNCIA]]=TbRegistroEntradas[[#This Row],[DATA DO CAIXA PREVISTO]],"Vista","Prazo")</f>
        <v>Prazo</v>
      </c>
      <c r="Q8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2" spans="2:17" ht="23.1" customHeight="1" x14ac:dyDescent="0.25">
      <c r="B82" s="7">
        <v>43200</v>
      </c>
      <c r="C82" s="7">
        <v>43171</v>
      </c>
      <c r="D82" s="7">
        <v>43200</v>
      </c>
      <c r="E82" t="s">
        <v>13</v>
      </c>
      <c r="F82" t="s">
        <v>16</v>
      </c>
      <c r="G82" t="s">
        <v>94</v>
      </c>
      <c r="H82" s="8">
        <v>1838</v>
      </c>
      <c r="I82">
        <f>IF(TbRegistroEntradas[[#This Row],[DATA DO CAIXA REALIZADO]]="",0,MONTH(TbRegistroEntradas[[#This Row],[DATA DO CAIXA REALIZADO]]))</f>
        <v>4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 s="42">
        <f>IF(TbRegistroEntradas[[#This Row],[DATA DO CAIXA PREVISTO]]="",0,MONTH(TbRegistroEntradas[[#This Row],[DATA DO CAIXA PREVISTO]]))</f>
        <v>4</v>
      </c>
      <c r="N82" s="42">
        <f>IF(TbRegistroEntradas[[#This Row],[DATA DO CAIXA PREVISTO]]="",0,YEAR(TbRegistroEntradas[[#This Row],[DATA DO CAIXA PREVISTO]]))</f>
        <v>2018</v>
      </c>
      <c r="O82" s="42" t="str">
        <f ca="1">IF(AND(TbRegistroEntradas[[#This Row],[DATA DO CAIXA PREVISTO]]&lt;TODAY(),TbRegistroEntradas[[#This Row],[DATA DO CAIXA REALIZADO]]=""),"vencida","Nao vencida")</f>
        <v>Nao vencida</v>
      </c>
      <c r="P82" s="42" t="str">
        <f>IF(TbRegistroEntradas[[#This Row],[DATA DA COMPETÊNCIA]]=TbRegistroEntradas[[#This Row],[DATA DO CAIXA PREVISTO]],"Vista","Prazo")</f>
        <v>Prazo</v>
      </c>
      <c r="Q8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3" spans="2:17" ht="23.1" customHeight="1" x14ac:dyDescent="0.25">
      <c r="B83" s="7">
        <v>43207</v>
      </c>
      <c r="C83" s="7">
        <v>43176</v>
      </c>
      <c r="D83" s="7">
        <v>43207</v>
      </c>
      <c r="E83" t="s">
        <v>13</v>
      </c>
      <c r="F83" t="s">
        <v>19</v>
      </c>
      <c r="G83" t="s">
        <v>95</v>
      </c>
      <c r="H83" s="8">
        <v>4471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 s="42">
        <f>IF(TbRegistroEntradas[[#This Row],[DATA DO CAIXA PREVISTO]]="",0,MONTH(TbRegistroEntradas[[#This Row],[DATA DO CAIXA PREVISTO]]))</f>
        <v>4</v>
      </c>
      <c r="N83" s="42">
        <f>IF(TbRegistroEntradas[[#This Row],[DATA DO CAIXA PREVISTO]]="",0,YEAR(TbRegistroEntradas[[#This Row],[DATA DO CAIXA PREVISTO]]))</f>
        <v>2018</v>
      </c>
      <c r="O83" s="42" t="str">
        <f ca="1">IF(AND(TbRegistroEntradas[[#This Row],[DATA DO CAIXA PREVISTO]]&lt;TODAY(),TbRegistroEntradas[[#This Row],[DATA DO CAIXA REALIZADO]]=""),"vencida","Nao vencida")</f>
        <v>Nao vencida</v>
      </c>
      <c r="P83" s="42" t="str">
        <f>IF(TbRegistroEntradas[[#This Row],[DATA DA COMPETÊNCIA]]=TbRegistroEntradas[[#This Row],[DATA DO CAIXA PREVISTO]],"Vista","Prazo")</f>
        <v>Prazo</v>
      </c>
      <c r="Q8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4" spans="2:17" ht="23.1" customHeight="1" x14ac:dyDescent="0.25">
      <c r="B84" s="7">
        <v>43234</v>
      </c>
      <c r="C84" s="7">
        <v>43177</v>
      </c>
      <c r="D84" s="7">
        <v>43234</v>
      </c>
      <c r="E84" t="s">
        <v>13</v>
      </c>
      <c r="F84" t="s">
        <v>16</v>
      </c>
      <c r="G84" t="s">
        <v>96</v>
      </c>
      <c r="H84" s="8">
        <v>3540</v>
      </c>
      <c r="I84">
        <f>IF(TbRegistroEntradas[[#This Row],[DATA DO CAIXA REALIZADO]]="",0,MONTH(TbRegistroEntradas[[#This Row],[DATA DO CAIXA REALIZADO]]))</f>
        <v>5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 s="42">
        <f>IF(TbRegistroEntradas[[#This Row],[DATA DO CAIXA PREVISTO]]="",0,MONTH(TbRegistroEntradas[[#This Row],[DATA DO CAIXA PREVISTO]]))</f>
        <v>5</v>
      </c>
      <c r="N84" s="42">
        <f>IF(TbRegistroEntradas[[#This Row],[DATA DO CAIXA PREVISTO]]="",0,YEAR(TbRegistroEntradas[[#This Row],[DATA DO CAIXA PREVISTO]]))</f>
        <v>2018</v>
      </c>
      <c r="O84" s="42" t="str">
        <f ca="1">IF(AND(TbRegistroEntradas[[#This Row],[DATA DO CAIXA PREVISTO]]&lt;TODAY(),TbRegistroEntradas[[#This Row],[DATA DO CAIXA REALIZADO]]=""),"vencida","Nao vencida")</f>
        <v>Nao vencida</v>
      </c>
      <c r="P84" s="42" t="str">
        <f>IF(TbRegistroEntradas[[#This Row],[DATA DA COMPETÊNCIA]]=TbRegistroEntradas[[#This Row],[DATA DO CAIXA PREVISTO]],"Vista","Prazo")</f>
        <v>Prazo</v>
      </c>
      <c r="Q8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5" spans="2:17" ht="23.1" customHeight="1" x14ac:dyDescent="0.25">
      <c r="B85" s="7">
        <v>43220</v>
      </c>
      <c r="C85" s="7">
        <v>43180</v>
      </c>
      <c r="D85" s="7">
        <v>43220</v>
      </c>
      <c r="E85" t="s">
        <v>13</v>
      </c>
      <c r="F85" t="s">
        <v>16</v>
      </c>
      <c r="G85" t="s">
        <v>97</v>
      </c>
      <c r="H85" s="8">
        <v>4606</v>
      </c>
      <c r="I85">
        <f>IF(TbRegistroEntradas[[#This Row],[DATA DO CAIXA REALIZADO]]="",0,MONTH(TbRegistroEntradas[[#This Row],[DATA DO CAIXA REALIZADO]]))</f>
        <v>4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 s="42">
        <f>IF(TbRegistroEntradas[[#This Row],[DATA DO CAIXA PREVISTO]]="",0,MONTH(TbRegistroEntradas[[#This Row],[DATA DO CAIXA PREVISTO]]))</f>
        <v>4</v>
      </c>
      <c r="N85" s="42">
        <f>IF(TbRegistroEntradas[[#This Row],[DATA DO CAIXA PREVISTO]]="",0,YEAR(TbRegistroEntradas[[#This Row],[DATA DO CAIXA PREVISTO]]))</f>
        <v>2018</v>
      </c>
      <c r="O85" s="42" t="str">
        <f ca="1">IF(AND(TbRegistroEntradas[[#This Row],[DATA DO CAIXA PREVISTO]]&lt;TODAY(),TbRegistroEntradas[[#This Row],[DATA DO CAIXA REALIZADO]]=""),"vencida","Nao vencida")</f>
        <v>Nao vencida</v>
      </c>
      <c r="P85" s="42" t="str">
        <f>IF(TbRegistroEntradas[[#This Row],[DATA DA COMPETÊNCIA]]=TbRegistroEntradas[[#This Row],[DATA DO CAIXA PREVISTO]],"Vista","Prazo")</f>
        <v>Prazo</v>
      </c>
      <c r="Q8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6" spans="2:17" ht="23.1" customHeight="1" x14ac:dyDescent="0.25">
      <c r="C86" s="7">
        <v>43182</v>
      </c>
      <c r="D86" s="7">
        <v>43199</v>
      </c>
      <c r="E86" t="s">
        <v>13</v>
      </c>
      <c r="F86" t="s">
        <v>14</v>
      </c>
      <c r="G86" t="s">
        <v>98</v>
      </c>
      <c r="H86" s="8">
        <v>2388</v>
      </c>
      <c r="I86">
        <f>IF(TbRegistroEntradas[[#This Row],[DATA DO CAIXA REALIZADO]]="",0,MONTH(TbRegistroEntradas[[#This Row],[DATA DO CAIXA REALIZADO]]))</f>
        <v>0</v>
      </c>
      <c r="J86">
        <f>IF(TbRegistroEntradas[[#This Row],[DATA DO CAIXA REALIZADO]]="",0,YEAR(TbRegistroEntradas[[#This Row],[DATA DO CAIXA REALIZADO]]))</f>
        <v>0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 s="42">
        <f>IF(TbRegistroEntradas[[#This Row],[DATA DO CAIXA PREVISTO]]="",0,MONTH(TbRegistroEntradas[[#This Row],[DATA DO CAIXA PREVISTO]]))</f>
        <v>4</v>
      </c>
      <c r="N86" s="42">
        <f>IF(TbRegistroEntradas[[#This Row],[DATA DO CAIXA PREVISTO]]="",0,YEAR(TbRegistroEntradas[[#This Row],[DATA DO CAIXA PREVISTO]]))</f>
        <v>2018</v>
      </c>
      <c r="O86" s="42" t="str">
        <f ca="1">IF(AND(TbRegistroEntradas[[#This Row],[DATA DO CAIXA PREVISTO]]&lt;TODAY(),TbRegistroEntradas[[#This Row],[DATA DO CAIXA REALIZADO]]=""),"vencida","Nao vencida")</f>
        <v>vencida</v>
      </c>
      <c r="P86" s="42" t="str">
        <f>IF(TbRegistroEntradas[[#This Row],[DATA DA COMPETÊNCIA]]=TbRegistroEntradas[[#This Row],[DATA DO CAIXA PREVISTO]],"Vista","Prazo")</f>
        <v>Prazo</v>
      </c>
      <c r="Q8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928</v>
      </c>
    </row>
    <row r="87" spans="2:17" ht="23.1" customHeight="1" x14ac:dyDescent="0.25">
      <c r="B87" s="7">
        <v>43187</v>
      </c>
      <c r="C87" s="7">
        <v>43184</v>
      </c>
      <c r="D87" s="7">
        <v>43187</v>
      </c>
      <c r="E87" t="s">
        <v>13</v>
      </c>
      <c r="F87" t="s">
        <v>27</v>
      </c>
      <c r="G87" t="s">
        <v>99</v>
      </c>
      <c r="H87" s="8">
        <v>2303</v>
      </c>
      <c r="I87">
        <f>IF(TbRegistroEntradas[[#This Row],[DATA DO CAIXA REALIZADO]]="",0,MONTH(TbRegistroEntradas[[#This Row],[DATA DO CAIXA REALIZADO]]))</f>
        <v>3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 s="42">
        <f>IF(TbRegistroEntradas[[#This Row],[DATA DO CAIXA PREVISTO]]="",0,MONTH(TbRegistroEntradas[[#This Row],[DATA DO CAIXA PREVISTO]]))</f>
        <v>3</v>
      </c>
      <c r="N87" s="42">
        <f>IF(TbRegistroEntradas[[#This Row],[DATA DO CAIXA PREVISTO]]="",0,YEAR(TbRegistroEntradas[[#This Row],[DATA DO CAIXA PREVISTO]]))</f>
        <v>2018</v>
      </c>
      <c r="O87" s="42" t="str">
        <f ca="1">IF(AND(TbRegistroEntradas[[#This Row],[DATA DO CAIXA PREVISTO]]&lt;TODAY(),TbRegistroEntradas[[#This Row],[DATA DO CAIXA REALIZADO]]=""),"vencida","Nao vencida")</f>
        <v>Nao vencida</v>
      </c>
      <c r="P87" s="42" t="str">
        <f>IF(TbRegistroEntradas[[#This Row],[DATA DA COMPETÊNCIA]]=TbRegistroEntradas[[#This Row],[DATA DO CAIXA PREVISTO]],"Vista","Prazo")</f>
        <v>Prazo</v>
      </c>
      <c r="Q8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8" spans="2:17" ht="23.1" customHeight="1" x14ac:dyDescent="0.25">
      <c r="B88" s="7">
        <v>43205</v>
      </c>
      <c r="C88" s="7">
        <v>43187</v>
      </c>
      <c r="D88" s="7">
        <v>43205</v>
      </c>
      <c r="E88" t="s">
        <v>13</v>
      </c>
      <c r="F88" t="s">
        <v>19</v>
      </c>
      <c r="G88" t="s">
        <v>100</v>
      </c>
      <c r="H88" s="8">
        <v>1662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3</v>
      </c>
      <c r="L88">
        <f>IF(TbRegistroEntradas[[#This Row],[DATA DA COMPETÊNCIA]]="",0,YEAR(TbRegistroEntradas[[#This Row],[DATA DA COMPETÊNCIA]]))</f>
        <v>2018</v>
      </c>
      <c r="M88" s="42">
        <f>IF(TbRegistroEntradas[[#This Row],[DATA DO CAIXA PREVISTO]]="",0,MONTH(TbRegistroEntradas[[#This Row],[DATA DO CAIXA PREVISTO]]))</f>
        <v>4</v>
      </c>
      <c r="N88" s="42">
        <f>IF(TbRegistroEntradas[[#This Row],[DATA DO CAIXA PREVISTO]]="",0,YEAR(TbRegistroEntradas[[#This Row],[DATA DO CAIXA PREVISTO]]))</f>
        <v>2018</v>
      </c>
      <c r="O88" s="42" t="str">
        <f ca="1">IF(AND(TbRegistroEntradas[[#This Row],[DATA DO CAIXA PREVISTO]]&lt;TODAY(),TbRegistroEntradas[[#This Row],[DATA DO CAIXA REALIZADO]]=""),"vencida","Nao vencida")</f>
        <v>Nao vencida</v>
      </c>
      <c r="P88" s="42" t="str">
        <f>IF(TbRegistroEntradas[[#This Row],[DATA DA COMPETÊNCIA]]=TbRegistroEntradas[[#This Row],[DATA DO CAIXA PREVISTO]],"Vista","Prazo")</f>
        <v>Prazo</v>
      </c>
      <c r="Q8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9" spans="2:17" ht="23.1" customHeight="1" x14ac:dyDescent="0.25">
      <c r="B89" s="7">
        <v>43228</v>
      </c>
      <c r="C89" s="7">
        <v>43189</v>
      </c>
      <c r="D89" s="7">
        <v>43228</v>
      </c>
      <c r="E89" t="s">
        <v>13</v>
      </c>
      <c r="F89" t="s">
        <v>14</v>
      </c>
      <c r="G89" t="s">
        <v>101</v>
      </c>
      <c r="H89" s="8">
        <v>3241</v>
      </c>
      <c r="I89">
        <f>IF(TbRegistroEntradas[[#This Row],[DATA DO CAIXA REALIZADO]]="",0,MONTH(TbRegistroEntradas[[#This Row],[DATA DO CAIXA REALIZADO]]))</f>
        <v>5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3</v>
      </c>
      <c r="L89">
        <f>IF(TbRegistroEntradas[[#This Row],[DATA DA COMPETÊNCIA]]="",0,YEAR(TbRegistroEntradas[[#This Row],[DATA DA COMPETÊNCIA]]))</f>
        <v>2018</v>
      </c>
      <c r="M89" s="42">
        <f>IF(TbRegistroEntradas[[#This Row],[DATA DO CAIXA PREVISTO]]="",0,MONTH(TbRegistroEntradas[[#This Row],[DATA DO CAIXA PREVISTO]]))</f>
        <v>5</v>
      </c>
      <c r="N89" s="42">
        <f>IF(TbRegistroEntradas[[#This Row],[DATA DO CAIXA PREVISTO]]="",0,YEAR(TbRegistroEntradas[[#This Row],[DATA DO CAIXA PREVISTO]]))</f>
        <v>2018</v>
      </c>
      <c r="O89" s="42" t="str">
        <f ca="1">IF(AND(TbRegistroEntradas[[#This Row],[DATA DO CAIXA PREVISTO]]&lt;TODAY(),TbRegistroEntradas[[#This Row],[DATA DO CAIXA REALIZADO]]=""),"vencida","Nao vencida")</f>
        <v>Nao vencida</v>
      </c>
      <c r="P89" s="42" t="str">
        <f>IF(TbRegistroEntradas[[#This Row],[DATA DA COMPETÊNCIA]]=TbRegistroEntradas[[#This Row],[DATA DO CAIXA PREVISTO]],"Vista","Prazo")</f>
        <v>Prazo</v>
      </c>
      <c r="Q8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0" spans="2:17" ht="23.1" customHeight="1" x14ac:dyDescent="0.25">
      <c r="B90" s="7">
        <v>43228</v>
      </c>
      <c r="C90" s="7">
        <v>43190</v>
      </c>
      <c r="D90" s="7">
        <v>43228</v>
      </c>
      <c r="E90" t="s">
        <v>13</v>
      </c>
      <c r="F90" t="s">
        <v>19</v>
      </c>
      <c r="G90" t="s">
        <v>102</v>
      </c>
      <c r="H90" s="8">
        <v>4017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3</v>
      </c>
      <c r="L90">
        <f>IF(TbRegistroEntradas[[#This Row],[DATA DA COMPETÊNCIA]]="",0,YEAR(TbRegistroEntradas[[#This Row],[DATA DA COMPETÊNCIA]]))</f>
        <v>2018</v>
      </c>
      <c r="M90" s="42">
        <f>IF(TbRegistroEntradas[[#This Row],[DATA DO CAIXA PREVISTO]]="",0,MONTH(TbRegistroEntradas[[#This Row],[DATA DO CAIXA PREVISTO]]))</f>
        <v>5</v>
      </c>
      <c r="N90" s="42">
        <f>IF(TbRegistroEntradas[[#This Row],[DATA DO CAIXA PREVISTO]]="",0,YEAR(TbRegistroEntradas[[#This Row],[DATA DO CAIXA PREVISTO]]))</f>
        <v>2018</v>
      </c>
      <c r="O90" s="42" t="str">
        <f ca="1">IF(AND(TbRegistroEntradas[[#This Row],[DATA DO CAIXA PREVISTO]]&lt;TODAY(),TbRegistroEntradas[[#This Row],[DATA DO CAIXA REALIZADO]]=""),"vencida","Nao vencida")</f>
        <v>Nao vencida</v>
      </c>
      <c r="P90" s="42" t="str">
        <f>IF(TbRegistroEntradas[[#This Row],[DATA DA COMPETÊNCIA]]=TbRegistroEntradas[[#This Row],[DATA DO CAIXA PREVISTO]],"Vista","Prazo")</f>
        <v>Prazo</v>
      </c>
      <c r="Q9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1" spans="2:17" ht="23.1" customHeight="1" x14ac:dyDescent="0.25">
      <c r="B91" s="7">
        <v>43289</v>
      </c>
      <c r="C91" s="7">
        <v>43193</v>
      </c>
      <c r="D91" s="7">
        <v>43251</v>
      </c>
      <c r="E91" t="s">
        <v>13</v>
      </c>
      <c r="F91" t="s">
        <v>16</v>
      </c>
      <c r="G91" t="s">
        <v>103</v>
      </c>
      <c r="H91" s="8">
        <v>3586</v>
      </c>
      <c r="I91">
        <f>IF(TbRegistroEntradas[[#This Row],[DATA DO CAIXA REALIZADO]]="",0,MONTH(TbRegistroEntradas[[#This Row],[DATA DO CAIXA REALIZADO]]))</f>
        <v>7</v>
      </c>
      <c r="J91">
        <f>IF(TbRegistroEntradas[[#This Row],[DATA DO CAIXA REALIZADO]]="",0,YEAR(TbRegistroEntradas[[#This Row],[DATA DO CAIXA REALIZADO]]))</f>
        <v>2018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 s="42">
        <f>IF(TbRegistroEntradas[[#This Row],[DATA DO CAIXA PREVISTO]]="",0,MONTH(TbRegistroEntradas[[#This Row],[DATA DO CAIXA PREVISTO]]))</f>
        <v>5</v>
      </c>
      <c r="N91" s="42">
        <f>IF(TbRegistroEntradas[[#This Row],[DATA DO CAIXA PREVISTO]]="",0,YEAR(TbRegistroEntradas[[#This Row],[DATA DO CAIXA PREVISTO]]))</f>
        <v>2018</v>
      </c>
      <c r="O91" s="42" t="str">
        <f ca="1">IF(AND(TbRegistroEntradas[[#This Row],[DATA DO CAIXA PREVISTO]]&lt;TODAY(),TbRegistroEntradas[[#This Row],[DATA DO CAIXA REALIZADO]]=""),"vencida","Nao vencida")</f>
        <v>Nao vencida</v>
      </c>
      <c r="P91" s="42" t="str">
        <f>IF(TbRegistroEntradas[[#This Row],[DATA DA COMPETÊNCIA]]=TbRegistroEntradas[[#This Row],[DATA DO CAIXA PREVISTO]],"Vista","Prazo")</f>
        <v>Prazo</v>
      </c>
      <c r="Q9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38</v>
      </c>
    </row>
    <row r="92" spans="2:17" ht="23.1" customHeight="1" x14ac:dyDescent="0.25">
      <c r="B92" s="7">
        <v>43221</v>
      </c>
      <c r="C92" s="7">
        <v>43196</v>
      </c>
      <c r="D92" s="7">
        <v>43221</v>
      </c>
      <c r="E92" t="s">
        <v>13</v>
      </c>
      <c r="F92" t="s">
        <v>14</v>
      </c>
      <c r="G92" t="s">
        <v>104</v>
      </c>
      <c r="H92" s="8">
        <v>4467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 s="42">
        <f>IF(TbRegistroEntradas[[#This Row],[DATA DO CAIXA PREVISTO]]="",0,MONTH(TbRegistroEntradas[[#This Row],[DATA DO CAIXA PREVISTO]]))</f>
        <v>5</v>
      </c>
      <c r="N92" s="42">
        <f>IF(TbRegistroEntradas[[#This Row],[DATA DO CAIXA PREVISTO]]="",0,YEAR(TbRegistroEntradas[[#This Row],[DATA DO CAIXA PREVISTO]]))</f>
        <v>2018</v>
      </c>
      <c r="O92" s="42" t="str">
        <f ca="1">IF(AND(TbRegistroEntradas[[#This Row],[DATA DO CAIXA PREVISTO]]&lt;TODAY(),TbRegistroEntradas[[#This Row],[DATA DO CAIXA REALIZADO]]=""),"vencida","Nao vencida")</f>
        <v>Nao vencida</v>
      </c>
      <c r="P92" s="42" t="str">
        <f>IF(TbRegistroEntradas[[#This Row],[DATA DA COMPETÊNCIA]]=TbRegistroEntradas[[#This Row],[DATA DO CAIXA PREVISTO]],"Vista","Prazo")</f>
        <v>Prazo</v>
      </c>
      <c r="Q9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3" spans="2:17" ht="23.1" customHeight="1" x14ac:dyDescent="0.25">
      <c r="B93" s="7">
        <v>43251</v>
      </c>
      <c r="C93" s="7">
        <v>43199</v>
      </c>
      <c r="D93" s="7">
        <v>43251</v>
      </c>
      <c r="E93" t="s">
        <v>13</v>
      </c>
      <c r="F93" t="s">
        <v>16</v>
      </c>
      <c r="G93" t="s">
        <v>105</v>
      </c>
      <c r="H93" s="8">
        <v>4262</v>
      </c>
      <c r="I93">
        <f>IF(TbRegistroEntradas[[#This Row],[DATA DO CAIXA REALIZADO]]="",0,MONTH(TbRegistroEntradas[[#This Row],[DATA DO CAIXA REALIZADO]]))</f>
        <v>5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 s="42">
        <f>IF(TbRegistroEntradas[[#This Row],[DATA DO CAIXA PREVISTO]]="",0,MONTH(TbRegistroEntradas[[#This Row],[DATA DO CAIXA PREVISTO]]))</f>
        <v>5</v>
      </c>
      <c r="N93" s="42">
        <f>IF(TbRegistroEntradas[[#This Row],[DATA DO CAIXA PREVISTO]]="",0,YEAR(TbRegistroEntradas[[#This Row],[DATA DO CAIXA PREVISTO]]))</f>
        <v>2018</v>
      </c>
      <c r="O93" s="42" t="str">
        <f ca="1">IF(AND(TbRegistroEntradas[[#This Row],[DATA DO CAIXA PREVISTO]]&lt;TODAY(),TbRegistroEntradas[[#This Row],[DATA DO CAIXA REALIZADO]]=""),"vencida","Nao vencida")</f>
        <v>Nao vencida</v>
      </c>
      <c r="P93" s="42" t="str">
        <f>IF(TbRegistroEntradas[[#This Row],[DATA DA COMPETÊNCIA]]=TbRegistroEntradas[[#This Row],[DATA DO CAIXA PREVISTO]],"Vista","Prazo")</f>
        <v>Prazo</v>
      </c>
      <c r="Q9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4" spans="2:17" ht="23.1" customHeight="1" x14ac:dyDescent="0.25">
      <c r="B94" s="7">
        <v>43264</v>
      </c>
      <c r="C94" s="7">
        <v>43201</v>
      </c>
      <c r="D94" s="7">
        <v>43260</v>
      </c>
      <c r="E94" t="s">
        <v>13</v>
      </c>
      <c r="F94" t="s">
        <v>16</v>
      </c>
      <c r="G94" t="s">
        <v>106</v>
      </c>
      <c r="H94" s="8">
        <v>2593</v>
      </c>
      <c r="I94">
        <f>IF(TbRegistroEntradas[[#This Row],[DATA DO CAIXA REALIZADO]]="",0,MONTH(TbRegistroEntradas[[#This Row],[DATA DO CAIXA REALIZADO]]))</f>
        <v>6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 s="42">
        <f>IF(TbRegistroEntradas[[#This Row],[DATA DO CAIXA PREVISTO]]="",0,MONTH(TbRegistroEntradas[[#This Row],[DATA DO CAIXA PREVISTO]]))</f>
        <v>6</v>
      </c>
      <c r="N94" s="42">
        <f>IF(TbRegistroEntradas[[#This Row],[DATA DO CAIXA PREVISTO]]="",0,YEAR(TbRegistroEntradas[[#This Row],[DATA DO CAIXA PREVISTO]]))</f>
        <v>2018</v>
      </c>
      <c r="O94" s="42" t="str">
        <f ca="1">IF(AND(TbRegistroEntradas[[#This Row],[DATA DO CAIXA PREVISTO]]&lt;TODAY(),TbRegistroEntradas[[#This Row],[DATA DO CAIXA REALIZADO]]=""),"vencida","Nao vencida")</f>
        <v>Nao vencida</v>
      </c>
      <c r="P94" s="42" t="str">
        <f>IF(TbRegistroEntradas[[#This Row],[DATA DA COMPETÊNCIA]]=TbRegistroEntradas[[#This Row],[DATA DO CAIXA PREVISTO]],"Vista","Prazo")</f>
        <v>Prazo</v>
      </c>
      <c r="Q9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</v>
      </c>
    </row>
    <row r="95" spans="2:17" ht="23.1" customHeight="1" x14ac:dyDescent="0.25">
      <c r="B95" s="7">
        <v>43224</v>
      </c>
      <c r="C95" s="7">
        <v>43204</v>
      </c>
      <c r="D95" s="7">
        <v>43224</v>
      </c>
      <c r="E95" t="s">
        <v>13</v>
      </c>
      <c r="F95" t="s">
        <v>16</v>
      </c>
      <c r="G95" t="s">
        <v>107</v>
      </c>
      <c r="H95" s="8">
        <v>1885</v>
      </c>
      <c r="I95">
        <f>IF(TbRegistroEntradas[[#This Row],[DATA DO CAIXA REALIZADO]]="",0,MONTH(TbRegistroEntradas[[#This Row],[DATA DO CAIXA REALIZADO]]))</f>
        <v>5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 s="42">
        <f>IF(TbRegistroEntradas[[#This Row],[DATA DO CAIXA PREVISTO]]="",0,MONTH(TbRegistroEntradas[[#This Row],[DATA DO CAIXA PREVISTO]]))</f>
        <v>5</v>
      </c>
      <c r="N95" s="42">
        <f>IF(TbRegistroEntradas[[#This Row],[DATA DO CAIXA PREVISTO]]="",0,YEAR(TbRegistroEntradas[[#This Row],[DATA DO CAIXA PREVISTO]]))</f>
        <v>2018</v>
      </c>
      <c r="O95" s="42" t="str">
        <f ca="1">IF(AND(TbRegistroEntradas[[#This Row],[DATA DO CAIXA PREVISTO]]&lt;TODAY(),TbRegistroEntradas[[#This Row],[DATA DO CAIXA REALIZADO]]=""),"vencida","Nao vencida")</f>
        <v>Nao vencida</v>
      </c>
      <c r="P95" s="42" t="str">
        <f>IF(TbRegistroEntradas[[#This Row],[DATA DA COMPETÊNCIA]]=TbRegistroEntradas[[#This Row],[DATA DO CAIXA PREVISTO]],"Vista","Prazo")</f>
        <v>Prazo</v>
      </c>
      <c r="Q9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6" spans="2:17" ht="23.1" customHeight="1" x14ac:dyDescent="0.25">
      <c r="C96" s="7">
        <v>43209</v>
      </c>
      <c r="D96" s="7">
        <v>43266</v>
      </c>
      <c r="E96" t="s">
        <v>13</v>
      </c>
      <c r="F96" t="s">
        <v>16</v>
      </c>
      <c r="G96" t="s">
        <v>108</v>
      </c>
      <c r="H96" s="8">
        <v>2224</v>
      </c>
      <c r="I96">
        <f>IF(TbRegistroEntradas[[#This Row],[DATA DO CAIXA REALIZADO]]="",0,MONTH(TbRegistroEntradas[[#This Row],[DATA DO CAIXA REALIZADO]]))</f>
        <v>0</v>
      </c>
      <c r="J96">
        <f>IF(TbRegistroEntradas[[#This Row],[DATA DO CAIXA REALIZADO]]="",0,YEAR(TbRegistroEntradas[[#This Row],[DATA DO CAIXA REALIZADO]]))</f>
        <v>0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 s="42">
        <f>IF(TbRegistroEntradas[[#This Row],[DATA DO CAIXA PREVISTO]]="",0,MONTH(TbRegistroEntradas[[#This Row],[DATA DO CAIXA PREVISTO]]))</f>
        <v>6</v>
      </c>
      <c r="N96" s="42">
        <f>IF(TbRegistroEntradas[[#This Row],[DATA DO CAIXA PREVISTO]]="",0,YEAR(TbRegistroEntradas[[#This Row],[DATA DO CAIXA PREVISTO]]))</f>
        <v>2018</v>
      </c>
      <c r="O96" s="42" t="str">
        <f ca="1">IF(AND(TbRegistroEntradas[[#This Row],[DATA DO CAIXA PREVISTO]]&lt;TODAY(),TbRegistroEntradas[[#This Row],[DATA DO CAIXA REALIZADO]]=""),"vencida","Nao vencida")</f>
        <v>vencida</v>
      </c>
      <c r="P96" s="42" t="str">
        <f>IF(TbRegistroEntradas[[#This Row],[DATA DA COMPETÊNCIA]]=TbRegistroEntradas[[#This Row],[DATA DO CAIXA PREVISTO]],"Vista","Prazo")</f>
        <v>Prazo</v>
      </c>
      <c r="Q9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861</v>
      </c>
    </row>
    <row r="97" spans="2:17" ht="23.1" customHeight="1" x14ac:dyDescent="0.25">
      <c r="B97" s="7">
        <v>43302</v>
      </c>
      <c r="C97" s="7">
        <v>43213</v>
      </c>
      <c r="D97" s="7">
        <v>43234</v>
      </c>
      <c r="E97" t="s">
        <v>13</v>
      </c>
      <c r="F97" t="s">
        <v>16</v>
      </c>
      <c r="G97" t="s">
        <v>109</v>
      </c>
      <c r="H97" s="8">
        <v>3223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4</v>
      </c>
      <c r="L97">
        <f>IF(TbRegistroEntradas[[#This Row],[DATA DA COMPETÊNCIA]]="",0,YEAR(TbRegistroEntradas[[#This Row],[DATA DA COMPETÊNCIA]]))</f>
        <v>2018</v>
      </c>
      <c r="M97" s="42">
        <f>IF(TbRegistroEntradas[[#This Row],[DATA DO CAIXA PREVISTO]]="",0,MONTH(TbRegistroEntradas[[#This Row],[DATA DO CAIXA PREVISTO]]))</f>
        <v>5</v>
      </c>
      <c r="N97" s="42">
        <f>IF(TbRegistroEntradas[[#This Row],[DATA DO CAIXA PREVISTO]]="",0,YEAR(TbRegistroEntradas[[#This Row],[DATA DO CAIXA PREVISTO]]))</f>
        <v>2018</v>
      </c>
      <c r="O97" s="42" t="str">
        <f ca="1">IF(AND(TbRegistroEntradas[[#This Row],[DATA DO CAIXA PREVISTO]]&lt;TODAY(),TbRegistroEntradas[[#This Row],[DATA DO CAIXA REALIZADO]]=""),"vencida","Nao vencida")</f>
        <v>Nao vencida</v>
      </c>
      <c r="P97" s="42" t="str">
        <f>IF(TbRegistroEntradas[[#This Row],[DATA DA COMPETÊNCIA]]=TbRegistroEntradas[[#This Row],[DATA DO CAIXA PREVISTO]],"Vista","Prazo")</f>
        <v>Prazo</v>
      </c>
      <c r="Q9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68</v>
      </c>
    </row>
    <row r="98" spans="2:17" ht="23.1" customHeight="1" x14ac:dyDescent="0.25">
      <c r="B98" s="7">
        <v>43299</v>
      </c>
      <c r="C98" s="7">
        <v>43216</v>
      </c>
      <c r="D98" s="7">
        <v>43265</v>
      </c>
      <c r="E98" t="s">
        <v>13</v>
      </c>
      <c r="F98" t="s">
        <v>30</v>
      </c>
      <c r="G98" t="s">
        <v>110</v>
      </c>
      <c r="H98" s="8">
        <v>3446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4</v>
      </c>
      <c r="L98">
        <f>IF(TbRegistroEntradas[[#This Row],[DATA DA COMPETÊNCIA]]="",0,YEAR(TbRegistroEntradas[[#This Row],[DATA DA COMPETÊNCIA]]))</f>
        <v>2018</v>
      </c>
      <c r="M98" s="42">
        <f>IF(TbRegistroEntradas[[#This Row],[DATA DO CAIXA PREVISTO]]="",0,MONTH(TbRegistroEntradas[[#This Row],[DATA DO CAIXA PREVISTO]]))</f>
        <v>6</v>
      </c>
      <c r="N98" s="42">
        <f>IF(TbRegistroEntradas[[#This Row],[DATA DO CAIXA PREVISTO]]="",0,YEAR(TbRegistroEntradas[[#This Row],[DATA DO CAIXA PREVISTO]]))</f>
        <v>2018</v>
      </c>
      <c r="O98" s="42" t="str">
        <f ca="1">IF(AND(TbRegistroEntradas[[#This Row],[DATA DO CAIXA PREVISTO]]&lt;TODAY(),TbRegistroEntradas[[#This Row],[DATA DO CAIXA REALIZADO]]=""),"vencida","Nao vencida")</f>
        <v>Nao vencida</v>
      </c>
      <c r="P98" s="42" t="str">
        <f>IF(TbRegistroEntradas[[#This Row],[DATA DA COMPETÊNCIA]]=TbRegistroEntradas[[#This Row],[DATA DO CAIXA PREVISTO]],"Vista","Prazo")</f>
        <v>Prazo</v>
      </c>
      <c r="Q9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34</v>
      </c>
    </row>
    <row r="99" spans="2:17" ht="23.1" customHeight="1" x14ac:dyDescent="0.25">
      <c r="B99" s="7">
        <v>43265</v>
      </c>
      <c r="C99" s="7">
        <v>43220</v>
      </c>
      <c r="D99" s="7">
        <v>43265</v>
      </c>
      <c r="E99" t="s">
        <v>13</v>
      </c>
      <c r="F99" t="s">
        <v>16</v>
      </c>
      <c r="G99" t="s">
        <v>111</v>
      </c>
      <c r="H99" s="8">
        <v>4540</v>
      </c>
      <c r="I99">
        <f>IF(TbRegistroEntradas[[#This Row],[DATA DO CAIXA REALIZADO]]="",0,MONTH(TbRegistroEntradas[[#This Row],[DATA DO CAIXA REALIZADO]]))</f>
        <v>6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4</v>
      </c>
      <c r="L99">
        <f>IF(TbRegistroEntradas[[#This Row],[DATA DA COMPETÊNCIA]]="",0,YEAR(TbRegistroEntradas[[#This Row],[DATA DA COMPETÊNCIA]]))</f>
        <v>2018</v>
      </c>
      <c r="M99" s="42">
        <f>IF(TbRegistroEntradas[[#This Row],[DATA DO CAIXA PREVISTO]]="",0,MONTH(TbRegistroEntradas[[#This Row],[DATA DO CAIXA PREVISTO]]))</f>
        <v>6</v>
      </c>
      <c r="N99" s="42">
        <f>IF(TbRegistroEntradas[[#This Row],[DATA DO CAIXA PREVISTO]]="",0,YEAR(TbRegistroEntradas[[#This Row],[DATA DO CAIXA PREVISTO]]))</f>
        <v>2018</v>
      </c>
      <c r="O99" s="42" t="str">
        <f ca="1">IF(AND(TbRegistroEntradas[[#This Row],[DATA DO CAIXA PREVISTO]]&lt;TODAY(),TbRegistroEntradas[[#This Row],[DATA DO CAIXA REALIZADO]]=""),"vencida","Nao vencida")</f>
        <v>Nao vencida</v>
      </c>
      <c r="P99" s="42" t="str">
        <f>IF(TbRegistroEntradas[[#This Row],[DATA DA COMPETÊNCIA]]=TbRegistroEntradas[[#This Row],[DATA DO CAIXA PREVISTO]],"Vista","Prazo")</f>
        <v>Prazo</v>
      </c>
      <c r="Q9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0" spans="2:17" ht="23.1" customHeight="1" x14ac:dyDescent="0.25">
      <c r="B100" s="7">
        <v>43330</v>
      </c>
      <c r="C100" s="7">
        <v>43228</v>
      </c>
      <c r="D100" s="7">
        <v>43283</v>
      </c>
      <c r="E100" t="s">
        <v>13</v>
      </c>
      <c r="F100" t="s">
        <v>19</v>
      </c>
      <c r="G100" t="s">
        <v>112</v>
      </c>
      <c r="H100" s="8">
        <v>3862</v>
      </c>
      <c r="I100">
        <f>IF(TbRegistroEntradas[[#This Row],[DATA DO CAIXA REALIZADO]]="",0,MONTH(TbRegistroEntradas[[#This Row],[DATA DO CAIXA REALIZADO]]))</f>
        <v>8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 s="42">
        <f>IF(TbRegistroEntradas[[#This Row],[DATA DO CAIXA PREVISTO]]="",0,MONTH(TbRegistroEntradas[[#This Row],[DATA DO CAIXA PREVISTO]]))</f>
        <v>7</v>
      </c>
      <c r="N100" s="42">
        <f>IF(TbRegistroEntradas[[#This Row],[DATA DO CAIXA PREVISTO]]="",0,YEAR(TbRegistroEntradas[[#This Row],[DATA DO CAIXA PREVISTO]]))</f>
        <v>2018</v>
      </c>
      <c r="O100" s="42" t="str">
        <f ca="1">IF(AND(TbRegistroEntradas[[#This Row],[DATA DO CAIXA PREVISTO]]&lt;TODAY(),TbRegistroEntradas[[#This Row],[DATA DO CAIXA REALIZADO]]=""),"vencida","Nao vencida")</f>
        <v>Nao vencida</v>
      </c>
      <c r="P100" s="42" t="str">
        <f>IF(TbRegistroEntradas[[#This Row],[DATA DA COMPETÊNCIA]]=TbRegistroEntradas[[#This Row],[DATA DO CAIXA PREVISTO]],"Vista","Prazo")</f>
        <v>Prazo</v>
      </c>
      <c r="Q10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47</v>
      </c>
    </row>
    <row r="101" spans="2:17" ht="23.1" customHeight="1" x14ac:dyDescent="0.25">
      <c r="B101" s="7">
        <v>43279</v>
      </c>
      <c r="C101" s="7">
        <v>43231</v>
      </c>
      <c r="D101" s="7">
        <v>43279</v>
      </c>
      <c r="E101" t="s">
        <v>13</v>
      </c>
      <c r="F101" t="s">
        <v>30</v>
      </c>
      <c r="G101" t="s">
        <v>113</v>
      </c>
      <c r="H101" s="8">
        <v>611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 s="42">
        <f>IF(TbRegistroEntradas[[#This Row],[DATA DO CAIXA PREVISTO]]="",0,MONTH(TbRegistroEntradas[[#This Row],[DATA DO CAIXA PREVISTO]]))</f>
        <v>6</v>
      </c>
      <c r="N101" s="42">
        <f>IF(TbRegistroEntradas[[#This Row],[DATA DO CAIXA PREVISTO]]="",0,YEAR(TbRegistroEntradas[[#This Row],[DATA DO CAIXA PREVISTO]]))</f>
        <v>2018</v>
      </c>
      <c r="O101" s="42" t="str">
        <f ca="1">IF(AND(TbRegistroEntradas[[#This Row],[DATA DO CAIXA PREVISTO]]&lt;TODAY(),TbRegistroEntradas[[#This Row],[DATA DO CAIXA REALIZADO]]=""),"vencida","Nao vencida")</f>
        <v>Nao vencida</v>
      </c>
      <c r="P101" s="42" t="str">
        <f>IF(TbRegistroEntradas[[#This Row],[DATA DA COMPETÊNCIA]]=TbRegistroEntradas[[#This Row],[DATA DO CAIXA PREVISTO]],"Vista","Prazo")</f>
        <v>Prazo</v>
      </c>
      <c r="Q10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2" spans="2:17" ht="23.1" customHeight="1" x14ac:dyDescent="0.25">
      <c r="B102" s="7">
        <v>43285</v>
      </c>
      <c r="C102" s="7">
        <v>43233</v>
      </c>
      <c r="D102" s="7">
        <v>43285</v>
      </c>
      <c r="E102" t="s">
        <v>13</v>
      </c>
      <c r="F102" t="s">
        <v>27</v>
      </c>
      <c r="G102" t="s">
        <v>114</v>
      </c>
      <c r="H102" s="8">
        <v>1486</v>
      </c>
      <c r="I102">
        <f>IF(TbRegistroEntradas[[#This Row],[DATA DO CAIXA REALIZADO]]="",0,MONTH(TbRegistroEntradas[[#This Row],[DATA DO CAIXA REALIZADO]]))</f>
        <v>7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 s="42">
        <f>IF(TbRegistroEntradas[[#This Row],[DATA DO CAIXA PREVISTO]]="",0,MONTH(TbRegistroEntradas[[#This Row],[DATA DO CAIXA PREVISTO]]))</f>
        <v>7</v>
      </c>
      <c r="N102" s="42">
        <f>IF(TbRegistroEntradas[[#This Row],[DATA DO CAIXA PREVISTO]]="",0,YEAR(TbRegistroEntradas[[#This Row],[DATA DO CAIXA PREVISTO]]))</f>
        <v>2018</v>
      </c>
      <c r="O102" s="42" t="str">
        <f ca="1">IF(AND(TbRegistroEntradas[[#This Row],[DATA DO CAIXA PREVISTO]]&lt;TODAY(),TbRegistroEntradas[[#This Row],[DATA DO CAIXA REALIZADO]]=""),"vencida","Nao vencida")</f>
        <v>Nao vencida</v>
      </c>
      <c r="P102" s="42" t="str">
        <f>IF(TbRegistroEntradas[[#This Row],[DATA DA COMPETÊNCIA]]=TbRegistroEntradas[[#This Row],[DATA DO CAIXA PREVISTO]],"Vista","Prazo")</f>
        <v>Prazo</v>
      </c>
      <c r="Q10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3" spans="2:17" ht="23.1" customHeight="1" x14ac:dyDescent="0.25">
      <c r="B103" s="7">
        <v>43252</v>
      </c>
      <c r="C103" s="7">
        <v>43241</v>
      </c>
      <c r="D103" s="7">
        <v>43252</v>
      </c>
      <c r="E103" t="s">
        <v>13</v>
      </c>
      <c r="F103" t="s">
        <v>16</v>
      </c>
      <c r="G103" t="s">
        <v>115</v>
      </c>
      <c r="H103" s="8">
        <v>4850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 s="42">
        <f>IF(TbRegistroEntradas[[#This Row],[DATA DO CAIXA PREVISTO]]="",0,MONTH(TbRegistroEntradas[[#This Row],[DATA DO CAIXA PREVISTO]]))</f>
        <v>6</v>
      </c>
      <c r="N103" s="42">
        <f>IF(TbRegistroEntradas[[#This Row],[DATA DO CAIXA PREVISTO]]="",0,YEAR(TbRegistroEntradas[[#This Row],[DATA DO CAIXA PREVISTO]]))</f>
        <v>2018</v>
      </c>
      <c r="O103" s="42" t="str">
        <f ca="1">IF(AND(TbRegistroEntradas[[#This Row],[DATA DO CAIXA PREVISTO]]&lt;TODAY(),TbRegistroEntradas[[#This Row],[DATA DO CAIXA REALIZADO]]=""),"vencida","Nao vencida")</f>
        <v>Nao vencida</v>
      </c>
      <c r="P103" s="42" t="str">
        <f>IF(TbRegistroEntradas[[#This Row],[DATA DA COMPETÊNCIA]]=TbRegistroEntradas[[#This Row],[DATA DO CAIXA PREVISTO]],"Vista","Prazo")</f>
        <v>Prazo</v>
      </c>
      <c r="Q10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4" spans="2:17" ht="23.1" customHeight="1" x14ac:dyDescent="0.25">
      <c r="C104" s="7">
        <v>43244</v>
      </c>
      <c r="D104" s="7">
        <v>43275</v>
      </c>
      <c r="E104" t="s">
        <v>13</v>
      </c>
      <c r="F104" t="s">
        <v>27</v>
      </c>
      <c r="G104" t="s">
        <v>54</v>
      </c>
      <c r="H104" s="8">
        <v>3878</v>
      </c>
      <c r="I104">
        <f>IF(TbRegistroEntradas[[#This Row],[DATA DO CAIXA REALIZADO]]="",0,MONTH(TbRegistroEntradas[[#This Row],[DATA DO CAIXA REALIZADO]]))</f>
        <v>0</v>
      </c>
      <c r="J104">
        <f>IF(TbRegistroEntradas[[#This Row],[DATA DO CAIXA REALIZADO]]="",0,YEAR(TbRegistroEntradas[[#This Row],[DATA DO CAIXA REALIZADO]]))</f>
        <v>0</v>
      </c>
      <c r="K104">
        <f>IF(TbRegistroEntradas[[#This Row],[DATA DA COMPETÊNCIA]]="",0,MONTH(TbRegistroEntradas[[#This Row],[DATA DA COMPETÊNCIA]]))</f>
        <v>5</v>
      </c>
      <c r="L104">
        <f>IF(TbRegistroEntradas[[#This Row],[DATA DA COMPETÊNCIA]]="",0,YEAR(TbRegistroEntradas[[#This Row],[DATA DA COMPETÊNCIA]]))</f>
        <v>2018</v>
      </c>
      <c r="M104" s="42">
        <f>IF(TbRegistroEntradas[[#This Row],[DATA DO CAIXA PREVISTO]]="",0,MONTH(TbRegistroEntradas[[#This Row],[DATA DO CAIXA PREVISTO]]))</f>
        <v>6</v>
      </c>
      <c r="N104" s="42">
        <f>IF(TbRegistroEntradas[[#This Row],[DATA DO CAIXA PREVISTO]]="",0,YEAR(TbRegistroEntradas[[#This Row],[DATA DO CAIXA PREVISTO]]))</f>
        <v>2018</v>
      </c>
      <c r="O104" s="42" t="str">
        <f ca="1">IF(AND(TbRegistroEntradas[[#This Row],[DATA DO CAIXA PREVISTO]]&lt;TODAY(),TbRegistroEntradas[[#This Row],[DATA DO CAIXA REALIZADO]]=""),"vencida","Nao vencida")</f>
        <v>vencida</v>
      </c>
      <c r="P104" s="42" t="str">
        <f>IF(TbRegistroEntradas[[#This Row],[DATA DA COMPETÊNCIA]]=TbRegistroEntradas[[#This Row],[DATA DO CAIXA PREVISTO]],"Vista","Prazo")</f>
        <v>Prazo</v>
      </c>
      <c r="Q10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852</v>
      </c>
    </row>
    <row r="105" spans="2:17" ht="23.1" customHeight="1" x14ac:dyDescent="0.25">
      <c r="B105" s="7">
        <v>43275</v>
      </c>
      <c r="C105" s="7">
        <v>43249</v>
      </c>
      <c r="D105" s="7">
        <v>43275</v>
      </c>
      <c r="E105" t="s">
        <v>13</v>
      </c>
      <c r="F105" t="s">
        <v>27</v>
      </c>
      <c r="G105" t="s">
        <v>116</v>
      </c>
      <c r="H105" s="8">
        <v>976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5</v>
      </c>
      <c r="L105">
        <f>IF(TbRegistroEntradas[[#This Row],[DATA DA COMPETÊNCIA]]="",0,YEAR(TbRegistroEntradas[[#This Row],[DATA DA COMPETÊNCIA]]))</f>
        <v>2018</v>
      </c>
      <c r="M105" s="42">
        <f>IF(TbRegistroEntradas[[#This Row],[DATA DO CAIXA PREVISTO]]="",0,MONTH(TbRegistroEntradas[[#This Row],[DATA DO CAIXA PREVISTO]]))</f>
        <v>6</v>
      </c>
      <c r="N105" s="42">
        <f>IF(TbRegistroEntradas[[#This Row],[DATA DO CAIXA PREVISTO]]="",0,YEAR(TbRegistroEntradas[[#This Row],[DATA DO CAIXA PREVISTO]]))</f>
        <v>2018</v>
      </c>
      <c r="O105" s="42" t="str">
        <f ca="1">IF(AND(TbRegistroEntradas[[#This Row],[DATA DO CAIXA PREVISTO]]&lt;TODAY(),TbRegistroEntradas[[#This Row],[DATA DO CAIXA REALIZADO]]=""),"vencida","Nao vencida")</f>
        <v>Nao vencida</v>
      </c>
      <c r="P105" s="42" t="str">
        <f>IF(TbRegistroEntradas[[#This Row],[DATA DA COMPETÊNCIA]]=TbRegistroEntradas[[#This Row],[DATA DO CAIXA PREVISTO]],"Vista","Prazo")</f>
        <v>Prazo</v>
      </c>
      <c r="Q10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6" spans="2:17" ht="23.1" customHeight="1" x14ac:dyDescent="0.25">
      <c r="B106" s="7">
        <v>43265</v>
      </c>
      <c r="C106" s="7">
        <v>43250</v>
      </c>
      <c r="D106" s="7">
        <v>43265</v>
      </c>
      <c r="E106" t="s">
        <v>13</v>
      </c>
      <c r="F106" t="s">
        <v>19</v>
      </c>
      <c r="G106" t="s">
        <v>117</v>
      </c>
      <c r="H106" s="8">
        <v>3346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5</v>
      </c>
      <c r="L106">
        <f>IF(TbRegistroEntradas[[#This Row],[DATA DA COMPETÊNCIA]]="",0,YEAR(TbRegistroEntradas[[#This Row],[DATA DA COMPETÊNCIA]]))</f>
        <v>2018</v>
      </c>
      <c r="M106" s="42">
        <f>IF(TbRegistroEntradas[[#This Row],[DATA DO CAIXA PREVISTO]]="",0,MONTH(TbRegistroEntradas[[#This Row],[DATA DO CAIXA PREVISTO]]))</f>
        <v>6</v>
      </c>
      <c r="N106" s="42">
        <f>IF(TbRegistroEntradas[[#This Row],[DATA DO CAIXA PREVISTO]]="",0,YEAR(TbRegistroEntradas[[#This Row],[DATA DO CAIXA PREVISTO]]))</f>
        <v>2018</v>
      </c>
      <c r="O106" s="42" t="str">
        <f ca="1">IF(AND(TbRegistroEntradas[[#This Row],[DATA DO CAIXA PREVISTO]]&lt;TODAY(),TbRegistroEntradas[[#This Row],[DATA DO CAIXA REALIZADO]]=""),"vencida","Nao vencida")</f>
        <v>Nao vencida</v>
      </c>
      <c r="P106" s="42" t="str">
        <f>IF(TbRegistroEntradas[[#This Row],[DATA DA COMPETÊNCIA]]=TbRegistroEntradas[[#This Row],[DATA DO CAIXA PREVISTO]],"Vista","Prazo")</f>
        <v>Prazo</v>
      </c>
      <c r="Q10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7" spans="2:17" ht="23.1" customHeight="1" x14ac:dyDescent="0.25">
      <c r="B107" s="7">
        <v>43313</v>
      </c>
      <c r="C107" s="7">
        <v>43254</v>
      </c>
      <c r="D107" s="7">
        <v>43313</v>
      </c>
      <c r="E107" t="s">
        <v>13</v>
      </c>
      <c r="F107" t="s">
        <v>30</v>
      </c>
      <c r="G107" t="s">
        <v>118</v>
      </c>
      <c r="H107" s="8">
        <v>443</v>
      </c>
      <c r="I107">
        <f>IF(TbRegistroEntradas[[#This Row],[DATA DO CAIXA REALIZADO]]="",0,MONTH(TbRegistroEntradas[[#This Row],[DATA DO CAIXA REALIZADO]]))</f>
        <v>8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 s="42">
        <f>IF(TbRegistroEntradas[[#This Row],[DATA DO CAIXA PREVISTO]]="",0,MONTH(TbRegistroEntradas[[#This Row],[DATA DO CAIXA PREVISTO]]))</f>
        <v>8</v>
      </c>
      <c r="N107" s="42">
        <f>IF(TbRegistroEntradas[[#This Row],[DATA DO CAIXA PREVISTO]]="",0,YEAR(TbRegistroEntradas[[#This Row],[DATA DO CAIXA PREVISTO]]))</f>
        <v>2018</v>
      </c>
      <c r="O107" s="42" t="str">
        <f ca="1">IF(AND(TbRegistroEntradas[[#This Row],[DATA DO CAIXA PREVISTO]]&lt;TODAY(),TbRegistroEntradas[[#This Row],[DATA DO CAIXA REALIZADO]]=""),"vencida","Nao vencida")</f>
        <v>Nao vencida</v>
      </c>
      <c r="P107" s="42" t="str">
        <f>IF(TbRegistroEntradas[[#This Row],[DATA DA COMPETÊNCIA]]=TbRegistroEntradas[[#This Row],[DATA DO CAIXA PREVISTO]],"Vista","Prazo")</f>
        <v>Prazo</v>
      </c>
      <c r="Q10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8" spans="2:17" ht="23.1" customHeight="1" x14ac:dyDescent="0.25">
      <c r="B108" s="7">
        <v>43309</v>
      </c>
      <c r="C108" s="7">
        <v>43255</v>
      </c>
      <c r="D108" s="7">
        <v>43309</v>
      </c>
      <c r="E108" t="s">
        <v>13</v>
      </c>
      <c r="F108" t="s">
        <v>30</v>
      </c>
      <c r="G108" t="s">
        <v>119</v>
      </c>
      <c r="H108" s="8">
        <v>2781</v>
      </c>
      <c r="I108">
        <f>IF(TbRegistroEntradas[[#This Row],[DATA DO CAIXA REALIZADO]]="",0,MONTH(TbRegistroEntradas[[#This Row],[DATA DO CAIXA REALIZADO]]))</f>
        <v>7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 s="42">
        <f>IF(TbRegistroEntradas[[#This Row],[DATA DO CAIXA PREVISTO]]="",0,MONTH(TbRegistroEntradas[[#This Row],[DATA DO CAIXA PREVISTO]]))</f>
        <v>7</v>
      </c>
      <c r="N108" s="42">
        <f>IF(TbRegistroEntradas[[#This Row],[DATA DO CAIXA PREVISTO]]="",0,YEAR(TbRegistroEntradas[[#This Row],[DATA DO CAIXA PREVISTO]]))</f>
        <v>2018</v>
      </c>
      <c r="O108" s="42" t="str">
        <f ca="1">IF(AND(TbRegistroEntradas[[#This Row],[DATA DO CAIXA PREVISTO]]&lt;TODAY(),TbRegistroEntradas[[#This Row],[DATA DO CAIXA REALIZADO]]=""),"vencida","Nao vencida")</f>
        <v>Nao vencida</v>
      </c>
      <c r="P108" s="42" t="str">
        <f>IF(TbRegistroEntradas[[#This Row],[DATA DA COMPETÊNCIA]]=TbRegistroEntradas[[#This Row],[DATA DO CAIXA PREVISTO]],"Vista","Prazo")</f>
        <v>Prazo</v>
      </c>
      <c r="Q10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9" spans="2:17" ht="23.1" customHeight="1" x14ac:dyDescent="0.25">
      <c r="B109" s="7">
        <v>43267</v>
      </c>
      <c r="C109" s="7">
        <v>43256</v>
      </c>
      <c r="D109" s="7">
        <v>43267</v>
      </c>
      <c r="E109" t="s">
        <v>13</v>
      </c>
      <c r="F109" t="s">
        <v>27</v>
      </c>
      <c r="G109" t="s">
        <v>120</v>
      </c>
      <c r="H109" s="8">
        <v>1875</v>
      </c>
      <c r="I109">
        <f>IF(TbRegistroEntradas[[#This Row],[DATA DO CAIXA REALIZADO]]="",0,MONTH(TbRegistroEntradas[[#This Row],[DATA DO CAIXA REALIZADO]]))</f>
        <v>6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 s="42">
        <f>IF(TbRegistroEntradas[[#This Row],[DATA DO CAIXA PREVISTO]]="",0,MONTH(TbRegistroEntradas[[#This Row],[DATA DO CAIXA PREVISTO]]))</f>
        <v>6</v>
      </c>
      <c r="N109" s="42">
        <f>IF(TbRegistroEntradas[[#This Row],[DATA DO CAIXA PREVISTO]]="",0,YEAR(TbRegistroEntradas[[#This Row],[DATA DO CAIXA PREVISTO]]))</f>
        <v>2018</v>
      </c>
      <c r="O109" s="42" t="str">
        <f ca="1">IF(AND(TbRegistroEntradas[[#This Row],[DATA DO CAIXA PREVISTO]]&lt;TODAY(),TbRegistroEntradas[[#This Row],[DATA DO CAIXA REALIZADO]]=""),"vencida","Nao vencida")</f>
        <v>Nao vencida</v>
      </c>
      <c r="P109" s="42" t="str">
        <f>IF(TbRegistroEntradas[[#This Row],[DATA DA COMPETÊNCIA]]=TbRegistroEntradas[[#This Row],[DATA DO CAIXA PREVISTO]],"Vista","Prazo")</f>
        <v>Prazo</v>
      </c>
      <c r="Q10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0" spans="2:17" ht="23.1" customHeight="1" x14ac:dyDescent="0.25">
      <c r="B110" s="7">
        <v>43295</v>
      </c>
      <c r="C110" s="7">
        <v>43259</v>
      </c>
      <c r="D110" s="7">
        <v>43295</v>
      </c>
      <c r="E110" t="s">
        <v>13</v>
      </c>
      <c r="F110" t="s">
        <v>16</v>
      </c>
      <c r="G110" t="s">
        <v>121</v>
      </c>
      <c r="H110" s="8">
        <v>3134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 s="42">
        <f>IF(TbRegistroEntradas[[#This Row],[DATA DO CAIXA PREVISTO]]="",0,MONTH(TbRegistroEntradas[[#This Row],[DATA DO CAIXA PREVISTO]]))</f>
        <v>7</v>
      </c>
      <c r="N110" s="42">
        <f>IF(TbRegistroEntradas[[#This Row],[DATA DO CAIXA PREVISTO]]="",0,YEAR(TbRegistroEntradas[[#This Row],[DATA DO CAIXA PREVISTO]]))</f>
        <v>2018</v>
      </c>
      <c r="O110" s="42" t="str">
        <f ca="1">IF(AND(TbRegistroEntradas[[#This Row],[DATA DO CAIXA PREVISTO]]&lt;TODAY(),TbRegistroEntradas[[#This Row],[DATA DO CAIXA REALIZADO]]=""),"vencida","Nao vencida")</f>
        <v>Nao vencida</v>
      </c>
      <c r="P110" s="42" t="str">
        <f>IF(TbRegistroEntradas[[#This Row],[DATA DA COMPETÊNCIA]]=TbRegistroEntradas[[#This Row],[DATA DO CAIXA PREVISTO]],"Vista","Prazo")</f>
        <v>Prazo</v>
      </c>
      <c r="Q11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1" spans="2:17" ht="23.1" customHeight="1" x14ac:dyDescent="0.25">
      <c r="B111" s="7">
        <v>43276</v>
      </c>
      <c r="C111" s="7">
        <v>43261</v>
      </c>
      <c r="D111" s="7">
        <v>43276</v>
      </c>
      <c r="E111" t="s">
        <v>13</v>
      </c>
      <c r="F111" t="s">
        <v>14</v>
      </c>
      <c r="G111" t="s">
        <v>122</v>
      </c>
      <c r="H111" s="8">
        <v>2114</v>
      </c>
      <c r="I111">
        <f>IF(TbRegistroEntradas[[#This Row],[DATA DO CAIXA REALIZADO]]="",0,MONTH(TbRegistroEntradas[[#This Row],[DATA DO CAIXA REALIZADO]]))</f>
        <v>6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 s="42">
        <f>IF(TbRegistroEntradas[[#This Row],[DATA DO CAIXA PREVISTO]]="",0,MONTH(TbRegistroEntradas[[#This Row],[DATA DO CAIXA PREVISTO]]))</f>
        <v>6</v>
      </c>
      <c r="N111" s="42">
        <f>IF(TbRegistroEntradas[[#This Row],[DATA DO CAIXA PREVISTO]]="",0,YEAR(TbRegistroEntradas[[#This Row],[DATA DO CAIXA PREVISTO]]))</f>
        <v>2018</v>
      </c>
      <c r="O111" s="42" t="str">
        <f ca="1">IF(AND(TbRegistroEntradas[[#This Row],[DATA DO CAIXA PREVISTO]]&lt;TODAY(),TbRegistroEntradas[[#This Row],[DATA DO CAIXA REALIZADO]]=""),"vencida","Nao vencida")</f>
        <v>Nao vencida</v>
      </c>
      <c r="P111" s="42" t="str">
        <f>IF(TbRegistroEntradas[[#This Row],[DATA DA COMPETÊNCIA]]=TbRegistroEntradas[[#This Row],[DATA DO CAIXA PREVISTO]],"Vista","Prazo")</f>
        <v>Prazo</v>
      </c>
      <c r="Q11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2" spans="2:17" ht="23.1" customHeight="1" x14ac:dyDescent="0.25">
      <c r="B112" s="7">
        <v>43320</v>
      </c>
      <c r="C112" s="7">
        <v>43264</v>
      </c>
      <c r="D112" s="7">
        <v>43320</v>
      </c>
      <c r="E112" t="s">
        <v>13</v>
      </c>
      <c r="F112" t="s">
        <v>27</v>
      </c>
      <c r="G112" t="s">
        <v>123</v>
      </c>
      <c r="H112" s="8">
        <v>4961</v>
      </c>
      <c r="I112">
        <f>IF(TbRegistroEntradas[[#This Row],[DATA DO CAIXA REALIZADO]]="",0,MONTH(TbRegistroEntradas[[#This Row],[DATA DO CAIXA REALIZADO]]))</f>
        <v>8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 s="42">
        <f>IF(TbRegistroEntradas[[#This Row],[DATA DO CAIXA PREVISTO]]="",0,MONTH(TbRegistroEntradas[[#This Row],[DATA DO CAIXA PREVISTO]]))</f>
        <v>8</v>
      </c>
      <c r="N112" s="42">
        <f>IF(TbRegistroEntradas[[#This Row],[DATA DO CAIXA PREVISTO]]="",0,YEAR(TbRegistroEntradas[[#This Row],[DATA DO CAIXA PREVISTO]]))</f>
        <v>2018</v>
      </c>
      <c r="O112" s="42" t="str">
        <f ca="1">IF(AND(TbRegistroEntradas[[#This Row],[DATA DO CAIXA PREVISTO]]&lt;TODAY(),TbRegistroEntradas[[#This Row],[DATA DO CAIXA REALIZADO]]=""),"vencida","Nao vencida")</f>
        <v>Nao vencida</v>
      </c>
      <c r="P112" s="42" t="str">
        <f>IF(TbRegistroEntradas[[#This Row],[DATA DA COMPETÊNCIA]]=TbRegistroEntradas[[#This Row],[DATA DO CAIXA PREVISTO]],"Vista","Prazo")</f>
        <v>Prazo</v>
      </c>
      <c r="Q11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3" spans="2:17" ht="23.1" customHeight="1" x14ac:dyDescent="0.25">
      <c r="B113" s="7">
        <v>43303</v>
      </c>
      <c r="C113" s="7">
        <v>43265</v>
      </c>
      <c r="D113" s="7">
        <v>43303</v>
      </c>
      <c r="E113" t="s">
        <v>13</v>
      </c>
      <c r="F113" t="s">
        <v>16</v>
      </c>
      <c r="G113" t="s">
        <v>124</v>
      </c>
      <c r="H113" s="8">
        <v>909</v>
      </c>
      <c r="I113">
        <f>IF(TbRegistroEntradas[[#This Row],[DATA DO CAIXA REALIZADO]]="",0,MONTH(TbRegistroEntradas[[#This Row],[DATA DO CAIXA REALIZADO]]))</f>
        <v>7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 s="42">
        <f>IF(TbRegistroEntradas[[#This Row],[DATA DO CAIXA PREVISTO]]="",0,MONTH(TbRegistroEntradas[[#This Row],[DATA DO CAIXA PREVISTO]]))</f>
        <v>7</v>
      </c>
      <c r="N113" s="42">
        <f>IF(TbRegistroEntradas[[#This Row],[DATA DO CAIXA PREVISTO]]="",0,YEAR(TbRegistroEntradas[[#This Row],[DATA DO CAIXA PREVISTO]]))</f>
        <v>2018</v>
      </c>
      <c r="O113" s="42" t="str">
        <f ca="1">IF(AND(TbRegistroEntradas[[#This Row],[DATA DO CAIXA PREVISTO]]&lt;TODAY(),TbRegistroEntradas[[#This Row],[DATA DO CAIXA REALIZADO]]=""),"vencida","Nao vencida")</f>
        <v>Nao vencida</v>
      </c>
      <c r="P113" s="42" t="str">
        <f>IF(TbRegistroEntradas[[#This Row],[DATA DA COMPETÊNCIA]]=TbRegistroEntradas[[#This Row],[DATA DO CAIXA PREVISTO]],"Vista","Prazo")</f>
        <v>Prazo</v>
      </c>
      <c r="Q11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4" spans="2:17" ht="23.1" customHeight="1" x14ac:dyDescent="0.25">
      <c r="B114" s="7">
        <v>43293</v>
      </c>
      <c r="C114" s="7">
        <v>43266</v>
      </c>
      <c r="D114" s="7">
        <v>43293</v>
      </c>
      <c r="E114" t="s">
        <v>13</v>
      </c>
      <c r="F114" t="s">
        <v>16</v>
      </c>
      <c r="G114" t="s">
        <v>125</v>
      </c>
      <c r="H114" s="8">
        <v>2197</v>
      </c>
      <c r="I114">
        <f>IF(TbRegistroEntradas[[#This Row],[DATA DO CAIXA REALIZADO]]="",0,MONTH(TbRegistroEntradas[[#This Row],[DATA DO CAIXA REALIZADO]]))</f>
        <v>7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 s="42">
        <f>IF(TbRegistroEntradas[[#This Row],[DATA DO CAIXA PREVISTO]]="",0,MONTH(TbRegistroEntradas[[#This Row],[DATA DO CAIXA PREVISTO]]))</f>
        <v>7</v>
      </c>
      <c r="N114" s="42">
        <f>IF(TbRegistroEntradas[[#This Row],[DATA DO CAIXA PREVISTO]]="",0,YEAR(TbRegistroEntradas[[#This Row],[DATA DO CAIXA PREVISTO]]))</f>
        <v>2018</v>
      </c>
      <c r="O114" s="42" t="str">
        <f ca="1">IF(AND(TbRegistroEntradas[[#This Row],[DATA DO CAIXA PREVISTO]]&lt;TODAY(),TbRegistroEntradas[[#This Row],[DATA DO CAIXA REALIZADO]]=""),"vencida","Nao vencida")</f>
        <v>Nao vencida</v>
      </c>
      <c r="P114" s="42" t="str">
        <f>IF(TbRegistroEntradas[[#This Row],[DATA DA COMPETÊNCIA]]=TbRegistroEntradas[[#This Row],[DATA DO CAIXA PREVISTO]],"Vista","Prazo")</f>
        <v>Prazo</v>
      </c>
      <c r="Q11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5" spans="2:17" ht="23.1" customHeight="1" x14ac:dyDescent="0.25">
      <c r="B115" s="7">
        <v>43347</v>
      </c>
      <c r="C115" s="7">
        <v>43268</v>
      </c>
      <c r="D115" s="7">
        <v>43310</v>
      </c>
      <c r="E115" t="s">
        <v>13</v>
      </c>
      <c r="F115" t="s">
        <v>19</v>
      </c>
      <c r="G115" t="s">
        <v>126</v>
      </c>
      <c r="H115" s="8">
        <v>3045</v>
      </c>
      <c r="I115">
        <f>IF(TbRegistroEntradas[[#This Row],[DATA DO CAIXA REALIZADO]]="",0,MONTH(TbRegistroEntradas[[#This Row],[DATA DO CAIXA REALIZADO]]))</f>
        <v>9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 s="42">
        <f>IF(TbRegistroEntradas[[#This Row],[DATA DO CAIXA PREVISTO]]="",0,MONTH(TbRegistroEntradas[[#This Row],[DATA DO CAIXA PREVISTO]]))</f>
        <v>7</v>
      </c>
      <c r="N115" s="42">
        <f>IF(TbRegistroEntradas[[#This Row],[DATA DO CAIXA PREVISTO]]="",0,YEAR(TbRegistroEntradas[[#This Row],[DATA DO CAIXA PREVISTO]]))</f>
        <v>2018</v>
      </c>
      <c r="O115" s="42" t="str">
        <f ca="1">IF(AND(TbRegistroEntradas[[#This Row],[DATA DO CAIXA PREVISTO]]&lt;TODAY(),TbRegistroEntradas[[#This Row],[DATA DO CAIXA REALIZADO]]=""),"vencida","Nao vencida")</f>
        <v>Nao vencida</v>
      </c>
      <c r="P115" s="42" t="str">
        <f>IF(TbRegistroEntradas[[#This Row],[DATA DA COMPETÊNCIA]]=TbRegistroEntradas[[#This Row],[DATA DO CAIXA PREVISTO]],"Vista","Prazo")</f>
        <v>Prazo</v>
      </c>
      <c r="Q11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37</v>
      </c>
    </row>
    <row r="116" spans="2:17" ht="23.1" customHeight="1" x14ac:dyDescent="0.25">
      <c r="B116" s="7">
        <v>43328</v>
      </c>
      <c r="C116" s="7">
        <v>43272</v>
      </c>
      <c r="D116" s="7">
        <v>43309</v>
      </c>
      <c r="E116" t="s">
        <v>13</v>
      </c>
      <c r="F116" t="s">
        <v>19</v>
      </c>
      <c r="G116" t="s">
        <v>127</v>
      </c>
      <c r="H116" s="8">
        <v>460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 s="42">
        <f>IF(TbRegistroEntradas[[#This Row],[DATA DO CAIXA PREVISTO]]="",0,MONTH(TbRegistroEntradas[[#This Row],[DATA DO CAIXA PREVISTO]]))</f>
        <v>7</v>
      </c>
      <c r="N116" s="42">
        <f>IF(TbRegistroEntradas[[#This Row],[DATA DO CAIXA PREVISTO]]="",0,YEAR(TbRegistroEntradas[[#This Row],[DATA DO CAIXA PREVISTO]]))</f>
        <v>2018</v>
      </c>
      <c r="O116" s="42" t="str">
        <f ca="1">IF(AND(TbRegistroEntradas[[#This Row],[DATA DO CAIXA PREVISTO]]&lt;TODAY(),TbRegistroEntradas[[#This Row],[DATA DO CAIXA REALIZADO]]=""),"vencida","Nao vencida")</f>
        <v>Nao vencida</v>
      </c>
      <c r="P116" s="42" t="str">
        <f>IF(TbRegistroEntradas[[#This Row],[DATA DA COMPETÊNCIA]]=TbRegistroEntradas[[#This Row],[DATA DO CAIXA PREVISTO]],"Vista","Prazo")</f>
        <v>Prazo</v>
      </c>
      <c r="Q11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19</v>
      </c>
    </row>
    <row r="117" spans="2:17" ht="23.1" customHeight="1" x14ac:dyDescent="0.25">
      <c r="C117" s="7">
        <v>43275</v>
      </c>
      <c r="D117" s="7">
        <v>43313</v>
      </c>
      <c r="E117" t="s">
        <v>13</v>
      </c>
      <c r="F117" t="s">
        <v>19</v>
      </c>
      <c r="G117" t="s">
        <v>128</v>
      </c>
      <c r="H117" s="8">
        <v>770</v>
      </c>
      <c r="I117">
        <f>IF(TbRegistroEntradas[[#This Row],[DATA DO CAIXA REALIZADO]]="",0,MONTH(TbRegistroEntradas[[#This Row],[DATA DO CAIXA REALIZADO]]))</f>
        <v>0</v>
      </c>
      <c r="J117">
        <f>IF(TbRegistroEntradas[[#This Row],[DATA DO CAIXA REALIZADO]]="",0,YEAR(TbRegistroEntradas[[#This Row],[DATA DO CAIXA REALIZADO]]))</f>
        <v>0</v>
      </c>
      <c r="K117">
        <f>IF(TbRegistroEntradas[[#This Row],[DATA DA COMPETÊNCIA]]="",0,MONTH(TbRegistroEntradas[[#This Row],[DATA DA COMPETÊNCIA]]))</f>
        <v>6</v>
      </c>
      <c r="L117">
        <f>IF(TbRegistroEntradas[[#This Row],[DATA DA COMPETÊNCIA]]="",0,YEAR(TbRegistroEntradas[[#This Row],[DATA DA COMPETÊNCIA]]))</f>
        <v>2018</v>
      </c>
      <c r="M117" s="42">
        <f>IF(TbRegistroEntradas[[#This Row],[DATA DO CAIXA PREVISTO]]="",0,MONTH(TbRegistroEntradas[[#This Row],[DATA DO CAIXA PREVISTO]]))</f>
        <v>8</v>
      </c>
      <c r="N117" s="42">
        <f>IF(TbRegistroEntradas[[#This Row],[DATA DO CAIXA PREVISTO]]="",0,YEAR(TbRegistroEntradas[[#This Row],[DATA DO CAIXA PREVISTO]]))</f>
        <v>2018</v>
      </c>
      <c r="O117" s="42" t="str">
        <f ca="1">IF(AND(TbRegistroEntradas[[#This Row],[DATA DO CAIXA PREVISTO]]&lt;TODAY(),TbRegistroEntradas[[#This Row],[DATA DO CAIXA REALIZADO]]=""),"vencida","Nao vencida")</f>
        <v>vencida</v>
      </c>
      <c r="P117" s="42" t="str">
        <f>IF(TbRegistroEntradas[[#This Row],[DATA DA COMPETÊNCIA]]=TbRegistroEntradas[[#This Row],[DATA DO CAIXA PREVISTO]],"Vista","Prazo")</f>
        <v>Prazo</v>
      </c>
      <c r="Q11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814</v>
      </c>
    </row>
    <row r="118" spans="2:17" ht="23.1" customHeight="1" x14ac:dyDescent="0.25">
      <c r="B118" s="7">
        <v>43321</v>
      </c>
      <c r="C118" s="7">
        <v>43276</v>
      </c>
      <c r="D118" s="7">
        <v>43317</v>
      </c>
      <c r="E118" t="s">
        <v>13</v>
      </c>
      <c r="F118" t="s">
        <v>16</v>
      </c>
      <c r="G118" t="s">
        <v>129</v>
      </c>
      <c r="H118" s="8">
        <v>3646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6</v>
      </c>
      <c r="L118">
        <f>IF(TbRegistroEntradas[[#This Row],[DATA DA COMPETÊNCIA]]="",0,YEAR(TbRegistroEntradas[[#This Row],[DATA DA COMPETÊNCIA]]))</f>
        <v>2018</v>
      </c>
      <c r="M118" s="42">
        <f>IF(TbRegistroEntradas[[#This Row],[DATA DO CAIXA PREVISTO]]="",0,MONTH(TbRegistroEntradas[[#This Row],[DATA DO CAIXA PREVISTO]]))</f>
        <v>8</v>
      </c>
      <c r="N118" s="42">
        <f>IF(TbRegistroEntradas[[#This Row],[DATA DO CAIXA PREVISTO]]="",0,YEAR(TbRegistroEntradas[[#This Row],[DATA DO CAIXA PREVISTO]]))</f>
        <v>2018</v>
      </c>
      <c r="O118" s="42" t="str">
        <f ca="1">IF(AND(TbRegistroEntradas[[#This Row],[DATA DO CAIXA PREVISTO]]&lt;TODAY(),TbRegistroEntradas[[#This Row],[DATA DO CAIXA REALIZADO]]=""),"vencida","Nao vencida")</f>
        <v>Nao vencida</v>
      </c>
      <c r="P118" s="42" t="str">
        <f>IF(TbRegistroEntradas[[#This Row],[DATA DA COMPETÊNCIA]]=TbRegistroEntradas[[#This Row],[DATA DO CAIXA PREVISTO]],"Vista","Prazo")</f>
        <v>Prazo</v>
      </c>
      <c r="Q11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</v>
      </c>
    </row>
    <row r="119" spans="2:17" ht="23.1" customHeight="1" x14ac:dyDescent="0.25">
      <c r="B119" s="7">
        <v>43328</v>
      </c>
      <c r="C119" s="7">
        <v>43280</v>
      </c>
      <c r="D119" s="7">
        <v>43328</v>
      </c>
      <c r="E119" t="s">
        <v>13</v>
      </c>
      <c r="F119" t="s">
        <v>16</v>
      </c>
      <c r="G119" t="s">
        <v>130</v>
      </c>
      <c r="H119" s="8">
        <v>2376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6</v>
      </c>
      <c r="L119">
        <f>IF(TbRegistroEntradas[[#This Row],[DATA DA COMPETÊNCIA]]="",0,YEAR(TbRegistroEntradas[[#This Row],[DATA DA COMPETÊNCIA]]))</f>
        <v>2018</v>
      </c>
      <c r="M119" s="42">
        <f>IF(TbRegistroEntradas[[#This Row],[DATA DO CAIXA PREVISTO]]="",0,MONTH(TbRegistroEntradas[[#This Row],[DATA DO CAIXA PREVISTO]]))</f>
        <v>8</v>
      </c>
      <c r="N119" s="42">
        <f>IF(TbRegistroEntradas[[#This Row],[DATA DO CAIXA PREVISTO]]="",0,YEAR(TbRegistroEntradas[[#This Row],[DATA DO CAIXA PREVISTO]]))</f>
        <v>2018</v>
      </c>
      <c r="O119" s="42" t="str">
        <f ca="1">IF(AND(TbRegistroEntradas[[#This Row],[DATA DO CAIXA PREVISTO]]&lt;TODAY(),TbRegistroEntradas[[#This Row],[DATA DO CAIXA REALIZADO]]=""),"vencida","Nao vencida")</f>
        <v>Nao vencida</v>
      </c>
      <c r="P119" s="42" t="str">
        <f>IF(TbRegistroEntradas[[#This Row],[DATA DA COMPETÊNCIA]]=TbRegistroEntradas[[#This Row],[DATA DO CAIXA PREVISTO]],"Vista","Prazo")</f>
        <v>Prazo</v>
      </c>
      <c r="Q11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0" spans="2:17" ht="23.1" customHeight="1" x14ac:dyDescent="0.25">
      <c r="B120" s="7">
        <v>43310</v>
      </c>
      <c r="C120" s="7">
        <v>43284</v>
      </c>
      <c r="D120" s="7">
        <v>43310</v>
      </c>
      <c r="E120" t="s">
        <v>13</v>
      </c>
      <c r="F120" t="s">
        <v>16</v>
      </c>
      <c r="G120" t="s">
        <v>131</v>
      </c>
      <c r="H120" s="8">
        <v>3940</v>
      </c>
      <c r="I120">
        <f>IF(TbRegistroEntradas[[#This Row],[DATA DO CAIXA REALIZADO]]="",0,MONTH(TbRegistroEntradas[[#This Row],[DATA DO CAIXA REALIZADO]]))</f>
        <v>7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 s="42">
        <f>IF(TbRegistroEntradas[[#This Row],[DATA DO CAIXA PREVISTO]]="",0,MONTH(TbRegistroEntradas[[#This Row],[DATA DO CAIXA PREVISTO]]))</f>
        <v>7</v>
      </c>
      <c r="N120" s="42">
        <f>IF(TbRegistroEntradas[[#This Row],[DATA DO CAIXA PREVISTO]]="",0,YEAR(TbRegistroEntradas[[#This Row],[DATA DO CAIXA PREVISTO]]))</f>
        <v>2018</v>
      </c>
      <c r="O120" s="42" t="str">
        <f ca="1">IF(AND(TbRegistroEntradas[[#This Row],[DATA DO CAIXA PREVISTO]]&lt;TODAY(),TbRegistroEntradas[[#This Row],[DATA DO CAIXA REALIZADO]]=""),"vencida","Nao vencida")</f>
        <v>Nao vencida</v>
      </c>
      <c r="P120" s="42" t="str">
        <f>IF(TbRegistroEntradas[[#This Row],[DATA DA COMPETÊNCIA]]=TbRegistroEntradas[[#This Row],[DATA DO CAIXA PREVISTO]],"Vista","Prazo")</f>
        <v>Prazo</v>
      </c>
      <c r="Q12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1" spans="2:17" ht="23.1" customHeight="1" x14ac:dyDescent="0.25">
      <c r="B121" s="7">
        <v>43343</v>
      </c>
      <c r="C121" s="7">
        <v>43285</v>
      </c>
      <c r="D121" s="7">
        <v>43343</v>
      </c>
      <c r="E121" t="s">
        <v>13</v>
      </c>
      <c r="F121" t="s">
        <v>16</v>
      </c>
      <c r="G121" t="s">
        <v>132</v>
      </c>
      <c r="H121" s="8">
        <v>1732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 s="42">
        <f>IF(TbRegistroEntradas[[#This Row],[DATA DO CAIXA PREVISTO]]="",0,MONTH(TbRegistroEntradas[[#This Row],[DATA DO CAIXA PREVISTO]]))</f>
        <v>8</v>
      </c>
      <c r="N121" s="42">
        <f>IF(TbRegistroEntradas[[#This Row],[DATA DO CAIXA PREVISTO]]="",0,YEAR(TbRegistroEntradas[[#This Row],[DATA DO CAIXA PREVISTO]]))</f>
        <v>2018</v>
      </c>
      <c r="O121" s="42" t="str">
        <f ca="1">IF(AND(TbRegistroEntradas[[#This Row],[DATA DO CAIXA PREVISTO]]&lt;TODAY(),TbRegistroEntradas[[#This Row],[DATA DO CAIXA REALIZADO]]=""),"vencida","Nao vencida")</f>
        <v>Nao vencida</v>
      </c>
      <c r="P121" s="42" t="str">
        <f>IF(TbRegistroEntradas[[#This Row],[DATA DA COMPETÊNCIA]]=TbRegistroEntradas[[#This Row],[DATA DO CAIXA PREVISTO]],"Vista","Prazo")</f>
        <v>Prazo</v>
      </c>
      <c r="Q12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2" spans="2:17" ht="23.1" customHeight="1" x14ac:dyDescent="0.25">
      <c r="B122" s="7">
        <v>43316</v>
      </c>
      <c r="C122" s="7">
        <v>43286</v>
      </c>
      <c r="D122" s="7">
        <v>43316</v>
      </c>
      <c r="E122" t="s">
        <v>13</v>
      </c>
      <c r="F122" t="s">
        <v>30</v>
      </c>
      <c r="G122" t="s">
        <v>133</v>
      </c>
      <c r="H122" s="8">
        <v>1306</v>
      </c>
      <c r="I122">
        <f>IF(TbRegistroEntradas[[#This Row],[DATA DO CAIXA REALIZADO]]="",0,MONTH(TbRegistroEntradas[[#This Row],[DATA DO CAIXA REALIZADO]]))</f>
        <v>8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 s="42">
        <f>IF(TbRegistroEntradas[[#This Row],[DATA DO CAIXA PREVISTO]]="",0,MONTH(TbRegistroEntradas[[#This Row],[DATA DO CAIXA PREVISTO]]))</f>
        <v>8</v>
      </c>
      <c r="N122" s="42">
        <f>IF(TbRegistroEntradas[[#This Row],[DATA DO CAIXA PREVISTO]]="",0,YEAR(TbRegistroEntradas[[#This Row],[DATA DO CAIXA PREVISTO]]))</f>
        <v>2018</v>
      </c>
      <c r="O122" s="42" t="str">
        <f ca="1">IF(AND(TbRegistroEntradas[[#This Row],[DATA DO CAIXA PREVISTO]]&lt;TODAY(),TbRegistroEntradas[[#This Row],[DATA DO CAIXA REALIZADO]]=""),"vencida","Nao vencida")</f>
        <v>Nao vencida</v>
      </c>
      <c r="P122" s="42" t="str">
        <f>IF(TbRegistroEntradas[[#This Row],[DATA DA COMPETÊNCIA]]=TbRegistroEntradas[[#This Row],[DATA DO CAIXA PREVISTO]],"Vista","Prazo")</f>
        <v>Prazo</v>
      </c>
      <c r="Q12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3" spans="2:17" ht="23.1" customHeight="1" x14ac:dyDescent="0.25">
      <c r="B123" s="7">
        <v>43336</v>
      </c>
      <c r="C123" s="7">
        <v>43288</v>
      </c>
      <c r="D123" s="7">
        <v>43336</v>
      </c>
      <c r="E123" t="s">
        <v>13</v>
      </c>
      <c r="F123" t="s">
        <v>14</v>
      </c>
      <c r="G123" t="s">
        <v>134</v>
      </c>
      <c r="H123" s="8">
        <v>3954</v>
      </c>
      <c r="I123">
        <f>IF(TbRegistroEntradas[[#This Row],[DATA DO CAIXA REALIZADO]]="",0,MONTH(TbRegistroEntradas[[#This Row],[DATA DO CAIXA REALIZADO]]))</f>
        <v>8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 s="42">
        <f>IF(TbRegistroEntradas[[#This Row],[DATA DO CAIXA PREVISTO]]="",0,MONTH(TbRegistroEntradas[[#This Row],[DATA DO CAIXA PREVISTO]]))</f>
        <v>8</v>
      </c>
      <c r="N123" s="42">
        <f>IF(TbRegistroEntradas[[#This Row],[DATA DO CAIXA PREVISTO]]="",0,YEAR(TbRegistroEntradas[[#This Row],[DATA DO CAIXA PREVISTO]]))</f>
        <v>2018</v>
      </c>
      <c r="O123" s="42" t="str">
        <f ca="1">IF(AND(TbRegistroEntradas[[#This Row],[DATA DO CAIXA PREVISTO]]&lt;TODAY(),TbRegistroEntradas[[#This Row],[DATA DO CAIXA REALIZADO]]=""),"vencida","Nao vencida")</f>
        <v>Nao vencida</v>
      </c>
      <c r="P123" s="42" t="str">
        <f>IF(TbRegistroEntradas[[#This Row],[DATA DA COMPETÊNCIA]]=TbRegistroEntradas[[#This Row],[DATA DO CAIXA PREVISTO]],"Vista","Prazo")</f>
        <v>Prazo</v>
      </c>
      <c r="Q12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4" spans="2:17" ht="23.1" customHeight="1" x14ac:dyDescent="0.25">
      <c r="B124" s="7">
        <v>43367</v>
      </c>
      <c r="C124" s="7">
        <v>43292</v>
      </c>
      <c r="D124" s="7">
        <v>43323</v>
      </c>
      <c r="E124" t="s">
        <v>13</v>
      </c>
      <c r="F124" t="s">
        <v>19</v>
      </c>
      <c r="G124" t="s">
        <v>135</v>
      </c>
      <c r="H124" s="8">
        <v>4090</v>
      </c>
      <c r="I124">
        <f>IF(TbRegistroEntradas[[#This Row],[DATA DO CAIXA REALIZADO]]="",0,MONTH(TbRegistroEntradas[[#This Row],[DATA DO CAIXA REALIZADO]]))</f>
        <v>9</v>
      </c>
      <c r="J124">
        <f>IF(TbRegistroEntradas[[#This Row],[DATA DO CAIXA REALIZADO]]="",0,YEAR(TbRegistroEntradas[[#This Row],[DATA DO CAIXA REALIZADO]]))</f>
        <v>2018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 s="42">
        <f>IF(TbRegistroEntradas[[#This Row],[DATA DO CAIXA PREVISTO]]="",0,MONTH(TbRegistroEntradas[[#This Row],[DATA DO CAIXA PREVISTO]]))</f>
        <v>8</v>
      </c>
      <c r="N124" s="42">
        <f>IF(TbRegistroEntradas[[#This Row],[DATA DO CAIXA PREVISTO]]="",0,YEAR(TbRegistroEntradas[[#This Row],[DATA DO CAIXA PREVISTO]]))</f>
        <v>2018</v>
      </c>
      <c r="O124" s="42" t="str">
        <f ca="1">IF(AND(TbRegistroEntradas[[#This Row],[DATA DO CAIXA PREVISTO]]&lt;TODAY(),TbRegistroEntradas[[#This Row],[DATA DO CAIXA REALIZADO]]=""),"vencida","Nao vencida")</f>
        <v>Nao vencida</v>
      </c>
      <c r="P124" s="42" t="str">
        <f>IF(TbRegistroEntradas[[#This Row],[DATA DA COMPETÊNCIA]]=TbRegistroEntradas[[#This Row],[DATA DO CAIXA PREVISTO]],"Vista","Prazo")</f>
        <v>Prazo</v>
      </c>
      <c r="Q12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44</v>
      </c>
    </row>
    <row r="125" spans="2:17" ht="23.1" customHeight="1" x14ac:dyDescent="0.25">
      <c r="B125" s="7">
        <v>43311</v>
      </c>
      <c r="C125" s="7">
        <v>43293</v>
      </c>
      <c r="D125" s="7">
        <v>43311</v>
      </c>
      <c r="E125" t="s">
        <v>13</v>
      </c>
      <c r="F125" t="s">
        <v>27</v>
      </c>
      <c r="G125" t="s">
        <v>136</v>
      </c>
      <c r="H125" s="8">
        <v>2713</v>
      </c>
      <c r="I125">
        <f>IF(TbRegistroEntradas[[#This Row],[DATA DO CAIXA REALIZADO]]="",0,MONTH(TbRegistroEntradas[[#This Row],[DATA DO CAIXA REALIZADO]]))</f>
        <v>7</v>
      </c>
      <c r="J125">
        <f>IF(TbRegistroEntradas[[#This Row],[DATA DO CAIXA REALIZADO]]="",0,YEAR(TbRegistroEntradas[[#This Row],[DATA DO CAIXA REALIZADO]]))</f>
        <v>2018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 s="42">
        <f>IF(TbRegistroEntradas[[#This Row],[DATA DO CAIXA PREVISTO]]="",0,MONTH(TbRegistroEntradas[[#This Row],[DATA DO CAIXA PREVISTO]]))</f>
        <v>7</v>
      </c>
      <c r="N125" s="42">
        <f>IF(TbRegistroEntradas[[#This Row],[DATA DO CAIXA PREVISTO]]="",0,YEAR(TbRegistroEntradas[[#This Row],[DATA DO CAIXA PREVISTO]]))</f>
        <v>2018</v>
      </c>
      <c r="O125" s="42" t="str">
        <f ca="1">IF(AND(TbRegistroEntradas[[#This Row],[DATA DO CAIXA PREVISTO]]&lt;TODAY(),TbRegistroEntradas[[#This Row],[DATA DO CAIXA REALIZADO]]=""),"vencida","Nao vencida")</f>
        <v>Nao vencida</v>
      </c>
      <c r="P125" s="42" t="str">
        <f>IF(TbRegistroEntradas[[#This Row],[DATA DA COMPETÊNCIA]]=TbRegistroEntradas[[#This Row],[DATA DO CAIXA PREVISTO]],"Vista","Prazo")</f>
        <v>Prazo</v>
      </c>
      <c r="Q12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6" spans="2:17" ht="23.1" customHeight="1" x14ac:dyDescent="0.25">
      <c r="B126" s="7">
        <v>43302</v>
      </c>
      <c r="C126" s="7">
        <v>43297</v>
      </c>
      <c r="D126" s="7">
        <v>43302</v>
      </c>
      <c r="E126" t="s">
        <v>13</v>
      </c>
      <c r="F126" t="s">
        <v>16</v>
      </c>
      <c r="G126" t="s">
        <v>137</v>
      </c>
      <c r="H126" s="8">
        <v>3482</v>
      </c>
      <c r="I126">
        <f>IF(TbRegistroEntradas[[#This Row],[DATA DO CAIXA REALIZADO]]="",0,MONTH(TbRegistroEntradas[[#This Row],[DATA DO CAIXA REALIZADO]]))</f>
        <v>7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 s="42">
        <f>IF(TbRegistroEntradas[[#This Row],[DATA DO CAIXA PREVISTO]]="",0,MONTH(TbRegistroEntradas[[#This Row],[DATA DO CAIXA PREVISTO]]))</f>
        <v>7</v>
      </c>
      <c r="N126" s="42">
        <f>IF(TbRegistroEntradas[[#This Row],[DATA DO CAIXA PREVISTO]]="",0,YEAR(TbRegistroEntradas[[#This Row],[DATA DO CAIXA PREVISTO]]))</f>
        <v>2018</v>
      </c>
      <c r="O126" s="42" t="str">
        <f ca="1">IF(AND(TbRegistroEntradas[[#This Row],[DATA DO CAIXA PREVISTO]]&lt;TODAY(),TbRegistroEntradas[[#This Row],[DATA DO CAIXA REALIZADO]]=""),"vencida","Nao vencida")</f>
        <v>Nao vencida</v>
      </c>
      <c r="P126" s="42" t="str">
        <f>IF(TbRegistroEntradas[[#This Row],[DATA DA COMPETÊNCIA]]=TbRegistroEntradas[[#This Row],[DATA DO CAIXA PREVISTO]],"Vista","Prazo")</f>
        <v>Prazo</v>
      </c>
      <c r="Q12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7" spans="2:17" ht="23.1" customHeight="1" x14ac:dyDescent="0.25">
      <c r="B127" s="7">
        <v>43346</v>
      </c>
      <c r="C127" s="7">
        <v>43299</v>
      </c>
      <c r="D127" s="7">
        <v>43346</v>
      </c>
      <c r="E127" t="s">
        <v>13</v>
      </c>
      <c r="F127" t="s">
        <v>16</v>
      </c>
      <c r="G127" t="s">
        <v>138</v>
      </c>
      <c r="H127" s="8">
        <v>2071</v>
      </c>
      <c r="I127">
        <f>IF(TbRegistroEntradas[[#This Row],[DATA DO CAIXA REALIZADO]]="",0,MONTH(TbRegistroEntradas[[#This Row],[DATA DO CAIXA REALIZADO]]))</f>
        <v>9</v>
      </c>
      <c r="J127">
        <f>IF(TbRegistroEntradas[[#This Row],[DATA DO CAIXA REALIZADO]]="",0,YEAR(TbRegistroEntradas[[#This Row],[DATA DO CAIXA REALIZADO]]))</f>
        <v>2018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 s="42">
        <f>IF(TbRegistroEntradas[[#This Row],[DATA DO CAIXA PREVISTO]]="",0,MONTH(TbRegistroEntradas[[#This Row],[DATA DO CAIXA PREVISTO]]))</f>
        <v>9</v>
      </c>
      <c r="N127" s="42">
        <f>IF(TbRegistroEntradas[[#This Row],[DATA DO CAIXA PREVISTO]]="",0,YEAR(TbRegistroEntradas[[#This Row],[DATA DO CAIXA PREVISTO]]))</f>
        <v>2018</v>
      </c>
      <c r="O127" s="42" t="str">
        <f ca="1">IF(AND(TbRegistroEntradas[[#This Row],[DATA DO CAIXA PREVISTO]]&lt;TODAY(),TbRegistroEntradas[[#This Row],[DATA DO CAIXA REALIZADO]]=""),"vencida","Nao vencida")</f>
        <v>Nao vencida</v>
      </c>
      <c r="P127" s="42" t="str">
        <f>IF(TbRegistroEntradas[[#This Row],[DATA DA COMPETÊNCIA]]=TbRegistroEntradas[[#This Row],[DATA DO CAIXA PREVISTO]],"Vista","Prazo")</f>
        <v>Prazo</v>
      </c>
      <c r="Q12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8" spans="2:17" ht="23.1" customHeight="1" x14ac:dyDescent="0.25">
      <c r="B128" s="7">
        <v>43333</v>
      </c>
      <c r="C128" s="7">
        <v>43304</v>
      </c>
      <c r="D128" s="7">
        <v>43333</v>
      </c>
      <c r="E128" t="s">
        <v>13</v>
      </c>
      <c r="F128" t="s">
        <v>19</v>
      </c>
      <c r="G128" t="s">
        <v>139</v>
      </c>
      <c r="H128" s="8">
        <v>4258</v>
      </c>
      <c r="I128">
        <f>IF(TbRegistroEntradas[[#This Row],[DATA DO CAIXA REALIZADO]]="",0,MONTH(TbRegistroEntradas[[#This Row],[DATA DO CAIXA REALIZADO]]))</f>
        <v>8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7</v>
      </c>
      <c r="L128">
        <f>IF(TbRegistroEntradas[[#This Row],[DATA DA COMPETÊNCIA]]="",0,YEAR(TbRegistroEntradas[[#This Row],[DATA DA COMPETÊNCIA]]))</f>
        <v>2018</v>
      </c>
      <c r="M128" s="42">
        <f>IF(TbRegistroEntradas[[#This Row],[DATA DO CAIXA PREVISTO]]="",0,MONTH(TbRegistroEntradas[[#This Row],[DATA DO CAIXA PREVISTO]]))</f>
        <v>8</v>
      </c>
      <c r="N128" s="42">
        <f>IF(TbRegistroEntradas[[#This Row],[DATA DO CAIXA PREVISTO]]="",0,YEAR(TbRegistroEntradas[[#This Row],[DATA DO CAIXA PREVISTO]]))</f>
        <v>2018</v>
      </c>
      <c r="O128" s="42" t="str">
        <f ca="1">IF(AND(TbRegistroEntradas[[#This Row],[DATA DO CAIXA PREVISTO]]&lt;TODAY(),TbRegistroEntradas[[#This Row],[DATA DO CAIXA REALIZADO]]=""),"vencida","Nao vencida")</f>
        <v>Nao vencida</v>
      </c>
      <c r="P128" s="42" t="str">
        <f>IF(TbRegistroEntradas[[#This Row],[DATA DA COMPETÊNCIA]]=TbRegistroEntradas[[#This Row],[DATA DO CAIXA PREVISTO]],"Vista","Prazo")</f>
        <v>Prazo</v>
      </c>
      <c r="Q12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9" spans="2:17" ht="23.1" customHeight="1" x14ac:dyDescent="0.25">
      <c r="B129" s="7">
        <v>43428</v>
      </c>
      <c r="C129" s="7">
        <v>43306</v>
      </c>
      <c r="D129" s="7">
        <v>43350</v>
      </c>
      <c r="E129" t="s">
        <v>13</v>
      </c>
      <c r="F129" t="s">
        <v>14</v>
      </c>
      <c r="G129" t="s">
        <v>140</v>
      </c>
      <c r="H129" s="8">
        <v>4383</v>
      </c>
      <c r="I129">
        <f>IF(TbRegistroEntradas[[#This Row],[DATA DO CAIXA REALIZADO]]="",0,MONTH(TbRegistroEntradas[[#This Row],[DATA DO CAIXA REALIZADO]]))</f>
        <v>11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7</v>
      </c>
      <c r="L129">
        <f>IF(TbRegistroEntradas[[#This Row],[DATA DA COMPETÊNCIA]]="",0,YEAR(TbRegistroEntradas[[#This Row],[DATA DA COMPETÊNCIA]]))</f>
        <v>2018</v>
      </c>
      <c r="M129" s="42">
        <f>IF(TbRegistroEntradas[[#This Row],[DATA DO CAIXA PREVISTO]]="",0,MONTH(TbRegistroEntradas[[#This Row],[DATA DO CAIXA PREVISTO]]))</f>
        <v>9</v>
      </c>
      <c r="N129" s="42">
        <f>IF(TbRegistroEntradas[[#This Row],[DATA DO CAIXA PREVISTO]]="",0,YEAR(TbRegistroEntradas[[#This Row],[DATA DO CAIXA PREVISTO]]))</f>
        <v>2018</v>
      </c>
      <c r="O129" s="42" t="str">
        <f ca="1">IF(AND(TbRegistroEntradas[[#This Row],[DATA DO CAIXA PREVISTO]]&lt;TODAY(),TbRegistroEntradas[[#This Row],[DATA DO CAIXA REALIZADO]]=""),"vencida","Nao vencida")</f>
        <v>Nao vencida</v>
      </c>
      <c r="P129" s="42" t="str">
        <f>IF(TbRegistroEntradas[[#This Row],[DATA DA COMPETÊNCIA]]=TbRegistroEntradas[[#This Row],[DATA DO CAIXA PREVISTO]],"Vista","Prazo")</f>
        <v>Prazo</v>
      </c>
      <c r="Q12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78</v>
      </c>
    </row>
    <row r="130" spans="2:17" ht="23.1" customHeight="1" x14ac:dyDescent="0.25">
      <c r="B130" s="7">
        <v>43352</v>
      </c>
      <c r="C130" s="7">
        <v>43310</v>
      </c>
      <c r="D130" s="7">
        <v>43352</v>
      </c>
      <c r="E130" t="s">
        <v>13</v>
      </c>
      <c r="F130" t="s">
        <v>16</v>
      </c>
      <c r="G130" t="s">
        <v>141</v>
      </c>
      <c r="H130" s="8">
        <v>1369</v>
      </c>
      <c r="I130">
        <f>IF(TbRegistroEntradas[[#This Row],[DATA DO CAIXA REALIZADO]]="",0,MONTH(TbRegistroEntradas[[#This Row],[DATA DO CAIXA REALIZADO]]))</f>
        <v>9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7</v>
      </c>
      <c r="L130">
        <f>IF(TbRegistroEntradas[[#This Row],[DATA DA COMPETÊNCIA]]="",0,YEAR(TbRegistroEntradas[[#This Row],[DATA DA COMPETÊNCIA]]))</f>
        <v>2018</v>
      </c>
      <c r="M130" s="42">
        <f>IF(TbRegistroEntradas[[#This Row],[DATA DO CAIXA PREVISTO]]="",0,MONTH(TbRegistroEntradas[[#This Row],[DATA DO CAIXA PREVISTO]]))</f>
        <v>9</v>
      </c>
      <c r="N130" s="42">
        <f>IF(TbRegistroEntradas[[#This Row],[DATA DO CAIXA PREVISTO]]="",0,YEAR(TbRegistroEntradas[[#This Row],[DATA DO CAIXA PREVISTO]]))</f>
        <v>2018</v>
      </c>
      <c r="O130" s="42" t="str">
        <f ca="1">IF(AND(TbRegistroEntradas[[#This Row],[DATA DO CAIXA PREVISTO]]&lt;TODAY(),TbRegistroEntradas[[#This Row],[DATA DO CAIXA REALIZADO]]=""),"vencida","Nao vencida")</f>
        <v>Nao vencida</v>
      </c>
      <c r="P130" s="42" t="str">
        <f>IF(TbRegistroEntradas[[#This Row],[DATA DA COMPETÊNCIA]]=TbRegistroEntradas[[#This Row],[DATA DO CAIXA PREVISTO]],"Vista","Prazo")</f>
        <v>Prazo</v>
      </c>
      <c r="Q13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1" spans="2:17" ht="23.1" customHeight="1" x14ac:dyDescent="0.25">
      <c r="B131" s="7">
        <v>43357</v>
      </c>
      <c r="C131" s="7">
        <v>43315</v>
      </c>
      <c r="D131" s="7">
        <v>43357</v>
      </c>
      <c r="E131" t="s">
        <v>13</v>
      </c>
      <c r="F131" t="s">
        <v>16</v>
      </c>
      <c r="G131" t="s">
        <v>142</v>
      </c>
      <c r="H131" s="8">
        <v>331</v>
      </c>
      <c r="I131">
        <f>IF(TbRegistroEntradas[[#This Row],[DATA DO CAIXA REALIZADO]]="",0,MONTH(TbRegistroEntradas[[#This Row],[DATA DO CAIXA REALIZADO]]))</f>
        <v>9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 s="42">
        <f>IF(TbRegistroEntradas[[#This Row],[DATA DO CAIXA PREVISTO]]="",0,MONTH(TbRegistroEntradas[[#This Row],[DATA DO CAIXA PREVISTO]]))</f>
        <v>9</v>
      </c>
      <c r="N131" s="42">
        <f>IF(TbRegistroEntradas[[#This Row],[DATA DO CAIXA PREVISTO]]="",0,YEAR(TbRegistroEntradas[[#This Row],[DATA DO CAIXA PREVISTO]]))</f>
        <v>2018</v>
      </c>
      <c r="O131" s="42" t="str">
        <f ca="1">IF(AND(TbRegistroEntradas[[#This Row],[DATA DO CAIXA PREVISTO]]&lt;TODAY(),TbRegistroEntradas[[#This Row],[DATA DO CAIXA REALIZADO]]=""),"vencida","Nao vencida")</f>
        <v>Nao vencida</v>
      </c>
      <c r="P131" s="42" t="str">
        <f>IF(TbRegistroEntradas[[#This Row],[DATA DA COMPETÊNCIA]]=TbRegistroEntradas[[#This Row],[DATA DO CAIXA PREVISTO]],"Vista","Prazo")</f>
        <v>Prazo</v>
      </c>
      <c r="Q13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2" spans="2:17" ht="23.1" customHeight="1" x14ac:dyDescent="0.25">
      <c r="B132" s="7">
        <v>43321</v>
      </c>
      <c r="C132" s="7">
        <v>43318</v>
      </c>
      <c r="D132" s="7">
        <v>43321</v>
      </c>
      <c r="E132" t="s">
        <v>13</v>
      </c>
      <c r="F132" t="s">
        <v>16</v>
      </c>
      <c r="G132" t="s">
        <v>143</v>
      </c>
      <c r="H132" s="8">
        <v>3031</v>
      </c>
      <c r="I132">
        <f>IF(TbRegistroEntradas[[#This Row],[DATA DO CAIXA REALIZADO]]="",0,MONTH(TbRegistroEntradas[[#This Row],[DATA DO CAIXA REALIZADO]]))</f>
        <v>8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 s="42">
        <f>IF(TbRegistroEntradas[[#This Row],[DATA DO CAIXA PREVISTO]]="",0,MONTH(TbRegistroEntradas[[#This Row],[DATA DO CAIXA PREVISTO]]))</f>
        <v>8</v>
      </c>
      <c r="N132" s="42">
        <f>IF(TbRegistroEntradas[[#This Row],[DATA DO CAIXA PREVISTO]]="",0,YEAR(TbRegistroEntradas[[#This Row],[DATA DO CAIXA PREVISTO]]))</f>
        <v>2018</v>
      </c>
      <c r="O132" s="42" t="str">
        <f ca="1">IF(AND(TbRegistroEntradas[[#This Row],[DATA DO CAIXA PREVISTO]]&lt;TODAY(),TbRegistroEntradas[[#This Row],[DATA DO CAIXA REALIZADO]]=""),"vencida","Nao vencida")</f>
        <v>Nao vencida</v>
      </c>
      <c r="P132" s="42" t="str">
        <f>IF(TbRegistroEntradas[[#This Row],[DATA DA COMPETÊNCIA]]=TbRegistroEntradas[[#This Row],[DATA DO CAIXA PREVISTO]],"Vista","Prazo")</f>
        <v>Prazo</v>
      </c>
      <c r="Q13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3" spans="2:17" ht="23.1" customHeight="1" x14ac:dyDescent="0.25">
      <c r="B133" s="7">
        <v>43341</v>
      </c>
      <c r="C133" s="7">
        <v>43321</v>
      </c>
      <c r="D133" s="7">
        <v>43341</v>
      </c>
      <c r="E133" t="s">
        <v>13</v>
      </c>
      <c r="F133" t="s">
        <v>14</v>
      </c>
      <c r="G133" t="s">
        <v>144</v>
      </c>
      <c r="H133" s="8">
        <v>1200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 s="42">
        <f>IF(TbRegistroEntradas[[#This Row],[DATA DO CAIXA PREVISTO]]="",0,MONTH(TbRegistroEntradas[[#This Row],[DATA DO CAIXA PREVISTO]]))</f>
        <v>8</v>
      </c>
      <c r="N133" s="42">
        <f>IF(TbRegistroEntradas[[#This Row],[DATA DO CAIXA PREVISTO]]="",0,YEAR(TbRegistroEntradas[[#This Row],[DATA DO CAIXA PREVISTO]]))</f>
        <v>2018</v>
      </c>
      <c r="O133" s="42" t="str">
        <f ca="1">IF(AND(TbRegistroEntradas[[#This Row],[DATA DO CAIXA PREVISTO]]&lt;TODAY(),TbRegistroEntradas[[#This Row],[DATA DO CAIXA REALIZADO]]=""),"vencida","Nao vencida")</f>
        <v>Nao vencida</v>
      </c>
      <c r="P133" s="42" t="str">
        <f>IF(TbRegistroEntradas[[#This Row],[DATA DA COMPETÊNCIA]]=TbRegistroEntradas[[#This Row],[DATA DO CAIXA PREVISTO]],"Vista","Prazo")</f>
        <v>Prazo</v>
      </c>
      <c r="Q13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4" spans="2:17" ht="23.1" customHeight="1" x14ac:dyDescent="0.25">
      <c r="B134" s="7">
        <v>43343</v>
      </c>
      <c r="C134" s="7">
        <v>43323</v>
      </c>
      <c r="D134" s="7">
        <v>43343</v>
      </c>
      <c r="E134" t="s">
        <v>13</v>
      </c>
      <c r="F134" t="s">
        <v>14</v>
      </c>
      <c r="G134" t="s">
        <v>145</v>
      </c>
      <c r="H134" s="8">
        <v>405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 s="42">
        <f>IF(TbRegistroEntradas[[#This Row],[DATA DO CAIXA PREVISTO]]="",0,MONTH(TbRegistroEntradas[[#This Row],[DATA DO CAIXA PREVISTO]]))</f>
        <v>8</v>
      </c>
      <c r="N134" s="42">
        <f>IF(TbRegistroEntradas[[#This Row],[DATA DO CAIXA PREVISTO]]="",0,YEAR(TbRegistroEntradas[[#This Row],[DATA DO CAIXA PREVISTO]]))</f>
        <v>2018</v>
      </c>
      <c r="O134" s="42" t="str">
        <f ca="1">IF(AND(TbRegistroEntradas[[#This Row],[DATA DO CAIXA PREVISTO]]&lt;TODAY(),TbRegistroEntradas[[#This Row],[DATA DO CAIXA REALIZADO]]=""),"vencida","Nao vencida")</f>
        <v>Nao vencida</v>
      </c>
      <c r="P134" s="42" t="str">
        <f>IF(TbRegistroEntradas[[#This Row],[DATA DA COMPETÊNCIA]]=TbRegistroEntradas[[#This Row],[DATA DO CAIXA PREVISTO]],"Vista","Prazo")</f>
        <v>Prazo</v>
      </c>
      <c r="Q13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5" spans="2:17" ht="23.1" customHeight="1" x14ac:dyDescent="0.25">
      <c r="B135" s="7">
        <v>43360</v>
      </c>
      <c r="C135" s="7">
        <v>43326</v>
      </c>
      <c r="D135" s="7">
        <v>43360</v>
      </c>
      <c r="E135" t="s">
        <v>13</v>
      </c>
      <c r="F135" t="s">
        <v>27</v>
      </c>
      <c r="G135" t="s">
        <v>111</v>
      </c>
      <c r="H135" s="8">
        <v>3080</v>
      </c>
      <c r="I135">
        <f>IF(TbRegistroEntradas[[#This Row],[DATA DO CAIXA REALIZADO]]="",0,MONTH(TbRegistroEntradas[[#This Row],[DATA DO CAIXA REALIZADO]]))</f>
        <v>9</v>
      </c>
      <c r="J135">
        <f>IF(TbRegistroEntradas[[#This Row],[DATA DO CAIXA REALIZADO]]="",0,YEAR(TbRegistroEntradas[[#This Row],[DATA DO CAIXA REALIZADO]]))</f>
        <v>2018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 s="42">
        <f>IF(TbRegistroEntradas[[#This Row],[DATA DO CAIXA PREVISTO]]="",0,MONTH(TbRegistroEntradas[[#This Row],[DATA DO CAIXA PREVISTO]]))</f>
        <v>9</v>
      </c>
      <c r="N135" s="42">
        <f>IF(TbRegistroEntradas[[#This Row],[DATA DO CAIXA PREVISTO]]="",0,YEAR(TbRegistroEntradas[[#This Row],[DATA DO CAIXA PREVISTO]]))</f>
        <v>2018</v>
      </c>
      <c r="O135" s="42" t="str">
        <f ca="1">IF(AND(TbRegistroEntradas[[#This Row],[DATA DO CAIXA PREVISTO]]&lt;TODAY(),TbRegistroEntradas[[#This Row],[DATA DO CAIXA REALIZADO]]=""),"vencida","Nao vencida")</f>
        <v>Nao vencida</v>
      </c>
      <c r="P135" s="42" t="str">
        <f>IF(TbRegistroEntradas[[#This Row],[DATA DA COMPETÊNCIA]]=TbRegistroEntradas[[#This Row],[DATA DO CAIXA PREVISTO]],"Vista","Prazo")</f>
        <v>Prazo</v>
      </c>
      <c r="Q13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6" spans="2:17" ht="23.1" customHeight="1" x14ac:dyDescent="0.25">
      <c r="B136" s="7">
        <v>43329</v>
      </c>
      <c r="C136" s="7">
        <v>43329</v>
      </c>
      <c r="D136" s="7">
        <v>43329</v>
      </c>
      <c r="E136" t="s">
        <v>13</v>
      </c>
      <c r="F136" t="s">
        <v>16</v>
      </c>
      <c r="G136" t="s">
        <v>146</v>
      </c>
      <c r="H136" s="8">
        <v>2137</v>
      </c>
      <c r="I136">
        <f>IF(TbRegistroEntradas[[#This Row],[DATA DO CAIXA REALIZADO]]="",0,MONTH(TbRegistroEntradas[[#This Row],[DATA DO CAIXA REALIZADO]]))</f>
        <v>8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 s="42">
        <f>IF(TbRegistroEntradas[[#This Row],[DATA DO CAIXA PREVISTO]]="",0,MONTH(TbRegistroEntradas[[#This Row],[DATA DO CAIXA PREVISTO]]))</f>
        <v>8</v>
      </c>
      <c r="N136" s="42">
        <f>IF(TbRegistroEntradas[[#This Row],[DATA DO CAIXA PREVISTO]]="",0,YEAR(TbRegistroEntradas[[#This Row],[DATA DO CAIXA PREVISTO]]))</f>
        <v>2018</v>
      </c>
      <c r="O136" s="42" t="str">
        <f ca="1">IF(AND(TbRegistroEntradas[[#This Row],[DATA DO CAIXA PREVISTO]]&lt;TODAY(),TbRegistroEntradas[[#This Row],[DATA DO CAIXA REALIZADO]]=""),"vencida","Nao vencida")</f>
        <v>Nao vencida</v>
      </c>
      <c r="P136" s="42" t="str">
        <f>IF(TbRegistroEntradas[[#This Row],[DATA DA COMPETÊNCIA]]=TbRegistroEntradas[[#This Row],[DATA DO CAIXA PREVISTO]],"Vista","Prazo")</f>
        <v>Vista</v>
      </c>
      <c r="Q13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7" spans="2:17" ht="23.1" customHeight="1" x14ac:dyDescent="0.25">
      <c r="B137" s="7">
        <v>43388</v>
      </c>
      <c r="C137" s="7">
        <v>43336</v>
      </c>
      <c r="D137" s="7">
        <v>43388</v>
      </c>
      <c r="E137" t="s">
        <v>13</v>
      </c>
      <c r="F137" t="s">
        <v>19</v>
      </c>
      <c r="G137" t="s">
        <v>147</v>
      </c>
      <c r="H137" s="8">
        <v>4287</v>
      </c>
      <c r="I137">
        <f>IF(TbRegistroEntradas[[#This Row],[DATA DO CAIXA REALIZADO]]="",0,MONTH(TbRegistroEntradas[[#This Row],[DATA DO CAIXA REALIZADO]]))</f>
        <v>10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 s="42">
        <f>IF(TbRegistroEntradas[[#This Row],[DATA DO CAIXA PREVISTO]]="",0,MONTH(TbRegistroEntradas[[#This Row],[DATA DO CAIXA PREVISTO]]))</f>
        <v>10</v>
      </c>
      <c r="N137" s="42">
        <f>IF(TbRegistroEntradas[[#This Row],[DATA DO CAIXA PREVISTO]]="",0,YEAR(TbRegistroEntradas[[#This Row],[DATA DO CAIXA PREVISTO]]))</f>
        <v>2018</v>
      </c>
      <c r="O137" s="42" t="str">
        <f ca="1">IF(AND(TbRegistroEntradas[[#This Row],[DATA DO CAIXA PREVISTO]]&lt;TODAY(),TbRegistroEntradas[[#This Row],[DATA DO CAIXA REALIZADO]]=""),"vencida","Nao vencida")</f>
        <v>Nao vencida</v>
      </c>
      <c r="P137" s="42" t="str">
        <f>IF(TbRegistroEntradas[[#This Row],[DATA DA COMPETÊNCIA]]=TbRegistroEntradas[[#This Row],[DATA DO CAIXA PREVISTO]],"Vista","Prazo")</f>
        <v>Prazo</v>
      </c>
      <c r="Q13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8" spans="2:17" ht="23.1" customHeight="1" x14ac:dyDescent="0.25">
      <c r="B138" s="7">
        <v>43395</v>
      </c>
      <c r="C138" s="7">
        <v>43338</v>
      </c>
      <c r="D138" s="7">
        <v>43395</v>
      </c>
      <c r="E138" t="s">
        <v>13</v>
      </c>
      <c r="F138" t="s">
        <v>19</v>
      </c>
      <c r="G138" t="s">
        <v>148</v>
      </c>
      <c r="H138" s="8">
        <v>4857</v>
      </c>
      <c r="I138">
        <f>IF(TbRegistroEntradas[[#This Row],[DATA DO CAIXA REALIZADO]]="",0,MONTH(TbRegistroEntradas[[#This Row],[DATA DO CAIXA REALIZADO]]))</f>
        <v>10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8</v>
      </c>
      <c r="L138">
        <f>IF(TbRegistroEntradas[[#This Row],[DATA DA COMPETÊNCIA]]="",0,YEAR(TbRegistroEntradas[[#This Row],[DATA DA COMPETÊNCIA]]))</f>
        <v>2018</v>
      </c>
      <c r="M138" s="42">
        <f>IF(TbRegistroEntradas[[#This Row],[DATA DO CAIXA PREVISTO]]="",0,MONTH(TbRegistroEntradas[[#This Row],[DATA DO CAIXA PREVISTO]]))</f>
        <v>10</v>
      </c>
      <c r="N138" s="42">
        <f>IF(TbRegistroEntradas[[#This Row],[DATA DO CAIXA PREVISTO]]="",0,YEAR(TbRegistroEntradas[[#This Row],[DATA DO CAIXA PREVISTO]]))</f>
        <v>2018</v>
      </c>
      <c r="O138" s="42" t="str">
        <f ca="1">IF(AND(TbRegistroEntradas[[#This Row],[DATA DO CAIXA PREVISTO]]&lt;TODAY(),TbRegistroEntradas[[#This Row],[DATA DO CAIXA REALIZADO]]=""),"vencida","Nao vencida")</f>
        <v>Nao vencida</v>
      </c>
      <c r="P138" s="42" t="str">
        <f>IF(TbRegistroEntradas[[#This Row],[DATA DA COMPETÊNCIA]]=TbRegistroEntradas[[#This Row],[DATA DO CAIXA PREVISTO]],"Vista","Prazo")</f>
        <v>Prazo</v>
      </c>
      <c r="Q13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9" spans="2:17" ht="23.1" customHeight="1" x14ac:dyDescent="0.25">
      <c r="B139" s="7">
        <v>43393</v>
      </c>
      <c r="C139" s="7">
        <v>43342</v>
      </c>
      <c r="D139" s="7">
        <v>43393</v>
      </c>
      <c r="E139" t="s">
        <v>13</v>
      </c>
      <c r="F139" t="s">
        <v>16</v>
      </c>
      <c r="G139" t="s">
        <v>149</v>
      </c>
      <c r="H139" s="8">
        <v>507</v>
      </c>
      <c r="I139">
        <f>IF(TbRegistroEntradas[[#This Row],[DATA DO CAIXA REALIZADO]]="",0,MONTH(TbRegistroEntradas[[#This Row],[DATA DO CAIXA REALIZADO]]))</f>
        <v>10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8</v>
      </c>
      <c r="L139">
        <f>IF(TbRegistroEntradas[[#This Row],[DATA DA COMPETÊNCIA]]="",0,YEAR(TbRegistroEntradas[[#This Row],[DATA DA COMPETÊNCIA]]))</f>
        <v>2018</v>
      </c>
      <c r="M139" s="42">
        <f>IF(TbRegistroEntradas[[#This Row],[DATA DO CAIXA PREVISTO]]="",0,MONTH(TbRegistroEntradas[[#This Row],[DATA DO CAIXA PREVISTO]]))</f>
        <v>10</v>
      </c>
      <c r="N139" s="42">
        <f>IF(TbRegistroEntradas[[#This Row],[DATA DO CAIXA PREVISTO]]="",0,YEAR(TbRegistroEntradas[[#This Row],[DATA DO CAIXA PREVISTO]]))</f>
        <v>2018</v>
      </c>
      <c r="O139" s="42" t="str">
        <f ca="1">IF(AND(TbRegistroEntradas[[#This Row],[DATA DO CAIXA PREVISTO]]&lt;TODAY(),TbRegistroEntradas[[#This Row],[DATA DO CAIXA REALIZADO]]=""),"vencida","Nao vencida")</f>
        <v>Nao vencida</v>
      </c>
      <c r="P139" s="42" t="str">
        <f>IF(TbRegistroEntradas[[#This Row],[DATA DA COMPETÊNCIA]]=TbRegistroEntradas[[#This Row],[DATA DO CAIXA PREVISTO]],"Vista","Prazo")</f>
        <v>Prazo</v>
      </c>
      <c r="Q13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0" spans="2:17" ht="23.1" customHeight="1" x14ac:dyDescent="0.25">
      <c r="B140" s="7">
        <v>43354</v>
      </c>
      <c r="C140" s="7">
        <v>43343</v>
      </c>
      <c r="D140" s="7">
        <v>43354</v>
      </c>
      <c r="E140" t="s">
        <v>13</v>
      </c>
      <c r="F140" t="s">
        <v>14</v>
      </c>
      <c r="G140" t="s">
        <v>150</v>
      </c>
      <c r="H140" s="8">
        <v>2467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8</v>
      </c>
      <c r="L140">
        <f>IF(TbRegistroEntradas[[#This Row],[DATA DA COMPETÊNCIA]]="",0,YEAR(TbRegistroEntradas[[#This Row],[DATA DA COMPETÊNCIA]]))</f>
        <v>2018</v>
      </c>
      <c r="M140" s="42">
        <f>IF(TbRegistroEntradas[[#This Row],[DATA DO CAIXA PREVISTO]]="",0,MONTH(TbRegistroEntradas[[#This Row],[DATA DO CAIXA PREVISTO]]))</f>
        <v>9</v>
      </c>
      <c r="N140" s="42">
        <f>IF(TbRegistroEntradas[[#This Row],[DATA DO CAIXA PREVISTO]]="",0,YEAR(TbRegistroEntradas[[#This Row],[DATA DO CAIXA PREVISTO]]))</f>
        <v>2018</v>
      </c>
      <c r="O140" s="42" t="str">
        <f ca="1">IF(AND(TbRegistroEntradas[[#This Row],[DATA DO CAIXA PREVISTO]]&lt;TODAY(),TbRegistroEntradas[[#This Row],[DATA DO CAIXA REALIZADO]]=""),"vencida","Nao vencida")</f>
        <v>Nao vencida</v>
      </c>
      <c r="P140" s="42" t="str">
        <f>IF(TbRegistroEntradas[[#This Row],[DATA DA COMPETÊNCIA]]=TbRegistroEntradas[[#This Row],[DATA DO CAIXA PREVISTO]],"Vista","Prazo")</f>
        <v>Prazo</v>
      </c>
      <c r="Q14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1" spans="2:17" ht="23.1" customHeight="1" x14ac:dyDescent="0.25">
      <c r="C141" s="7">
        <v>43344</v>
      </c>
      <c r="D141" s="7">
        <v>43370</v>
      </c>
      <c r="E141" t="s">
        <v>13</v>
      </c>
      <c r="F141" t="s">
        <v>16</v>
      </c>
      <c r="G141" t="s">
        <v>151</v>
      </c>
      <c r="H141" s="8">
        <v>4253</v>
      </c>
      <c r="I141">
        <f>IF(TbRegistroEntradas[[#This Row],[DATA DO CAIXA REALIZADO]]="",0,MONTH(TbRegistroEntradas[[#This Row],[DATA DO CAIXA REALIZADO]]))</f>
        <v>0</v>
      </c>
      <c r="J141">
        <f>IF(TbRegistroEntradas[[#This Row],[DATA DO CAIXA REALIZADO]]="",0,YEAR(TbRegistroEntradas[[#This Row],[DATA DO CAIXA REALIZADO]]))</f>
        <v>0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 s="42">
        <f>IF(TbRegistroEntradas[[#This Row],[DATA DO CAIXA PREVISTO]]="",0,MONTH(TbRegistroEntradas[[#This Row],[DATA DO CAIXA PREVISTO]]))</f>
        <v>9</v>
      </c>
      <c r="N141" s="42">
        <f>IF(TbRegistroEntradas[[#This Row],[DATA DO CAIXA PREVISTO]]="",0,YEAR(TbRegistroEntradas[[#This Row],[DATA DO CAIXA PREVISTO]]))</f>
        <v>2018</v>
      </c>
      <c r="O141" s="42" t="str">
        <f ca="1">IF(AND(TbRegistroEntradas[[#This Row],[DATA DO CAIXA PREVISTO]]&lt;TODAY(),TbRegistroEntradas[[#This Row],[DATA DO CAIXA REALIZADO]]=""),"vencida","Nao vencida")</f>
        <v>vencida</v>
      </c>
      <c r="P141" s="42" t="str">
        <f>IF(TbRegistroEntradas[[#This Row],[DATA DA COMPETÊNCIA]]=TbRegistroEntradas[[#This Row],[DATA DO CAIXA PREVISTO]],"Vista","Prazo")</f>
        <v>Prazo</v>
      </c>
      <c r="Q14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757</v>
      </c>
    </row>
    <row r="142" spans="2:17" ht="23.1" customHeight="1" x14ac:dyDescent="0.25">
      <c r="B142" s="7">
        <v>43357</v>
      </c>
      <c r="C142" s="7">
        <v>43350</v>
      </c>
      <c r="D142" s="7">
        <v>43357</v>
      </c>
      <c r="E142" t="s">
        <v>13</v>
      </c>
      <c r="F142" t="s">
        <v>19</v>
      </c>
      <c r="G142" t="s">
        <v>152</v>
      </c>
      <c r="H142" s="8">
        <v>2391</v>
      </c>
      <c r="I142">
        <f>IF(TbRegistroEntradas[[#This Row],[DATA DO CAIXA REALIZADO]]="",0,MONTH(TbRegistroEntradas[[#This Row],[DATA DO CAIXA REALIZADO]]))</f>
        <v>9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 s="42">
        <f>IF(TbRegistroEntradas[[#This Row],[DATA DO CAIXA PREVISTO]]="",0,MONTH(TbRegistroEntradas[[#This Row],[DATA DO CAIXA PREVISTO]]))</f>
        <v>9</v>
      </c>
      <c r="N142" s="42">
        <f>IF(TbRegistroEntradas[[#This Row],[DATA DO CAIXA PREVISTO]]="",0,YEAR(TbRegistroEntradas[[#This Row],[DATA DO CAIXA PREVISTO]]))</f>
        <v>2018</v>
      </c>
      <c r="O142" s="42" t="str">
        <f ca="1">IF(AND(TbRegistroEntradas[[#This Row],[DATA DO CAIXA PREVISTO]]&lt;TODAY(),TbRegistroEntradas[[#This Row],[DATA DO CAIXA REALIZADO]]=""),"vencida","Nao vencida")</f>
        <v>Nao vencida</v>
      </c>
      <c r="P142" s="42" t="str">
        <f>IF(TbRegistroEntradas[[#This Row],[DATA DA COMPETÊNCIA]]=TbRegistroEntradas[[#This Row],[DATA DO CAIXA PREVISTO]],"Vista","Prazo")</f>
        <v>Prazo</v>
      </c>
      <c r="Q14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3" spans="2:17" ht="23.1" customHeight="1" x14ac:dyDescent="0.25">
      <c r="B143" s="7">
        <v>43370</v>
      </c>
      <c r="C143" s="7">
        <v>43352</v>
      </c>
      <c r="D143" s="7">
        <v>43365</v>
      </c>
      <c r="E143" t="s">
        <v>13</v>
      </c>
      <c r="F143" t="s">
        <v>16</v>
      </c>
      <c r="G143" t="s">
        <v>153</v>
      </c>
      <c r="H143" s="8">
        <v>3669</v>
      </c>
      <c r="I143">
        <f>IF(TbRegistroEntradas[[#This Row],[DATA DO CAIXA REALIZADO]]="",0,MONTH(TbRegistroEntradas[[#This Row],[DATA DO CAIXA REALIZADO]]))</f>
        <v>9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 s="42">
        <f>IF(TbRegistroEntradas[[#This Row],[DATA DO CAIXA PREVISTO]]="",0,MONTH(TbRegistroEntradas[[#This Row],[DATA DO CAIXA PREVISTO]]))</f>
        <v>9</v>
      </c>
      <c r="N143" s="42">
        <f>IF(TbRegistroEntradas[[#This Row],[DATA DO CAIXA PREVISTO]]="",0,YEAR(TbRegistroEntradas[[#This Row],[DATA DO CAIXA PREVISTO]]))</f>
        <v>2018</v>
      </c>
      <c r="O143" s="42" t="str">
        <f ca="1">IF(AND(TbRegistroEntradas[[#This Row],[DATA DO CAIXA PREVISTO]]&lt;TODAY(),TbRegistroEntradas[[#This Row],[DATA DO CAIXA REALIZADO]]=""),"vencida","Nao vencida")</f>
        <v>Nao vencida</v>
      </c>
      <c r="P143" s="42" t="str">
        <f>IF(TbRegistroEntradas[[#This Row],[DATA DA COMPETÊNCIA]]=TbRegistroEntradas[[#This Row],[DATA DO CAIXA PREVISTO]],"Vista","Prazo")</f>
        <v>Prazo</v>
      </c>
      <c r="Q14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</v>
      </c>
    </row>
    <row r="144" spans="2:17" ht="23.1" customHeight="1" x14ac:dyDescent="0.25">
      <c r="B144" s="7">
        <v>43452</v>
      </c>
      <c r="C144" s="7">
        <v>43355</v>
      </c>
      <c r="D144" s="7">
        <v>43383</v>
      </c>
      <c r="E144" t="s">
        <v>13</v>
      </c>
      <c r="F144" t="s">
        <v>16</v>
      </c>
      <c r="G144" t="s">
        <v>154</v>
      </c>
      <c r="H144" s="8">
        <v>1207</v>
      </c>
      <c r="I144">
        <f>IF(TbRegistroEntradas[[#This Row],[DATA DO CAIXA REALIZADO]]="",0,MONTH(TbRegistroEntradas[[#This Row],[DATA DO CAIXA REALIZADO]]))</f>
        <v>12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 s="42">
        <f>IF(TbRegistroEntradas[[#This Row],[DATA DO CAIXA PREVISTO]]="",0,MONTH(TbRegistroEntradas[[#This Row],[DATA DO CAIXA PREVISTO]]))</f>
        <v>10</v>
      </c>
      <c r="N144" s="42">
        <f>IF(TbRegistroEntradas[[#This Row],[DATA DO CAIXA PREVISTO]]="",0,YEAR(TbRegistroEntradas[[#This Row],[DATA DO CAIXA PREVISTO]]))</f>
        <v>2018</v>
      </c>
      <c r="O144" s="42" t="str">
        <f ca="1">IF(AND(TbRegistroEntradas[[#This Row],[DATA DO CAIXA PREVISTO]]&lt;TODAY(),TbRegistroEntradas[[#This Row],[DATA DO CAIXA REALIZADO]]=""),"vencida","Nao vencida")</f>
        <v>Nao vencida</v>
      </c>
      <c r="P144" s="42" t="str">
        <f>IF(TbRegistroEntradas[[#This Row],[DATA DA COMPETÊNCIA]]=TbRegistroEntradas[[#This Row],[DATA DO CAIXA PREVISTO]],"Vista","Prazo")</f>
        <v>Prazo</v>
      </c>
      <c r="Q14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69</v>
      </c>
    </row>
    <row r="145" spans="2:17" ht="23.1" customHeight="1" x14ac:dyDescent="0.25">
      <c r="B145" s="7">
        <v>43412</v>
      </c>
      <c r="C145" s="7">
        <v>43361</v>
      </c>
      <c r="D145" s="7">
        <v>43412</v>
      </c>
      <c r="E145" t="s">
        <v>13</v>
      </c>
      <c r="F145" t="s">
        <v>14</v>
      </c>
      <c r="G145" t="s">
        <v>155</v>
      </c>
      <c r="H145" s="8">
        <v>2539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 s="42">
        <f>IF(TbRegistroEntradas[[#This Row],[DATA DO CAIXA PREVISTO]]="",0,MONTH(TbRegistroEntradas[[#This Row],[DATA DO CAIXA PREVISTO]]))</f>
        <v>11</v>
      </c>
      <c r="N145" s="42">
        <f>IF(TbRegistroEntradas[[#This Row],[DATA DO CAIXA PREVISTO]]="",0,YEAR(TbRegistroEntradas[[#This Row],[DATA DO CAIXA PREVISTO]]))</f>
        <v>2018</v>
      </c>
      <c r="O145" s="42" t="str">
        <f ca="1">IF(AND(TbRegistroEntradas[[#This Row],[DATA DO CAIXA PREVISTO]]&lt;TODAY(),TbRegistroEntradas[[#This Row],[DATA DO CAIXA REALIZADO]]=""),"vencida","Nao vencida")</f>
        <v>Nao vencida</v>
      </c>
      <c r="P145" s="42" t="str">
        <f>IF(TbRegistroEntradas[[#This Row],[DATA DA COMPETÊNCIA]]=TbRegistroEntradas[[#This Row],[DATA DO CAIXA PREVISTO]],"Vista","Prazo")</f>
        <v>Prazo</v>
      </c>
      <c r="Q14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6" spans="2:17" ht="23.1" customHeight="1" x14ac:dyDescent="0.25">
      <c r="B146" s="7">
        <v>43374</v>
      </c>
      <c r="C146" s="7">
        <v>43363</v>
      </c>
      <c r="D146" s="7">
        <v>43374</v>
      </c>
      <c r="E146" t="s">
        <v>13</v>
      </c>
      <c r="F146" t="s">
        <v>30</v>
      </c>
      <c r="G146" t="s">
        <v>156</v>
      </c>
      <c r="H146" s="8">
        <v>2895</v>
      </c>
      <c r="I146">
        <f>IF(TbRegistroEntradas[[#This Row],[DATA DO CAIXA REALIZADO]]="",0,MONTH(TbRegistroEntradas[[#This Row],[DATA DO CAIXA REALIZADO]]))</f>
        <v>10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 s="42">
        <f>IF(TbRegistroEntradas[[#This Row],[DATA DO CAIXA PREVISTO]]="",0,MONTH(TbRegistroEntradas[[#This Row],[DATA DO CAIXA PREVISTO]]))</f>
        <v>10</v>
      </c>
      <c r="N146" s="42">
        <f>IF(TbRegistroEntradas[[#This Row],[DATA DO CAIXA PREVISTO]]="",0,YEAR(TbRegistroEntradas[[#This Row],[DATA DO CAIXA PREVISTO]]))</f>
        <v>2018</v>
      </c>
      <c r="O146" s="42" t="str">
        <f ca="1">IF(AND(TbRegistroEntradas[[#This Row],[DATA DO CAIXA PREVISTO]]&lt;TODAY(),TbRegistroEntradas[[#This Row],[DATA DO CAIXA REALIZADO]]=""),"vencida","Nao vencida")</f>
        <v>Nao vencida</v>
      </c>
      <c r="P146" s="42" t="str">
        <f>IF(TbRegistroEntradas[[#This Row],[DATA DA COMPETÊNCIA]]=TbRegistroEntradas[[#This Row],[DATA DO CAIXA PREVISTO]],"Vista","Prazo")</f>
        <v>Prazo</v>
      </c>
      <c r="Q14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7" spans="2:17" ht="23.1" customHeight="1" x14ac:dyDescent="0.25">
      <c r="B147" s="7">
        <v>43388</v>
      </c>
      <c r="C147" s="7">
        <v>43364</v>
      </c>
      <c r="D147" s="7">
        <v>43377</v>
      </c>
      <c r="E147" t="s">
        <v>13</v>
      </c>
      <c r="F147" t="s">
        <v>16</v>
      </c>
      <c r="G147" t="s">
        <v>157</v>
      </c>
      <c r="H147" s="8">
        <v>2106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9</v>
      </c>
      <c r="L147">
        <f>IF(TbRegistroEntradas[[#This Row],[DATA DA COMPETÊNCIA]]="",0,YEAR(TbRegistroEntradas[[#This Row],[DATA DA COMPETÊNCIA]]))</f>
        <v>2018</v>
      </c>
      <c r="M147" s="42">
        <f>IF(TbRegistroEntradas[[#This Row],[DATA DO CAIXA PREVISTO]]="",0,MONTH(TbRegistroEntradas[[#This Row],[DATA DO CAIXA PREVISTO]]))</f>
        <v>10</v>
      </c>
      <c r="N147" s="42">
        <f>IF(TbRegistroEntradas[[#This Row],[DATA DO CAIXA PREVISTO]]="",0,YEAR(TbRegistroEntradas[[#This Row],[DATA DO CAIXA PREVISTO]]))</f>
        <v>2018</v>
      </c>
      <c r="O147" s="42" t="str">
        <f ca="1">IF(AND(TbRegistroEntradas[[#This Row],[DATA DO CAIXA PREVISTO]]&lt;TODAY(),TbRegistroEntradas[[#This Row],[DATA DO CAIXA REALIZADO]]=""),"vencida","Nao vencida")</f>
        <v>Nao vencida</v>
      </c>
      <c r="P147" s="42" t="str">
        <f>IF(TbRegistroEntradas[[#This Row],[DATA DA COMPETÊNCIA]]=TbRegistroEntradas[[#This Row],[DATA DO CAIXA PREVISTO]],"Vista","Prazo")</f>
        <v>Prazo</v>
      </c>
      <c r="Q14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11</v>
      </c>
    </row>
    <row r="148" spans="2:17" ht="23.1" customHeight="1" x14ac:dyDescent="0.25">
      <c r="B148" s="7">
        <v>43405</v>
      </c>
      <c r="C148" s="7">
        <v>43366</v>
      </c>
      <c r="D148" s="7">
        <v>43405</v>
      </c>
      <c r="E148" t="s">
        <v>13</v>
      </c>
      <c r="F148" t="s">
        <v>30</v>
      </c>
      <c r="G148" t="s">
        <v>158</v>
      </c>
      <c r="H148" s="8">
        <v>3742</v>
      </c>
      <c r="I148">
        <f>IF(TbRegistroEntradas[[#This Row],[DATA DO CAIXA REALIZADO]]="",0,MONTH(TbRegistroEntradas[[#This Row],[DATA DO CAIXA REALIZADO]]))</f>
        <v>11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9</v>
      </c>
      <c r="L148">
        <f>IF(TbRegistroEntradas[[#This Row],[DATA DA COMPETÊNCIA]]="",0,YEAR(TbRegistroEntradas[[#This Row],[DATA DA COMPETÊNCIA]]))</f>
        <v>2018</v>
      </c>
      <c r="M148" s="42">
        <f>IF(TbRegistroEntradas[[#This Row],[DATA DO CAIXA PREVISTO]]="",0,MONTH(TbRegistroEntradas[[#This Row],[DATA DO CAIXA PREVISTO]]))</f>
        <v>11</v>
      </c>
      <c r="N148" s="42">
        <f>IF(TbRegistroEntradas[[#This Row],[DATA DO CAIXA PREVISTO]]="",0,YEAR(TbRegistroEntradas[[#This Row],[DATA DO CAIXA PREVISTO]]))</f>
        <v>2018</v>
      </c>
      <c r="O148" s="42" t="str">
        <f ca="1">IF(AND(TbRegistroEntradas[[#This Row],[DATA DO CAIXA PREVISTO]]&lt;TODAY(),TbRegistroEntradas[[#This Row],[DATA DO CAIXA REALIZADO]]=""),"vencida","Nao vencida")</f>
        <v>Nao vencida</v>
      </c>
      <c r="P148" s="42" t="str">
        <f>IF(TbRegistroEntradas[[#This Row],[DATA DA COMPETÊNCIA]]=TbRegistroEntradas[[#This Row],[DATA DO CAIXA PREVISTO]],"Vista","Prazo")</f>
        <v>Prazo</v>
      </c>
      <c r="Q14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9" spans="2:17" ht="23.1" customHeight="1" x14ac:dyDescent="0.25">
      <c r="B149" s="7">
        <v>43395</v>
      </c>
      <c r="C149" s="7">
        <v>43369</v>
      </c>
      <c r="D149" s="7">
        <v>43395</v>
      </c>
      <c r="E149" t="s">
        <v>13</v>
      </c>
      <c r="F149" t="s">
        <v>14</v>
      </c>
      <c r="G149" t="s">
        <v>159</v>
      </c>
      <c r="H149" s="8">
        <v>3222</v>
      </c>
      <c r="I149">
        <f>IF(TbRegistroEntradas[[#This Row],[DATA DO CAIXA REALIZADO]]="",0,MONTH(TbRegistroEntradas[[#This Row],[DATA DO CAIXA REALIZADO]]))</f>
        <v>10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9</v>
      </c>
      <c r="L149">
        <f>IF(TbRegistroEntradas[[#This Row],[DATA DA COMPETÊNCIA]]="",0,YEAR(TbRegistroEntradas[[#This Row],[DATA DA COMPETÊNCIA]]))</f>
        <v>2018</v>
      </c>
      <c r="M149" s="42">
        <f>IF(TbRegistroEntradas[[#This Row],[DATA DO CAIXA PREVISTO]]="",0,MONTH(TbRegistroEntradas[[#This Row],[DATA DO CAIXA PREVISTO]]))</f>
        <v>10</v>
      </c>
      <c r="N149" s="42">
        <f>IF(TbRegistroEntradas[[#This Row],[DATA DO CAIXA PREVISTO]]="",0,YEAR(TbRegistroEntradas[[#This Row],[DATA DO CAIXA PREVISTO]]))</f>
        <v>2018</v>
      </c>
      <c r="O149" s="42" t="str">
        <f ca="1">IF(AND(TbRegistroEntradas[[#This Row],[DATA DO CAIXA PREVISTO]]&lt;TODAY(),TbRegistroEntradas[[#This Row],[DATA DO CAIXA REALIZADO]]=""),"vencida","Nao vencida")</f>
        <v>Nao vencida</v>
      </c>
      <c r="P149" s="42" t="str">
        <f>IF(TbRegistroEntradas[[#This Row],[DATA DA COMPETÊNCIA]]=TbRegistroEntradas[[#This Row],[DATA DO CAIXA PREVISTO]],"Vista","Prazo")</f>
        <v>Prazo</v>
      </c>
      <c r="Q14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0" spans="2:17" ht="23.1" customHeight="1" x14ac:dyDescent="0.25">
      <c r="B150" s="7">
        <v>43392</v>
      </c>
      <c r="C150" s="7">
        <v>43374</v>
      </c>
      <c r="D150" s="7">
        <v>43392</v>
      </c>
      <c r="E150" t="s">
        <v>13</v>
      </c>
      <c r="F150" t="s">
        <v>16</v>
      </c>
      <c r="G150" t="s">
        <v>160</v>
      </c>
      <c r="H150" s="8">
        <v>673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 s="42">
        <f>IF(TbRegistroEntradas[[#This Row],[DATA DO CAIXA PREVISTO]]="",0,MONTH(TbRegistroEntradas[[#This Row],[DATA DO CAIXA PREVISTO]]))</f>
        <v>10</v>
      </c>
      <c r="N150" s="42">
        <f>IF(TbRegistroEntradas[[#This Row],[DATA DO CAIXA PREVISTO]]="",0,YEAR(TbRegistroEntradas[[#This Row],[DATA DO CAIXA PREVISTO]]))</f>
        <v>2018</v>
      </c>
      <c r="O150" s="42" t="str">
        <f ca="1">IF(AND(TbRegistroEntradas[[#This Row],[DATA DO CAIXA PREVISTO]]&lt;TODAY(),TbRegistroEntradas[[#This Row],[DATA DO CAIXA REALIZADO]]=""),"vencida","Nao vencida")</f>
        <v>Nao vencida</v>
      </c>
      <c r="P150" s="42" t="str">
        <f>IF(TbRegistroEntradas[[#This Row],[DATA DA COMPETÊNCIA]]=TbRegistroEntradas[[#This Row],[DATA DO CAIXA PREVISTO]],"Vista","Prazo")</f>
        <v>Prazo</v>
      </c>
      <c r="Q15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1" spans="2:17" ht="23.1" customHeight="1" x14ac:dyDescent="0.25">
      <c r="C151" s="7">
        <v>43378</v>
      </c>
      <c r="D151" s="7">
        <v>43399</v>
      </c>
      <c r="E151" t="s">
        <v>13</v>
      </c>
      <c r="F151" t="s">
        <v>27</v>
      </c>
      <c r="G151" t="s">
        <v>161</v>
      </c>
      <c r="H151" s="8">
        <v>4922</v>
      </c>
      <c r="I151">
        <f>IF(TbRegistroEntradas[[#This Row],[DATA DO CAIXA REALIZADO]]="",0,MONTH(TbRegistroEntradas[[#This Row],[DATA DO CAIXA REALIZADO]]))</f>
        <v>0</v>
      </c>
      <c r="J151">
        <f>IF(TbRegistroEntradas[[#This Row],[DATA DO CAIXA REALIZADO]]="",0,YEAR(TbRegistroEntradas[[#This Row],[DATA DO CAIXA REALIZADO]]))</f>
        <v>0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 s="42">
        <f>IF(TbRegistroEntradas[[#This Row],[DATA DO CAIXA PREVISTO]]="",0,MONTH(TbRegistroEntradas[[#This Row],[DATA DO CAIXA PREVISTO]]))</f>
        <v>10</v>
      </c>
      <c r="N151" s="42">
        <f>IF(TbRegistroEntradas[[#This Row],[DATA DO CAIXA PREVISTO]]="",0,YEAR(TbRegistroEntradas[[#This Row],[DATA DO CAIXA PREVISTO]]))</f>
        <v>2018</v>
      </c>
      <c r="O151" s="42" t="str">
        <f ca="1">IF(AND(TbRegistroEntradas[[#This Row],[DATA DO CAIXA PREVISTO]]&lt;TODAY(),TbRegistroEntradas[[#This Row],[DATA DO CAIXA REALIZADO]]=""),"vencida","Nao vencida")</f>
        <v>vencida</v>
      </c>
      <c r="P151" s="42" t="str">
        <f>IF(TbRegistroEntradas[[#This Row],[DATA DA COMPETÊNCIA]]=TbRegistroEntradas[[#This Row],[DATA DO CAIXA PREVISTO]],"Vista","Prazo")</f>
        <v>Prazo</v>
      </c>
      <c r="Q15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728</v>
      </c>
    </row>
    <row r="152" spans="2:17" ht="23.1" customHeight="1" x14ac:dyDescent="0.25">
      <c r="B152" s="7">
        <v>43491</v>
      </c>
      <c r="C152" s="7">
        <v>43382</v>
      </c>
      <c r="D152" s="7">
        <v>43432</v>
      </c>
      <c r="E152" t="s">
        <v>13</v>
      </c>
      <c r="F152" t="s">
        <v>19</v>
      </c>
      <c r="G152" t="s">
        <v>162</v>
      </c>
      <c r="H152" s="8">
        <v>1688</v>
      </c>
      <c r="I152">
        <f>IF(TbRegistroEntradas[[#This Row],[DATA DO CAIXA REALIZADO]]="",0,MONTH(TbRegistroEntradas[[#This Row],[DATA DO CAIXA REALIZADO]]))</f>
        <v>1</v>
      </c>
      <c r="J152">
        <f>IF(TbRegistroEntradas[[#This Row],[DATA DO CAIXA REALIZADO]]="",0,YEAR(TbRegistroEntradas[[#This Row],[DATA DO CAIXA REALIZADO]]))</f>
        <v>2019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 s="42">
        <f>IF(TbRegistroEntradas[[#This Row],[DATA DO CAIXA PREVISTO]]="",0,MONTH(TbRegistroEntradas[[#This Row],[DATA DO CAIXA PREVISTO]]))</f>
        <v>11</v>
      </c>
      <c r="N152" s="42">
        <f>IF(TbRegistroEntradas[[#This Row],[DATA DO CAIXA PREVISTO]]="",0,YEAR(TbRegistroEntradas[[#This Row],[DATA DO CAIXA PREVISTO]]))</f>
        <v>2018</v>
      </c>
      <c r="O152" s="42" t="str">
        <f ca="1">IF(AND(TbRegistroEntradas[[#This Row],[DATA DO CAIXA PREVISTO]]&lt;TODAY(),TbRegistroEntradas[[#This Row],[DATA DO CAIXA REALIZADO]]=""),"vencida","Nao vencida")</f>
        <v>Nao vencida</v>
      </c>
      <c r="P152" s="42" t="str">
        <f>IF(TbRegistroEntradas[[#This Row],[DATA DA COMPETÊNCIA]]=TbRegistroEntradas[[#This Row],[DATA DO CAIXA PREVISTO]],"Vista","Prazo")</f>
        <v>Prazo</v>
      </c>
      <c r="Q15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59</v>
      </c>
    </row>
    <row r="153" spans="2:17" ht="23.1" customHeight="1" x14ac:dyDescent="0.25">
      <c r="B153" s="7">
        <v>43442</v>
      </c>
      <c r="C153" s="7">
        <v>43382</v>
      </c>
      <c r="D153" s="7">
        <v>43423</v>
      </c>
      <c r="E153" t="s">
        <v>13</v>
      </c>
      <c r="F153" t="s">
        <v>19</v>
      </c>
      <c r="G153" t="s">
        <v>163</v>
      </c>
      <c r="H153" s="8">
        <v>979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 s="42">
        <f>IF(TbRegistroEntradas[[#This Row],[DATA DO CAIXA PREVISTO]]="",0,MONTH(TbRegistroEntradas[[#This Row],[DATA DO CAIXA PREVISTO]]))</f>
        <v>11</v>
      </c>
      <c r="N153" s="42">
        <f>IF(TbRegistroEntradas[[#This Row],[DATA DO CAIXA PREVISTO]]="",0,YEAR(TbRegistroEntradas[[#This Row],[DATA DO CAIXA PREVISTO]]))</f>
        <v>2018</v>
      </c>
      <c r="O153" s="42" t="str">
        <f ca="1">IF(AND(TbRegistroEntradas[[#This Row],[DATA DO CAIXA PREVISTO]]&lt;TODAY(),TbRegistroEntradas[[#This Row],[DATA DO CAIXA REALIZADO]]=""),"vencida","Nao vencida")</f>
        <v>Nao vencida</v>
      </c>
      <c r="P153" s="42" t="str">
        <f>IF(TbRegistroEntradas[[#This Row],[DATA DA COMPETÊNCIA]]=TbRegistroEntradas[[#This Row],[DATA DO CAIXA PREVISTO]],"Vista","Prazo")</f>
        <v>Prazo</v>
      </c>
      <c r="Q15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19</v>
      </c>
    </row>
    <row r="154" spans="2:17" ht="23.1" customHeight="1" x14ac:dyDescent="0.25">
      <c r="B154" s="7">
        <v>43400</v>
      </c>
      <c r="C154" s="7">
        <v>43387</v>
      </c>
      <c r="D154" s="7">
        <v>43400</v>
      </c>
      <c r="E154" t="s">
        <v>13</v>
      </c>
      <c r="F154" t="s">
        <v>16</v>
      </c>
      <c r="G154" t="s">
        <v>164</v>
      </c>
      <c r="H154" s="8">
        <v>3744</v>
      </c>
      <c r="I154">
        <f>IF(TbRegistroEntradas[[#This Row],[DATA DO CAIXA REALIZADO]]="",0,MONTH(TbRegistroEntradas[[#This Row],[DATA DO CAIXA REALIZADO]]))</f>
        <v>10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 s="42">
        <f>IF(TbRegistroEntradas[[#This Row],[DATA DO CAIXA PREVISTO]]="",0,MONTH(TbRegistroEntradas[[#This Row],[DATA DO CAIXA PREVISTO]]))</f>
        <v>10</v>
      </c>
      <c r="N154" s="42">
        <f>IF(TbRegistroEntradas[[#This Row],[DATA DO CAIXA PREVISTO]]="",0,YEAR(TbRegistroEntradas[[#This Row],[DATA DO CAIXA PREVISTO]]))</f>
        <v>2018</v>
      </c>
      <c r="O154" s="42" t="str">
        <f ca="1">IF(AND(TbRegistroEntradas[[#This Row],[DATA DO CAIXA PREVISTO]]&lt;TODAY(),TbRegistroEntradas[[#This Row],[DATA DO CAIXA REALIZADO]]=""),"vencida","Nao vencida")</f>
        <v>Nao vencida</v>
      </c>
      <c r="P154" s="42" t="str">
        <f>IF(TbRegistroEntradas[[#This Row],[DATA DA COMPETÊNCIA]]=TbRegistroEntradas[[#This Row],[DATA DO CAIXA PREVISTO]],"Vista","Prazo")</f>
        <v>Prazo</v>
      </c>
      <c r="Q15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5" spans="2:17" ht="23.1" customHeight="1" x14ac:dyDescent="0.25">
      <c r="B155" s="7">
        <v>43438</v>
      </c>
      <c r="C155" s="7">
        <v>43389</v>
      </c>
      <c r="D155" s="7">
        <v>43438</v>
      </c>
      <c r="E155" t="s">
        <v>13</v>
      </c>
      <c r="F155" t="s">
        <v>19</v>
      </c>
      <c r="G155" t="s">
        <v>165</v>
      </c>
      <c r="H155" s="8">
        <v>4061</v>
      </c>
      <c r="I155">
        <f>IF(TbRegistroEntradas[[#This Row],[DATA DO CAIXA REALIZADO]]="",0,MONTH(TbRegistroEntradas[[#This Row],[DATA DO CAIXA REALIZADO]]))</f>
        <v>12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 s="42">
        <f>IF(TbRegistroEntradas[[#This Row],[DATA DO CAIXA PREVISTO]]="",0,MONTH(TbRegistroEntradas[[#This Row],[DATA DO CAIXA PREVISTO]]))</f>
        <v>12</v>
      </c>
      <c r="N155" s="42">
        <f>IF(TbRegistroEntradas[[#This Row],[DATA DO CAIXA PREVISTO]]="",0,YEAR(TbRegistroEntradas[[#This Row],[DATA DO CAIXA PREVISTO]]))</f>
        <v>2018</v>
      </c>
      <c r="O155" s="42" t="str">
        <f ca="1">IF(AND(TbRegistroEntradas[[#This Row],[DATA DO CAIXA PREVISTO]]&lt;TODAY(),TbRegistroEntradas[[#This Row],[DATA DO CAIXA REALIZADO]]=""),"vencida","Nao vencida")</f>
        <v>Nao vencida</v>
      </c>
      <c r="P155" s="42" t="str">
        <f>IF(TbRegistroEntradas[[#This Row],[DATA DA COMPETÊNCIA]]=TbRegistroEntradas[[#This Row],[DATA DO CAIXA PREVISTO]],"Vista","Prazo")</f>
        <v>Prazo</v>
      </c>
      <c r="Q15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6" spans="2:17" ht="23.1" customHeight="1" x14ac:dyDescent="0.25">
      <c r="B156" s="7">
        <v>43493</v>
      </c>
      <c r="C156" s="7">
        <v>43394</v>
      </c>
      <c r="D156" s="7">
        <v>43435</v>
      </c>
      <c r="E156" t="s">
        <v>13</v>
      </c>
      <c r="F156" t="s">
        <v>14</v>
      </c>
      <c r="G156" t="s">
        <v>166</v>
      </c>
      <c r="H156" s="8">
        <v>4404</v>
      </c>
      <c r="I156">
        <f>IF(TbRegistroEntradas[[#This Row],[DATA DO CAIXA REALIZADO]]="",0,MONTH(TbRegistroEntradas[[#This Row],[DATA DO CAIXA REALIZADO]]))</f>
        <v>1</v>
      </c>
      <c r="J156">
        <f>IF(TbRegistroEntradas[[#This Row],[DATA DO CAIXA REALIZADO]]="",0,YEAR(TbRegistroEntradas[[#This Row],[DATA DO CAIXA REALIZADO]]))</f>
        <v>2019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 s="42">
        <f>IF(TbRegistroEntradas[[#This Row],[DATA DO CAIXA PREVISTO]]="",0,MONTH(TbRegistroEntradas[[#This Row],[DATA DO CAIXA PREVISTO]]))</f>
        <v>12</v>
      </c>
      <c r="N156" s="42">
        <f>IF(TbRegistroEntradas[[#This Row],[DATA DO CAIXA PREVISTO]]="",0,YEAR(TbRegistroEntradas[[#This Row],[DATA DO CAIXA PREVISTO]]))</f>
        <v>2018</v>
      </c>
      <c r="O156" s="42" t="str">
        <f ca="1">IF(AND(TbRegistroEntradas[[#This Row],[DATA DO CAIXA PREVISTO]]&lt;TODAY(),TbRegistroEntradas[[#This Row],[DATA DO CAIXA REALIZADO]]=""),"vencida","Nao vencida")</f>
        <v>Nao vencida</v>
      </c>
      <c r="P156" s="42" t="str">
        <f>IF(TbRegistroEntradas[[#This Row],[DATA DA COMPETÊNCIA]]=TbRegistroEntradas[[#This Row],[DATA DO CAIXA PREVISTO]],"Vista","Prazo")</f>
        <v>Prazo</v>
      </c>
      <c r="Q15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58</v>
      </c>
    </row>
    <row r="157" spans="2:17" ht="23.1" customHeight="1" x14ac:dyDescent="0.25">
      <c r="B157" s="7">
        <v>43419</v>
      </c>
      <c r="C157" s="7">
        <v>43398</v>
      </c>
      <c r="D157" s="7">
        <v>43419</v>
      </c>
      <c r="E157" t="s">
        <v>13</v>
      </c>
      <c r="F157" t="s">
        <v>16</v>
      </c>
      <c r="G157" t="s">
        <v>167</v>
      </c>
      <c r="H157" s="8">
        <v>2429</v>
      </c>
      <c r="I157">
        <f>IF(TbRegistroEntradas[[#This Row],[DATA DO CAIXA REALIZADO]]="",0,MONTH(TbRegistroEntradas[[#This Row],[DATA DO CAIXA REALIZADO]]))</f>
        <v>11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10</v>
      </c>
      <c r="L157">
        <f>IF(TbRegistroEntradas[[#This Row],[DATA DA COMPETÊNCIA]]="",0,YEAR(TbRegistroEntradas[[#This Row],[DATA DA COMPETÊNCIA]]))</f>
        <v>2018</v>
      </c>
      <c r="M157" s="42">
        <f>IF(TbRegistroEntradas[[#This Row],[DATA DO CAIXA PREVISTO]]="",0,MONTH(TbRegistroEntradas[[#This Row],[DATA DO CAIXA PREVISTO]]))</f>
        <v>11</v>
      </c>
      <c r="N157" s="42">
        <f>IF(TbRegistroEntradas[[#This Row],[DATA DO CAIXA PREVISTO]]="",0,YEAR(TbRegistroEntradas[[#This Row],[DATA DO CAIXA PREVISTO]]))</f>
        <v>2018</v>
      </c>
      <c r="O157" s="42" t="str">
        <f ca="1">IF(AND(TbRegistroEntradas[[#This Row],[DATA DO CAIXA PREVISTO]]&lt;TODAY(),TbRegistroEntradas[[#This Row],[DATA DO CAIXA REALIZADO]]=""),"vencida","Nao vencida")</f>
        <v>Nao vencida</v>
      </c>
      <c r="P157" s="42" t="str">
        <f>IF(TbRegistroEntradas[[#This Row],[DATA DA COMPETÊNCIA]]=TbRegistroEntradas[[#This Row],[DATA DO CAIXA PREVISTO]],"Vista","Prazo")</f>
        <v>Prazo</v>
      </c>
      <c r="Q15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8" spans="2:17" ht="23.1" customHeight="1" x14ac:dyDescent="0.25">
      <c r="B158" s="7">
        <v>43457</v>
      </c>
      <c r="C158" s="7">
        <v>43398</v>
      </c>
      <c r="D158" s="7">
        <v>43457</v>
      </c>
      <c r="E158" t="s">
        <v>13</v>
      </c>
      <c r="F158" t="s">
        <v>14</v>
      </c>
      <c r="G158" t="s">
        <v>168</v>
      </c>
      <c r="H158" s="8">
        <v>2713</v>
      </c>
      <c r="I158">
        <f>IF(TbRegistroEntradas[[#This Row],[DATA DO CAIXA REALIZADO]]="",0,MONTH(TbRegistroEntradas[[#This Row],[DATA DO CAIXA REALIZADO]]))</f>
        <v>12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10</v>
      </c>
      <c r="L158">
        <f>IF(TbRegistroEntradas[[#This Row],[DATA DA COMPETÊNCIA]]="",0,YEAR(TbRegistroEntradas[[#This Row],[DATA DA COMPETÊNCIA]]))</f>
        <v>2018</v>
      </c>
      <c r="M158" s="42">
        <f>IF(TbRegistroEntradas[[#This Row],[DATA DO CAIXA PREVISTO]]="",0,MONTH(TbRegistroEntradas[[#This Row],[DATA DO CAIXA PREVISTO]]))</f>
        <v>12</v>
      </c>
      <c r="N158" s="42">
        <f>IF(TbRegistroEntradas[[#This Row],[DATA DO CAIXA PREVISTO]]="",0,YEAR(TbRegistroEntradas[[#This Row],[DATA DO CAIXA PREVISTO]]))</f>
        <v>2018</v>
      </c>
      <c r="O158" s="42" t="str">
        <f ca="1">IF(AND(TbRegistroEntradas[[#This Row],[DATA DO CAIXA PREVISTO]]&lt;TODAY(),TbRegistroEntradas[[#This Row],[DATA DO CAIXA REALIZADO]]=""),"vencida","Nao vencida")</f>
        <v>Nao vencida</v>
      </c>
      <c r="P158" s="42" t="str">
        <f>IF(TbRegistroEntradas[[#This Row],[DATA DA COMPETÊNCIA]]=TbRegistroEntradas[[#This Row],[DATA DO CAIXA PREVISTO]],"Vista","Prazo")</f>
        <v>Prazo</v>
      </c>
      <c r="Q15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9" spans="2:17" ht="23.1" customHeight="1" x14ac:dyDescent="0.25">
      <c r="B159" s="7">
        <v>43416</v>
      </c>
      <c r="C159" s="7">
        <v>43403</v>
      </c>
      <c r="D159" s="7">
        <v>43416</v>
      </c>
      <c r="E159" t="s">
        <v>13</v>
      </c>
      <c r="F159" t="s">
        <v>16</v>
      </c>
      <c r="G159" t="s">
        <v>169</v>
      </c>
      <c r="H159" s="8">
        <v>3787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10</v>
      </c>
      <c r="L159">
        <f>IF(TbRegistroEntradas[[#This Row],[DATA DA COMPETÊNCIA]]="",0,YEAR(TbRegistroEntradas[[#This Row],[DATA DA COMPETÊNCIA]]))</f>
        <v>2018</v>
      </c>
      <c r="M159" s="42">
        <f>IF(TbRegistroEntradas[[#This Row],[DATA DO CAIXA PREVISTO]]="",0,MONTH(TbRegistroEntradas[[#This Row],[DATA DO CAIXA PREVISTO]]))</f>
        <v>11</v>
      </c>
      <c r="N159" s="42">
        <f>IF(TbRegistroEntradas[[#This Row],[DATA DO CAIXA PREVISTO]]="",0,YEAR(TbRegistroEntradas[[#This Row],[DATA DO CAIXA PREVISTO]]))</f>
        <v>2018</v>
      </c>
      <c r="O159" s="42" t="str">
        <f ca="1">IF(AND(TbRegistroEntradas[[#This Row],[DATA DO CAIXA PREVISTO]]&lt;TODAY(),TbRegistroEntradas[[#This Row],[DATA DO CAIXA REALIZADO]]=""),"vencida","Nao vencida")</f>
        <v>Nao vencida</v>
      </c>
      <c r="P159" s="42" t="str">
        <f>IF(TbRegistroEntradas[[#This Row],[DATA DA COMPETÊNCIA]]=TbRegistroEntradas[[#This Row],[DATA DO CAIXA PREVISTO]],"Vista","Prazo")</f>
        <v>Prazo</v>
      </c>
      <c r="Q15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0" spans="2:17" ht="23.1" customHeight="1" x14ac:dyDescent="0.25">
      <c r="B160" s="7">
        <v>43503</v>
      </c>
      <c r="C160" s="7">
        <v>43408</v>
      </c>
      <c r="D160" s="7">
        <v>43442</v>
      </c>
      <c r="E160" t="s">
        <v>13</v>
      </c>
      <c r="F160" t="s">
        <v>30</v>
      </c>
      <c r="G160" t="s">
        <v>170</v>
      </c>
      <c r="H160" s="8">
        <v>1820</v>
      </c>
      <c r="I160">
        <f>IF(TbRegistroEntradas[[#This Row],[DATA DO CAIXA REALIZADO]]="",0,MONTH(TbRegistroEntradas[[#This Row],[DATA DO CAIXA REALIZADO]]))</f>
        <v>2</v>
      </c>
      <c r="J160">
        <f>IF(TbRegistroEntradas[[#This Row],[DATA DO CAIXA REALIZADO]]="",0,YEAR(TbRegistroEntradas[[#This Row],[DATA DO CAIXA REALIZADO]]))</f>
        <v>2019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 s="42">
        <f>IF(TbRegistroEntradas[[#This Row],[DATA DO CAIXA PREVISTO]]="",0,MONTH(TbRegistroEntradas[[#This Row],[DATA DO CAIXA PREVISTO]]))</f>
        <v>12</v>
      </c>
      <c r="N160" s="42">
        <f>IF(TbRegistroEntradas[[#This Row],[DATA DO CAIXA PREVISTO]]="",0,YEAR(TbRegistroEntradas[[#This Row],[DATA DO CAIXA PREVISTO]]))</f>
        <v>2018</v>
      </c>
      <c r="O160" s="42" t="str">
        <f ca="1">IF(AND(TbRegistroEntradas[[#This Row],[DATA DO CAIXA PREVISTO]]&lt;TODAY(),TbRegistroEntradas[[#This Row],[DATA DO CAIXA REALIZADO]]=""),"vencida","Nao vencida")</f>
        <v>Nao vencida</v>
      </c>
      <c r="P160" s="42" t="str">
        <f>IF(TbRegistroEntradas[[#This Row],[DATA DA COMPETÊNCIA]]=TbRegistroEntradas[[#This Row],[DATA DO CAIXA PREVISTO]],"Vista","Prazo")</f>
        <v>Prazo</v>
      </c>
      <c r="Q16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61</v>
      </c>
    </row>
    <row r="161" spans="2:17" ht="23.1" customHeight="1" x14ac:dyDescent="0.25">
      <c r="B161" s="7">
        <v>43431</v>
      </c>
      <c r="C161" s="7">
        <v>43412</v>
      </c>
      <c r="D161" s="7">
        <v>43431</v>
      </c>
      <c r="E161" t="s">
        <v>13</v>
      </c>
      <c r="F161" t="s">
        <v>16</v>
      </c>
      <c r="G161" t="s">
        <v>171</v>
      </c>
      <c r="H161" s="8">
        <v>4135</v>
      </c>
      <c r="I161">
        <f>IF(TbRegistroEntradas[[#This Row],[DATA DO CAIXA REALIZADO]]="",0,MONTH(TbRegistroEntradas[[#This Row],[DATA DO CAIXA REALIZADO]]))</f>
        <v>11</v>
      </c>
      <c r="J161">
        <f>IF(TbRegistroEntradas[[#This Row],[DATA DO CAIXA REALIZADO]]="",0,YEAR(TbRegistroEntradas[[#This Row],[DATA DO CAIXA REALIZADO]]))</f>
        <v>2018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 s="42">
        <f>IF(TbRegistroEntradas[[#This Row],[DATA DO CAIXA PREVISTO]]="",0,MONTH(TbRegistroEntradas[[#This Row],[DATA DO CAIXA PREVISTO]]))</f>
        <v>11</v>
      </c>
      <c r="N161" s="42">
        <f>IF(TbRegistroEntradas[[#This Row],[DATA DO CAIXA PREVISTO]]="",0,YEAR(TbRegistroEntradas[[#This Row],[DATA DO CAIXA PREVISTO]]))</f>
        <v>2018</v>
      </c>
      <c r="O161" s="42" t="str">
        <f ca="1">IF(AND(TbRegistroEntradas[[#This Row],[DATA DO CAIXA PREVISTO]]&lt;TODAY(),TbRegistroEntradas[[#This Row],[DATA DO CAIXA REALIZADO]]=""),"vencida","Nao vencida")</f>
        <v>Nao vencida</v>
      </c>
      <c r="P161" s="42" t="str">
        <f>IF(TbRegistroEntradas[[#This Row],[DATA DA COMPETÊNCIA]]=TbRegistroEntradas[[#This Row],[DATA DO CAIXA PREVISTO]],"Vista","Prazo")</f>
        <v>Prazo</v>
      </c>
      <c r="Q16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2" spans="2:17" ht="23.1" customHeight="1" x14ac:dyDescent="0.25">
      <c r="B162" s="7">
        <v>43467</v>
      </c>
      <c r="C162" s="7">
        <v>43415</v>
      </c>
      <c r="D162" s="7">
        <v>43421</v>
      </c>
      <c r="E162" t="s">
        <v>13</v>
      </c>
      <c r="F162" t="s">
        <v>16</v>
      </c>
      <c r="G162" t="s">
        <v>172</v>
      </c>
      <c r="H162" s="8">
        <v>3902</v>
      </c>
      <c r="I162">
        <f>IF(TbRegistroEntradas[[#This Row],[DATA DO CAIXA REALIZADO]]="",0,MONTH(TbRegistroEntradas[[#This Row],[DATA DO CAIXA REALIZADO]]))</f>
        <v>1</v>
      </c>
      <c r="J162">
        <f>IF(TbRegistroEntradas[[#This Row],[DATA DO CAIXA REALIZADO]]="",0,YEAR(TbRegistroEntradas[[#This Row],[DATA DO CAIXA REALIZADO]]))</f>
        <v>2019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 s="42">
        <f>IF(TbRegistroEntradas[[#This Row],[DATA DO CAIXA PREVISTO]]="",0,MONTH(TbRegistroEntradas[[#This Row],[DATA DO CAIXA PREVISTO]]))</f>
        <v>11</v>
      </c>
      <c r="N162" s="42">
        <f>IF(TbRegistroEntradas[[#This Row],[DATA DO CAIXA PREVISTO]]="",0,YEAR(TbRegistroEntradas[[#This Row],[DATA DO CAIXA PREVISTO]]))</f>
        <v>2018</v>
      </c>
      <c r="O162" s="42" t="str">
        <f ca="1">IF(AND(TbRegistroEntradas[[#This Row],[DATA DO CAIXA PREVISTO]]&lt;TODAY(),TbRegistroEntradas[[#This Row],[DATA DO CAIXA REALIZADO]]=""),"vencida","Nao vencida")</f>
        <v>Nao vencida</v>
      </c>
      <c r="P162" s="42" t="str">
        <f>IF(TbRegistroEntradas[[#This Row],[DATA DA COMPETÊNCIA]]=TbRegistroEntradas[[#This Row],[DATA DO CAIXA PREVISTO]],"Vista","Prazo")</f>
        <v>Prazo</v>
      </c>
      <c r="Q16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46</v>
      </c>
    </row>
    <row r="163" spans="2:17" ht="23.1" customHeight="1" x14ac:dyDescent="0.25">
      <c r="B163" s="7">
        <v>43523</v>
      </c>
      <c r="C163" s="7">
        <v>43418</v>
      </c>
      <c r="D163" s="7">
        <v>43441</v>
      </c>
      <c r="E163" t="s">
        <v>13</v>
      </c>
      <c r="F163" t="s">
        <v>16</v>
      </c>
      <c r="G163" t="s">
        <v>173</v>
      </c>
      <c r="H163" s="8">
        <v>4319</v>
      </c>
      <c r="I163">
        <f>IF(TbRegistroEntradas[[#This Row],[DATA DO CAIXA REALIZADO]]="",0,MONTH(TbRegistroEntradas[[#This Row],[DATA DO CAIXA REALIZADO]]))</f>
        <v>2</v>
      </c>
      <c r="J163">
        <f>IF(TbRegistroEntradas[[#This Row],[DATA DO CAIXA REALIZADO]]="",0,YEAR(TbRegistroEntradas[[#This Row],[DATA DO CAIXA REALIZADO]]))</f>
        <v>2019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 s="42">
        <f>IF(TbRegistroEntradas[[#This Row],[DATA DO CAIXA PREVISTO]]="",0,MONTH(TbRegistroEntradas[[#This Row],[DATA DO CAIXA PREVISTO]]))</f>
        <v>12</v>
      </c>
      <c r="N163" s="42">
        <f>IF(TbRegistroEntradas[[#This Row],[DATA DO CAIXA PREVISTO]]="",0,YEAR(TbRegistroEntradas[[#This Row],[DATA DO CAIXA PREVISTO]]))</f>
        <v>2018</v>
      </c>
      <c r="O163" s="42" t="str">
        <f ca="1">IF(AND(TbRegistroEntradas[[#This Row],[DATA DO CAIXA PREVISTO]]&lt;TODAY(),TbRegistroEntradas[[#This Row],[DATA DO CAIXA REALIZADO]]=""),"vencida","Nao vencida")</f>
        <v>Nao vencida</v>
      </c>
      <c r="P163" s="42" t="str">
        <f>IF(TbRegistroEntradas[[#This Row],[DATA DA COMPETÊNCIA]]=TbRegistroEntradas[[#This Row],[DATA DO CAIXA PREVISTO]],"Vista","Prazo")</f>
        <v>Prazo</v>
      </c>
      <c r="Q16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82</v>
      </c>
    </row>
    <row r="164" spans="2:17" ht="23.1" customHeight="1" x14ac:dyDescent="0.25">
      <c r="B164" s="7">
        <v>43464</v>
      </c>
      <c r="C164" s="7">
        <v>43421</v>
      </c>
      <c r="D164" s="7">
        <v>43464</v>
      </c>
      <c r="E164" t="s">
        <v>13</v>
      </c>
      <c r="F164" t="s">
        <v>14</v>
      </c>
      <c r="G164" t="s">
        <v>174</v>
      </c>
      <c r="H164" s="8">
        <v>3068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 s="42">
        <f>IF(TbRegistroEntradas[[#This Row],[DATA DO CAIXA PREVISTO]]="",0,MONTH(TbRegistroEntradas[[#This Row],[DATA DO CAIXA PREVISTO]]))</f>
        <v>12</v>
      </c>
      <c r="N164" s="42">
        <f>IF(TbRegistroEntradas[[#This Row],[DATA DO CAIXA PREVISTO]]="",0,YEAR(TbRegistroEntradas[[#This Row],[DATA DO CAIXA PREVISTO]]))</f>
        <v>2018</v>
      </c>
      <c r="O164" s="42" t="str">
        <f ca="1">IF(AND(TbRegistroEntradas[[#This Row],[DATA DO CAIXA PREVISTO]]&lt;TODAY(),TbRegistroEntradas[[#This Row],[DATA DO CAIXA REALIZADO]]=""),"vencida","Nao vencida")</f>
        <v>Nao vencida</v>
      </c>
      <c r="P164" s="42" t="str">
        <f>IF(TbRegistroEntradas[[#This Row],[DATA DA COMPETÊNCIA]]=TbRegistroEntradas[[#This Row],[DATA DO CAIXA PREVISTO]],"Vista","Prazo")</f>
        <v>Prazo</v>
      </c>
      <c r="Q16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5" spans="2:17" ht="23.1" customHeight="1" x14ac:dyDescent="0.25">
      <c r="B165" s="7">
        <v>43455</v>
      </c>
      <c r="C165" s="7">
        <v>43425</v>
      </c>
      <c r="D165" s="7">
        <v>43455</v>
      </c>
      <c r="E165" t="s">
        <v>13</v>
      </c>
      <c r="F165" t="s">
        <v>16</v>
      </c>
      <c r="G165" t="s">
        <v>175</v>
      </c>
      <c r="H165" s="8">
        <v>1880</v>
      </c>
      <c r="I165">
        <f>IF(TbRegistroEntradas[[#This Row],[DATA DO CAIXA REALIZADO]]="",0,MONTH(TbRegistroEntradas[[#This Row],[DATA DO CAIXA REALIZADO]]))</f>
        <v>12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 s="42">
        <f>IF(TbRegistroEntradas[[#This Row],[DATA DO CAIXA PREVISTO]]="",0,MONTH(TbRegistroEntradas[[#This Row],[DATA DO CAIXA PREVISTO]]))</f>
        <v>12</v>
      </c>
      <c r="N165" s="42">
        <f>IF(TbRegistroEntradas[[#This Row],[DATA DO CAIXA PREVISTO]]="",0,YEAR(TbRegistroEntradas[[#This Row],[DATA DO CAIXA PREVISTO]]))</f>
        <v>2018</v>
      </c>
      <c r="O165" s="42" t="str">
        <f ca="1">IF(AND(TbRegistroEntradas[[#This Row],[DATA DO CAIXA PREVISTO]]&lt;TODAY(),TbRegistroEntradas[[#This Row],[DATA DO CAIXA REALIZADO]]=""),"vencida","Nao vencida")</f>
        <v>Nao vencida</v>
      </c>
      <c r="P165" s="42" t="str">
        <f>IF(TbRegistroEntradas[[#This Row],[DATA DA COMPETÊNCIA]]=TbRegistroEntradas[[#This Row],[DATA DO CAIXA PREVISTO]],"Vista","Prazo")</f>
        <v>Prazo</v>
      </c>
      <c r="Q16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6" spans="2:17" ht="23.1" customHeight="1" x14ac:dyDescent="0.25">
      <c r="C166" s="7">
        <v>43427</v>
      </c>
      <c r="D166" s="7">
        <v>43465</v>
      </c>
      <c r="E166" t="s">
        <v>13</v>
      </c>
      <c r="F166" t="s">
        <v>16</v>
      </c>
      <c r="G166" t="s">
        <v>176</v>
      </c>
      <c r="H166" s="8">
        <v>1414</v>
      </c>
      <c r="I166">
        <f>IF(TbRegistroEntradas[[#This Row],[DATA DO CAIXA REALIZADO]]="",0,MONTH(TbRegistroEntradas[[#This Row],[DATA DO CAIXA REALIZADO]]))</f>
        <v>0</v>
      </c>
      <c r="J166">
        <f>IF(TbRegistroEntradas[[#This Row],[DATA DO CAIXA REALIZADO]]="",0,YEAR(TbRegistroEntradas[[#This Row],[DATA DO CAIXA REALIZADO]]))</f>
        <v>0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 s="42">
        <f>IF(TbRegistroEntradas[[#This Row],[DATA DO CAIXA PREVISTO]]="",0,MONTH(TbRegistroEntradas[[#This Row],[DATA DO CAIXA PREVISTO]]))</f>
        <v>12</v>
      </c>
      <c r="N166" s="42">
        <f>IF(TbRegistroEntradas[[#This Row],[DATA DO CAIXA PREVISTO]]="",0,YEAR(TbRegistroEntradas[[#This Row],[DATA DO CAIXA PREVISTO]]))</f>
        <v>2018</v>
      </c>
      <c r="O166" s="42" t="str">
        <f ca="1">IF(AND(TbRegistroEntradas[[#This Row],[DATA DO CAIXA PREVISTO]]&lt;TODAY(),TbRegistroEntradas[[#This Row],[DATA DO CAIXA REALIZADO]]=""),"vencida","Nao vencida")</f>
        <v>vencida</v>
      </c>
      <c r="P166" s="42" t="str">
        <f>IF(TbRegistroEntradas[[#This Row],[DATA DA COMPETÊNCIA]]=TbRegistroEntradas[[#This Row],[DATA DO CAIXA PREVISTO]],"Vista","Prazo")</f>
        <v>Prazo</v>
      </c>
      <c r="Q16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662</v>
      </c>
    </row>
    <row r="167" spans="2:17" ht="23.1" customHeight="1" x14ac:dyDescent="0.25">
      <c r="C167" s="7">
        <v>43430</v>
      </c>
      <c r="D167" s="7">
        <v>43447</v>
      </c>
      <c r="E167" t="s">
        <v>13</v>
      </c>
      <c r="F167" t="s">
        <v>27</v>
      </c>
      <c r="G167" t="s">
        <v>177</v>
      </c>
      <c r="H167" s="8">
        <v>919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11</v>
      </c>
      <c r="L167">
        <f>IF(TbRegistroEntradas[[#This Row],[DATA DA COMPETÊNCIA]]="",0,YEAR(TbRegistroEntradas[[#This Row],[DATA DA COMPETÊNCIA]]))</f>
        <v>2018</v>
      </c>
      <c r="M167" s="42">
        <f>IF(TbRegistroEntradas[[#This Row],[DATA DO CAIXA PREVISTO]]="",0,MONTH(TbRegistroEntradas[[#This Row],[DATA DO CAIXA PREVISTO]]))</f>
        <v>12</v>
      </c>
      <c r="N167" s="42">
        <f>IF(TbRegistroEntradas[[#This Row],[DATA DO CAIXA PREVISTO]]="",0,YEAR(TbRegistroEntradas[[#This Row],[DATA DO CAIXA PREVISTO]]))</f>
        <v>2018</v>
      </c>
      <c r="O167" s="42" t="str">
        <f ca="1">IF(AND(TbRegistroEntradas[[#This Row],[DATA DO CAIXA PREVISTO]]&lt;TODAY(),TbRegistroEntradas[[#This Row],[DATA DO CAIXA REALIZADO]]=""),"vencida","Nao vencida")</f>
        <v>vencida</v>
      </c>
      <c r="P167" s="42" t="str">
        <f>IF(TbRegistroEntradas[[#This Row],[DATA DA COMPETÊNCIA]]=TbRegistroEntradas[[#This Row],[DATA DO CAIXA PREVISTO]],"Vista","Prazo")</f>
        <v>Prazo</v>
      </c>
      <c r="Q16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680</v>
      </c>
    </row>
    <row r="168" spans="2:17" ht="23.1" customHeight="1" x14ac:dyDescent="0.25">
      <c r="B168" s="7">
        <v>43477</v>
      </c>
      <c r="C168" s="7">
        <v>43431</v>
      </c>
      <c r="D168" s="7">
        <v>43477</v>
      </c>
      <c r="E168" t="s">
        <v>13</v>
      </c>
      <c r="F168" t="s">
        <v>16</v>
      </c>
      <c r="G168" t="s">
        <v>178</v>
      </c>
      <c r="H168" s="8">
        <v>4801</v>
      </c>
      <c r="I168">
        <f>IF(TbRegistroEntradas[[#This Row],[DATA DO CAIXA REALIZADO]]="",0,MONTH(TbRegistroEntradas[[#This Row],[DATA DO CAIXA REALIZADO]]))</f>
        <v>1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11</v>
      </c>
      <c r="L168">
        <f>IF(TbRegistroEntradas[[#This Row],[DATA DA COMPETÊNCIA]]="",0,YEAR(TbRegistroEntradas[[#This Row],[DATA DA COMPETÊNCIA]]))</f>
        <v>2018</v>
      </c>
      <c r="M168" s="42">
        <f>IF(TbRegistroEntradas[[#This Row],[DATA DO CAIXA PREVISTO]]="",0,MONTH(TbRegistroEntradas[[#This Row],[DATA DO CAIXA PREVISTO]]))</f>
        <v>1</v>
      </c>
      <c r="N168" s="42">
        <f>IF(TbRegistroEntradas[[#This Row],[DATA DO CAIXA PREVISTO]]="",0,YEAR(TbRegistroEntradas[[#This Row],[DATA DO CAIXA PREVISTO]]))</f>
        <v>2019</v>
      </c>
      <c r="O168" s="42" t="str">
        <f ca="1">IF(AND(TbRegistroEntradas[[#This Row],[DATA DO CAIXA PREVISTO]]&lt;TODAY(),TbRegistroEntradas[[#This Row],[DATA DO CAIXA REALIZADO]]=""),"vencida","Nao vencida")</f>
        <v>Nao vencida</v>
      </c>
      <c r="P168" s="42" t="str">
        <f>IF(TbRegistroEntradas[[#This Row],[DATA DA COMPETÊNCIA]]=TbRegistroEntradas[[#This Row],[DATA DO CAIXA PREVISTO]],"Vista","Prazo")</f>
        <v>Prazo</v>
      </c>
      <c r="Q16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9" spans="2:17" ht="23.1" customHeight="1" x14ac:dyDescent="0.25">
      <c r="C169" s="7">
        <v>43434</v>
      </c>
      <c r="D169" s="7">
        <v>43455</v>
      </c>
      <c r="E169" t="s">
        <v>13</v>
      </c>
      <c r="F169" t="s">
        <v>19</v>
      </c>
      <c r="G169" t="s">
        <v>179</v>
      </c>
      <c r="H169" s="8">
        <v>4639</v>
      </c>
      <c r="I169">
        <f>IF(TbRegistroEntradas[[#This Row],[DATA DO CAIXA REALIZADO]]="",0,MONTH(TbRegistroEntradas[[#This Row],[DATA DO CAIXA REALIZADO]]))</f>
        <v>0</v>
      </c>
      <c r="J169">
        <f>IF(TbRegistroEntradas[[#This Row],[DATA DO CAIXA REALIZADO]]="",0,YEAR(TbRegistroEntradas[[#This Row],[DATA DO CAIXA REALIZADO]]))</f>
        <v>0</v>
      </c>
      <c r="K169">
        <f>IF(TbRegistroEntradas[[#This Row],[DATA DA COMPETÊNCIA]]="",0,MONTH(TbRegistroEntradas[[#This Row],[DATA DA COMPETÊNCIA]]))</f>
        <v>11</v>
      </c>
      <c r="L169">
        <f>IF(TbRegistroEntradas[[#This Row],[DATA DA COMPETÊNCIA]]="",0,YEAR(TbRegistroEntradas[[#This Row],[DATA DA COMPETÊNCIA]]))</f>
        <v>2018</v>
      </c>
      <c r="M169" s="42">
        <f>IF(TbRegistroEntradas[[#This Row],[DATA DO CAIXA PREVISTO]]="",0,MONTH(TbRegistroEntradas[[#This Row],[DATA DO CAIXA PREVISTO]]))</f>
        <v>12</v>
      </c>
      <c r="N169" s="42">
        <f>IF(TbRegistroEntradas[[#This Row],[DATA DO CAIXA PREVISTO]]="",0,YEAR(TbRegistroEntradas[[#This Row],[DATA DO CAIXA PREVISTO]]))</f>
        <v>2018</v>
      </c>
      <c r="O169" s="42" t="str">
        <f ca="1">IF(AND(TbRegistroEntradas[[#This Row],[DATA DO CAIXA PREVISTO]]&lt;TODAY(),TbRegistroEntradas[[#This Row],[DATA DO CAIXA REALIZADO]]=""),"vencida","Nao vencida")</f>
        <v>vencida</v>
      </c>
      <c r="P169" s="42" t="str">
        <f>IF(TbRegistroEntradas[[#This Row],[DATA DA COMPETÊNCIA]]=TbRegistroEntradas[[#This Row],[DATA DO CAIXA PREVISTO]],"Vista","Prazo")</f>
        <v>Prazo</v>
      </c>
      <c r="Q16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672</v>
      </c>
    </row>
    <row r="170" spans="2:17" ht="23.1" customHeight="1" x14ac:dyDescent="0.25">
      <c r="B170" s="7">
        <v>43544</v>
      </c>
      <c r="C170" s="7">
        <v>43440</v>
      </c>
      <c r="D170" s="7">
        <v>43487</v>
      </c>
      <c r="E170" t="s">
        <v>13</v>
      </c>
      <c r="F170" t="s">
        <v>16</v>
      </c>
      <c r="G170" t="s">
        <v>180</v>
      </c>
      <c r="H170" s="8">
        <v>1209</v>
      </c>
      <c r="I170">
        <f>IF(TbRegistroEntradas[[#This Row],[DATA DO CAIXA REALIZADO]]="",0,MONTH(TbRegistroEntradas[[#This Row],[DATA DO CAIXA REALIZADO]]))</f>
        <v>3</v>
      </c>
      <c r="J170">
        <f>IF(TbRegistroEntradas[[#This Row],[DATA DO CAIXA REALIZADO]]="",0,YEAR(TbRegistroEntradas[[#This Row],[DATA DO CAIXA REALIZADO]]))</f>
        <v>2019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 s="42">
        <f>IF(TbRegistroEntradas[[#This Row],[DATA DO CAIXA PREVISTO]]="",0,MONTH(TbRegistroEntradas[[#This Row],[DATA DO CAIXA PREVISTO]]))</f>
        <v>1</v>
      </c>
      <c r="N170" s="42">
        <f>IF(TbRegistroEntradas[[#This Row],[DATA DO CAIXA PREVISTO]]="",0,YEAR(TbRegistroEntradas[[#This Row],[DATA DO CAIXA PREVISTO]]))</f>
        <v>2019</v>
      </c>
      <c r="O170" s="42" t="str">
        <f ca="1">IF(AND(TbRegistroEntradas[[#This Row],[DATA DO CAIXA PREVISTO]]&lt;TODAY(),TbRegistroEntradas[[#This Row],[DATA DO CAIXA REALIZADO]]=""),"vencida","Nao vencida")</f>
        <v>Nao vencida</v>
      </c>
      <c r="P170" s="42" t="str">
        <f>IF(TbRegistroEntradas[[#This Row],[DATA DA COMPETÊNCIA]]=TbRegistroEntradas[[#This Row],[DATA DO CAIXA PREVISTO]],"Vista","Prazo")</f>
        <v>Prazo</v>
      </c>
      <c r="Q17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57</v>
      </c>
    </row>
    <row r="171" spans="2:17" ht="23.1" customHeight="1" x14ac:dyDescent="0.25">
      <c r="C171" s="7">
        <v>43444</v>
      </c>
      <c r="D171" s="7">
        <v>43477</v>
      </c>
      <c r="E171" t="s">
        <v>13</v>
      </c>
      <c r="F171" t="s">
        <v>19</v>
      </c>
      <c r="G171" t="s">
        <v>181</v>
      </c>
      <c r="H171" s="8">
        <v>483</v>
      </c>
      <c r="I171">
        <f>IF(TbRegistroEntradas[[#This Row],[DATA DO CAIXA REALIZADO]]="",0,MONTH(TbRegistroEntradas[[#This Row],[DATA DO CAIXA REALIZADO]]))</f>
        <v>0</v>
      </c>
      <c r="J171">
        <f>IF(TbRegistroEntradas[[#This Row],[DATA DO CAIXA REALIZADO]]="",0,YEAR(TbRegistroEntradas[[#This Row],[DATA DO CAIXA REALIZADO]]))</f>
        <v>0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 s="42">
        <f>IF(TbRegistroEntradas[[#This Row],[DATA DO CAIXA PREVISTO]]="",0,MONTH(TbRegistroEntradas[[#This Row],[DATA DO CAIXA PREVISTO]]))</f>
        <v>1</v>
      </c>
      <c r="N171" s="42">
        <f>IF(TbRegistroEntradas[[#This Row],[DATA DO CAIXA PREVISTO]]="",0,YEAR(TbRegistroEntradas[[#This Row],[DATA DO CAIXA PREVISTO]]))</f>
        <v>2019</v>
      </c>
      <c r="O171" s="42" t="str">
        <f ca="1">IF(AND(TbRegistroEntradas[[#This Row],[DATA DO CAIXA PREVISTO]]&lt;TODAY(),TbRegistroEntradas[[#This Row],[DATA DO CAIXA REALIZADO]]=""),"vencida","Nao vencida")</f>
        <v>vencida</v>
      </c>
      <c r="P171" s="42" t="str">
        <f>IF(TbRegistroEntradas[[#This Row],[DATA DA COMPETÊNCIA]]=TbRegistroEntradas[[#This Row],[DATA DO CAIXA PREVISTO]],"Vista","Prazo")</f>
        <v>Prazo</v>
      </c>
      <c r="Q17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650</v>
      </c>
    </row>
    <row r="172" spans="2:17" ht="23.1" customHeight="1" x14ac:dyDescent="0.25">
      <c r="B172" s="7">
        <v>43469</v>
      </c>
      <c r="C172" s="7">
        <v>43451</v>
      </c>
      <c r="D172" s="7">
        <v>43469</v>
      </c>
      <c r="E172" t="s">
        <v>13</v>
      </c>
      <c r="F172" t="s">
        <v>16</v>
      </c>
      <c r="G172" t="s">
        <v>182</v>
      </c>
      <c r="H172" s="8">
        <v>373</v>
      </c>
      <c r="I172">
        <f>IF(TbRegistroEntradas[[#This Row],[DATA DO CAIXA REALIZADO]]="",0,MONTH(TbRegistroEntradas[[#This Row],[DATA DO CAIXA REALIZADO]]))</f>
        <v>1</v>
      </c>
      <c r="J172">
        <f>IF(TbRegistroEntradas[[#This Row],[DATA DO CAIXA REALIZADO]]="",0,YEAR(TbRegistroEntradas[[#This Row],[DATA DO CAIXA REALIZADO]]))</f>
        <v>2019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 s="42">
        <f>IF(TbRegistroEntradas[[#This Row],[DATA DO CAIXA PREVISTO]]="",0,MONTH(TbRegistroEntradas[[#This Row],[DATA DO CAIXA PREVISTO]]))</f>
        <v>1</v>
      </c>
      <c r="N172" s="42">
        <f>IF(TbRegistroEntradas[[#This Row],[DATA DO CAIXA PREVISTO]]="",0,YEAR(TbRegistroEntradas[[#This Row],[DATA DO CAIXA PREVISTO]]))</f>
        <v>2019</v>
      </c>
      <c r="O172" s="42" t="str">
        <f ca="1">IF(AND(TbRegistroEntradas[[#This Row],[DATA DO CAIXA PREVISTO]]&lt;TODAY(),TbRegistroEntradas[[#This Row],[DATA DO CAIXA REALIZADO]]=""),"vencida","Nao vencida")</f>
        <v>Nao vencida</v>
      </c>
      <c r="P172" s="42" t="str">
        <f>IF(TbRegistroEntradas[[#This Row],[DATA DA COMPETÊNCIA]]=TbRegistroEntradas[[#This Row],[DATA DO CAIXA PREVISTO]],"Vista","Prazo")</f>
        <v>Prazo</v>
      </c>
      <c r="Q17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3" spans="2:17" ht="23.1" customHeight="1" x14ac:dyDescent="0.25">
      <c r="B173" s="7">
        <v>43459</v>
      </c>
      <c r="C173" s="7">
        <v>43454</v>
      </c>
      <c r="D173" s="7">
        <v>43459</v>
      </c>
      <c r="E173" t="s">
        <v>13</v>
      </c>
      <c r="F173" t="s">
        <v>14</v>
      </c>
      <c r="G173" t="s">
        <v>183</v>
      </c>
      <c r="H173" s="8">
        <v>2088</v>
      </c>
      <c r="I173">
        <f>IF(TbRegistroEntradas[[#This Row],[DATA DO CAIXA REALIZADO]]="",0,MONTH(TbRegistroEntradas[[#This Row],[DATA DO CAIXA REALIZADO]]))</f>
        <v>12</v>
      </c>
      <c r="J173">
        <f>IF(TbRegistroEntradas[[#This Row],[DATA DO CAIXA REALIZADO]]="",0,YEAR(TbRegistroEntradas[[#This Row],[DATA DO CAIXA REALIZADO]]))</f>
        <v>2018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 s="42">
        <f>IF(TbRegistroEntradas[[#This Row],[DATA DO CAIXA PREVISTO]]="",0,MONTH(TbRegistroEntradas[[#This Row],[DATA DO CAIXA PREVISTO]]))</f>
        <v>12</v>
      </c>
      <c r="N173" s="42">
        <f>IF(TbRegistroEntradas[[#This Row],[DATA DO CAIXA PREVISTO]]="",0,YEAR(TbRegistroEntradas[[#This Row],[DATA DO CAIXA PREVISTO]]))</f>
        <v>2018</v>
      </c>
      <c r="O173" s="42" t="str">
        <f ca="1">IF(AND(TbRegistroEntradas[[#This Row],[DATA DO CAIXA PREVISTO]]&lt;TODAY(),TbRegistroEntradas[[#This Row],[DATA DO CAIXA REALIZADO]]=""),"vencida","Nao vencida")</f>
        <v>Nao vencida</v>
      </c>
      <c r="P173" s="42" t="str">
        <f>IF(TbRegistroEntradas[[#This Row],[DATA DA COMPETÊNCIA]]=TbRegistroEntradas[[#This Row],[DATA DO CAIXA PREVISTO]],"Vista","Prazo")</f>
        <v>Prazo</v>
      </c>
      <c r="Q17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4" spans="2:17" ht="23.1" customHeight="1" x14ac:dyDescent="0.25">
      <c r="B174" s="7">
        <v>43497</v>
      </c>
      <c r="C174" s="7">
        <v>43455</v>
      </c>
      <c r="D174" s="7">
        <v>43497</v>
      </c>
      <c r="E174" t="s">
        <v>13</v>
      </c>
      <c r="F174" t="s">
        <v>19</v>
      </c>
      <c r="G174" t="s">
        <v>184</v>
      </c>
      <c r="H174" s="8">
        <v>1168</v>
      </c>
      <c r="I174">
        <f>IF(TbRegistroEntradas[[#This Row],[DATA DO CAIXA REALIZADO]]="",0,MONTH(TbRegistroEntradas[[#This Row],[DATA DO CAIXA REALIZADO]]))</f>
        <v>2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 s="42">
        <f>IF(TbRegistroEntradas[[#This Row],[DATA DO CAIXA PREVISTO]]="",0,MONTH(TbRegistroEntradas[[#This Row],[DATA DO CAIXA PREVISTO]]))</f>
        <v>2</v>
      </c>
      <c r="N174" s="42">
        <f>IF(TbRegistroEntradas[[#This Row],[DATA DO CAIXA PREVISTO]]="",0,YEAR(TbRegistroEntradas[[#This Row],[DATA DO CAIXA PREVISTO]]))</f>
        <v>2019</v>
      </c>
      <c r="O174" s="42" t="str">
        <f ca="1">IF(AND(TbRegistroEntradas[[#This Row],[DATA DO CAIXA PREVISTO]]&lt;TODAY(),TbRegistroEntradas[[#This Row],[DATA DO CAIXA REALIZADO]]=""),"vencida","Nao vencida")</f>
        <v>Nao vencida</v>
      </c>
      <c r="P174" s="42" t="str">
        <f>IF(TbRegistroEntradas[[#This Row],[DATA DA COMPETÊNCIA]]=TbRegistroEntradas[[#This Row],[DATA DO CAIXA PREVISTO]],"Vista","Prazo")</f>
        <v>Prazo</v>
      </c>
      <c r="Q17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5" spans="2:17" ht="23.1" customHeight="1" x14ac:dyDescent="0.25">
      <c r="B175" s="7">
        <v>43550</v>
      </c>
      <c r="C175" s="7">
        <v>43457</v>
      </c>
      <c r="D175" s="7">
        <v>43493</v>
      </c>
      <c r="E175" t="s">
        <v>13</v>
      </c>
      <c r="F175" t="s">
        <v>19</v>
      </c>
      <c r="G175" t="s">
        <v>185</v>
      </c>
      <c r="H175" s="8">
        <v>4429</v>
      </c>
      <c r="I175">
        <f>IF(TbRegistroEntradas[[#This Row],[DATA DO CAIXA REALIZADO]]="",0,MONTH(TbRegistroEntradas[[#This Row],[DATA DO CAIXA REALIZADO]]))</f>
        <v>3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12</v>
      </c>
      <c r="L175">
        <f>IF(TbRegistroEntradas[[#This Row],[DATA DA COMPETÊNCIA]]="",0,YEAR(TbRegistroEntradas[[#This Row],[DATA DA COMPETÊNCIA]]))</f>
        <v>2018</v>
      </c>
      <c r="M175" s="42">
        <f>IF(TbRegistroEntradas[[#This Row],[DATA DO CAIXA PREVISTO]]="",0,MONTH(TbRegistroEntradas[[#This Row],[DATA DO CAIXA PREVISTO]]))</f>
        <v>1</v>
      </c>
      <c r="N175" s="42">
        <f>IF(TbRegistroEntradas[[#This Row],[DATA DO CAIXA PREVISTO]]="",0,YEAR(TbRegistroEntradas[[#This Row],[DATA DO CAIXA PREVISTO]]))</f>
        <v>2019</v>
      </c>
      <c r="O175" s="42" t="str">
        <f ca="1">IF(AND(TbRegistroEntradas[[#This Row],[DATA DO CAIXA PREVISTO]]&lt;TODAY(),TbRegistroEntradas[[#This Row],[DATA DO CAIXA REALIZADO]]=""),"vencida","Nao vencida")</f>
        <v>Nao vencida</v>
      </c>
      <c r="P175" s="42" t="str">
        <f>IF(TbRegistroEntradas[[#This Row],[DATA DA COMPETÊNCIA]]=TbRegistroEntradas[[#This Row],[DATA DO CAIXA PREVISTO]],"Vista","Prazo")</f>
        <v>Prazo</v>
      </c>
      <c r="Q17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57</v>
      </c>
    </row>
    <row r="176" spans="2:17" ht="23.1" customHeight="1" x14ac:dyDescent="0.25">
      <c r="B176" s="7">
        <v>43519</v>
      </c>
      <c r="C176" s="7">
        <v>43462</v>
      </c>
      <c r="D176" s="7">
        <v>43519</v>
      </c>
      <c r="E176" t="s">
        <v>13</v>
      </c>
      <c r="F176" t="s">
        <v>16</v>
      </c>
      <c r="G176" t="s">
        <v>186</v>
      </c>
      <c r="H176" s="8">
        <v>4955</v>
      </c>
      <c r="I176">
        <f>IF(TbRegistroEntradas[[#This Row],[DATA DO CAIXA REALIZADO]]="",0,MONTH(TbRegistroEntradas[[#This Row],[DATA DO CAIXA REALIZADO]]))</f>
        <v>2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12</v>
      </c>
      <c r="L176">
        <f>IF(TbRegistroEntradas[[#This Row],[DATA DA COMPETÊNCIA]]="",0,YEAR(TbRegistroEntradas[[#This Row],[DATA DA COMPETÊNCIA]]))</f>
        <v>2018</v>
      </c>
      <c r="M176" s="42">
        <f>IF(TbRegistroEntradas[[#This Row],[DATA DO CAIXA PREVISTO]]="",0,MONTH(TbRegistroEntradas[[#This Row],[DATA DO CAIXA PREVISTO]]))</f>
        <v>2</v>
      </c>
      <c r="N176" s="42">
        <f>IF(TbRegistroEntradas[[#This Row],[DATA DO CAIXA PREVISTO]]="",0,YEAR(TbRegistroEntradas[[#This Row],[DATA DO CAIXA PREVISTO]]))</f>
        <v>2019</v>
      </c>
      <c r="O176" s="42" t="str">
        <f ca="1">IF(AND(TbRegistroEntradas[[#This Row],[DATA DO CAIXA PREVISTO]]&lt;TODAY(),TbRegistroEntradas[[#This Row],[DATA DO CAIXA REALIZADO]]=""),"vencida","Nao vencida")</f>
        <v>Nao vencida</v>
      </c>
      <c r="P176" s="42" t="str">
        <f>IF(TbRegistroEntradas[[#This Row],[DATA DA COMPETÊNCIA]]=TbRegistroEntradas[[#This Row],[DATA DO CAIXA PREVISTO]],"Vista","Prazo")</f>
        <v>Prazo</v>
      </c>
      <c r="Q17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7" spans="2:17" ht="23.1" customHeight="1" x14ac:dyDescent="0.25">
      <c r="B177" s="7">
        <v>43484</v>
      </c>
      <c r="C177" s="7">
        <v>43465</v>
      </c>
      <c r="D177" s="7">
        <v>43483</v>
      </c>
      <c r="E177" t="s">
        <v>13</v>
      </c>
      <c r="F177" t="s">
        <v>16</v>
      </c>
      <c r="G177" t="s">
        <v>187</v>
      </c>
      <c r="H177" s="8">
        <v>3201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12</v>
      </c>
      <c r="L177">
        <f>IF(TbRegistroEntradas[[#This Row],[DATA DA COMPETÊNCIA]]="",0,YEAR(TbRegistroEntradas[[#This Row],[DATA DA COMPETÊNCIA]]))</f>
        <v>2018</v>
      </c>
      <c r="M177" s="42">
        <f>IF(TbRegistroEntradas[[#This Row],[DATA DO CAIXA PREVISTO]]="",0,MONTH(TbRegistroEntradas[[#This Row],[DATA DO CAIXA PREVISTO]]))</f>
        <v>1</v>
      </c>
      <c r="N177" s="42">
        <f>IF(TbRegistroEntradas[[#This Row],[DATA DO CAIXA PREVISTO]]="",0,YEAR(TbRegistroEntradas[[#This Row],[DATA DO CAIXA PREVISTO]]))</f>
        <v>2019</v>
      </c>
      <c r="O177" s="42" t="str">
        <f ca="1">IF(AND(TbRegistroEntradas[[#This Row],[DATA DO CAIXA PREVISTO]]&lt;TODAY(),TbRegistroEntradas[[#This Row],[DATA DO CAIXA REALIZADO]]=""),"vencida","Nao vencida")</f>
        <v>Nao vencida</v>
      </c>
      <c r="P177" s="42" t="str">
        <f>IF(TbRegistroEntradas[[#This Row],[DATA DA COMPETÊNCIA]]=TbRegistroEntradas[[#This Row],[DATA DO CAIXA PREVISTO]],"Vista","Prazo")</f>
        <v>Prazo</v>
      </c>
      <c r="Q17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</v>
      </c>
    </row>
    <row r="178" spans="2:17" ht="23.1" customHeight="1" x14ac:dyDescent="0.25">
      <c r="B178" s="7">
        <v>43511</v>
      </c>
      <c r="C178" s="7">
        <v>43469</v>
      </c>
      <c r="D178" s="7">
        <v>43511</v>
      </c>
      <c r="E178" t="s">
        <v>13</v>
      </c>
      <c r="F178" t="s">
        <v>30</v>
      </c>
      <c r="G178" t="s">
        <v>188</v>
      </c>
      <c r="H178" s="8">
        <v>3007</v>
      </c>
      <c r="I178">
        <f>IF(TbRegistroEntradas[[#This Row],[DATA DO CAIXA REALIZADO]]="",0,MONTH(TbRegistroEntradas[[#This Row],[DATA DO CAIXA REALIZADO]]))</f>
        <v>2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 s="42">
        <f>IF(TbRegistroEntradas[[#This Row],[DATA DO CAIXA PREVISTO]]="",0,MONTH(TbRegistroEntradas[[#This Row],[DATA DO CAIXA PREVISTO]]))</f>
        <v>2</v>
      </c>
      <c r="N178" s="42">
        <f>IF(TbRegistroEntradas[[#This Row],[DATA DO CAIXA PREVISTO]]="",0,YEAR(TbRegistroEntradas[[#This Row],[DATA DO CAIXA PREVISTO]]))</f>
        <v>2019</v>
      </c>
      <c r="O178" s="42" t="str">
        <f ca="1">IF(AND(TbRegistroEntradas[[#This Row],[DATA DO CAIXA PREVISTO]]&lt;TODAY(),TbRegistroEntradas[[#This Row],[DATA DO CAIXA REALIZADO]]=""),"vencida","Nao vencida")</f>
        <v>Nao vencida</v>
      </c>
      <c r="P178" s="42" t="str">
        <f>IF(TbRegistroEntradas[[#This Row],[DATA DA COMPETÊNCIA]]=TbRegistroEntradas[[#This Row],[DATA DO CAIXA PREVISTO]],"Vista","Prazo")</f>
        <v>Prazo</v>
      </c>
      <c r="Q17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9" spans="2:17" ht="23.1" customHeight="1" x14ac:dyDescent="0.25">
      <c r="B179" s="7">
        <v>43511</v>
      </c>
      <c r="C179" s="7">
        <v>43473</v>
      </c>
      <c r="D179" s="7">
        <v>43511</v>
      </c>
      <c r="E179" t="s">
        <v>13</v>
      </c>
      <c r="F179" t="s">
        <v>19</v>
      </c>
      <c r="G179" t="s">
        <v>189</v>
      </c>
      <c r="H179" s="8">
        <v>900</v>
      </c>
      <c r="I179">
        <f>IF(TbRegistroEntradas[[#This Row],[DATA DO CAIXA REALIZADO]]="",0,MONTH(TbRegistroEntradas[[#This Row],[DATA DO CAIXA REALIZADO]]))</f>
        <v>2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 s="42">
        <f>IF(TbRegistroEntradas[[#This Row],[DATA DO CAIXA PREVISTO]]="",0,MONTH(TbRegistroEntradas[[#This Row],[DATA DO CAIXA PREVISTO]]))</f>
        <v>2</v>
      </c>
      <c r="N179" s="42">
        <f>IF(TbRegistroEntradas[[#This Row],[DATA DO CAIXA PREVISTO]]="",0,YEAR(TbRegistroEntradas[[#This Row],[DATA DO CAIXA PREVISTO]]))</f>
        <v>2019</v>
      </c>
      <c r="O179" s="42" t="str">
        <f ca="1">IF(AND(TbRegistroEntradas[[#This Row],[DATA DO CAIXA PREVISTO]]&lt;TODAY(),TbRegistroEntradas[[#This Row],[DATA DO CAIXA REALIZADO]]=""),"vencida","Nao vencida")</f>
        <v>Nao vencida</v>
      </c>
      <c r="P179" s="42" t="str">
        <f>IF(TbRegistroEntradas[[#This Row],[DATA DA COMPETÊNCIA]]=TbRegistroEntradas[[#This Row],[DATA DO CAIXA PREVISTO]],"Vista","Prazo")</f>
        <v>Prazo</v>
      </c>
      <c r="Q17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0" spans="2:17" ht="23.1" customHeight="1" x14ac:dyDescent="0.25">
      <c r="B180" s="7">
        <v>43509</v>
      </c>
      <c r="C180" s="7">
        <v>43478</v>
      </c>
      <c r="D180" s="7">
        <v>43509</v>
      </c>
      <c r="E180" t="s">
        <v>13</v>
      </c>
      <c r="F180" t="s">
        <v>16</v>
      </c>
      <c r="G180" t="s">
        <v>190</v>
      </c>
      <c r="H180" s="8">
        <v>2970</v>
      </c>
      <c r="I180">
        <f>IF(TbRegistroEntradas[[#This Row],[DATA DO CAIXA REALIZADO]]="",0,MONTH(TbRegistroEntradas[[#This Row],[DATA DO CAIXA REALIZADO]]))</f>
        <v>2</v>
      </c>
      <c r="J180">
        <f>IF(TbRegistroEntradas[[#This Row],[DATA DO CAIXA REALIZADO]]="",0,YEAR(TbRegistroEntradas[[#This Row],[DATA DO CAIXA REALIZADO]]))</f>
        <v>2019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 s="42">
        <f>IF(TbRegistroEntradas[[#This Row],[DATA DO CAIXA PREVISTO]]="",0,MONTH(TbRegistroEntradas[[#This Row],[DATA DO CAIXA PREVISTO]]))</f>
        <v>2</v>
      </c>
      <c r="N180" s="42">
        <f>IF(TbRegistroEntradas[[#This Row],[DATA DO CAIXA PREVISTO]]="",0,YEAR(TbRegistroEntradas[[#This Row],[DATA DO CAIXA PREVISTO]]))</f>
        <v>2019</v>
      </c>
      <c r="O180" s="42" t="str">
        <f ca="1">IF(AND(TbRegistroEntradas[[#This Row],[DATA DO CAIXA PREVISTO]]&lt;TODAY(),TbRegistroEntradas[[#This Row],[DATA DO CAIXA REALIZADO]]=""),"vencida","Nao vencida")</f>
        <v>Nao vencida</v>
      </c>
      <c r="P180" s="42" t="str">
        <f>IF(TbRegistroEntradas[[#This Row],[DATA DA COMPETÊNCIA]]=TbRegistroEntradas[[#This Row],[DATA DO CAIXA PREVISTO]],"Vista","Prazo")</f>
        <v>Prazo</v>
      </c>
      <c r="Q18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1" spans="2:17" ht="23.1" customHeight="1" x14ac:dyDescent="0.25">
      <c r="B181" s="7">
        <v>43601</v>
      </c>
      <c r="C181" s="7">
        <v>43482</v>
      </c>
      <c r="D181" s="7">
        <v>43538</v>
      </c>
      <c r="E181" t="s">
        <v>13</v>
      </c>
      <c r="F181" t="s">
        <v>27</v>
      </c>
      <c r="G181" t="s">
        <v>191</v>
      </c>
      <c r="H181" s="8">
        <v>4993</v>
      </c>
      <c r="I181">
        <f>IF(TbRegistroEntradas[[#This Row],[DATA DO CAIXA REALIZADO]]="",0,MONTH(TbRegistroEntradas[[#This Row],[DATA DO CAIXA REALIZADO]]))</f>
        <v>5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 s="42">
        <f>IF(TbRegistroEntradas[[#This Row],[DATA DO CAIXA PREVISTO]]="",0,MONTH(TbRegistroEntradas[[#This Row],[DATA DO CAIXA PREVISTO]]))</f>
        <v>3</v>
      </c>
      <c r="N181" s="42">
        <f>IF(TbRegistroEntradas[[#This Row],[DATA DO CAIXA PREVISTO]]="",0,YEAR(TbRegistroEntradas[[#This Row],[DATA DO CAIXA PREVISTO]]))</f>
        <v>2019</v>
      </c>
      <c r="O181" s="42" t="str">
        <f ca="1">IF(AND(TbRegistroEntradas[[#This Row],[DATA DO CAIXA PREVISTO]]&lt;TODAY(),TbRegistroEntradas[[#This Row],[DATA DO CAIXA REALIZADO]]=""),"vencida","Nao vencida")</f>
        <v>Nao vencida</v>
      </c>
      <c r="P181" s="42" t="str">
        <f>IF(TbRegistroEntradas[[#This Row],[DATA DA COMPETÊNCIA]]=TbRegistroEntradas[[#This Row],[DATA DO CAIXA PREVISTO]],"Vista","Prazo")</f>
        <v>Prazo</v>
      </c>
      <c r="Q18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63</v>
      </c>
    </row>
    <row r="182" spans="2:17" ht="23.1" customHeight="1" x14ac:dyDescent="0.25">
      <c r="B182" s="7">
        <v>43485</v>
      </c>
      <c r="C182" s="7">
        <v>43485</v>
      </c>
      <c r="D182" s="7">
        <v>43485</v>
      </c>
      <c r="E182" t="s">
        <v>13</v>
      </c>
      <c r="F182" t="s">
        <v>19</v>
      </c>
      <c r="G182" t="s">
        <v>192</v>
      </c>
      <c r="H182" s="8">
        <v>1664</v>
      </c>
      <c r="I182">
        <f>IF(TbRegistroEntradas[[#This Row],[DATA DO CAIXA REALIZADO]]="",0,MONTH(TbRegistroEntradas[[#This Row],[DATA DO CAIXA REALIZADO]]))</f>
        <v>1</v>
      </c>
      <c r="J182">
        <f>IF(TbRegistroEntradas[[#This Row],[DATA DO CAIXA REALIZADO]]="",0,YEAR(TbRegistroEntradas[[#This Row],[DATA DO CAIXA REALIZADO]]))</f>
        <v>2019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 s="42">
        <f>IF(TbRegistroEntradas[[#This Row],[DATA DO CAIXA PREVISTO]]="",0,MONTH(TbRegistroEntradas[[#This Row],[DATA DO CAIXA PREVISTO]]))</f>
        <v>1</v>
      </c>
      <c r="N182" s="42">
        <f>IF(TbRegistroEntradas[[#This Row],[DATA DO CAIXA PREVISTO]]="",0,YEAR(TbRegistroEntradas[[#This Row],[DATA DO CAIXA PREVISTO]]))</f>
        <v>2019</v>
      </c>
      <c r="O182" s="42" t="str">
        <f ca="1">IF(AND(TbRegistroEntradas[[#This Row],[DATA DO CAIXA PREVISTO]]&lt;TODAY(),TbRegistroEntradas[[#This Row],[DATA DO CAIXA REALIZADO]]=""),"vencida","Nao vencida")</f>
        <v>Nao vencida</v>
      </c>
      <c r="P182" s="42" t="str">
        <f>IF(TbRegistroEntradas[[#This Row],[DATA DA COMPETÊNCIA]]=TbRegistroEntradas[[#This Row],[DATA DO CAIXA PREVISTO]],"Vista","Prazo")</f>
        <v>Vista</v>
      </c>
      <c r="Q18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3" spans="2:17" ht="23.1" customHeight="1" x14ac:dyDescent="0.25">
      <c r="B183" s="7">
        <v>43522</v>
      </c>
      <c r="C183" s="7">
        <v>43486</v>
      </c>
      <c r="D183" s="7">
        <v>43522</v>
      </c>
      <c r="E183" t="s">
        <v>13</v>
      </c>
      <c r="F183" t="s">
        <v>16</v>
      </c>
      <c r="G183" t="s">
        <v>193</v>
      </c>
      <c r="H183" s="8">
        <v>1815</v>
      </c>
      <c r="I183">
        <f>IF(TbRegistroEntradas[[#This Row],[DATA DO CAIXA REALIZADO]]="",0,MONTH(TbRegistroEntradas[[#This Row],[DATA DO CAIXA REALIZADO]]))</f>
        <v>2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 s="42">
        <f>IF(TbRegistroEntradas[[#This Row],[DATA DO CAIXA PREVISTO]]="",0,MONTH(TbRegistroEntradas[[#This Row],[DATA DO CAIXA PREVISTO]]))</f>
        <v>2</v>
      </c>
      <c r="N183" s="42">
        <f>IF(TbRegistroEntradas[[#This Row],[DATA DO CAIXA PREVISTO]]="",0,YEAR(TbRegistroEntradas[[#This Row],[DATA DO CAIXA PREVISTO]]))</f>
        <v>2019</v>
      </c>
      <c r="O183" s="42" t="str">
        <f ca="1">IF(AND(TbRegistroEntradas[[#This Row],[DATA DO CAIXA PREVISTO]]&lt;TODAY(),TbRegistroEntradas[[#This Row],[DATA DO CAIXA REALIZADO]]=""),"vencida","Nao vencida")</f>
        <v>Nao vencida</v>
      </c>
      <c r="P183" s="42" t="str">
        <f>IF(TbRegistroEntradas[[#This Row],[DATA DA COMPETÊNCIA]]=TbRegistroEntradas[[#This Row],[DATA DO CAIXA PREVISTO]],"Vista","Prazo")</f>
        <v>Prazo</v>
      </c>
      <c r="Q18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4" spans="2:17" ht="23.1" customHeight="1" x14ac:dyDescent="0.25">
      <c r="B184" s="7">
        <v>43505</v>
      </c>
      <c r="C184" s="7">
        <v>43488</v>
      </c>
      <c r="D184" s="7">
        <v>43505</v>
      </c>
      <c r="E184" t="s">
        <v>13</v>
      </c>
      <c r="F184" t="s">
        <v>30</v>
      </c>
      <c r="G184" t="s">
        <v>194</v>
      </c>
      <c r="H184" s="8">
        <v>3752</v>
      </c>
      <c r="I184">
        <f>IF(TbRegistroEntradas[[#This Row],[DATA DO CAIXA REALIZADO]]="",0,MONTH(TbRegistroEntradas[[#This Row],[DATA DO CAIXA REALIZADO]]))</f>
        <v>2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1</v>
      </c>
      <c r="L184">
        <f>IF(TbRegistroEntradas[[#This Row],[DATA DA COMPETÊNCIA]]="",0,YEAR(TbRegistroEntradas[[#This Row],[DATA DA COMPETÊNCIA]]))</f>
        <v>2019</v>
      </c>
      <c r="M184" s="42">
        <f>IF(TbRegistroEntradas[[#This Row],[DATA DO CAIXA PREVISTO]]="",0,MONTH(TbRegistroEntradas[[#This Row],[DATA DO CAIXA PREVISTO]]))</f>
        <v>2</v>
      </c>
      <c r="N184" s="42">
        <f>IF(TbRegistroEntradas[[#This Row],[DATA DO CAIXA PREVISTO]]="",0,YEAR(TbRegistroEntradas[[#This Row],[DATA DO CAIXA PREVISTO]]))</f>
        <v>2019</v>
      </c>
      <c r="O184" s="42" t="str">
        <f ca="1">IF(AND(TbRegistroEntradas[[#This Row],[DATA DO CAIXA PREVISTO]]&lt;TODAY(),TbRegistroEntradas[[#This Row],[DATA DO CAIXA REALIZADO]]=""),"vencida","Nao vencida")</f>
        <v>Nao vencida</v>
      </c>
      <c r="P184" s="42" t="str">
        <f>IF(TbRegistroEntradas[[#This Row],[DATA DA COMPETÊNCIA]]=TbRegistroEntradas[[#This Row],[DATA DO CAIXA PREVISTO]],"Vista","Prazo")</f>
        <v>Prazo</v>
      </c>
      <c r="Q18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5" spans="2:17" ht="23.1" customHeight="1" x14ac:dyDescent="0.25">
      <c r="B185" s="7">
        <v>43513</v>
      </c>
      <c r="C185" s="7">
        <v>43492</v>
      </c>
      <c r="D185" s="7">
        <v>43513</v>
      </c>
      <c r="E185" t="s">
        <v>13</v>
      </c>
      <c r="F185" t="s">
        <v>16</v>
      </c>
      <c r="G185" t="s">
        <v>195</v>
      </c>
      <c r="H185" s="8">
        <v>177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1</v>
      </c>
      <c r="L185">
        <f>IF(TbRegistroEntradas[[#This Row],[DATA DA COMPETÊNCIA]]="",0,YEAR(TbRegistroEntradas[[#This Row],[DATA DA COMPETÊNCIA]]))</f>
        <v>2019</v>
      </c>
      <c r="M185" s="42">
        <f>IF(TbRegistroEntradas[[#This Row],[DATA DO CAIXA PREVISTO]]="",0,MONTH(TbRegistroEntradas[[#This Row],[DATA DO CAIXA PREVISTO]]))</f>
        <v>2</v>
      </c>
      <c r="N185" s="42">
        <f>IF(TbRegistroEntradas[[#This Row],[DATA DO CAIXA PREVISTO]]="",0,YEAR(TbRegistroEntradas[[#This Row],[DATA DO CAIXA PREVISTO]]))</f>
        <v>2019</v>
      </c>
      <c r="O185" s="42" t="str">
        <f ca="1">IF(AND(TbRegistroEntradas[[#This Row],[DATA DO CAIXA PREVISTO]]&lt;TODAY(),TbRegistroEntradas[[#This Row],[DATA DO CAIXA REALIZADO]]=""),"vencida","Nao vencida")</f>
        <v>Nao vencida</v>
      </c>
      <c r="P185" s="42" t="str">
        <f>IF(TbRegistroEntradas[[#This Row],[DATA DA COMPETÊNCIA]]=TbRegistroEntradas[[#This Row],[DATA DO CAIXA PREVISTO]],"Vista","Prazo")</f>
        <v>Prazo</v>
      </c>
      <c r="Q18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6" spans="2:17" ht="23.1" customHeight="1" x14ac:dyDescent="0.25">
      <c r="B186" s="7">
        <v>43513</v>
      </c>
      <c r="C186" s="7">
        <v>43494</v>
      </c>
      <c r="D186" s="7">
        <v>43513</v>
      </c>
      <c r="E186" t="s">
        <v>13</v>
      </c>
      <c r="F186" t="s">
        <v>16</v>
      </c>
      <c r="G186" t="s">
        <v>196</v>
      </c>
      <c r="H186" s="8">
        <v>3619</v>
      </c>
      <c r="I186">
        <f>IF(TbRegistroEntradas[[#This Row],[DATA DO CAIXA REALIZADO]]="",0,MONTH(TbRegistroEntradas[[#This Row],[DATA DO CAIXA REALIZADO]]))</f>
        <v>2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1</v>
      </c>
      <c r="L186">
        <f>IF(TbRegistroEntradas[[#This Row],[DATA DA COMPETÊNCIA]]="",0,YEAR(TbRegistroEntradas[[#This Row],[DATA DA COMPETÊNCIA]]))</f>
        <v>2019</v>
      </c>
      <c r="M186" s="42">
        <f>IF(TbRegistroEntradas[[#This Row],[DATA DO CAIXA PREVISTO]]="",0,MONTH(TbRegistroEntradas[[#This Row],[DATA DO CAIXA PREVISTO]]))</f>
        <v>2</v>
      </c>
      <c r="N186" s="42">
        <f>IF(TbRegistroEntradas[[#This Row],[DATA DO CAIXA PREVISTO]]="",0,YEAR(TbRegistroEntradas[[#This Row],[DATA DO CAIXA PREVISTO]]))</f>
        <v>2019</v>
      </c>
      <c r="O186" s="42" t="str">
        <f ca="1">IF(AND(TbRegistroEntradas[[#This Row],[DATA DO CAIXA PREVISTO]]&lt;TODAY(),TbRegistroEntradas[[#This Row],[DATA DO CAIXA REALIZADO]]=""),"vencida","Nao vencida")</f>
        <v>Nao vencida</v>
      </c>
      <c r="P186" s="42" t="str">
        <f>IF(TbRegistroEntradas[[#This Row],[DATA DA COMPETÊNCIA]]=TbRegistroEntradas[[#This Row],[DATA DO CAIXA PREVISTO]],"Vista","Prazo")</f>
        <v>Prazo</v>
      </c>
      <c r="Q18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7" spans="2:17" ht="23.1" customHeight="1" x14ac:dyDescent="0.25">
      <c r="B187" s="7">
        <v>43534</v>
      </c>
      <c r="C187" s="7">
        <v>43498</v>
      </c>
      <c r="D187" s="7">
        <v>43534</v>
      </c>
      <c r="E187" t="s">
        <v>13</v>
      </c>
      <c r="F187" t="s">
        <v>30</v>
      </c>
      <c r="G187" t="s">
        <v>197</v>
      </c>
      <c r="H187" s="8">
        <v>4030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 s="42">
        <f>IF(TbRegistroEntradas[[#This Row],[DATA DO CAIXA PREVISTO]]="",0,MONTH(TbRegistroEntradas[[#This Row],[DATA DO CAIXA PREVISTO]]))</f>
        <v>3</v>
      </c>
      <c r="N187" s="42">
        <f>IF(TbRegistroEntradas[[#This Row],[DATA DO CAIXA PREVISTO]]="",0,YEAR(TbRegistroEntradas[[#This Row],[DATA DO CAIXA PREVISTO]]))</f>
        <v>2019</v>
      </c>
      <c r="O187" s="42" t="str">
        <f ca="1">IF(AND(TbRegistroEntradas[[#This Row],[DATA DO CAIXA PREVISTO]]&lt;TODAY(),TbRegistroEntradas[[#This Row],[DATA DO CAIXA REALIZADO]]=""),"vencida","Nao vencida")</f>
        <v>Nao vencida</v>
      </c>
      <c r="P187" s="42" t="str">
        <f>IF(TbRegistroEntradas[[#This Row],[DATA DA COMPETÊNCIA]]=TbRegistroEntradas[[#This Row],[DATA DO CAIXA PREVISTO]],"Vista","Prazo")</f>
        <v>Prazo</v>
      </c>
      <c r="Q18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8" spans="2:17" ht="23.1" customHeight="1" x14ac:dyDescent="0.25">
      <c r="B188" s="7">
        <v>43512</v>
      </c>
      <c r="C188" s="7">
        <v>43501</v>
      </c>
      <c r="D188" s="7">
        <v>43512</v>
      </c>
      <c r="E188" t="s">
        <v>13</v>
      </c>
      <c r="F188" t="s">
        <v>30</v>
      </c>
      <c r="G188" t="s">
        <v>198</v>
      </c>
      <c r="H188" s="8">
        <v>4157</v>
      </c>
      <c r="I188">
        <f>IF(TbRegistroEntradas[[#This Row],[DATA DO CAIXA REALIZADO]]="",0,MONTH(TbRegistroEntradas[[#This Row],[DATA DO CAIXA REALIZADO]]))</f>
        <v>2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 s="42">
        <f>IF(TbRegistroEntradas[[#This Row],[DATA DO CAIXA PREVISTO]]="",0,MONTH(TbRegistroEntradas[[#This Row],[DATA DO CAIXA PREVISTO]]))</f>
        <v>2</v>
      </c>
      <c r="N188" s="42">
        <f>IF(TbRegistroEntradas[[#This Row],[DATA DO CAIXA PREVISTO]]="",0,YEAR(TbRegistroEntradas[[#This Row],[DATA DO CAIXA PREVISTO]]))</f>
        <v>2019</v>
      </c>
      <c r="O188" s="42" t="str">
        <f ca="1">IF(AND(TbRegistroEntradas[[#This Row],[DATA DO CAIXA PREVISTO]]&lt;TODAY(),TbRegistroEntradas[[#This Row],[DATA DO CAIXA REALIZADO]]=""),"vencida","Nao vencida")</f>
        <v>Nao vencida</v>
      </c>
      <c r="P188" s="42" t="str">
        <f>IF(TbRegistroEntradas[[#This Row],[DATA DA COMPETÊNCIA]]=TbRegistroEntradas[[#This Row],[DATA DO CAIXA PREVISTO]],"Vista","Prazo")</f>
        <v>Prazo</v>
      </c>
      <c r="Q18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9" spans="2:17" ht="23.1" customHeight="1" x14ac:dyDescent="0.25">
      <c r="B189" s="7">
        <v>43532</v>
      </c>
      <c r="C189" s="7">
        <v>43502</v>
      </c>
      <c r="D189" s="7">
        <v>43532</v>
      </c>
      <c r="E189" t="s">
        <v>13</v>
      </c>
      <c r="F189" t="s">
        <v>14</v>
      </c>
      <c r="G189" t="s">
        <v>199</v>
      </c>
      <c r="H189" s="8">
        <v>1417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 s="42">
        <f>IF(TbRegistroEntradas[[#This Row],[DATA DO CAIXA PREVISTO]]="",0,MONTH(TbRegistroEntradas[[#This Row],[DATA DO CAIXA PREVISTO]]))</f>
        <v>3</v>
      </c>
      <c r="N189" s="42">
        <f>IF(TbRegistroEntradas[[#This Row],[DATA DO CAIXA PREVISTO]]="",0,YEAR(TbRegistroEntradas[[#This Row],[DATA DO CAIXA PREVISTO]]))</f>
        <v>2019</v>
      </c>
      <c r="O189" s="42" t="str">
        <f ca="1">IF(AND(TbRegistroEntradas[[#This Row],[DATA DO CAIXA PREVISTO]]&lt;TODAY(),TbRegistroEntradas[[#This Row],[DATA DO CAIXA REALIZADO]]=""),"vencida","Nao vencida")</f>
        <v>Nao vencida</v>
      </c>
      <c r="P189" s="42" t="str">
        <f>IF(TbRegistroEntradas[[#This Row],[DATA DA COMPETÊNCIA]]=TbRegistroEntradas[[#This Row],[DATA DO CAIXA PREVISTO]],"Vista","Prazo")</f>
        <v>Prazo</v>
      </c>
      <c r="Q18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0" spans="2:17" ht="23.1" customHeight="1" x14ac:dyDescent="0.25">
      <c r="B190" s="7">
        <v>43540</v>
      </c>
      <c r="C190" s="7">
        <v>43505</v>
      </c>
      <c r="D190" s="7">
        <v>43540</v>
      </c>
      <c r="E190" t="s">
        <v>13</v>
      </c>
      <c r="F190" t="s">
        <v>19</v>
      </c>
      <c r="G190" t="s">
        <v>200</v>
      </c>
      <c r="H190" s="8">
        <v>1117</v>
      </c>
      <c r="I190">
        <f>IF(TbRegistroEntradas[[#This Row],[DATA DO CAIXA REALIZADO]]="",0,MONTH(TbRegistroEntradas[[#This Row],[DATA DO CAIXA REALIZADO]]))</f>
        <v>3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 s="42">
        <f>IF(TbRegistroEntradas[[#This Row],[DATA DO CAIXA PREVISTO]]="",0,MONTH(TbRegistroEntradas[[#This Row],[DATA DO CAIXA PREVISTO]]))</f>
        <v>3</v>
      </c>
      <c r="N190" s="42">
        <f>IF(TbRegistroEntradas[[#This Row],[DATA DO CAIXA PREVISTO]]="",0,YEAR(TbRegistroEntradas[[#This Row],[DATA DO CAIXA PREVISTO]]))</f>
        <v>2019</v>
      </c>
      <c r="O190" s="42" t="str">
        <f ca="1">IF(AND(TbRegistroEntradas[[#This Row],[DATA DO CAIXA PREVISTO]]&lt;TODAY(),TbRegistroEntradas[[#This Row],[DATA DO CAIXA REALIZADO]]=""),"vencida","Nao vencida")</f>
        <v>Nao vencida</v>
      </c>
      <c r="P190" s="42" t="str">
        <f>IF(TbRegistroEntradas[[#This Row],[DATA DA COMPETÊNCIA]]=TbRegistroEntradas[[#This Row],[DATA DO CAIXA PREVISTO]],"Vista","Prazo")</f>
        <v>Prazo</v>
      </c>
      <c r="Q19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1" spans="2:17" ht="23.1" customHeight="1" x14ac:dyDescent="0.25">
      <c r="B191" s="7">
        <v>43541</v>
      </c>
      <c r="C191" s="7">
        <v>43506</v>
      </c>
      <c r="D191" s="7">
        <v>43541</v>
      </c>
      <c r="E191" t="s">
        <v>13</v>
      </c>
      <c r="F191" t="s">
        <v>27</v>
      </c>
      <c r="G191" t="s">
        <v>201</v>
      </c>
      <c r="H191" s="8">
        <v>4461</v>
      </c>
      <c r="I191">
        <f>IF(TbRegistroEntradas[[#This Row],[DATA DO CAIXA REALIZADO]]="",0,MONTH(TbRegistroEntradas[[#This Row],[DATA DO CAIXA REALIZADO]]))</f>
        <v>3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 s="42">
        <f>IF(TbRegistroEntradas[[#This Row],[DATA DO CAIXA PREVISTO]]="",0,MONTH(TbRegistroEntradas[[#This Row],[DATA DO CAIXA PREVISTO]]))</f>
        <v>3</v>
      </c>
      <c r="N191" s="42">
        <f>IF(TbRegistroEntradas[[#This Row],[DATA DO CAIXA PREVISTO]]="",0,YEAR(TbRegistroEntradas[[#This Row],[DATA DO CAIXA PREVISTO]]))</f>
        <v>2019</v>
      </c>
      <c r="O191" s="42" t="str">
        <f ca="1">IF(AND(TbRegistroEntradas[[#This Row],[DATA DO CAIXA PREVISTO]]&lt;TODAY(),TbRegistroEntradas[[#This Row],[DATA DO CAIXA REALIZADO]]=""),"vencida","Nao vencida")</f>
        <v>Nao vencida</v>
      </c>
      <c r="P191" s="42" t="str">
        <f>IF(TbRegistroEntradas[[#This Row],[DATA DA COMPETÊNCIA]]=TbRegistroEntradas[[#This Row],[DATA DO CAIXA PREVISTO]],"Vista","Prazo")</f>
        <v>Prazo</v>
      </c>
      <c r="Q19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2" spans="2:17" ht="23.1" customHeight="1" x14ac:dyDescent="0.25">
      <c r="B192" s="7">
        <v>43560</v>
      </c>
      <c r="C192" s="7">
        <v>43508</v>
      </c>
      <c r="D192" s="7">
        <v>43554</v>
      </c>
      <c r="E192" t="s">
        <v>13</v>
      </c>
      <c r="F192" t="s">
        <v>16</v>
      </c>
      <c r="G192" t="s">
        <v>202</v>
      </c>
      <c r="H192" s="8">
        <v>3732</v>
      </c>
      <c r="I192">
        <f>IF(TbRegistroEntradas[[#This Row],[DATA DO CAIXA REALIZADO]]="",0,MONTH(TbRegistroEntradas[[#This Row],[DATA DO CAIXA REALIZADO]]))</f>
        <v>4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 s="42">
        <f>IF(TbRegistroEntradas[[#This Row],[DATA DO CAIXA PREVISTO]]="",0,MONTH(TbRegistroEntradas[[#This Row],[DATA DO CAIXA PREVISTO]]))</f>
        <v>3</v>
      </c>
      <c r="N192" s="42">
        <f>IF(TbRegistroEntradas[[#This Row],[DATA DO CAIXA PREVISTO]]="",0,YEAR(TbRegistroEntradas[[#This Row],[DATA DO CAIXA PREVISTO]]))</f>
        <v>2019</v>
      </c>
      <c r="O192" s="42" t="str">
        <f ca="1">IF(AND(TbRegistroEntradas[[#This Row],[DATA DO CAIXA PREVISTO]]&lt;TODAY(),TbRegistroEntradas[[#This Row],[DATA DO CAIXA REALIZADO]]=""),"vencida","Nao vencida")</f>
        <v>Nao vencida</v>
      </c>
      <c r="P192" s="42" t="str">
        <f>IF(TbRegistroEntradas[[#This Row],[DATA DA COMPETÊNCIA]]=TbRegistroEntradas[[#This Row],[DATA DO CAIXA PREVISTO]],"Vista","Prazo")</f>
        <v>Prazo</v>
      </c>
      <c r="Q19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</v>
      </c>
    </row>
    <row r="193" spans="2:17" ht="23.1" customHeight="1" x14ac:dyDescent="0.25">
      <c r="B193" s="7">
        <v>43512</v>
      </c>
      <c r="C193" s="7">
        <v>43509</v>
      </c>
      <c r="D193" s="7">
        <v>43512</v>
      </c>
      <c r="E193" t="s">
        <v>13</v>
      </c>
      <c r="F193" t="s">
        <v>19</v>
      </c>
      <c r="G193" t="s">
        <v>203</v>
      </c>
      <c r="H193" s="8">
        <v>2024</v>
      </c>
      <c r="I193">
        <f>IF(TbRegistroEntradas[[#This Row],[DATA DO CAIXA REALIZADO]]="",0,MONTH(TbRegistroEntradas[[#This Row],[DATA DO CAIXA REALIZADO]]))</f>
        <v>2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 s="42">
        <f>IF(TbRegistroEntradas[[#This Row],[DATA DO CAIXA PREVISTO]]="",0,MONTH(TbRegistroEntradas[[#This Row],[DATA DO CAIXA PREVISTO]]))</f>
        <v>2</v>
      </c>
      <c r="N193" s="42">
        <f>IF(TbRegistroEntradas[[#This Row],[DATA DO CAIXA PREVISTO]]="",0,YEAR(TbRegistroEntradas[[#This Row],[DATA DO CAIXA PREVISTO]]))</f>
        <v>2019</v>
      </c>
      <c r="O193" s="42" t="str">
        <f ca="1">IF(AND(TbRegistroEntradas[[#This Row],[DATA DO CAIXA PREVISTO]]&lt;TODAY(),TbRegistroEntradas[[#This Row],[DATA DO CAIXA REALIZADO]]=""),"vencida","Nao vencida")</f>
        <v>Nao vencida</v>
      </c>
      <c r="P193" s="42" t="str">
        <f>IF(TbRegistroEntradas[[#This Row],[DATA DA COMPETÊNCIA]]=TbRegistroEntradas[[#This Row],[DATA DO CAIXA PREVISTO]],"Vista","Prazo")</f>
        <v>Prazo</v>
      </c>
      <c r="Q19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4" spans="2:17" ht="23.1" customHeight="1" x14ac:dyDescent="0.25">
      <c r="C194" s="7">
        <v>43512</v>
      </c>
      <c r="D194" s="7">
        <v>43570</v>
      </c>
      <c r="E194" t="s">
        <v>13</v>
      </c>
      <c r="F194" t="s">
        <v>16</v>
      </c>
      <c r="G194" t="s">
        <v>204</v>
      </c>
      <c r="H194" s="8">
        <v>928</v>
      </c>
      <c r="I194">
        <f>IF(TbRegistroEntradas[[#This Row],[DATA DO CAIXA REALIZADO]]="",0,MONTH(TbRegistroEntradas[[#This Row],[DATA DO CAIXA REALIZADO]]))</f>
        <v>0</v>
      </c>
      <c r="J194">
        <f>IF(TbRegistroEntradas[[#This Row],[DATA DO CAIXA REALIZADO]]="",0,YEAR(TbRegistroEntradas[[#This Row],[DATA DO CAIXA REALIZADO]]))</f>
        <v>0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 s="42">
        <f>IF(TbRegistroEntradas[[#This Row],[DATA DO CAIXA PREVISTO]]="",0,MONTH(TbRegistroEntradas[[#This Row],[DATA DO CAIXA PREVISTO]]))</f>
        <v>4</v>
      </c>
      <c r="N194" s="42">
        <f>IF(TbRegistroEntradas[[#This Row],[DATA DO CAIXA PREVISTO]]="",0,YEAR(TbRegistroEntradas[[#This Row],[DATA DO CAIXA PREVISTO]]))</f>
        <v>2019</v>
      </c>
      <c r="O194" s="42" t="str">
        <f ca="1">IF(AND(TbRegistroEntradas[[#This Row],[DATA DO CAIXA PREVISTO]]&lt;TODAY(),TbRegistroEntradas[[#This Row],[DATA DO CAIXA REALIZADO]]=""),"vencida","Nao vencida")</f>
        <v>vencida</v>
      </c>
      <c r="P194" s="42" t="str">
        <f>IF(TbRegistroEntradas[[#This Row],[DATA DA COMPETÊNCIA]]=TbRegistroEntradas[[#This Row],[DATA DO CAIXA PREVISTO]],"Vista","Prazo")</f>
        <v>Prazo</v>
      </c>
      <c r="Q19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557</v>
      </c>
    </row>
    <row r="195" spans="2:17" ht="23.1" customHeight="1" x14ac:dyDescent="0.25">
      <c r="B195" s="7">
        <v>43560</v>
      </c>
      <c r="C195" s="7">
        <v>43513</v>
      </c>
      <c r="D195" s="7">
        <v>43560</v>
      </c>
      <c r="E195" t="s">
        <v>13</v>
      </c>
      <c r="F195" t="s">
        <v>16</v>
      </c>
      <c r="G195" t="s">
        <v>205</v>
      </c>
      <c r="H195" s="8">
        <v>3557</v>
      </c>
      <c r="I195">
        <f>IF(TbRegistroEntradas[[#This Row],[DATA DO CAIXA REALIZADO]]="",0,MONTH(TbRegistroEntradas[[#This Row],[DATA DO CAIXA REALIZADO]]))</f>
        <v>4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 s="42">
        <f>IF(TbRegistroEntradas[[#This Row],[DATA DO CAIXA PREVISTO]]="",0,MONTH(TbRegistroEntradas[[#This Row],[DATA DO CAIXA PREVISTO]]))</f>
        <v>4</v>
      </c>
      <c r="N195" s="42">
        <f>IF(TbRegistroEntradas[[#This Row],[DATA DO CAIXA PREVISTO]]="",0,YEAR(TbRegistroEntradas[[#This Row],[DATA DO CAIXA PREVISTO]]))</f>
        <v>2019</v>
      </c>
      <c r="O195" s="42" t="str">
        <f ca="1">IF(AND(TbRegistroEntradas[[#This Row],[DATA DO CAIXA PREVISTO]]&lt;TODAY(),TbRegistroEntradas[[#This Row],[DATA DO CAIXA REALIZADO]]=""),"vencida","Nao vencida")</f>
        <v>Nao vencida</v>
      </c>
      <c r="P195" s="42" t="str">
        <f>IF(TbRegistroEntradas[[#This Row],[DATA DA COMPETÊNCIA]]=TbRegistroEntradas[[#This Row],[DATA DO CAIXA PREVISTO]],"Vista","Prazo")</f>
        <v>Prazo</v>
      </c>
      <c r="Q19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6" spans="2:17" ht="23.1" customHeight="1" x14ac:dyDescent="0.25">
      <c r="B196" s="7">
        <v>43540</v>
      </c>
      <c r="C196" s="7">
        <v>43514</v>
      </c>
      <c r="D196" s="7">
        <v>43540</v>
      </c>
      <c r="E196" t="s">
        <v>13</v>
      </c>
      <c r="F196" t="s">
        <v>19</v>
      </c>
      <c r="G196" t="s">
        <v>206</v>
      </c>
      <c r="H196" s="8">
        <v>741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2</v>
      </c>
      <c r="L196">
        <f>IF(TbRegistroEntradas[[#This Row],[DATA DA COMPETÊNCIA]]="",0,YEAR(TbRegistroEntradas[[#This Row],[DATA DA COMPETÊNCIA]]))</f>
        <v>2019</v>
      </c>
      <c r="M196" s="42">
        <f>IF(TbRegistroEntradas[[#This Row],[DATA DO CAIXA PREVISTO]]="",0,MONTH(TbRegistroEntradas[[#This Row],[DATA DO CAIXA PREVISTO]]))</f>
        <v>3</v>
      </c>
      <c r="N196" s="42">
        <f>IF(TbRegistroEntradas[[#This Row],[DATA DO CAIXA PREVISTO]]="",0,YEAR(TbRegistroEntradas[[#This Row],[DATA DO CAIXA PREVISTO]]))</f>
        <v>2019</v>
      </c>
      <c r="O196" s="42" t="str">
        <f ca="1">IF(AND(TbRegistroEntradas[[#This Row],[DATA DO CAIXA PREVISTO]]&lt;TODAY(),TbRegistroEntradas[[#This Row],[DATA DO CAIXA REALIZADO]]=""),"vencida","Nao vencida")</f>
        <v>Nao vencida</v>
      </c>
      <c r="P196" s="42" t="str">
        <f>IF(TbRegistroEntradas[[#This Row],[DATA DA COMPETÊNCIA]]=TbRegistroEntradas[[#This Row],[DATA DO CAIXA PREVISTO]],"Vista","Prazo")</f>
        <v>Prazo</v>
      </c>
      <c r="Q19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7" spans="2:17" ht="23.1" customHeight="1" x14ac:dyDescent="0.25">
      <c r="B197" s="7">
        <v>43548</v>
      </c>
      <c r="C197" s="7">
        <v>43517</v>
      </c>
      <c r="D197" s="7">
        <v>43548</v>
      </c>
      <c r="E197" t="s">
        <v>13</v>
      </c>
      <c r="F197" t="s">
        <v>19</v>
      </c>
      <c r="G197" t="s">
        <v>207</v>
      </c>
      <c r="H197" s="8">
        <v>850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2</v>
      </c>
      <c r="L197">
        <f>IF(TbRegistroEntradas[[#This Row],[DATA DA COMPETÊNCIA]]="",0,YEAR(TbRegistroEntradas[[#This Row],[DATA DA COMPETÊNCIA]]))</f>
        <v>2019</v>
      </c>
      <c r="M197" s="42">
        <f>IF(TbRegistroEntradas[[#This Row],[DATA DO CAIXA PREVISTO]]="",0,MONTH(TbRegistroEntradas[[#This Row],[DATA DO CAIXA PREVISTO]]))</f>
        <v>3</v>
      </c>
      <c r="N197" s="42">
        <f>IF(TbRegistroEntradas[[#This Row],[DATA DO CAIXA PREVISTO]]="",0,YEAR(TbRegistroEntradas[[#This Row],[DATA DO CAIXA PREVISTO]]))</f>
        <v>2019</v>
      </c>
      <c r="O197" s="42" t="str">
        <f ca="1">IF(AND(TbRegistroEntradas[[#This Row],[DATA DO CAIXA PREVISTO]]&lt;TODAY(),TbRegistroEntradas[[#This Row],[DATA DO CAIXA REALIZADO]]=""),"vencida","Nao vencida")</f>
        <v>Nao vencida</v>
      </c>
      <c r="P197" s="42" t="str">
        <f>IF(TbRegistroEntradas[[#This Row],[DATA DA COMPETÊNCIA]]=TbRegistroEntradas[[#This Row],[DATA DO CAIXA PREVISTO]],"Vista","Prazo")</f>
        <v>Prazo</v>
      </c>
      <c r="Q19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8" spans="2:17" ht="23.1" customHeight="1" x14ac:dyDescent="0.25">
      <c r="B198" s="7">
        <v>43625</v>
      </c>
      <c r="C198" s="7">
        <v>43522</v>
      </c>
      <c r="D198" s="7">
        <v>43563</v>
      </c>
      <c r="E198" t="s">
        <v>13</v>
      </c>
      <c r="F198" t="s">
        <v>16</v>
      </c>
      <c r="G198" t="s">
        <v>208</v>
      </c>
      <c r="H198" s="8">
        <v>4741</v>
      </c>
      <c r="I198">
        <f>IF(TbRegistroEntradas[[#This Row],[DATA DO CAIXA REALIZADO]]="",0,MONTH(TbRegistroEntradas[[#This Row],[DATA DO CAIXA REALIZADO]]))</f>
        <v>6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2</v>
      </c>
      <c r="L198">
        <f>IF(TbRegistroEntradas[[#This Row],[DATA DA COMPETÊNCIA]]="",0,YEAR(TbRegistroEntradas[[#This Row],[DATA DA COMPETÊNCIA]]))</f>
        <v>2019</v>
      </c>
      <c r="M198" s="42">
        <f>IF(TbRegistroEntradas[[#This Row],[DATA DO CAIXA PREVISTO]]="",0,MONTH(TbRegistroEntradas[[#This Row],[DATA DO CAIXA PREVISTO]]))</f>
        <v>4</v>
      </c>
      <c r="N198" s="42">
        <f>IF(TbRegistroEntradas[[#This Row],[DATA DO CAIXA PREVISTO]]="",0,YEAR(TbRegistroEntradas[[#This Row],[DATA DO CAIXA PREVISTO]]))</f>
        <v>2019</v>
      </c>
      <c r="O198" s="42" t="str">
        <f ca="1">IF(AND(TbRegistroEntradas[[#This Row],[DATA DO CAIXA PREVISTO]]&lt;TODAY(),TbRegistroEntradas[[#This Row],[DATA DO CAIXA REALIZADO]]=""),"vencida","Nao vencida")</f>
        <v>Nao vencida</v>
      </c>
      <c r="P198" s="42" t="str">
        <f>IF(TbRegistroEntradas[[#This Row],[DATA DA COMPETÊNCIA]]=TbRegistroEntradas[[#This Row],[DATA DO CAIXA PREVISTO]],"Vista","Prazo")</f>
        <v>Prazo</v>
      </c>
      <c r="Q19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62</v>
      </c>
    </row>
    <row r="199" spans="2:17" ht="23.1" customHeight="1" x14ac:dyDescent="0.25">
      <c r="B199" s="7">
        <v>43571</v>
      </c>
      <c r="C199" s="7">
        <v>43525</v>
      </c>
      <c r="D199" s="7">
        <v>43571</v>
      </c>
      <c r="E199" t="s">
        <v>13</v>
      </c>
      <c r="F199" t="s">
        <v>14</v>
      </c>
      <c r="G199" t="s">
        <v>209</v>
      </c>
      <c r="H199" s="8">
        <v>471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 s="42">
        <f>IF(TbRegistroEntradas[[#This Row],[DATA DO CAIXA PREVISTO]]="",0,MONTH(TbRegistroEntradas[[#This Row],[DATA DO CAIXA PREVISTO]]))</f>
        <v>4</v>
      </c>
      <c r="N199" s="42">
        <f>IF(TbRegistroEntradas[[#This Row],[DATA DO CAIXA PREVISTO]]="",0,YEAR(TbRegistroEntradas[[#This Row],[DATA DO CAIXA PREVISTO]]))</f>
        <v>2019</v>
      </c>
      <c r="O199" s="42" t="str">
        <f ca="1">IF(AND(TbRegistroEntradas[[#This Row],[DATA DO CAIXA PREVISTO]]&lt;TODAY(),TbRegistroEntradas[[#This Row],[DATA DO CAIXA REALIZADO]]=""),"vencida","Nao vencida")</f>
        <v>Nao vencida</v>
      </c>
      <c r="P199" s="42" t="str">
        <f>IF(TbRegistroEntradas[[#This Row],[DATA DA COMPETÊNCIA]]=TbRegistroEntradas[[#This Row],[DATA DO CAIXA PREVISTO]],"Vista","Prazo")</f>
        <v>Prazo</v>
      </c>
      <c r="Q19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0" spans="2:17" ht="23.1" customHeight="1" x14ac:dyDescent="0.25">
      <c r="B200" s="7">
        <v>43590</v>
      </c>
      <c r="C200" s="7">
        <v>43527</v>
      </c>
      <c r="D200" s="7">
        <v>43568</v>
      </c>
      <c r="E200" t="s">
        <v>13</v>
      </c>
      <c r="F200" t="s">
        <v>14</v>
      </c>
      <c r="G200" t="s">
        <v>210</v>
      </c>
      <c r="H200" s="8">
        <v>517</v>
      </c>
      <c r="I200">
        <f>IF(TbRegistroEntradas[[#This Row],[DATA DO CAIXA REALIZADO]]="",0,MONTH(TbRegistroEntradas[[#This Row],[DATA DO CAIXA REALIZADO]]))</f>
        <v>5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 s="42">
        <f>IF(TbRegistroEntradas[[#This Row],[DATA DO CAIXA PREVISTO]]="",0,MONTH(TbRegistroEntradas[[#This Row],[DATA DO CAIXA PREVISTO]]))</f>
        <v>4</v>
      </c>
      <c r="N200" s="42">
        <f>IF(TbRegistroEntradas[[#This Row],[DATA DO CAIXA PREVISTO]]="",0,YEAR(TbRegistroEntradas[[#This Row],[DATA DO CAIXA PREVISTO]]))</f>
        <v>2019</v>
      </c>
      <c r="O200" s="42" t="str">
        <f ca="1">IF(AND(TbRegistroEntradas[[#This Row],[DATA DO CAIXA PREVISTO]]&lt;TODAY(),TbRegistroEntradas[[#This Row],[DATA DO CAIXA REALIZADO]]=""),"vencida","Nao vencida")</f>
        <v>Nao vencida</v>
      </c>
      <c r="P200" s="42" t="str">
        <f>IF(TbRegistroEntradas[[#This Row],[DATA DA COMPETÊNCIA]]=TbRegistroEntradas[[#This Row],[DATA DO CAIXA PREVISTO]],"Vista","Prazo")</f>
        <v>Prazo</v>
      </c>
      <c r="Q20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22</v>
      </c>
    </row>
    <row r="201" spans="2:17" ht="23.1" customHeight="1" x14ac:dyDescent="0.25">
      <c r="B201" s="7">
        <v>43563</v>
      </c>
      <c r="C201" s="7">
        <v>43534</v>
      </c>
      <c r="D201" s="7">
        <v>43563</v>
      </c>
      <c r="E201" t="s">
        <v>13</v>
      </c>
      <c r="F201" t="s">
        <v>14</v>
      </c>
      <c r="G201" t="s">
        <v>211</v>
      </c>
      <c r="H201" s="8">
        <v>3034</v>
      </c>
      <c r="I201">
        <f>IF(TbRegistroEntradas[[#This Row],[DATA DO CAIXA REALIZADO]]="",0,MONTH(TbRegistroEntradas[[#This Row],[DATA DO CAIXA REALIZADO]]))</f>
        <v>4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 s="42">
        <f>IF(TbRegistroEntradas[[#This Row],[DATA DO CAIXA PREVISTO]]="",0,MONTH(TbRegistroEntradas[[#This Row],[DATA DO CAIXA PREVISTO]]))</f>
        <v>4</v>
      </c>
      <c r="N201" s="42">
        <f>IF(TbRegistroEntradas[[#This Row],[DATA DO CAIXA PREVISTO]]="",0,YEAR(TbRegistroEntradas[[#This Row],[DATA DO CAIXA PREVISTO]]))</f>
        <v>2019</v>
      </c>
      <c r="O201" s="42" t="str">
        <f ca="1">IF(AND(TbRegistroEntradas[[#This Row],[DATA DO CAIXA PREVISTO]]&lt;TODAY(),TbRegistroEntradas[[#This Row],[DATA DO CAIXA REALIZADO]]=""),"vencida","Nao vencida")</f>
        <v>Nao vencida</v>
      </c>
      <c r="P201" s="42" t="str">
        <f>IF(TbRegistroEntradas[[#This Row],[DATA DA COMPETÊNCIA]]=TbRegistroEntradas[[#This Row],[DATA DO CAIXA PREVISTO]],"Vista","Prazo")</f>
        <v>Prazo</v>
      </c>
      <c r="Q20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2" spans="2:17" ht="23.1" customHeight="1" x14ac:dyDescent="0.25">
      <c r="B202" s="7">
        <v>43578</v>
      </c>
      <c r="C202" s="7">
        <v>43537</v>
      </c>
      <c r="D202" s="7">
        <v>43578</v>
      </c>
      <c r="E202" t="s">
        <v>13</v>
      </c>
      <c r="F202" t="s">
        <v>16</v>
      </c>
      <c r="G202" t="s">
        <v>212</v>
      </c>
      <c r="H202" s="8">
        <v>3172</v>
      </c>
      <c r="I202">
        <f>IF(TbRegistroEntradas[[#This Row],[DATA DO CAIXA REALIZADO]]="",0,MONTH(TbRegistroEntradas[[#This Row],[DATA DO CAIXA REALIZADO]]))</f>
        <v>4</v>
      </c>
      <c r="J202">
        <f>IF(TbRegistroEntradas[[#This Row],[DATA DO CAIXA REALIZADO]]="",0,YEAR(TbRegistroEntradas[[#This Row],[DATA DO CAIXA REALIZADO]]))</f>
        <v>2019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 s="42">
        <f>IF(TbRegistroEntradas[[#This Row],[DATA DO CAIXA PREVISTO]]="",0,MONTH(TbRegistroEntradas[[#This Row],[DATA DO CAIXA PREVISTO]]))</f>
        <v>4</v>
      </c>
      <c r="N202" s="42">
        <f>IF(TbRegistroEntradas[[#This Row],[DATA DO CAIXA PREVISTO]]="",0,YEAR(TbRegistroEntradas[[#This Row],[DATA DO CAIXA PREVISTO]]))</f>
        <v>2019</v>
      </c>
      <c r="O202" s="42" t="str">
        <f ca="1">IF(AND(TbRegistroEntradas[[#This Row],[DATA DO CAIXA PREVISTO]]&lt;TODAY(),TbRegistroEntradas[[#This Row],[DATA DO CAIXA REALIZADO]]=""),"vencida","Nao vencida")</f>
        <v>Nao vencida</v>
      </c>
      <c r="P202" s="42" t="str">
        <f>IF(TbRegistroEntradas[[#This Row],[DATA DA COMPETÊNCIA]]=TbRegistroEntradas[[#This Row],[DATA DO CAIXA PREVISTO]],"Vista","Prazo")</f>
        <v>Prazo</v>
      </c>
      <c r="Q20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3" spans="2:17" ht="23.1" customHeight="1" x14ac:dyDescent="0.25">
      <c r="B203" s="7">
        <v>43555</v>
      </c>
      <c r="C203" s="7">
        <v>43543</v>
      </c>
      <c r="D203" s="7">
        <v>43555</v>
      </c>
      <c r="E203" t="s">
        <v>13</v>
      </c>
      <c r="F203" t="s">
        <v>30</v>
      </c>
      <c r="G203" t="s">
        <v>213</v>
      </c>
      <c r="H203" s="8">
        <v>2069</v>
      </c>
      <c r="I203">
        <f>IF(TbRegistroEntradas[[#This Row],[DATA DO CAIXA REALIZADO]]="",0,MONTH(TbRegistroEntradas[[#This Row],[DATA DO CAIXA REALIZADO]]))</f>
        <v>3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 s="42">
        <f>IF(TbRegistroEntradas[[#This Row],[DATA DO CAIXA PREVISTO]]="",0,MONTH(TbRegistroEntradas[[#This Row],[DATA DO CAIXA PREVISTO]]))</f>
        <v>3</v>
      </c>
      <c r="N203" s="42">
        <f>IF(TbRegistroEntradas[[#This Row],[DATA DO CAIXA PREVISTO]]="",0,YEAR(TbRegistroEntradas[[#This Row],[DATA DO CAIXA PREVISTO]]))</f>
        <v>2019</v>
      </c>
      <c r="O203" s="42" t="str">
        <f ca="1">IF(AND(TbRegistroEntradas[[#This Row],[DATA DO CAIXA PREVISTO]]&lt;TODAY(),TbRegistroEntradas[[#This Row],[DATA DO CAIXA REALIZADO]]=""),"vencida","Nao vencida")</f>
        <v>Nao vencida</v>
      </c>
      <c r="P203" s="42" t="str">
        <f>IF(TbRegistroEntradas[[#This Row],[DATA DA COMPETÊNCIA]]=TbRegistroEntradas[[#This Row],[DATA DO CAIXA PREVISTO]],"Vista","Prazo")</f>
        <v>Prazo</v>
      </c>
      <c r="Q20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4" spans="2:17" ht="23.1" customHeight="1" x14ac:dyDescent="0.25">
      <c r="B204" s="7">
        <v>43614</v>
      </c>
      <c r="C204" s="7">
        <v>43545</v>
      </c>
      <c r="D204" s="7">
        <v>43559</v>
      </c>
      <c r="E204" t="s">
        <v>13</v>
      </c>
      <c r="F204" t="s">
        <v>30</v>
      </c>
      <c r="G204" t="s">
        <v>214</v>
      </c>
      <c r="H204" s="8">
        <v>3849</v>
      </c>
      <c r="I204">
        <f>IF(TbRegistroEntradas[[#This Row],[DATA DO CAIXA REALIZADO]]="",0,MONTH(TbRegistroEntradas[[#This Row],[DATA DO CAIXA REALIZADO]]))</f>
        <v>5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3</v>
      </c>
      <c r="L204">
        <f>IF(TbRegistroEntradas[[#This Row],[DATA DA COMPETÊNCIA]]="",0,YEAR(TbRegistroEntradas[[#This Row],[DATA DA COMPETÊNCIA]]))</f>
        <v>2019</v>
      </c>
      <c r="M204" s="42">
        <f>IF(TbRegistroEntradas[[#This Row],[DATA DO CAIXA PREVISTO]]="",0,MONTH(TbRegistroEntradas[[#This Row],[DATA DO CAIXA PREVISTO]]))</f>
        <v>4</v>
      </c>
      <c r="N204" s="42">
        <f>IF(TbRegistroEntradas[[#This Row],[DATA DO CAIXA PREVISTO]]="",0,YEAR(TbRegistroEntradas[[#This Row],[DATA DO CAIXA PREVISTO]]))</f>
        <v>2019</v>
      </c>
      <c r="O204" s="42" t="str">
        <f ca="1">IF(AND(TbRegistroEntradas[[#This Row],[DATA DO CAIXA PREVISTO]]&lt;TODAY(),TbRegistroEntradas[[#This Row],[DATA DO CAIXA REALIZADO]]=""),"vencida","Nao vencida")</f>
        <v>Nao vencida</v>
      </c>
      <c r="P204" s="42" t="str">
        <f>IF(TbRegistroEntradas[[#This Row],[DATA DA COMPETÊNCIA]]=TbRegistroEntradas[[#This Row],[DATA DO CAIXA PREVISTO]],"Vista","Prazo")</f>
        <v>Prazo</v>
      </c>
      <c r="Q20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55</v>
      </c>
    </row>
    <row r="205" spans="2:17" ht="23.1" customHeight="1" x14ac:dyDescent="0.25">
      <c r="B205" s="7">
        <v>43622</v>
      </c>
      <c r="C205" s="7">
        <v>43551</v>
      </c>
      <c r="D205" s="7">
        <v>43586</v>
      </c>
      <c r="E205" t="s">
        <v>13</v>
      </c>
      <c r="F205" t="s">
        <v>19</v>
      </c>
      <c r="G205" t="s">
        <v>215</v>
      </c>
      <c r="H205" s="8">
        <v>4141</v>
      </c>
      <c r="I205">
        <f>IF(TbRegistroEntradas[[#This Row],[DATA DO CAIXA REALIZADO]]="",0,MONTH(TbRegistroEntradas[[#This Row],[DATA DO CAIXA REALIZADO]]))</f>
        <v>6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3</v>
      </c>
      <c r="L205">
        <f>IF(TbRegistroEntradas[[#This Row],[DATA DA COMPETÊNCIA]]="",0,YEAR(TbRegistroEntradas[[#This Row],[DATA DA COMPETÊNCIA]]))</f>
        <v>2019</v>
      </c>
      <c r="M205" s="42">
        <f>IF(TbRegistroEntradas[[#This Row],[DATA DO CAIXA PREVISTO]]="",0,MONTH(TbRegistroEntradas[[#This Row],[DATA DO CAIXA PREVISTO]]))</f>
        <v>5</v>
      </c>
      <c r="N205" s="42">
        <f>IF(TbRegistroEntradas[[#This Row],[DATA DO CAIXA PREVISTO]]="",0,YEAR(TbRegistroEntradas[[#This Row],[DATA DO CAIXA PREVISTO]]))</f>
        <v>2019</v>
      </c>
      <c r="O205" s="42" t="str">
        <f ca="1">IF(AND(TbRegistroEntradas[[#This Row],[DATA DO CAIXA PREVISTO]]&lt;TODAY(),TbRegistroEntradas[[#This Row],[DATA DO CAIXA REALIZADO]]=""),"vencida","Nao vencida")</f>
        <v>Nao vencida</v>
      </c>
      <c r="P205" s="42" t="str">
        <f>IF(TbRegistroEntradas[[#This Row],[DATA DA COMPETÊNCIA]]=TbRegistroEntradas[[#This Row],[DATA DO CAIXA PREVISTO]],"Vista","Prazo")</f>
        <v>Prazo</v>
      </c>
      <c r="Q20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36</v>
      </c>
    </row>
    <row r="206" spans="2:17" ht="23.1" customHeight="1" x14ac:dyDescent="0.25">
      <c r="C206" s="7">
        <v>43552</v>
      </c>
      <c r="D206" s="7">
        <v>43586</v>
      </c>
      <c r="E206" t="s">
        <v>13</v>
      </c>
      <c r="F206" t="s">
        <v>19</v>
      </c>
      <c r="G206" t="s">
        <v>216</v>
      </c>
      <c r="H206" s="8">
        <v>1348</v>
      </c>
      <c r="I206">
        <f>IF(TbRegistroEntradas[[#This Row],[DATA DO CAIXA REALIZADO]]="",0,MONTH(TbRegistroEntradas[[#This Row],[DATA DO CAIXA REALIZADO]]))</f>
        <v>0</v>
      </c>
      <c r="J206">
        <f>IF(TbRegistroEntradas[[#This Row],[DATA DO CAIXA REALIZADO]]="",0,YEAR(TbRegistroEntradas[[#This Row],[DATA DO CAIXA REALIZADO]]))</f>
        <v>0</v>
      </c>
      <c r="K206">
        <f>IF(TbRegistroEntradas[[#This Row],[DATA DA COMPETÊNCIA]]="",0,MONTH(TbRegistroEntradas[[#This Row],[DATA DA COMPETÊNCIA]]))</f>
        <v>3</v>
      </c>
      <c r="L206">
        <f>IF(TbRegistroEntradas[[#This Row],[DATA DA COMPETÊNCIA]]="",0,YEAR(TbRegistroEntradas[[#This Row],[DATA DA COMPETÊNCIA]]))</f>
        <v>2019</v>
      </c>
      <c r="M206" s="42">
        <f>IF(TbRegistroEntradas[[#This Row],[DATA DO CAIXA PREVISTO]]="",0,MONTH(TbRegistroEntradas[[#This Row],[DATA DO CAIXA PREVISTO]]))</f>
        <v>5</v>
      </c>
      <c r="N206" s="42">
        <f>IF(TbRegistroEntradas[[#This Row],[DATA DO CAIXA PREVISTO]]="",0,YEAR(TbRegistroEntradas[[#This Row],[DATA DO CAIXA PREVISTO]]))</f>
        <v>2019</v>
      </c>
      <c r="O206" s="42" t="str">
        <f ca="1">IF(AND(TbRegistroEntradas[[#This Row],[DATA DO CAIXA PREVISTO]]&lt;TODAY(),TbRegistroEntradas[[#This Row],[DATA DO CAIXA REALIZADO]]=""),"vencida","Nao vencida")</f>
        <v>vencida</v>
      </c>
      <c r="P206" s="42" t="str">
        <f>IF(TbRegistroEntradas[[#This Row],[DATA DA COMPETÊNCIA]]=TbRegistroEntradas[[#This Row],[DATA DO CAIXA PREVISTO]],"Vista","Prazo")</f>
        <v>Prazo</v>
      </c>
      <c r="Q20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541</v>
      </c>
    </row>
    <row r="207" spans="2:17" ht="23.1" customHeight="1" x14ac:dyDescent="0.25">
      <c r="B207" s="7">
        <v>43579</v>
      </c>
      <c r="C207" s="7">
        <v>43558</v>
      </c>
      <c r="D207" s="7">
        <v>43579</v>
      </c>
      <c r="E207" t="s">
        <v>13</v>
      </c>
      <c r="F207" t="s">
        <v>16</v>
      </c>
      <c r="G207" t="s">
        <v>217</v>
      </c>
      <c r="H207" s="8">
        <v>1738</v>
      </c>
      <c r="I207">
        <f>IF(TbRegistroEntradas[[#This Row],[DATA DO CAIXA REALIZADO]]="",0,MONTH(TbRegistroEntradas[[#This Row],[DATA DO CAIXA REALIZADO]]))</f>
        <v>4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 s="42">
        <f>IF(TbRegistroEntradas[[#This Row],[DATA DO CAIXA PREVISTO]]="",0,MONTH(TbRegistroEntradas[[#This Row],[DATA DO CAIXA PREVISTO]]))</f>
        <v>4</v>
      </c>
      <c r="N207" s="42">
        <f>IF(TbRegistroEntradas[[#This Row],[DATA DO CAIXA PREVISTO]]="",0,YEAR(TbRegistroEntradas[[#This Row],[DATA DO CAIXA PREVISTO]]))</f>
        <v>2019</v>
      </c>
      <c r="O207" s="42" t="str">
        <f ca="1">IF(AND(TbRegistroEntradas[[#This Row],[DATA DO CAIXA PREVISTO]]&lt;TODAY(),TbRegistroEntradas[[#This Row],[DATA DO CAIXA REALIZADO]]=""),"vencida","Nao vencida")</f>
        <v>Nao vencida</v>
      </c>
      <c r="P207" s="42" t="str">
        <f>IF(TbRegistroEntradas[[#This Row],[DATA DA COMPETÊNCIA]]=TbRegistroEntradas[[#This Row],[DATA DO CAIXA PREVISTO]],"Vista","Prazo")</f>
        <v>Prazo</v>
      </c>
      <c r="Q20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8" spans="2:17" ht="23.1" customHeight="1" x14ac:dyDescent="0.25">
      <c r="B208" s="7">
        <v>43616</v>
      </c>
      <c r="C208" s="7">
        <v>43561</v>
      </c>
      <c r="D208" s="7">
        <v>43616</v>
      </c>
      <c r="E208" t="s">
        <v>13</v>
      </c>
      <c r="F208" t="s">
        <v>16</v>
      </c>
      <c r="G208" t="s">
        <v>218</v>
      </c>
      <c r="H208" s="8">
        <v>732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 s="42">
        <f>IF(TbRegistroEntradas[[#This Row],[DATA DO CAIXA PREVISTO]]="",0,MONTH(TbRegistroEntradas[[#This Row],[DATA DO CAIXA PREVISTO]]))</f>
        <v>5</v>
      </c>
      <c r="N208" s="42">
        <f>IF(TbRegistroEntradas[[#This Row],[DATA DO CAIXA PREVISTO]]="",0,YEAR(TbRegistroEntradas[[#This Row],[DATA DO CAIXA PREVISTO]]))</f>
        <v>2019</v>
      </c>
      <c r="O208" s="42" t="str">
        <f ca="1">IF(AND(TbRegistroEntradas[[#This Row],[DATA DO CAIXA PREVISTO]]&lt;TODAY(),TbRegistroEntradas[[#This Row],[DATA DO CAIXA REALIZADO]]=""),"vencida","Nao vencida")</f>
        <v>Nao vencida</v>
      </c>
      <c r="P208" s="42" t="str">
        <f>IF(TbRegistroEntradas[[#This Row],[DATA DA COMPETÊNCIA]]=TbRegistroEntradas[[#This Row],[DATA DO CAIXA PREVISTO]],"Vista","Prazo")</f>
        <v>Prazo</v>
      </c>
      <c r="Q20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9" spans="2:17" ht="23.1" customHeight="1" x14ac:dyDescent="0.25">
      <c r="B209" s="7">
        <v>43625</v>
      </c>
      <c r="C209" s="7">
        <v>43562</v>
      </c>
      <c r="D209" s="7">
        <v>43586</v>
      </c>
      <c r="E209" t="s">
        <v>13</v>
      </c>
      <c r="F209" t="s">
        <v>19</v>
      </c>
      <c r="G209" t="s">
        <v>219</v>
      </c>
      <c r="H209" s="8">
        <v>373</v>
      </c>
      <c r="I209">
        <f>IF(TbRegistroEntradas[[#This Row],[DATA DO CAIXA REALIZADO]]="",0,MONTH(TbRegistroEntradas[[#This Row],[DATA DO CAIXA REALIZADO]]))</f>
        <v>6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 s="42">
        <f>IF(TbRegistroEntradas[[#This Row],[DATA DO CAIXA PREVISTO]]="",0,MONTH(TbRegistroEntradas[[#This Row],[DATA DO CAIXA PREVISTO]]))</f>
        <v>5</v>
      </c>
      <c r="N209" s="42">
        <f>IF(TbRegistroEntradas[[#This Row],[DATA DO CAIXA PREVISTO]]="",0,YEAR(TbRegistroEntradas[[#This Row],[DATA DO CAIXA PREVISTO]]))</f>
        <v>2019</v>
      </c>
      <c r="O209" s="42" t="str">
        <f ca="1">IF(AND(TbRegistroEntradas[[#This Row],[DATA DO CAIXA PREVISTO]]&lt;TODAY(),TbRegistroEntradas[[#This Row],[DATA DO CAIXA REALIZADO]]=""),"vencida","Nao vencida")</f>
        <v>Nao vencida</v>
      </c>
      <c r="P209" s="42" t="str">
        <f>IF(TbRegistroEntradas[[#This Row],[DATA DA COMPETÊNCIA]]=TbRegistroEntradas[[#This Row],[DATA DO CAIXA PREVISTO]],"Vista","Prazo")</f>
        <v>Prazo</v>
      </c>
      <c r="Q20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39</v>
      </c>
    </row>
    <row r="210" spans="2:17" ht="23.1" customHeight="1" x14ac:dyDescent="0.25">
      <c r="B210" s="7">
        <v>43680</v>
      </c>
      <c r="C210" s="7">
        <v>43564</v>
      </c>
      <c r="D210" s="7">
        <v>43609</v>
      </c>
      <c r="E210" t="s">
        <v>13</v>
      </c>
      <c r="F210" t="s">
        <v>14</v>
      </c>
      <c r="G210" t="s">
        <v>220</v>
      </c>
      <c r="H210" s="8">
        <v>609</v>
      </c>
      <c r="I210">
        <f>IF(TbRegistroEntradas[[#This Row],[DATA DO CAIXA REALIZADO]]="",0,MONTH(TbRegistroEntradas[[#This Row],[DATA DO CAIXA REALIZADO]]))</f>
        <v>8</v>
      </c>
      <c r="J210">
        <f>IF(TbRegistroEntradas[[#This Row],[DATA DO CAIXA REALIZADO]]="",0,YEAR(TbRegistroEntradas[[#This Row],[DATA DO CAIXA REALIZADO]]))</f>
        <v>2019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 s="42">
        <f>IF(TbRegistroEntradas[[#This Row],[DATA DO CAIXA PREVISTO]]="",0,MONTH(TbRegistroEntradas[[#This Row],[DATA DO CAIXA PREVISTO]]))</f>
        <v>5</v>
      </c>
      <c r="N210" s="42">
        <f>IF(TbRegistroEntradas[[#This Row],[DATA DO CAIXA PREVISTO]]="",0,YEAR(TbRegistroEntradas[[#This Row],[DATA DO CAIXA PREVISTO]]))</f>
        <v>2019</v>
      </c>
      <c r="O210" s="42" t="str">
        <f ca="1">IF(AND(TbRegistroEntradas[[#This Row],[DATA DO CAIXA PREVISTO]]&lt;TODAY(),TbRegistroEntradas[[#This Row],[DATA DO CAIXA REALIZADO]]=""),"vencida","Nao vencida")</f>
        <v>Nao vencida</v>
      </c>
      <c r="P210" s="42" t="str">
        <f>IF(TbRegistroEntradas[[#This Row],[DATA DA COMPETÊNCIA]]=TbRegistroEntradas[[#This Row],[DATA DO CAIXA PREVISTO]],"Vista","Prazo")</f>
        <v>Prazo</v>
      </c>
      <c r="Q21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71</v>
      </c>
    </row>
    <row r="211" spans="2:17" ht="23.1" customHeight="1" x14ac:dyDescent="0.25">
      <c r="B211" s="7">
        <v>43615</v>
      </c>
      <c r="C211" s="7">
        <v>43567</v>
      </c>
      <c r="D211" s="7">
        <v>43615</v>
      </c>
      <c r="E211" t="s">
        <v>13</v>
      </c>
      <c r="F211" t="s">
        <v>16</v>
      </c>
      <c r="G211" t="s">
        <v>221</v>
      </c>
      <c r="H211" s="8">
        <v>2883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 s="42">
        <f>IF(TbRegistroEntradas[[#This Row],[DATA DO CAIXA PREVISTO]]="",0,MONTH(TbRegistroEntradas[[#This Row],[DATA DO CAIXA PREVISTO]]))</f>
        <v>5</v>
      </c>
      <c r="N211" s="42">
        <f>IF(TbRegistroEntradas[[#This Row],[DATA DO CAIXA PREVISTO]]="",0,YEAR(TbRegistroEntradas[[#This Row],[DATA DO CAIXA PREVISTO]]))</f>
        <v>2019</v>
      </c>
      <c r="O211" s="42" t="str">
        <f ca="1">IF(AND(TbRegistroEntradas[[#This Row],[DATA DO CAIXA PREVISTO]]&lt;TODAY(),TbRegistroEntradas[[#This Row],[DATA DO CAIXA REALIZADO]]=""),"vencida","Nao vencida")</f>
        <v>Nao vencida</v>
      </c>
      <c r="P211" s="42" t="str">
        <f>IF(TbRegistroEntradas[[#This Row],[DATA DA COMPETÊNCIA]]=TbRegistroEntradas[[#This Row],[DATA DO CAIXA PREVISTO]],"Vista","Prazo")</f>
        <v>Prazo</v>
      </c>
      <c r="Q21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2" spans="2:17" ht="23.1" customHeight="1" x14ac:dyDescent="0.25">
      <c r="B212" s="7">
        <v>43570</v>
      </c>
      <c r="C212" s="7">
        <v>43569</v>
      </c>
      <c r="D212" s="7">
        <v>43570</v>
      </c>
      <c r="E212" t="s">
        <v>13</v>
      </c>
      <c r="F212" t="s">
        <v>14</v>
      </c>
      <c r="G212" t="s">
        <v>222</v>
      </c>
      <c r="H212" s="8">
        <v>4651</v>
      </c>
      <c r="I212">
        <f>IF(TbRegistroEntradas[[#This Row],[DATA DO CAIXA REALIZADO]]="",0,MONTH(TbRegistroEntradas[[#This Row],[DATA DO CAIXA REALIZADO]]))</f>
        <v>4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 s="42">
        <f>IF(TbRegistroEntradas[[#This Row],[DATA DO CAIXA PREVISTO]]="",0,MONTH(TbRegistroEntradas[[#This Row],[DATA DO CAIXA PREVISTO]]))</f>
        <v>4</v>
      </c>
      <c r="N212" s="42">
        <f>IF(TbRegistroEntradas[[#This Row],[DATA DO CAIXA PREVISTO]]="",0,YEAR(TbRegistroEntradas[[#This Row],[DATA DO CAIXA PREVISTO]]))</f>
        <v>2019</v>
      </c>
      <c r="O212" s="42" t="str">
        <f ca="1">IF(AND(TbRegistroEntradas[[#This Row],[DATA DO CAIXA PREVISTO]]&lt;TODAY(),TbRegistroEntradas[[#This Row],[DATA DO CAIXA REALIZADO]]=""),"vencida","Nao vencida")</f>
        <v>Nao vencida</v>
      </c>
      <c r="P212" s="42" t="str">
        <f>IF(TbRegistroEntradas[[#This Row],[DATA DA COMPETÊNCIA]]=TbRegistroEntradas[[#This Row],[DATA DO CAIXA PREVISTO]],"Vista","Prazo")</f>
        <v>Prazo</v>
      </c>
      <c r="Q21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3" spans="2:17" ht="23.1" customHeight="1" x14ac:dyDescent="0.25">
      <c r="B213" s="7">
        <v>43579</v>
      </c>
      <c r="C213" s="7">
        <v>43573</v>
      </c>
      <c r="D213" s="7">
        <v>43579</v>
      </c>
      <c r="E213" t="s">
        <v>13</v>
      </c>
      <c r="F213" t="s">
        <v>14</v>
      </c>
      <c r="G213" t="s">
        <v>223</v>
      </c>
      <c r="H213" s="8">
        <v>4797</v>
      </c>
      <c r="I213">
        <f>IF(TbRegistroEntradas[[#This Row],[DATA DO CAIXA REALIZADO]]="",0,MONTH(TbRegistroEntradas[[#This Row],[DATA DO CAIXA REALIZADO]]))</f>
        <v>4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 s="42">
        <f>IF(TbRegistroEntradas[[#This Row],[DATA DO CAIXA PREVISTO]]="",0,MONTH(TbRegistroEntradas[[#This Row],[DATA DO CAIXA PREVISTO]]))</f>
        <v>4</v>
      </c>
      <c r="N213" s="42">
        <f>IF(TbRegistroEntradas[[#This Row],[DATA DO CAIXA PREVISTO]]="",0,YEAR(TbRegistroEntradas[[#This Row],[DATA DO CAIXA PREVISTO]]))</f>
        <v>2019</v>
      </c>
      <c r="O213" s="42" t="str">
        <f ca="1">IF(AND(TbRegistroEntradas[[#This Row],[DATA DO CAIXA PREVISTO]]&lt;TODAY(),TbRegistroEntradas[[#This Row],[DATA DO CAIXA REALIZADO]]=""),"vencida","Nao vencida")</f>
        <v>Nao vencida</v>
      </c>
      <c r="P213" s="42" t="str">
        <f>IF(TbRegistroEntradas[[#This Row],[DATA DA COMPETÊNCIA]]=TbRegistroEntradas[[#This Row],[DATA DO CAIXA PREVISTO]],"Vista","Prazo")</f>
        <v>Prazo</v>
      </c>
      <c r="Q21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4" spans="2:17" ht="23.1" customHeight="1" x14ac:dyDescent="0.25">
      <c r="B214" s="7">
        <v>43598</v>
      </c>
      <c r="C214" s="7">
        <v>43575</v>
      </c>
      <c r="D214" s="7">
        <v>43598</v>
      </c>
      <c r="E214" t="s">
        <v>13</v>
      </c>
      <c r="F214" t="s">
        <v>30</v>
      </c>
      <c r="G214" t="s">
        <v>224</v>
      </c>
      <c r="H214" s="8">
        <v>1620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 s="42">
        <f>IF(TbRegistroEntradas[[#This Row],[DATA DO CAIXA PREVISTO]]="",0,MONTH(TbRegistroEntradas[[#This Row],[DATA DO CAIXA PREVISTO]]))</f>
        <v>5</v>
      </c>
      <c r="N214" s="42">
        <f>IF(TbRegistroEntradas[[#This Row],[DATA DO CAIXA PREVISTO]]="",0,YEAR(TbRegistroEntradas[[#This Row],[DATA DO CAIXA PREVISTO]]))</f>
        <v>2019</v>
      </c>
      <c r="O214" s="42" t="str">
        <f ca="1">IF(AND(TbRegistroEntradas[[#This Row],[DATA DO CAIXA PREVISTO]]&lt;TODAY(),TbRegistroEntradas[[#This Row],[DATA DO CAIXA REALIZADO]]=""),"vencida","Nao vencida")</f>
        <v>Nao vencida</v>
      </c>
      <c r="P214" s="42" t="str">
        <f>IF(TbRegistroEntradas[[#This Row],[DATA DA COMPETÊNCIA]]=TbRegistroEntradas[[#This Row],[DATA DO CAIXA PREVISTO]],"Vista","Prazo")</f>
        <v>Prazo</v>
      </c>
      <c r="Q21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5" spans="2:17" ht="23.1" customHeight="1" x14ac:dyDescent="0.25">
      <c r="B215" s="7">
        <v>43625</v>
      </c>
      <c r="C215" s="7">
        <v>43582</v>
      </c>
      <c r="D215" s="7">
        <v>43625</v>
      </c>
      <c r="E215" t="s">
        <v>13</v>
      </c>
      <c r="F215" t="s">
        <v>19</v>
      </c>
      <c r="G215" t="s">
        <v>225</v>
      </c>
      <c r="H215" s="8">
        <v>245</v>
      </c>
      <c r="I215">
        <f>IF(TbRegistroEntradas[[#This Row],[DATA DO CAIXA REALIZADO]]="",0,MONTH(TbRegistroEntradas[[#This Row],[DATA DO CAIXA REALIZADO]]))</f>
        <v>6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4</v>
      </c>
      <c r="L215">
        <f>IF(TbRegistroEntradas[[#This Row],[DATA DA COMPETÊNCIA]]="",0,YEAR(TbRegistroEntradas[[#This Row],[DATA DA COMPETÊNCIA]]))</f>
        <v>2019</v>
      </c>
      <c r="M215" s="42">
        <f>IF(TbRegistroEntradas[[#This Row],[DATA DO CAIXA PREVISTO]]="",0,MONTH(TbRegistroEntradas[[#This Row],[DATA DO CAIXA PREVISTO]]))</f>
        <v>6</v>
      </c>
      <c r="N215" s="42">
        <f>IF(TbRegistroEntradas[[#This Row],[DATA DO CAIXA PREVISTO]]="",0,YEAR(TbRegistroEntradas[[#This Row],[DATA DO CAIXA PREVISTO]]))</f>
        <v>2019</v>
      </c>
      <c r="O215" s="42" t="str">
        <f ca="1">IF(AND(TbRegistroEntradas[[#This Row],[DATA DO CAIXA PREVISTO]]&lt;TODAY(),TbRegistroEntradas[[#This Row],[DATA DO CAIXA REALIZADO]]=""),"vencida","Nao vencida")</f>
        <v>Nao vencida</v>
      </c>
      <c r="P215" s="42" t="str">
        <f>IF(TbRegistroEntradas[[#This Row],[DATA DA COMPETÊNCIA]]=TbRegistroEntradas[[#This Row],[DATA DO CAIXA PREVISTO]],"Vista","Prazo")</f>
        <v>Prazo</v>
      </c>
      <c r="Q21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6" spans="2:17" ht="23.1" customHeight="1" x14ac:dyDescent="0.25">
      <c r="B216" s="7">
        <v>43595</v>
      </c>
      <c r="C216" s="7">
        <v>43584</v>
      </c>
      <c r="D216" s="7">
        <v>43595</v>
      </c>
      <c r="E216" t="s">
        <v>13</v>
      </c>
      <c r="F216" t="s">
        <v>16</v>
      </c>
      <c r="G216" t="s">
        <v>226</v>
      </c>
      <c r="H216" s="8">
        <v>2091</v>
      </c>
      <c r="I216">
        <f>IF(TbRegistroEntradas[[#This Row],[DATA DO CAIXA REALIZADO]]="",0,MONTH(TbRegistroEntradas[[#This Row],[DATA DO CAIXA REALIZADO]]))</f>
        <v>5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4</v>
      </c>
      <c r="L216">
        <f>IF(TbRegistroEntradas[[#This Row],[DATA DA COMPETÊNCIA]]="",0,YEAR(TbRegistroEntradas[[#This Row],[DATA DA COMPETÊNCIA]]))</f>
        <v>2019</v>
      </c>
      <c r="M216" s="42">
        <f>IF(TbRegistroEntradas[[#This Row],[DATA DO CAIXA PREVISTO]]="",0,MONTH(TbRegistroEntradas[[#This Row],[DATA DO CAIXA PREVISTO]]))</f>
        <v>5</v>
      </c>
      <c r="N216" s="42">
        <f>IF(TbRegistroEntradas[[#This Row],[DATA DO CAIXA PREVISTO]]="",0,YEAR(TbRegistroEntradas[[#This Row],[DATA DO CAIXA PREVISTO]]))</f>
        <v>2019</v>
      </c>
      <c r="O216" s="42" t="str">
        <f ca="1">IF(AND(TbRegistroEntradas[[#This Row],[DATA DO CAIXA PREVISTO]]&lt;TODAY(),TbRegistroEntradas[[#This Row],[DATA DO CAIXA REALIZADO]]=""),"vencida","Nao vencida")</f>
        <v>Nao vencida</v>
      </c>
      <c r="P216" s="42" t="str">
        <f>IF(TbRegistroEntradas[[#This Row],[DATA DA COMPETÊNCIA]]=TbRegistroEntradas[[#This Row],[DATA DO CAIXA PREVISTO]],"Vista","Prazo")</f>
        <v>Prazo</v>
      </c>
      <c r="Q21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7" spans="2:17" ht="23.1" customHeight="1" x14ac:dyDescent="0.25">
      <c r="B217" s="7">
        <v>43594</v>
      </c>
      <c r="C217" s="7">
        <v>43585</v>
      </c>
      <c r="D217" s="7">
        <v>43594</v>
      </c>
      <c r="E217" t="s">
        <v>13</v>
      </c>
      <c r="F217" t="s">
        <v>16</v>
      </c>
      <c r="G217" t="s">
        <v>227</v>
      </c>
      <c r="H217" s="8">
        <v>3200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4</v>
      </c>
      <c r="L217">
        <f>IF(TbRegistroEntradas[[#This Row],[DATA DA COMPETÊNCIA]]="",0,YEAR(TbRegistroEntradas[[#This Row],[DATA DA COMPETÊNCIA]]))</f>
        <v>2019</v>
      </c>
      <c r="M217" s="42">
        <f>IF(TbRegistroEntradas[[#This Row],[DATA DO CAIXA PREVISTO]]="",0,MONTH(TbRegistroEntradas[[#This Row],[DATA DO CAIXA PREVISTO]]))</f>
        <v>5</v>
      </c>
      <c r="N217" s="42">
        <f>IF(TbRegistroEntradas[[#This Row],[DATA DO CAIXA PREVISTO]]="",0,YEAR(TbRegistroEntradas[[#This Row],[DATA DO CAIXA PREVISTO]]))</f>
        <v>2019</v>
      </c>
      <c r="O217" s="42" t="str">
        <f ca="1">IF(AND(TbRegistroEntradas[[#This Row],[DATA DO CAIXA PREVISTO]]&lt;TODAY(),TbRegistroEntradas[[#This Row],[DATA DO CAIXA REALIZADO]]=""),"vencida","Nao vencida")</f>
        <v>Nao vencida</v>
      </c>
      <c r="P217" s="42" t="str">
        <f>IF(TbRegistroEntradas[[#This Row],[DATA DA COMPETÊNCIA]]=TbRegistroEntradas[[#This Row],[DATA DO CAIXA PREVISTO]],"Vista","Prazo")</f>
        <v>Prazo</v>
      </c>
      <c r="Q21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8" spans="2:17" ht="23.1" customHeight="1" x14ac:dyDescent="0.25">
      <c r="B218" s="7">
        <v>43604</v>
      </c>
      <c r="C218" s="7">
        <v>43587</v>
      </c>
      <c r="D218" s="7">
        <v>43604</v>
      </c>
      <c r="E218" t="s">
        <v>13</v>
      </c>
      <c r="F218" t="s">
        <v>19</v>
      </c>
      <c r="G218" t="s">
        <v>228</v>
      </c>
      <c r="H218" s="8">
        <v>583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 s="42">
        <f>IF(TbRegistroEntradas[[#This Row],[DATA DO CAIXA PREVISTO]]="",0,MONTH(TbRegistroEntradas[[#This Row],[DATA DO CAIXA PREVISTO]]))</f>
        <v>5</v>
      </c>
      <c r="N218" s="42">
        <f>IF(TbRegistroEntradas[[#This Row],[DATA DO CAIXA PREVISTO]]="",0,YEAR(TbRegistroEntradas[[#This Row],[DATA DO CAIXA PREVISTO]]))</f>
        <v>2019</v>
      </c>
      <c r="O218" s="42" t="str">
        <f ca="1">IF(AND(TbRegistroEntradas[[#This Row],[DATA DO CAIXA PREVISTO]]&lt;TODAY(),TbRegistroEntradas[[#This Row],[DATA DO CAIXA REALIZADO]]=""),"vencida","Nao vencida")</f>
        <v>Nao vencida</v>
      </c>
      <c r="P218" s="42" t="str">
        <f>IF(TbRegistroEntradas[[#This Row],[DATA DA COMPETÊNCIA]]=TbRegistroEntradas[[#This Row],[DATA DO CAIXA PREVISTO]],"Vista","Prazo")</f>
        <v>Prazo</v>
      </c>
      <c r="Q21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9" spans="2:17" ht="23.1" customHeight="1" x14ac:dyDescent="0.25">
      <c r="B219" s="7">
        <v>43626</v>
      </c>
      <c r="C219" s="7">
        <v>43590</v>
      </c>
      <c r="D219" s="7">
        <v>43626</v>
      </c>
      <c r="E219" t="s">
        <v>13</v>
      </c>
      <c r="F219" t="s">
        <v>16</v>
      </c>
      <c r="G219" t="s">
        <v>229</v>
      </c>
      <c r="H219" s="8">
        <v>4505</v>
      </c>
      <c r="I219">
        <f>IF(TbRegistroEntradas[[#This Row],[DATA DO CAIXA REALIZADO]]="",0,MONTH(TbRegistroEntradas[[#This Row],[DATA DO CAIXA REALIZADO]]))</f>
        <v>6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 s="42">
        <f>IF(TbRegistroEntradas[[#This Row],[DATA DO CAIXA PREVISTO]]="",0,MONTH(TbRegistroEntradas[[#This Row],[DATA DO CAIXA PREVISTO]]))</f>
        <v>6</v>
      </c>
      <c r="N219" s="42">
        <f>IF(TbRegistroEntradas[[#This Row],[DATA DO CAIXA PREVISTO]]="",0,YEAR(TbRegistroEntradas[[#This Row],[DATA DO CAIXA PREVISTO]]))</f>
        <v>2019</v>
      </c>
      <c r="O219" s="42" t="str">
        <f ca="1">IF(AND(TbRegistroEntradas[[#This Row],[DATA DO CAIXA PREVISTO]]&lt;TODAY(),TbRegistroEntradas[[#This Row],[DATA DO CAIXA REALIZADO]]=""),"vencida","Nao vencida")</f>
        <v>Nao vencida</v>
      </c>
      <c r="P219" s="42" t="str">
        <f>IF(TbRegistroEntradas[[#This Row],[DATA DA COMPETÊNCIA]]=TbRegistroEntradas[[#This Row],[DATA DO CAIXA PREVISTO]],"Vista","Prazo")</f>
        <v>Prazo</v>
      </c>
      <c r="Q21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0" spans="2:17" ht="23.1" customHeight="1" x14ac:dyDescent="0.25">
      <c r="B220" s="7">
        <v>43624</v>
      </c>
      <c r="C220" s="7">
        <v>43592</v>
      </c>
      <c r="D220" s="7">
        <v>43609</v>
      </c>
      <c r="E220" t="s">
        <v>13</v>
      </c>
      <c r="F220" t="s">
        <v>16</v>
      </c>
      <c r="G220" t="s">
        <v>230</v>
      </c>
      <c r="H220" s="8">
        <v>343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 s="42">
        <f>IF(TbRegistroEntradas[[#This Row],[DATA DO CAIXA PREVISTO]]="",0,MONTH(TbRegistroEntradas[[#This Row],[DATA DO CAIXA PREVISTO]]))</f>
        <v>5</v>
      </c>
      <c r="N220" s="42">
        <f>IF(TbRegistroEntradas[[#This Row],[DATA DO CAIXA PREVISTO]]="",0,YEAR(TbRegistroEntradas[[#This Row],[DATA DO CAIXA PREVISTO]]))</f>
        <v>2019</v>
      </c>
      <c r="O220" s="42" t="str">
        <f ca="1">IF(AND(TbRegistroEntradas[[#This Row],[DATA DO CAIXA PREVISTO]]&lt;TODAY(),TbRegistroEntradas[[#This Row],[DATA DO CAIXA REALIZADO]]=""),"vencida","Nao vencida")</f>
        <v>Nao vencida</v>
      </c>
      <c r="P220" s="42" t="str">
        <f>IF(TbRegistroEntradas[[#This Row],[DATA DA COMPETÊNCIA]]=TbRegistroEntradas[[#This Row],[DATA DO CAIXA PREVISTO]],"Vista","Prazo")</f>
        <v>Prazo</v>
      </c>
      <c r="Q22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15</v>
      </c>
    </row>
    <row r="221" spans="2:17" ht="23.1" customHeight="1" x14ac:dyDescent="0.25">
      <c r="B221" s="7">
        <v>43603</v>
      </c>
      <c r="C221" s="7">
        <v>43593</v>
      </c>
      <c r="D221" s="7">
        <v>43603</v>
      </c>
      <c r="E221" t="s">
        <v>13</v>
      </c>
      <c r="F221" t="s">
        <v>14</v>
      </c>
      <c r="G221" t="s">
        <v>231</v>
      </c>
      <c r="H221" s="8">
        <v>4510</v>
      </c>
      <c r="I221">
        <f>IF(TbRegistroEntradas[[#This Row],[DATA DO CAIXA REALIZADO]]="",0,MONTH(TbRegistroEntradas[[#This Row],[DATA DO CAIXA REALIZADO]]))</f>
        <v>5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 s="42">
        <f>IF(TbRegistroEntradas[[#This Row],[DATA DO CAIXA PREVISTO]]="",0,MONTH(TbRegistroEntradas[[#This Row],[DATA DO CAIXA PREVISTO]]))</f>
        <v>5</v>
      </c>
      <c r="N221" s="42">
        <f>IF(TbRegistroEntradas[[#This Row],[DATA DO CAIXA PREVISTO]]="",0,YEAR(TbRegistroEntradas[[#This Row],[DATA DO CAIXA PREVISTO]]))</f>
        <v>2019</v>
      </c>
      <c r="O221" s="42" t="str">
        <f ca="1">IF(AND(TbRegistroEntradas[[#This Row],[DATA DO CAIXA PREVISTO]]&lt;TODAY(),TbRegistroEntradas[[#This Row],[DATA DO CAIXA REALIZADO]]=""),"vencida","Nao vencida")</f>
        <v>Nao vencida</v>
      </c>
      <c r="P221" s="42" t="str">
        <f>IF(TbRegistroEntradas[[#This Row],[DATA DA COMPETÊNCIA]]=TbRegistroEntradas[[#This Row],[DATA DO CAIXA PREVISTO]],"Vista","Prazo")</f>
        <v>Prazo</v>
      </c>
      <c r="Q22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2" spans="2:17" ht="23.1" customHeight="1" x14ac:dyDescent="0.25">
      <c r="C222" s="7">
        <v>43597</v>
      </c>
      <c r="D222" s="7">
        <v>43605</v>
      </c>
      <c r="E222" t="s">
        <v>13</v>
      </c>
      <c r="F222" t="s">
        <v>16</v>
      </c>
      <c r="G222" t="s">
        <v>232</v>
      </c>
      <c r="H222" s="8">
        <v>667</v>
      </c>
      <c r="I222">
        <f>IF(TbRegistroEntradas[[#This Row],[DATA DO CAIXA REALIZADO]]="",0,MONTH(TbRegistroEntradas[[#This Row],[DATA DO CAIXA REALIZADO]]))</f>
        <v>0</v>
      </c>
      <c r="J222">
        <f>IF(TbRegistroEntradas[[#This Row],[DATA DO CAIXA REALIZADO]]="",0,YEAR(TbRegistroEntradas[[#This Row],[DATA DO CAIXA REALIZADO]]))</f>
        <v>0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 s="42">
        <f>IF(TbRegistroEntradas[[#This Row],[DATA DO CAIXA PREVISTO]]="",0,MONTH(TbRegistroEntradas[[#This Row],[DATA DO CAIXA PREVISTO]]))</f>
        <v>5</v>
      </c>
      <c r="N222" s="42">
        <f>IF(TbRegistroEntradas[[#This Row],[DATA DO CAIXA PREVISTO]]="",0,YEAR(TbRegistroEntradas[[#This Row],[DATA DO CAIXA PREVISTO]]))</f>
        <v>2019</v>
      </c>
      <c r="O222" s="42" t="str">
        <f ca="1">IF(AND(TbRegistroEntradas[[#This Row],[DATA DO CAIXA PREVISTO]]&lt;TODAY(),TbRegistroEntradas[[#This Row],[DATA DO CAIXA REALIZADO]]=""),"vencida","Nao vencida")</f>
        <v>vencida</v>
      </c>
      <c r="P222" s="42" t="str">
        <f>IF(TbRegistroEntradas[[#This Row],[DATA DA COMPETÊNCIA]]=TbRegistroEntradas[[#This Row],[DATA DO CAIXA PREVISTO]],"Vista","Prazo")</f>
        <v>Prazo</v>
      </c>
      <c r="Q22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522</v>
      </c>
    </row>
    <row r="223" spans="2:17" ht="23.1" customHeight="1" x14ac:dyDescent="0.25">
      <c r="B223" s="7">
        <v>43631</v>
      </c>
      <c r="C223" s="7">
        <v>43600</v>
      </c>
      <c r="D223" s="7">
        <v>43631</v>
      </c>
      <c r="E223" t="s">
        <v>13</v>
      </c>
      <c r="F223" t="s">
        <v>16</v>
      </c>
      <c r="G223" t="s">
        <v>233</v>
      </c>
      <c r="H223" s="8">
        <v>1006</v>
      </c>
      <c r="I223">
        <f>IF(TbRegistroEntradas[[#This Row],[DATA DO CAIXA REALIZADO]]="",0,MONTH(TbRegistroEntradas[[#This Row],[DATA DO CAIXA REALIZADO]]))</f>
        <v>6</v>
      </c>
      <c r="J223">
        <f>IF(TbRegistroEntradas[[#This Row],[DATA DO CAIXA REALIZADO]]="",0,YEAR(TbRegistroEntradas[[#This Row],[DATA DO CAIXA REALIZADO]]))</f>
        <v>2019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 s="42">
        <f>IF(TbRegistroEntradas[[#This Row],[DATA DO CAIXA PREVISTO]]="",0,MONTH(TbRegistroEntradas[[#This Row],[DATA DO CAIXA PREVISTO]]))</f>
        <v>6</v>
      </c>
      <c r="N223" s="42">
        <f>IF(TbRegistroEntradas[[#This Row],[DATA DO CAIXA PREVISTO]]="",0,YEAR(TbRegistroEntradas[[#This Row],[DATA DO CAIXA PREVISTO]]))</f>
        <v>2019</v>
      </c>
      <c r="O223" s="42" t="str">
        <f ca="1">IF(AND(TbRegistroEntradas[[#This Row],[DATA DO CAIXA PREVISTO]]&lt;TODAY(),TbRegistroEntradas[[#This Row],[DATA DO CAIXA REALIZADO]]=""),"vencida","Nao vencida")</f>
        <v>Nao vencida</v>
      </c>
      <c r="P223" s="42" t="str">
        <f>IF(TbRegistroEntradas[[#This Row],[DATA DA COMPETÊNCIA]]=TbRegistroEntradas[[#This Row],[DATA DO CAIXA PREVISTO]],"Vista","Prazo")</f>
        <v>Prazo</v>
      </c>
      <c r="Q22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4" spans="2:17" ht="23.1" customHeight="1" x14ac:dyDescent="0.25">
      <c r="B224" s="7">
        <v>43686</v>
      </c>
      <c r="C224" s="7">
        <v>43604</v>
      </c>
      <c r="D224" s="7">
        <v>43635</v>
      </c>
      <c r="E224" t="s">
        <v>13</v>
      </c>
      <c r="F224" t="s">
        <v>19</v>
      </c>
      <c r="G224" t="s">
        <v>234</v>
      </c>
      <c r="H224" s="8">
        <v>1071</v>
      </c>
      <c r="I224">
        <f>IF(TbRegistroEntradas[[#This Row],[DATA DO CAIXA REALIZADO]]="",0,MONTH(TbRegistroEntradas[[#This Row],[DATA DO CAIXA REALIZADO]]))</f>
        <v>8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 s="42">
        <f>IF(TbRegistroEntradas[[#This Row],[DATA DO CAIXA PREVISTO]]="",0,MONTH(TbRegistroEntradas[[#This Row],[DATA DO CAIXA PREVISTO]]))</f>
        <v>6</v>
      </c>
      <c r="N224" s="42">
        <f>IF(TbRegistroEntradas[[#This Row],[DATA DO CAIXA PREVISTO]]="",0,YEAR(TbRegistroEntradas[[#This Row],[DATA DO CAIXA PREVISTO]]))</f>
        <v>2019</v>
      </c>
      <c r="O224" s="42" t="str">
        <f ca="1">IF(AND(TbRegistroEntradas[[#This Row],[DATA DO CAIXA PREVISTO]]&lt;TODAY(),TbRegistroEntradas[[#This Row],[DATA DO CAIXA REALIZADO]]=""),"vencida","Nao vencida")</f>
        <v>Nao vencida</v>
      </c>
      <c r="P224" s="42" t="str">
        <f>IF(TbRegistroEntradas[[#This Row],[DATA DA COMPETÊNCIA]]=TbRegistroEntradas[[#This Row],[DATA DO CAIXA PREVISTO]],"Vista","Prazo")</f>
        <v>Prazo</v>
      </c>
      <c r="Q22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51</v>
      </c>
    </row>
    <row r="225" spans="2:17" ht="23.1" customHeight="1" x14ac:dyDescent="0.25">
      <c r="B225" s="7">
        <v>43630</v>
      </c>
      <c r="C225" s="7">
        <v>43609</v>
      </c>
      <c r="D225" s="7">
        <v>43630</v>
      </c>
      <c r="E225" t="s">
        <v>13</v>
      </c>
      <c r="F225" t="s">
        <v>30</v>
      </c>
      <c r="G225" t="s">
        <v>235</v>
      </c>
      <c r="H225" s="8">
        <v>2194</v>
      </c>
      <c r="I225">
        <f>IF(TbRegistroEntradas[[#This Row],[DATA DO CAIXA REALIZADO]]="",0,MONTH(TbRegistroEntradas[[#This Row],[DATA DO CAIXA REALIZADO]]))</f>
        <v>6</v>
      </c>
      <c r="J225">
        <f>IF(TbRegistroEntradas[[#This Row],[DATA DO CAIXA REALIZADO]]="",0,YEAR(TbRegistroEntradas[[#This Row],[DATA DO CAIXA REALIZADO]]))</f>
        <v>2019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 s="42">
        <f>IF(TbRegistroEntradas[[#This Row],[DATA DO CAIXA PREVISTO]]="",0,MONTH(TbRegistroEntradas[[#This Row],[DATA DO CAIXA PREVISTO]]))</f>
        <v>6</v>
      </c>
      <c r="N225" s="42">
        <f>IF(TbRegistroEntradas[[#This Row],[DATA DO CAIXA PREVISTO]]="",0,YEAR(TbRegistroEntradas[[#This Row],[DATA DO CAIXA PREVISTO]]))</f>
        <v>2019</v>
      </c>
      <c r="O225" s="42" t="str">
        <f ca="1">IF(AND(TbRegistroEntradas[[#This Row],[DATA DO CAIXA PREVISTO]]&lt;TODAY(),TbRegistroEntradas[[#This Row],[DATA DO CAIXA REALIZADO]]=""),"vencida","Nao vencida")</f>
        <v>Nao vencida</v>
      </c>
      <c r="P225" s="42" t="str">
        <f>IF(TbRegistroEntradas[[#This Row],[DATA DA COMPETÊNCIA]]=TbRegistroEntradas[[#This Row],[DATA DO CAIXA PREVISTO]],"Vista","Prazo")</f>
        <v>Prazo</v>
      </c>
      <c r="Q22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6" spans="2:17" ht="23.1" customHeight="1" x14ac:dyDescent="0.25">
      <c r="B226" s="7">
        <v>43611</v>
      </c>
      <c r="C226" s="7">
        <v>43611</v>
      </c>
      <c r="D226" s="7">
        <v>43611</v>
      </c>
      <c r="E226" t="s">
        <v>13</v>
      </c>
      <c r="F226" t="s">
        <v>16</v>
      </c>
      <c r="G226" t="s">
        <v>236</v>
      </c>
      <c r="H226" s="8">
        <v>2531</v>
      </c>
      <c r="I226">
        <f>IF(TbRegistroEntradas[[#This Row],[DATA DO CAIXA REALIZADO]]="",0,MONTH(TbRegistroEntradas[[#This Row],[DATA DO CAIXA REALIZADO]]))</f>
        <v>5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5</v>
      </c>
      <c r="L226">
        <f>IF(TbRegistroEntradas[[#This Row],[DATA DA COMPETÊNCIA]]="",0,YEAR(TbRegistroEntradas[[#This Row],[DATA DA COMPETÊNCIA]]))</f>
        <v>2019</v>
      </c>
      <c r="M226" s="42">
        <f>IF(TbRegistroEntradas[[#This Row],[DATA DO CAIXA PREVISTO]]="",0,MONTH(TbRegistroEntradas[[#This Row],[DATA DO CAIXA PREVISTO]]))</f>
        <v>5</v>
      </c>
      <c r="N226" s="42">
        <f>IF(TbRegistroEntradas[[#This Row],[DATA DO CAIXA PREVISTO]]="",0,YEAR(TbRegistroEntradas[[#This Row],[DATA DO CAIXA PREVISTO]]))</f>
        <v>2019</v>
      </c>
      <c r="O226" s="42" t="str">
        <f ca="1">IF(AND(TbRegistroEntradas[[#This Row],[DATA DO CAIXA PREVISTO]]&lt;TODAY(),TbRegistroEntradas[[#This Row],[DATA DO CAIXA REALIZADO]]=""),"vencida","Nao vencida")</f>
        <v>Nao vencida</v>
      </c>
      <c r="P226" s="42" t="str">
        <f>IF(TbRegistroEntradas[[#This Row],[DATA DA COMPETÊNCIA]]=TbRegistroEntradas[[#This Row],[DATA DO CAIXA PREVISTO]],"Vista","Prazo")</f>
        <v>Vista</v>
      </c>
      <c r="Q22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7" spans="2:17" ht="23.1" customHeight="1" x14ac:dyDescent="0.25">
      <c r="B227" s="7">
        <v>43708</v>
      </c>
      <c r="C227" s="7">
        <v>43614</v>
      </c>
      <c r="D227" s="7">
        <v>43655</v>
      </c>
      <c r="E227" t="s">
        <v>13</v>
      </c>
      <c r="F227" t="s">
        <v>14</v>
      </c>
      <c r="G227" t="s">
        <v>237</v>
      </c>
      <c r="H227" s="8">
        <v>657</v>
      </c>
      <c r="I227">
        <f>IF(TbRegistroEntradas[[#This Row],[DATA DO CAIXA REALIZADO]]="",0,MONTH(TbRegistroEntradas[[#This Row],[DATA DO CAIXA REALIZADO]]))</f>
        <v>8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5</v>
      </c>
      <c r="L227">
        <f>IF(TbRegistroEntradas[[#This Row],[DATA DA COMPETÊNCIA]]="",0,YEAR(TbRegistroEntradas[[#This Row],[DATA DA COMPETÊNCIA]]))</f>
        <v>2019</v>
      </c>
      <c r="M227" s="42">
        <f>IF(TbRegistroEntradas[[#This Row],[DATA DO CAIXA PREVISTO]]="",0,MONTH(TbRegistroEntradas[[#This Row],[DATA DO CAIXA PREVISTO]]))</f>
        <v>7</v>
      </c>
      <c r="N227" s="42">
        <f>IF(TbRegistroEntradas[[#This Row],[DATA DO CAIXA PREVISTO]]="",0,YEAR(TbRegistroEntradas[[#This Row],[DATA DO CAIXA PREVISTO]]))</f>
        <v>2019</v>
      </c>
      <c r="O227" s="42" t="str">
        <f ca="1">IF(AND(TbRegistroEntradas[[#This Row],[DATA DO CAIXA PREVISTO]]&lt;TODAY(),TbRegistroEntradas[[#This Row],[DATA DO CAIXA REALIZADO]]=""),"vencida","Nao vencida")</f>
        <v>Nao vencida</v>
      </c>
      <c r="P227" s="42" t="str">
        <f>IF(TbRegistroEntradas[[#This Row],[DATA DA COMPETÊNCIA]]=TbRegistroEntradas[[#This Row],[DATA DO CAIXA PREVISTO]],"Vista","Prazo")</f>
        <v>Prazo</v>
      </c>
      <c r="Q22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53</v>
      </c>
    </row>
    <row r="228" spans="2:17" ht="23.1" customHeight="1" x14ac:dyDescent="0.25">
      <c r="B228" s="7">
        <v>43648</v>
      </c>
      <c r="C228" s="7">
        <v>43615</v>
      </c>
      <c r="D228" s="7">
        <v>43648</v>
      </c>
      <c r="E228" t="s">
        <v>13</v>
      </c>
      <c r="F228" t="s">
        <v>27</v>
      </c>
      <c r="G228" t="s">
        <v>238</v>
      </c>
      <c r="H228" s="8">
        <v>4535</v>
      </c>
      <c r="I228">
        <f>IF(TbRegistroEntradas[[#This Row],[DATA DO CAIXA REALIZADO]]="",0,MONTH(TbRegistroEntradas[[#This Row],[DATA DO CAIXA REALIZADO]]))</f>
        <v>7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5</v>
      </c>
      <c r="L228">
        <f>IF(TbRegistroEntradas[[#This Row],[DATA DA COMPETÊNCIA]]="",0,YEAR(TbRegistroEntradas[[#This Row],[DATA DA COMPETÊNCIA]]))</f>
        <v>2019</v>
      </c>
      <c r="M228" s="42">
        <f>IF(TbRegistroEntradas[[#This Row],[DATA DO CAIXA PREVISTO]]="",0,MONTH(TbRegistroEntradas[[#This Row],[DATA DO CAIXA PREVISTO]]))</f>
        <v>7</v>
      </c>
      <c r="N228" s="42">
        <f>IF(TbRegistroEntradas[[#This Row],[DATA DO CAIXA PREVISTO]]="",0,YEAR(TbRegistroEntradas[[#This Row],[DATA DO CAIXA PREVISTO]]))</f>
        <v>2019</v>
      </c>
      <c r="O228" s="42" t="str">
        <f ca="1">IF(AND(TbRegistroEntradas[[#This Row],[DATA DO CAIXA PREVISTO]]&lt;TODAY(),TbRegistroEntradas[[#This Row],[DATA DO CAIXA REALIZADO]]=""),"vencida","Nao vencida")</f>
        <v>Nao vencida</v>
      </c>
      <c r="P228" s="42" t="str">
        <f>IF(TbRegistroEntradas[[#This Row],[DATA DA COMPETÊNCIA]]=TbRegistroEntradas[[#This Row],[DATA DO CAIXA PREVISTO]],"Vista","Prazo")</f>
        <v>Prazo</v>
      </c>
      <c r="Q228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9" spans="2:17" ht="23.1" customHeight="1" x14ac:dyDescent="0.25">
      <c r="B229" s="7">
        <v>43667</v>
      </c>
      <c r="C229" s="7">
        <v>43620</v>
      </c>
      <c r="D229" s="7">
        <v>43641</v>
      </c>
      <c r="E229" t="s">
        <v>13</v>
      </c>
      <c r="F229" t="s">
        <v>16</v>
      </c>
      <c r="G229" t="s">
        <v>239</v>
      </c>
      <c r="H229" s="8">
        <v>1848</v>
      </c>
      <c r="I229">
        <f>IF(TbRegistroEntradas[[#This Row],[DATA DO CAIXA REALIZADO]]="",0,MONTH(TbRegistroEntradas[[#This Row],[DATA DO CAIXA REALIZADO]]))</f>
        <v>7</v>
      </c>
      <c r="J229">
        <f>IF(TbRegistroEntradas[[#This Row],[DATA DO CAIXA REALIZADO]]="",0,YEAR(TbRegistroEntradas[[#This Row],[DATA DO CAIXA REALIZADO]]))</f>
        <v>2019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 s="42">
        <f>IF(TbRegistroEntradas[[#This Row],[DATA DO CAIXA PREVISTO]]="",0,MONTH(TbRegistroEntradas[[#This Row],[DATA DO CAIXA PREVISTO]]))</f>
        <v>6</v>
      </c>
      <c r="N229" s="42">
        <f>IF(TbRegistroEntradas[[#This Row],[DATA DO CAIXA PREVISTO]]="",0,YEAR(TbRegistroEntradas[[#This Row],[DATA DO CAIXA PREVISTO]]))</f>
        <v>2019</v>
      </c>
      <c r="O229" s="42" t="str">
        <f ca="1">IF(AND(TbRegistroEntradas[[#This Row],[DATA DO CAIXA PREVISTO]]&lt;TODAY(),TbRegistroEntradas[[#This Row],[DATA DO CAIXA REALIZADO]]=""),"vencida","Nao vencida")</f>
        <v>Nao vencida</v>
      </c>
      <c r="P229" s="42" t="str">
        <f>IF(TbRegistroEntradas[[#This Row],[DATA DA COMPETÊNCIA]]=TbRegistroEntradas[[#This Row],[DATA DO CAIXA PREVISTO]],"Vista","Prazo")</f>
        <v>Prazo</v>
      </c>
      <c r="Q229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26</v>
      </c>
    </row>
    <row r="230" spans="2:17" ht="23.1" customHeight="1" x14ac:dyDescent="0.25">
      <c r="B230" s="7">
        <v>43633</v>
      </c>
      <c r="C230" s="7">
        <v>43625</v>
      </c>
      <c r="D230" s="7">
        <v>43632</v>
      </c>
      <c r="E230" t="s">
        <v>13</v>
      </c>
      <c r="F230" t="s">
        <v>16</v>
      </c>
      <c r="G230" t="s">
        <v>240</v>
      </c>
      <c r="H230" s="8">
        <v>191</v>
      </c>
      <c r="I230">
        <f>IF(TbRegistroEntradas[[#This Row],[DATA DO CAIXA REALIZADO]]="",0,MONTH(TbRegistroEntradas[[#This Row],[DATA DO CAIXA REALIZADO]]))</f>
        <v>6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 s="42">
        <f>IF(TbRegistroEntradas[[#This Row],[DATA DO CAIXA PREVISTO]]="",0,MONTH(TbRegistroEntradas[[#This Row],[DATA DO CAIXA PREVISTO]]))</f>
        <v>6</v>
      </c>
      <c r="N230" s="42">
        <f>IF(TbRegistroEntradas[[#This Row],[DATA DO CAIXA PREVISTO]]="",0,YEAR(TbRegistroEntradas[[#This Row],[DATA DO CAIXA PREVISTO]]))</f>
        <v>2019</v>
      </c>
      <c r="O230" s="42" t="str">
        <f ca="1">IF(AND(TbRegistroEntradas[[#This Row],[DATA DO CAIXA PREVISTO]]&lt;TODAY(),TbRegistroEntradas[[#This Row],[DATA DO CAIXA REALIZADO]]=""),"vencida","Nao vencida")</f>
        <v>Nao vencida</v>
      </c>
      <c r="P230" s="42" t="str">
        <f>IF(TbRegistroEntradas[[#This Row],[DATA DA COMPETÊNCIA]]=TbRegistroEntradas[[#This Row],[DATA DO CAIXA PREVISTO]],"Vista","Prazo")</f>
        <v>Prazo</v>
      </c>
      <c r="Q230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</v>
      </c>
    </row>
    <row r="231" spans="2:17" ht="23.1" customHeight="1" x14ac:dyDescent="0.25">
      <c r="C231" s="7">
        <v>43629</v>
      </c>
      <c r="D231" s="7">
        <v>43668</v>
      </c>
      <c r="E231" t="s">
        <v>13</v>
      </c>
      <c r="F231" t="s">
        <v>27</v>
      </c>
      <c r="G231" t="s">
        <v>241</v>
      </c>
      <c r="H231" s="8">
        <v>508</v>
      </c>
      <c r="I231">
        <f>IF(TbRegistroEntradas[[#This Row],[DATA DO CAIXA REALIZADO]]="",0,MONTH(TbRegistroEntradas[[#This Row],[DATA DO CAIXA REALIZADO]]))</f>
        <v>0</v>
      </c>
      <c r="J231">
        <f>IF(TbRegistroEntradas[[#This Row],[DATA DO CAIXA REALIZADO]]="",0,YEAR(TbRegistroEntradas[[#This Row],[DATA DO CAIXA REALIZADO]]))</f>
        <v>0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 s="42">
        <f>IF(TbRegistroEntradas[[#This Row],[DATA DO CAIXA PREVISTO]]="",0,MONTH(TbRegistroEntradas[[#This Row],[DATA DO CAIXA PREVISTO]]))</f>
        <v>7</v>
      </c>
      <c r="N231" s="42">
        <f>IF(TbRegistroEntradas[[#This Row],[DATA DO CAIXA PREVISTO]]="",0,YEAR(TbRegistroEntradas[[#This Row],[DATA DO CAIXA PREVISTO]]))</f>
        <v>2019</v>
      </c>
      <c r="O231" s="42" t="str">
        <f ca="1">IF(AND(TbRegistroEntradas[[#This Row],[DATA DO CAIXA PREVISTO]]&lt;TODAY(),TbRegistroEntradas[[#This Row],[DATA DO CAIXA REALIZADO]]=""),"vencida","Nao vencida")</f>
        <v>vencida</v>
      </c>
      <c r="P231" s="42" t="str">
        <f>IF(TbRegistroEntradas[[#This Row],[DATA DA COMPETÊNCIA]]=TbRegistroEntradas[[#This Row],[DATA DO CAIXA PREVISTO]],"Vista","Prazo")</f>
        <v>Prazo</v>
      </c>
      <c r="Q231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459</v>
      </c>
    </row>
    <row r="232" spans="2:17" ht="23.1" customHeight="1" x14ac:dyDescent="0.25">
      <c r="B232" s="7">
        <v>43663</v>
      </c>
      <c r="C232" s="7">
        <v>43631</v>
      </c>
      <c r="D232" s="7">
        <v>43663</v>
      </c>
      <c r="E232" t="s">
        <v>13</v>
      </c>
      <c r="F232" t="s">
        <v>30</v>
      </c>
      <c r="G232" t="s">
        <v>242</v>
      </c>
      <c r="H232" s="8">
        <v>1482</v>
      </c>
      <c r="I232">
        <f>IF(TbRegistroEntradas[[#This Row],[DATA DO CAIXA REALIZADO]]="",0,MONTH(TbRegistroEntradas[[#This Row],[DATA DO CAIXA REALIZADO]]))</f>
        <v>7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 s="42">
        <f>IF(TbRegistroEntradas[[#This Row],[DATA DO CAIXA PREVISTO]]="",0,MONTH(TbRegistroEntradas[[#This Row],[DATA DO CAIXA PREVISTO]]))</f>
        <v>7</v>
      </c>
      <c r="N232" s="42">
        <f>IF(TbRegistroEntradas[[#This Row],[DATA DO CAIXA PREVISTO]]="",0,YEAR(TbRegistroEntradas[[#This Row],[DATA DO CAIXA PREVISTO]]))</f>
        <v>2019</v>
      </c>
      <c r="O232" s="42" t="str">
        <f ca="1">IF(AND(TbRegistroEntradas[[#This Row],[DATA DO CAIXA PREVISTO]]&lt;TODAY(),TbRegistroEntradas[[#This Row],[DATA DO CAIXA REALIZADO]]=""),"vencida","Nao vencida")</f>
        <v>Nao vencida</v>
      </c>
      <c r="P232" s="42" t="str">
        <f>IF(TbRegistroEntradas[[#This Row],[DATA DA COMPETÊNCIA]]=TbRegistroEntradas[[#This Row],[DATA DO CAIXA PREVISTO]],"Vista","Prazo")</f>
        <v>Prazo</v>
      </c>
      <c r="Q232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3" spans="2:17" ht="23.1" customHeight="1" x14ac:dyDescent="0.25">
      <c r="B233" s="7">
        <v>43647</v>
      </c>
      <c r="C233" s="7">
        <v>43632</v>
      </c>
      <c r="D233" s="7">
        <v>43647</v>
      </c>
      <c r="E233" t="s">
        <v>13</v>
      </c>
      <c r="F233" t="s">
        <v>520</v>
      </c>
      <c r="G233" t="s">
        <v>243</v>
      </c>
      <c r="H233" s="8">
        <v>555</v>
      </c>
      <c r="I233">
        <f>IF(TbRegistroEntradas[[#This Row],[DATA DO CAIXA REALIZADO]]="",0,MONTH(TbRegistroEntradas[[#This Row],[DATA DO CAIXA REALIZADO]]))</f>
        <v>7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 s="42">
        <f>IF(TbRegistroEntradas[[#This Row],[DATA DO CAIXA PREVISTO]]="",0,MONTH(TbRegistroEntradas[[#This Row],[DATA DO CAIXA PREVISTO]]))</f>
        <v>7</v>
      </c>
      <c r="N233" s="42">
        <f>IF(TbRegistroEntradas[[#This Row],[DATA DO CAIXA PREVISTO]]="",0,YEAR(TbRegistroEntradas[[#This Row],[DATA DO CAIXA PREVISTO]]))</f>
        <v>2019</v>
      </c>
      <c r="O233" s="42" t="str">
        <f ca="1">IF(AND(TbRegistroEntradas[[#This Row],[DATA DO CAIXA PREVISTO]]&lt;TODAY(),TbRegistroEntradas[[#This Row],[DATA DO CAIXA REALIZADO]]=""),"vencida","Nao vencida")</f>
        <v>Nao vencida</v>
      </c>
      <c r="P233" s="42" t="str">
        <f>IF(TbRegistroEntradas[[#This Row],[DATA DA COMPETÊNCIA]]=TbRegistroEntradas[[#This Row],[DATA DO CAIXA PREVISTO]],"Vista","Prazo")</f>
        <v>Prazo</v>
      </c>
      <c r="Q233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4" spans="2:17" ht="23.1" customHeight="1" x14ac:dyDescent="0.25">
      <c r="B234" s="7">
        <v>43741</v>
      </c>
      <c r="C234" s="7">
        <v>43636</v>
      </c>
      <c r="D234" s="7">
        <v>43687</v>
      </c>
      <c r="E234" t="s">
        <v>13</v>
      </c>
      <c r="F234" t="s">
        <v>27</v>
      </c>
      <c r="G234" t="s">
        <v>244</v>
      </c>
      <c r="H234" s="8">
        <v>1906</v>
      </c>
      <c r="I234">
        <f>IF(TbRegistroEntradas[[#This Row],[DATA DO CAIXA REALIZADO]]="",0,MONTH(TbRegistroEntradas[[#This Row],[DATA DO CAIXA REALIZADO]]))</f>
        <v>10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 s="42">
        <f>IF(TbRegistroEntradas[[#This Row],[DATA DO CAIXA PREVISTO]]="",0,MONTH(TbRegistroEntradas[[#This Row],[DATA DO CAIXA PREVISTO]]))</f>
        <v>8</v>
      </c>
      <c r="N234" s="42">
        <f>IF(TbRegistroEntradas[[#This Row],[DATA DO CAIXA PREVISTO]]="",0,YEAR(TbRegistroEntradas[[#This Row],[DATA DO CAIXA PREVISTO]]))</f>
        <v>2019</v>
      </c>
      <c r="O234" s="42" t="str">
        <f ca="1">IF(AND(TbRegistroEntradas[[#This Row],[DATA DO CAIXA PREVISTO]]&lt;TODAY(),TbRegistroEntradas[[#This Row],[DATA DO CAIXA REALIZADO]]=""),"vencida","Nao vencida")</f>
        <v>Nao vencida</v>
      </c>
      <c r="P234" s="42" t="str">
        <f>IF(TbRegistroEntradas[[#This Row],[DATA DA COMPETÊNCIA]]=TbRegistroEntradas[[#This Row],[DATA DO CAIXA PREVISTO]],"Vista","Prazo")</f>
        <v>Prazo</v>
      </c>
      <c r="Q234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54</v>
      </c>
    </row>
    <row r="235" spans="2:17" ht="23.1" customHeight="1" x14ac:dyDescent="0.25">
      <c r="B235" s="7">
        <v>43645</v>
      </c>
      <c r="C235" s="7">
        <v>43641</v>
      </c>
      <c r="D235" s="7">
        <v>43645</v>
      </c>
      <c r="E235" t="s">
        <v>13</v>
      </c>
      <c r="F235" t="s">
        <v>27</v>
      </c>
      <c r="G235" t="s">
        <v>245</v>
      </c>
      <c r="H235" s="8">
        <v>450</v>
      </c>
      <c r="I235">
        <f>IF(TbRegistroEntradas[[#This Row],[DATA DO CAIXA REALIZADO]]="",0,MONTH(TbRegistroEntradas[[#This Row],[DATA DO CAIXA REALIZADO]]))</f>
        <v>6</v>
      </c>
      <c r="J235">
        <f>IF(TbRegistroEntradas[[#This Row],[DATA DO CAIXA REALIZADO]]="",0,YEAR(TbRegistroEntradas[[#This Row],[DATA DO CAIXA REALIZADO]]))</f>
        <v>2019</v>
      </c>
      <c r="K235">
        <f>IF(TbRegistroEntradas[[#This Row],[DATA DA COMPETÊNCIA]]="",0,MONTH(TbRegistroEntradas[[#This Row],[DATA DA COMPETÊNCIA]]))</f>
        <v>6</v>
      </c>
      <c r="L235">
        <f>IF(TbRegistroEntradas[[#This Row],[DATA DA COMPETÊNCIA]]="",0,YEAR(TbRegistroEntradas[[#This Row],[DATA DA COMPETÊNCIA]]))</f>
        <v>2019</v>
      </c>
      <c r="M235" s="42">
        <f>IF(TbRegistroEntradas[[#This Row],[DATA DO CAIXA PREVISTO]]="",0,MONTH(TbRegistroEntradas[[#This Row],[DATA DO CAIXA PREVISTO]]))</f>
        <v>6</v>
      </c>
      <c r="N235" s="42">
        <f>IF(TbRegistroEntradas[[#This Row],[DATA DO CAIXA PREVISTO]]="",0,YEAR(TbRegistroEntradas[[#This Row],[DATA DO CAIXA PREVISTO]]))</f>
        <v>2019</v>
      </c>
      <c r="O235" s="42" t="str">
        <f ca="1">IF(AND(TbRegistroEntradas[[#This Row],[DATA DO CAIXA PREVISTO]]&lt;TODAY(),TbRegistroEntradas[[#This Row],[DATA DO CAIXA REALIZADO]]=""),"vencida","Nao vencida")</f>
        <v>Nao vencida</v>
      </c>
      <c r="P235" s="42" t="str">
        <f>IF(TbRegistroEntradas[[#This Row],[DATA DA COMPETÊNCIA]]=TbRegistroEntradas[[#This Row],[DATA DO CAIXA PREVISTO]],"Vista","Prazo")</f>
        <v>Prazo</v>
      </c>
      <c r="Q235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6" spans="2:17" ht="23.1" customHeight="1" x14ac:dyDescent="0.25">
      <c r="C236" s="7">
        <v>43644</v>
      </c>
      <c r="D236" s="7">
        <v>43662</v>
      </c>
      <c r="E236" t="s">
        <v>13</v>
      </c>
      <c r="F236" t="s">
        <v>16</v>
      </c>
      <c r="G236" t="s">
        <v>246</v>
      </c>
      <c r="H236" s="8">
        <v>1479</v>
      </c>
      <c r="I236">
        <f>IF(TbRegistroEntradas[[#This Row],[DATA DO CAIXA REALIZADO]]="",0,MONTH(TbRegistroEntradas[[#This Row],[DATA DO CAIXA REALIZADO]]))</f>
        <v>0</v>
      </c>
      <c r="J236">
        <f>IF(TbRegistroEntradas[[#This Row],[DATA DO CAIXA REALIZADO]]="",0,YEAR(TbRegistroEntradas[[#This Row],[DATA DO CAIXA REALIZADO]]))</f>
        <v>0</v>
      </c>
      <c r="K236">
        <f>IF(TbRegistroEntradas[[#This Row],[DATA DA COMPETÊNCIA]]="",0,MONTH(TbRegistroEntradas[[#This Row],[DATA DA COMPETÊNCIA]]))</f>
        <v>6</v>
      </c>
      <c r="L236">
        <f>IF(TbRegistroEntradas[[#This Row],[DATA DA COMPETÊNCIA]]="",0,YEAR(TbRegistroEntradas[[#This Row],[DATA DA COMPETÊNCIA]]))</f>
        <v>2019</v>
      </c>
      <c r="M236" s="42">
        <f>IF(TbRegistroEntradas[[#This Row],[DATA DO CAIXA PREVISTO]]="",0,MONTH(TbRegistroEntradas[[#This Row],[DATA DO CAIXA PREVISTO]]))</f>
        <v>7</v>
      </c>
      <c r="N236" s="42">
        <f>IF(TbRegistroEntradas[[#This Row],[DATA DO CAIXA PREVISTO]]="",0,YEAR(TbRegistroEntradas[[#This Row],[DATA DO CAIXA PREVISTO]]))</f>
        <v>2019</v>
      </c>
      <c r="O236" s="42" t="str">
        <f ca="1">IF(AND(TbRegistroEntradas[[#This Row],[DATA DO CAIXA PREVISTO]]&lt;TODAY(),TbRegistroEntradas[[#This Row],[DATA DO CAIXA REALIZADO]]=""),"vencida","Nao vencida")</f>
        <v>vencida</v>
      </c>
      <c r="P236" s="42" t="str">
        <f>IF(TbRegistroEntradas[[#This Row],[DATA DA COMPETÊNCIA]]=TbRegistroEntradas[[#This Row],[DATA DO CAIXA PREVISTO]],"Vista","Prazo")</f>
        <v>Prazo</v>
      </c>
      <c r="Q236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465</v>
      </c>
    </row>
    <row r="237" spans="2:17" ht="23.1" customHeight="1" x14ac:dyDescent="0.25">
      <c r="B237" s="7">
        <v>43727</v>
      </c>
      <c r="C237" s="7">
        <v>43645</v>
      </c>
      <c r="D237" s="7">
        <v>43647</v>
      </c>
      <c r="E237" t="s">
        <v>13</v>
      </c>
      <c r="F237" t="s">
        <v>16</v>
      </c>
      <c r="G237" t="s">
        <v>247</v>
      </c>
      <c r="H237" s="8">
        <v>3446</v>
      </c>
      <c r="I237">
        <f>IF(TbRegistroEntradas[[#This Row],[DATA DO CAIXA REALIZADO]]="",0,MONTH(TbRegistroEntradas[[#This Row],[DATA DO CAIXA REALIZADO]]))</f>
        <v>9</v>
      </c>
      <c r="J237">
        <f>IF(TbRegistroEntradas[[#This Row],[DATA DO CAIXA REALIZADO]]="",0,YEAR(TbRegistroEntradas[[#This Row],[DATA DO CAIXA REALIZADO]]))</f>
        <v>2019</v>
      </c>
      <c r="K237">
        <f>IF(TbRegistroEntradas[[#This Row],[DATA DA COMPETÊNCIA]]="",0,MONTH(TbRegistroEntradas[[#This Row],[DATA DA COMPETÊNCIA]]))</f>
        <v>6</v>
      </c>
      <c r="L237">
        <f>IF(TbRegistroEntradas[[#This Row],[DATA DA COMPETÊNCIA]]="",0,YEAR(TbRegistroEntradas[[#This Row],[DATA DA COMPETÊNCIA]]))</f>
        <v>2019</v>
      </c>
      <c r="M237" s="42">
        <f>IF(TbRegistroEntradas[[#This Row],[DATA DO CAIXA PREVISTO]]="",0,MONTH(TbRegistroEntradas[[#This Row],[DATA DO CAIXA PREVISTO]]))</f>
        <v>7</v>
      </c>
      <c r="N237" s="42">
        <f>IF(TbRegistroEntradas[[#This Row],[DATA DO CAIXA PREVISTO]]="",0,YEAR(TbRegistroEntradas[[#This Row],[DATA DO CAIXA PREVISTO]]))</f>
        <v>2019</v>
      </c>
      <c r="O237" s="42" t="str">
        <f ca="1">IF(AND(TbRegistroEntradas[[#This Row],[DATA DO CAIXA PREVISTO]]&lt;TODAY(),TbRegistroEntradas[[#This Row],[DATA DO CAIXA REALIZADO]]=""),"vencida","Nao vencida")</f>
        <v>Nao vencida</v>
      </c>
      <c r="P237" s="42" t="str">
        <f>IF(TbRegistroEntradas[[#This Row],[DATA DA COMPETÊNCIA]]=TbRegistroEntradas[[#This Row],[DATA DO CAIXA PREVISTO]],"Vista","Prazo")</f>
        <v>Prazo</v>
      </c>
      <c r="Q237" s="4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80</v>
      </c>
    </row>
  </sheetData>
  <sheetProtection algorithmName="SHA-512" hashValue="GA9G0zWn2QLOpHNxJY5nw5gt4ThS3fqq6FZU3Gh8OCZmfeqJhtDiGaBEXfsLRef0unN94sYFdHZUMD1O6n3wgw==" saltValue="HaScRZHjxclMvDhDSwKM+w==" spinCount="100000" sheet="1" objects="1" scenarios="1"/>
  <dataValidations count="2">
    <dataValidation type="list" allowBlank="1" showInputMessage="1" showErrorMessage="1" sqref="E7:E237" xr:uid="{249BB20E-9F8B-4994-9F9E-2BA5D6908EB1}">
      <formula1>PCEntradasN1</formula1>
    </dataValidation>
    <dataValidation type="list" allowBlank="1" showInputMessage="1" showErrorMessage="1" sqref="F7:F237" xr:uid="{B7F16CCD-5F5B-4F3E-9106-1D8FB35706CE}">
      <formula1>OFFSET(PCEntradasN2_Nivel2,MATCH(E7,PCEntradas_N2_Nivel1,0)-1,0,COUNTIF(PCEntradas_N2_Nivel1,E7))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0CBB-F1D1-4B26-A0E0-8D9A8E877B7C}">
  <dimension ref="A1:X237"/>
  <sheetViews>
    <sheetView zoomScaleNormal="10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140625" customWidth="1"/>
    <col min="2" max="2" width="18.140625" customWidth="1"/>
    <col min="3" max="3" width="17.42578125" customWidth="1"/>
    <col min="4" max="4" width="18.140625" customWidth="1"/>
    <col min="5" max="5" width="29.28515625" customWidth="1"/>
    <col min="6" max="6" width="23.7109375" customWidth="1"/>
    <col min="7" max="7" width="21.85546875" customWidth="1"/>
    <col min="8" max="8" width="20.140625" customWidth="1"/>
    <col min="11" max="11" width="16" customWidth="1"/>
    <col min="12" max="12" width="14.85546875" customWidth="1"/>
    <col min="13" max="13" width="12.5703125" customWidth="1"/>
    <col min="14" max="14" width="11.7109375" customWidth="1"/>
    <col min="17" max="17" width="8.7109375" customWidth="1"/>
    <col min="18" max="18" width="9" customWidth="1"/>
  </cols>
  <sheetData>
    <row r="1" spans="1:24" ht="36.75" customHeight="1" x14ac:dyDescent="0.7">
      <c r="A1" s="12"/>
      <c r="B1" s="1"/>
      <c r="C1" s="1"/>
      <c r="D1" s="1"/>
      <c r="E1" s="1"/>
      <c r="F1" s="1"/>
      <c r="G1" s="1"/>
      <c r="H1" s="13" t="s">
        <v>276</v>
      </c>
      <c r="I1" s="5"/>
      <c r="J1" s="5"/>
      <c r="K1" s="5"/>
      <c r="L1" s="5"/>
      <c r="M1" s="5"/>
      <c r="N1" s="5"/>
      <c r="O1" s="5"/>
      <c r="P1" s="14"/>
      <c r="R1" s="4"/>
      <c r="S1" s="5"/>
      <c r="T1" s="6"/>
      <c r="X1" s="4"/>
    </row>
    <row r="2" spans="1:24" ht="15" customHeight="1" x14ac:dyDescent="0.25"/>
    <row r="3" spans="1:24" ht="18.75" customHeight="1" x14ac:dyDescent="0.25"/>
    <row r="6" spans="1:24" s="3" customFormat="1" ht="44.25" customHeight="1" x14ac:dyDescent="0.25"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  <c r="G6" s="20" t="s">
        <v>11</v>
      </c>
      <c r="H6" s="20" t="s">
        <v>12</v>
      </c>
      <c r="I6" s="20" t="s">
        <v>528</v>
      </c>
      <c r="J6" s="20" t="s">
        <v>529</v>
      </c>
      <c r="K6" s="20" t="s">
        <v>530</v>
      </c>
      <c r="L6" s="20" t="s">
        <v>531</v>
      </c>
      <c r="M6" s="20" t="s">
        <v>540</v>
      </c>
      <c r="N6" s="20" t="s">
        <v>542</v>
      </c>
      <c r="O6" s="20" t="s">
        <v>575</v>
      </c>
    </row>
    <row r="7" spans="1:24" ht="23.1" customHeight="1" x14ac:dyDescent="0.25">
      <c r="B7" s="22">
        <v>43015.689099944895</v>
      </c>
      <c r="C7" s="22">
        <v>42957</v>
      </c>
      <c r="D7" s="22">
        <v>43015.689099944895</v>
      </c>
      <c r="E7" s="21" t="s">
        <v>262</v>
      </c>
      <c r="F7" s="21" t="s">
        <v>19</v>
      </c>
      <c r="G7" s="21" t="s">
        <v>453</v>
      </c>
      <c r="H7" s="23">
        <v>4021</v>
      </c>
      <c r="I7" s="3">
        <f>IF(TbRegistroSaídas[[#This Row],[DATA DO CAIXA REALIZADO]]="",0,MONTH(TbRegistroSaídas[[#This Row],[DATA DO CAIXA REALIZADO]]))</f>
        <v>10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42">
        <f>IF(TbRegistroSaídas[[#This Row],[DATA DO CAIXA PREVISTO]]="",0,YEAR(TbRegistroSaídas[[#This Row],[DATA DO CAIXA PREVISTO]]))</f>
        <v>2017</v>
      </c>
      <c r="N7" s="42">
        <f>IF(TbRegistroSaídas[[#This Row],[DATA DO CAIXA PREVISTO]]="",0,MONTH(TbRegistroSaídas[[#This Row],[DATA DO CAIXA PREVISTO]]))</f>
        <v>10</v>
      </c>
      <c r="O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" spans="1:24" ht="23.1" customHeight="1" x14ac:dyDescent="0.25">
      <c r="B8" s="22">
        <v>42995.83151981284</v>
      </c>
      <c r="C8" s="22">
        <v>42960</v>
      </c>
      <c r="D8" s="22">
        <v>42995.83151981284</v>
      </c>
      <c r="E8" s="21" t="s">
        <v>262</v>
      </c>
      <c r="F8" s="21" t="s">
        <v>269</v>
      </c>
      <c r="G8" s="21" t="s">
        <v>454</v>
      </c>
      <c r="H8" s="23">
        <v>651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42">
        <f>IF(TbRegistroSaídas[[#This Row],[DATA DO CAIXA PREVISTO]]="",0,YEAR(TbRegistroSaídas[[#This Row],[DATA DO CAIXA PREVISTO]]))</f>
        <v>2017</v>
      </c>
      <c r="N8" s="42">
        <f>IF(TbRegistroSaídas[[#This Row],[DATA DO CAIXA PREVISTO]]="",0,MONTH(TbRegistroSaídas[[#This Row],[DATA DO CAIXA PREVISTO]]))</f>
        <v>9</v>
      </c>
      <c r="O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" spans="1:24" ht="23.1" customHeight="1" x14ac:dyDescent="0.25">
      <c r="B9" s="22">
        <v>42983.821864178215</v>
      </c>
      <c r="C9" s="22">
        <v>42965</v>
      </c>
      <c r="D9" s="22">
        <v>42983.821864178215</v>
      </c>
      <c r="E9" s="21" t="s">
        <v>262</v>
      </c>
      <c r="F9" s="21" t="s">
        <v>19</v>
      </c>
      <c r="G9" s="21" t="s">
        <v>455</v>
      </c>
      <c r="H9" s="23">
        <v>131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42">
        <f>IF(TbRegistroSaídas[[#This Row],[DATA DO CAIXA PREVISTO]]="",0,YEAR(TbRegistroSaídas[[#This Row],[DATA DO CAIXA PREVISTO]]))</f>
        <v>2017</v>
      </c>
      <c r="N9" s="42">
        <f>IF(TbRegistroSaídas[[#This Row],[DATA DO CAIXA PREVISTO]]="",0,MONTH(TbRegistroSaídas[[#This Row],[DATA DO CAIXA PREVISTO]]))</f>
        <v>9</v>
      </c>
      <c r="O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" spans="1:24" ht="23.1" customHeight="1" x14ac:dyDescent="0.25">
      <c r="B10" s="22">
        <v>43004.400385589004</v>
      </c>
      <c r="C10" s="22">
        <v>42970</v>
      </c>
      <c r="D10" s="22">
        <v>43004.400385589004</v>
      </c>
      <c r="E10" s="21" t="s">
        <v>262</v>
      </c>
      <c r="F10" s="21" t="s">
        <v>19</v>
      </c>
      <c r="G10" s="21" t="s">
        <v>456</v>
      </c>
      <c r="H10" s="23">
        <v>803</v>
      </c>
      <c r="I10">
        <f>IF(TbRegistroSaídas[[#This Row],[DATA DO CAIXA REALIZADO]]="",0,MONTH(TbRegistroSaídas[[#This Row],[DATA DO CAIXA REALIZADO]]))</f>
        <v>9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42">
        <f>IF(TbRegistroSaídas[[#This Row],[DATA DO CAIXA PREVISTO]]="",0,YEAR(TbRegistroSaídas[[#This Row],[DATA DO CAIXA PREVISTO]]))</f>
        <v>2017</v>
      </c>
      <c r="N10" s="42">
        <f>IF(TbRegistroSaídas[[#This Row],[DATA DO CAIXA PREVISTO]]="",0,MONTH(TbRegistroSaídas[[#This Row],[DATA DO CAIXA PREVISTO]]))</f>
        <v>9</v>
      </c>
      <c r="O1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" spans="1:24" ht="23.1" customHeight="1" x14ac:dyDescent="0.25">
      <c r="B11" s="22">
        <v>43002.058153394239</v>
      </c>
      <c r="C11" s="22">
        <v>42971</v>
      </c>
      <c r="D11" s="22">
        <v>43002.058153394239</v>
      </c>
      <c r="E11" s="21" t="s">
        <v>262</v>
      </c>
      <c r="F11" s="21" t="s">
        <v>269</v>
      </c>
      <c r="G11" s="21" t="s">
        <v>457</v>
      </c>
      <c r="H11" s="23">
        <v>4460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8</v>
      </c>
      <c r="L11">
        <f>IF(TbRegistroSaídas[[#This Row],[DATA DA COMPETÊNCIA]]="",0,YEAR(TbRegistroSaídas[[#This Row],[DATA DA COMPETÊNCIA]]))</f>
        <v>2017</v>
      </c>
      <c r="M11" s="42">
        <f>IF(TbRegistroSaídas[[#This Row],[DATA DO CAIXA PREVISTO]]="",0,YEAR(TbRegistroSaídas[[#This Row],[DATA DO CAIXA PREVISTO]]))</f>
        <v>2017</v>
      </c>
      <c r="N11" s="42">
        <f>IF(TbRegistroSaídas[[#This Row],[DATA DO CAIXA PREVISTO]]="",0,MONTH(TbRegistroSaídas[[#This Row],[DATA DO CAIXA PREVISTO]]))</f>
        <v>9</v>
      </c>
      <c r="O1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" spans="1:24" ht="23.1" customHeight="1" x14ac:dyDescent="0.25">
      <c r="B12" s="22">
        <v>42980.358785052202</v>
      </c>
      <c r="C12" s="22">
        <v>42972</v>
      </c>
      <c r="D12" s="22">
        <v>42980.358785052202</v>
      </c>
      <c r="E12" s="21" t="s">
        <v>262</v>
      </c>
      <c r="F12" s="21" t="s">
        <v>14</v>
      </c>
      <c r="G12" s="21" t="s">
        <v>458</v>
      </c>
      <c r="H12" s="23">
        <v>299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8</v>
      </c>
      <c r="L12">
        <f>IF(TbRegistroSaídas[[#This Row],[DATA DA COMPETÊNCIA]]="",0,YEAR(TbRegistroSaídas[[#This Row],[DATA DA COMPETÊNCIA]]))</f>
        <v>2017</v>
      </c>
      <c r="M12" s="42">
        <f>IF(TbRegistroSaídas[[#This Row],[DATA DO CAIXA PREVISTO]]="",0,YEAR(TbRegistroSaídas[[#This Row],[DATA DO CAIXA PREVISTO]]))</f>
        <v>2017</v>
      </c>
      <c r="N12" s="42">
        <f>IF(TbRegistroSaídas[[#This Row],[DATA DO CAIXA PREVISTO]]="",0,MONTH(TbRegistroSaídas[[#This Row],[DATA DO CAIXA PREVISTO]]))</f>
        <v>9</v>
      </c>
      <c r="O1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" spans="1:24" ht="23.1" customHeight="1" x14ac:dyDescent="0.25">
      <c r="B13" s="22">
        <v>43014.597468673528</v>
      </c>
      <c r="C13" s="22">
        <v>42976</v>
      </c>
      <c r="D13" s="22">
        <v>43014.597468673528</v>
      </c>
      <c r="E13" s="21" t="s">
        <v>262</v>
      </c>
      <c r="F13" s="21" t="s">
        <v>269</v>
      </c>
      <c r="G13" s="21" t="s">
        <v>459</v>
      </c>
      <c r="H13" s="23">
        <v>618</v>
      </c>
      <c r="I13">
        <f>IF(TbRegistroSaídas[[#This Row],[DATA DO CAIXA REALIZADO]]="",0,MONTH(TbRegistroSaídas[[#This Row],[DATA DO CAIXA REALIZADO]]))</f>
        <v>10</v>
      </c>
      <c r="J13">
        <f>IF(TbRegistroSaídas[[#This Row],[DATA DO CAIXA REALIZADO]]="",0,YEAR(TbRegistroSaídas[[#This Row],[DATA DO CAIXA REALIZADO]]))</f>
        <v>2017</v>
      </c>
      <c r="K13">
        <f>IF(TbRegistroSaídas[[#This Row],[DATA DA COMPETÊNCIA]]="",0,MONTH(TbRegistroSaídas[[#This Row],[DATA DA COMPETÊNCIA]]))</f>
        <v>8</v>
      </c>
      <c r="L13">
        <f>IF(TbRegistroSaídas[[#This Row],[DATA DA COMPETÊNCIA]]="",0,YEAR(TbRegistroSaídas[[#This Row],[DATA DA COMPETÊNCIA]]))</f>
        <v>2017</v>
      </c>
      <c r="M13" s="42">
        <f>IF(TbRegistroSaídas[[#This Row],[DATA DO CAIXA PREVISTO]]="",0,YEAR(TbRegistroSaídas[[#This Row],[DATA DO CAIXA PREVISTO]]))</f>
        <v>2017</v>
      </c>
      <c r="N13" s="42">
        <f>IF(TbRegistroSaídas[[#This Row],[DATA DO CAIXA PREVISTO]]="",0,MONTH(TbRegistroSaídas[[#This Row],[DATA DO CAIXA PREVISTO]]))</f>
        <v>10</v>
      </c>
      <c r="O1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" spans="1:24" ht="23.1" customHeight="1" x14ac:dyDescent="0.25">
      <c r="B14" s="22">
        <v>42990.1117348099</v>
      </c>
      <c r="C14" s="22">
        <v>42979</v>
      </c>
      <c r="D14" s="22">
        <v>42980.556611132772</v>
      </c>
      <c r="E14" s="21" t="s">
        <v>262</v>
      </c>
      <c r="F14" s="21" t="s">
        <v>269</v>
      </c>
      <c r="G14" s="21" t="s">
        <v>74</v>
      </c>
      <c r="H14" s="23">
        <v>2505</v>
      </c>
      <c r="I14">
        <f>IF(TbRegistroSaídas[[#This Row],[DATA DO CAIXA REALIZADO]]="",0,MONTH(TbRegistroSaídas[[#This Row],[DATA DO CAIXA REALIZADO]]))</f>
        <v>9</v>
      </c>
      <c r="J14">
        <f>IF(TbRegistroSaídas[[#This Row],[DATA DO CAIXA REALIZADO]]="",0,YEAR(TbRegistroSaídas[[#This Row],[DATA DO CAIXA REALIZADO]]))</f>
        <v>2017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42">
        <f>IF(TbRegistroSaídas[[#This Row],[DATA DO CAIXA PREVISTO]]="",0,YEAR(TbRegistroSaídas[[#This Row],[DATA DO CAIXA PREVISTO]]))</f>
        <v>2017</v>
      </c>
      <c r="N14" s="42">
        <f>IF(TbRegistroSaídas[[#This Row],[DATA DO CAIXA PREVISTO]]="",0,MONTH(TbRegistroSaídas[[#This Row],[DATA DO CAIXA PREVISTO]]))</f>
        <v>9</v>
      </c>
      <c r="O1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9.5551236771279946</v>
      </c>
    </row>
    <row r="15" spans="1:24" ht="23.1" customHeight="1" x14ac:dyDescent="0.25">
      <c r="B15" s="22">
        <v>42987.417576127409</v>
      </c>
      <c r="C15" s="22">
        <v>42982</v>
      </c>
      <c r="D15" s="22">
        <v>42987.417576127409</v>
      </c>
      <c r="E15" s="21" t="s">
        <v>262</v>
      </c>
      <c r="F15" s="21" t="s">
        <v>19</v>
      </c>
      <c r="G15" s="21" t="s">
        <v>286</v>
      </c>
      <c r="H15" s="23">
        <v>817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42">
        <f>IF(TbRegistroSaídas[[#This Row],[DATA DO CAIXA PREVISTO]]="",0,YEAR(TbRegistroSaídas[[#This Row],[DATA DO CAIXA PREVISTO]]))</f>
        <v>2017</v>
      </c>
      <c r="N15" s="42">
        <f>IF(TbRegistroSaídas[[#This Row],[DATA DO CAIXA PREVISTO]]="",0,MONTH(TbRegistroSaídas[[#This Row],[DATA DO CAIXA PREVISTO]]))</f>
        <v>9</v>
      </c>
      <c r="O1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" spans="1:24" ht="23.1" customHeight="1" x14ac:dyDescent="0.25">
      <c r="B16" s="22" t="s">
        <v>277</v>
      </c>
      <c r="C16" s="22">
        <v>42984</v>
      </c>
      <c r="D16" s="22">
        <v>42984.703005901203</v>
      </c>
      <c r="E16" s="21" t="s">
        <v>262</v>
      </c>
      <c r="F16" s="21" t="s">
        <v>14</v>
      </c>
      <c r="G16" s="21" t="s">
        <v>460</v>
      </c>
      <c r="H16" s="23">
        <v>1565</v>
      </c>
      <c r="I16">
        <f>IF(TbRegistroSaídas[[#This Row],[DATA DO CAIXA REALIZADO]]="",0,MONTH(TbRegistroSaídas[[#This Row],[DATA DO CAIXA REALIZADO]]))</f>
        <v>0</v>
      </c>
      <c r="J16">
        <f>IF(TbRegistroSaídas[[#This Row],[DATA DO CAIXA REALIZADO]]="",0,YEAR(TbRegistroSaídas[[#This Row],[DATA DO CAIXA REALIZADO]]))</f>
        <v>0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42">
        <f>IF(TbRegistroSaídas[[#This Row],[DATA DO CAIXA PREVISTO]]="",0,YEAR(TbRegistroSaídas[[#This Row],[DATA DO CAIXA PREVISTO]]))</f>
        <v>2017</v>
      </c>
      <c r="N16" s="42">
        <f>IF(TbRegistroSaídas[[#This Row],[DATA DO CAIXA PREVISTO]]="",0,MONTH(TbRegistroSaídas[[#This Row],[DATA DO CAIXA PREVISTO]]))</f>
        <v>9</v>
      </c>
      <c r="O1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1142.2969940987969</v>
      </c>
    </row>
    <row r="17" spans="2:15" ht="23.1" customHeight="1" x14ac:dyDescent="0.25">
      <c r="B17" s="22" t="s">
        <v>277</v>
      </c>
      <c r="C17" s="22">
        <v>42990</v>
      </c>
      <c r="D17" s="22">
        <v>43020.233591992961</v>
      </c>
      <c r="E17" s="21" t="s">
        <v>262</v>
      </c>
      <c r="F17" s="21" t="s">
        <v>30</v>
      </c>
      <c r="G17" s="21" t="s">
        <v>461</v>
      </c>
      <c r="H17" s="23">
        <v>1357</v>
      </c>
      <c r="I17">
        <f>IF(TbRegistroSaídas[[#This Row],[DATA DO CAIXA REALIZADO]]="",0,MONTH(TbRegistroSaídas[[#This Row],[DATA DO CAIXA REALIZADO]]))</f>
        <v>0</v>
      </c>
      <c r="J17">
        <f>IF(TbRegistroSaídas[[#This Row],[DATA DO CAIXA REALIZADO]]="",0,YEAR(TbRegistroSaídas[[#This Row],[DATA DO CAIXA REALIZADO]]))</f>
        <v>0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42">
        <f>IF(TbRegistroSaídas[[#This Row],[DATA DO CAIXA PREVISTO]]="",0,YEAR(TbRegistroSaídas[[#This Row],[DATA DO CAIXA PREVISTO]]))</f>
        <v>2017</v>
      </c>
      <c r="N17" s="42">
        <f>IF(TbRegistroSaídas[[#This Row],[DATA DO CAIXA PREVISTO]]="",0,MONTH(TbRegistroSaídas[[#This Row],[DATA DO CAIXA PREVISTO]]))</f>
        <v>10</v>
      </c>
      <c r="O1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1106.766408007039</v>
      </c>
    </row>
    <row r="18" spans="2:15" ht="23.1" customHeight="1" x14ac:dyDescent="0.25">
      <c r="B18" s="22">
        <v>43025.32782899923</v>
      </c>
      <c r="C18" s="22">
        <v>42991</v>
      </c>
      <c r="D18" s="22">
        <v>43025.32782899923</v>
      </c>
      <c r="E18" s="21" t="s">
        <v>262</v>
      </c>
      <c r="F18" s="21" t="s">
        <v>30</v>
      </c>
      <c r="G18" s="21" t="s">
        <v>462</v>
      </c>
      <c r="H18" s="23">
        <v>4739</v>
      </c>
      <c r="I18">
        <f>IF(TbRegistroSaídas[[#This Row],[DATA DO CAIXA REALIZADO]]="",0,MONTH(TbRegistroSaídas[[#This Row],[DATA DO CAIXA REALIZADO]]))</f>
        <v>10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42">
        <f>IF(TbRegistroSaídas[[#This Row],[DATA DO CAIXA PREVISTO]]="",0,YEAR(TbRegistroSaídas[[#This Row],[DATA DO CAIXA PREVISTO]]))</f>
        <v>2017</v>
      </c>
      <c r="N18" s="42">
        <f>IF(TbRegistroSaídas[[#This Row],[DATA DO CAIXA PREVISTO]]="",0,MONTH(TbRegistroSaídas[[#This Row],[DATA DO CAIXA PREVISTO]]))</f>
        <v>10</v>
      </c>
      <c r="O1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" spans="2:15" ht="23.1" customHeight="1" x14ac:dyDescent="0.25">
      <c r="B19" s="22">
        <v>43008.599150206064</v>
      </c>
      <c r="C19" s="22">
        <v>42992</v>
      </c>
      <c r="D19" s="22">
        <v>43008.599150206064</v>
      </c>
      <c r="E19" s="21" t="s">
        <v>262</v>
      </c>
      <c r="F19" s="21" t="s">
        <v>19</v>
      </c>
      <c r="G19" s="21" t="s">
        <v>463</v>
      </c>
      <c r="H19" s="23">
        <v>4675</v>
      </c>
      <c r="I19">
        <f>IF(TbRegistroSaídas[[#This Row],[DATA DO CAIXA REALIZADO]]="",0,MONTH(TbRegistroSaídas[[#This Row],[DATA DO CAIXA REALIZADO]]))</f>
        <v>9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42">
        <f>IF(TbRegistroSaídas[[#This Row],[DATA DO CAIXA PREVISTO]]="",0,YEAR(TbRegistroSaídas[[#This Row],[DATA DO CAIXA PREVISTO]]))</f>
        <v>2017</v>
      </c>
      <c r="N19" s="42">
        <f>IF(TbRegistroSaídas[[#This Row],[DATA DO CAIXA PREVISTO]]="",0,MONTH(TbRegistroSaídas[[#This Row],[DATA DO CAIXA PREVISTO]]))</f>
        <v>9</v>
      </c>
      <c r="O1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" spans="2:15" ht="23.1" customHeight="1" x14ac:dyDescent="0.25">
      <c r="B20" s="22">
        <v>43004.132052173023</v>
      </c>
      <c r="C20" s="22">
        <v>42997</v>
      </c>
      <c r="D20" s="22">
        <v>43004.132052173023</v>
      </c>
      <c r="E20" s="21" t="s">
        <v>262</v>
      </c>
      <c r="F20" s="21" t="s">
        <v>269</v>
      </c>
      <c r="G20" s="21" t="s">
        <v>464</v>
      </c>
      <c r="H20" s="23">
        <v>1797</v>
      </c>
      <c r="I20">
        <f>IF(TbRegistroSaídas[[#This Row],[DATA DO CAIXA REALIZADO]]="",0,MONTH(TbRegistroSaídas[[#This Row],[DATA DO CAIXA REALIZADO]]))</f>
        <v>9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42">
        <f>IF(TbRegistroSaídas[[#This Row],[DATA DO CAIXA PREVISTO]]="",0,YEAR(TbRegistroSaídas[[#This Row],[DATA DO CAIXA PREVISTO]]))</f>
        <v>2017</v>
      </c>
      <c r="N20" s="42">
        <f>IF(TbRegistroSaídas[[#This Row],[DATA DO CAIXA PREVISTO]]="",0,MONTH(TbRegistroSaídas[[#This Row],[DATA DO CAIXA PREVISTO]]))</f>
        <v>9</v>
      </c>
      <c r="O2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" spans="2:15" ht="23.1" customHeight="1" x14ac:dyDescent="0.25">
      <c r="B21" s="22">
        <v>43043.977578613987</v>
      </c>
      <c r="C21" s="22">
        <v>43002</v>
      </c>
      <c r="D21" s="22">
        <v>43043.977578613987</v>
      </c>
      <c r="E21" s="21" t="s">
        <v>262</v>
      </c>
      <c r="F21" s="21" t="s">
        <v>30</v>
      </c>
      <c r="G21" s="21" t="s">
        <v>465</v>
      </c>
      <c r="H21" s="23">
        <v>888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42">
        <f>IF(TbRegistroSaídas[[#This Row],[DATA DO CAIXA PREVISTO]]="",0,YEAR(TbRegistroSaídas[[#This Row],[DATA DO CAIXA PREVISTO]]))</f>
        <v>2017</v>
      </c>
      <c r="N21" s="42">
        <f>IF(TbRegistroSaídas[[#This Row],[DATA DO CAIXA PREVISTO]]="",0,MONTH(TbRegistroSaídas[[#This Row],[DATA DO CAIXA PREVISTO]]))</f>
        <v>11</v>
      </c>
      <c r="O2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" spans="2:15" ht="23.1" customHeight="1" x14ac:dyDescent="0.25">
      <c r="B22" s="22">
        <v>43015.898045269183</v>
      </c>
      <c r="C22" s="22">
        <v>43003</v>
      </c>
      <c r="D22" s="22">
        <v>43015.898045269183</v>
      </c>
      <c r="E22" s="21" t="s">
        <v>262</v>
      </c>
      <c r="F22" s="21" t="s">
        <v>269</v>
      </c>
      <c r="G22" s="21" t="s">
        <v>466</v>
      </c>
      <c r="H22" s="23">
        <v>2784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9</v>
      </c>
      <c r="L22">
        <f>IF(TbRegistroSaídas[[#This Row],[DATA DA COMPETÊNCIA]]="",0,YEAR(TbRegistroSaídas[[#This Row],[DATA DA COMPETÊNCIA]]))</f>
        <v>2017</v>
      </c>
      <c r="M22" s="42">
        <f>IF(TbRegistroSaídas[[#This Row],[DATA DO CAIXA PREVISTO]]="",0,YEAR(TbRegistroSaídas[[#This Row],[DATA DO CAIXA PREVISTO]]))</f>
        <v>2017</v>
      </c>
      <c r="N22" s="42">
        <f>IF(TbRegistroSaídas[[#This Row],[DATA DO CAIXA PREVISTO]]="",0,MONTH(TbRegistroSaídas[[#This Row],[DATA DO CAIXA PREVISTO]]))</f>
        <v>10</v>
      </c>
      <c r="O2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" spans="2:15" ht="23.1" customHeight="1" x14ac:dyDescent="0.25">
      <c r="B23" s="22">
        <v>43010.944524159138</v>
      </c>
      <c r="C23" s="22">
        <v>43003</v>
      </c>
      <c r="D23" s="22">
        <v>43010.944524159138</v>
      </c>
      <c r="E23" s="21" t="s">
        <v>262</v>
      </c>
      <c r="F23" s="21" t="s">
        <v>14</v>
      </c>
      <c r="G23" s="21" t="s">
        <v>467</v>
      </c>
      <c r="H23" s="23">
        <v>707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9</v>
      </c>
      <c r="L23">
        <f>IF(TbRegistroSaídas[[#This Row],[DATA DA COMPETÊNCIA]]="",0,YEAR(TbRegistroSaídas[[#This Row],[DATA DA COMPETÊNCIA]]))</f>
        <v>2017</v>
      </c>
      <c r="M23" s="42">
        <f>IF(TbRegistroSaídas[[#This Row],[DATA DO CAIXA PREVISTO]]="",0,YEAR(TbRegistroSaídas[[#This Row],[DATA DO CAIXA PREVISTO]]))</f>
        <v>2017</v>
      </c>
      <c r="N23" s="42">
        <f>IF(TbRegistroSaídas[[#This Row],[DATA DO CAIXA PREVISTO]]="",0,MONTH(TbRegistroSaídas[[#This Row],[DATA DO CAIXA PREVISTO]]))</f>
        <v>10</v>
      </c>
      <c r="O2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4" spans="2:15" ht="23.1" customHeight="1" x14ac:dyDescent="0.25">
      <c r="B24" s="22">
        <v>43118.867552272008</v>
      </c>
      <c r="C24" s="22">
        <v>43006</v>
      </c>
      <c r="D24" s="22">
        <v>43042.600768911587</v>
      </c>
      <c r="E24" s="21" t="s">
        <v>262</v>
      </c>
      <c r="F24" s="21" t="s">
        <v>14</v>
      </c>
      <c r="G24" s="21" t="s">
        <v>468</v>
      </c>
      <c r="H24" s="23">
        <v>229</v>
      </c>
      <c r="I24">
        <f>IF(TbRegistroSaídas[[#This Row],[DATA DO CAIXA REALIZADO]]="",0,MONTH(TbRegistroSaídas[[#This Row],[DATA DO CAIXA REALIZADO]]))</f>
        <v>1</v>
      </c>
      <c r="J24">
        <f>IF(TbRegistroSaídas[[#This Row],[DATA DO CAIXA REALIZADO]]="",0,YEAR(TbRegistroSaídas[[#This Row],[DATA DO CAIXA REALIZADO]]))</f>
        <v>2018</v>
      </c>
      <c r="K24">
        <f>IF(TbRegistroSaídas[[#This Row],[DATA DA COMPETÊNCIA]]="",0,MONTH(TbRegistroSaídas[[#This Row],[DATA DA COMPETÊNCIA]]))</f>
        <v>9</v>
      </c>
      <c r="L24">
        <f>IF(TbRegistroSaídas[[#This Row],[DATA DA COMPETÊNCIA]]="",0,YEAR(TbRegistroSaídas[[#This Row],[DATA DA COMPETÊNCIA]]))</f>
        <v>2017</v>
      </c>
      <c r="M24" s="42">
        <f>IF(TbRegistroSaídas[[#This Row],[DATA DO CAIXA PREVISTO]]="",0,YEAR(TbRegistroSaídas[[#This Row],[DATA DO CAIXA PREVISTO]]))</f>
        <v>2017</v>
      </c>
      <c r="N24" s="42">
        <f>IF(TbRegistroSaídas[[#This Row],[DATA DO CAIXA PREVISTO]]="",0,MONTH(TbRegistroSaídas[[#This Row],[DATA DO CAIXA PREVISTO]]))</f>
        <v>11</v>
      </c>
      <c r="O2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76.266783360420959</v>
      </c>
    </row>
    <row r="25" spans="2:15" ht="23.1" customHeight="1" x14ac:dyDescent="0.25">
      <c r="B25" s="22">
        <v>43059.310583292005</v>
      </c>
      <c r="C25" s="22">
        <v>43009</v>
      </c>
      <c r="D25" s="22">
        <v>43059.310583292005</v>
      </c>
      <c r="E25" s="21" t="s">
        <v>262</v>
      </c>
      <c r="F25" s="21" t="s">
        <v>269</v>
      </c>
      <c r="G25" s="21" t="s">
        <v>469</v>
      </c>
      <c r="H25" s="23">
        <v>2894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42">
        <f>IF(TbRegistroSaídas[[#This Row],[DATA DO CAIXA PREVISTO]]="",0,YEAR(TbRegistroSaídas[[#This Row],[DATA DO CAIXA PREVISTO]]))</f>
        <v>2017</v>
      </c>
      <c r="N25" s="42">
        <f>IF(TbRegistroSaídas[[#This Row],[DATA DO CAIXA PREVISTO]]="",0,MONTH(TbRegistroSaídas[[#This Row],[DATA DO CAIXA PREVISTO]]))</f>
        <v>11</v>
      </c>
      <c r="O2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6" spans="2:15" ht="23.1" customHeight="1" x14ac:dyDescent="0.25">
      <c r="B26" s="22" t="s">
        <v>277</v>
      </c>
      <c r="C26" s="22">
        <v>43012</v>
      </c>
      <c r="D26" s="22">
        <v>43030.293823546323</v>
      </c>
      <c r="E26" s="21" t="s">
        <v>262</v>
      </c>
      <c r="F26" s="21" t="s">
        <v>30</v>
      </c>
      <c r="G26" s="21" t="s">
        <v>470</v>
      </c>
      <c r="H26" s="23">
        <v>4516</v>
      </c>
      <c r="I26">
        <f>IF(TbRegistroSaídas[[#This Row],[DATA DO CAIXA REALIZADO]]="",0,MONTH(TbRegistroSaídas[[#This Row],[DATA DO CAIXA REALIZADO]]))</f>
        <v>0</v>
      </c>
      <c r="J26">
        <f>IF(TbRegistroSaídas[[#This Row],[DATA DO CAIXA REALIZADO]]="",0,YEAR(TbRegistroSaídas[[#This Row],[DATA DO CAIXA REALIZADO]]))</f>
        <v>0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42">
        <f>IF(TbRegistroSaídas[[#This Row],[DATA DO CAIXA PREVISTO]]="",0,YEAR(TbRegistroSaídas[[#This Row],[DATA DO CAIXA PREVISTO]]))</f>
        <v>2017</v>
      </c>
      <c r="N26" s="42">
        <f>IF(TbRegistroSaídas[[#This Row],[DATA DO CAIXA PREVISTO]]="",0,MONTH(TbRegistroSaídas[[#This Row],[DATA DO CAIXA PREVISTO]]))</f>
        <v>10</v>
      </c>
      <c r="O2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1096.7061764536775</v>
      </c>
    </row>
    <row r="27" spans="2:15" ht="23.1" customHeight="1" x14ac:dyDescent="0.25">
      <c r="B27" s="22">
        <v>43031.057901657718</v>
      </c>
      <c r="C27" s="22">
        <v>43014</v>
      </c>
      <c r="D27" s="22">
        <v>43031.057901657718</v>
      </c>
      <c r="E27" s="21" t="s">
        <v>262</v>
      </c>
      <c r="F27" s="21" t="s">
        <v>30</v>
      </c>
      <c r="G27" s="21" t="s">
        <v>471</v>
      </c>
      <c r="H27" s="23">
        <v>885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42">
        <f>IF(TbRegistroSaídas[[#This Row],[DATA DO CAIXA PREVISTO]]="",0,YEAR(TbRegistroSaídas[[#This Row],[DATA DO CAIXA PREVISTO]]))</f>
        <v>2017</v>
      </c>
      <c r="N27" s="42">
        <f>IF(TbRegistroSaídas[[#This Row],[DATA DO CAIXA PREVISTO]]="",0,MONTH(TbRegistroSaídas[[#This Row],[DATA DO CAIXA PREVISTO]]))</f>
        <v>10</v>
      </c>
      <c r="O2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8" spans="2:15" ht="23.1" customHeight="1" x14ac:dyDescent="0.25">
      <c r="B28" s="22">
        <v>43051.580861965143</v>
      </c>
      <c r="C28" s="22">
        <v>43017</v>
      </c>
      <c r="D28" s="22">
        <v>43046.987199176881</v>
      </c>
      <c r="E28" s="21" t="s">
        <v>262</v>
      </c>
      <c r="F28" s="21" t="s">
        <v>27</v>
      </c>
      <c r="G28" s="21" t="s">
        <v>472</v>
      </c>
      <c r="H28" s="23">
        <v>1509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42">
        <f>IF(TbRegistroSaídas[[#This Row],[DATA DO CAIXA PREVISTO]]="",0,YEAR(TbRegistroSaídas[[#This Row],[DATA DO CAIXA PREVISTO]]))</f>
        <v>2017</v>
      </c>
      <c r="N28" s="42">
        <f>IF(TbRegistroSaídas[[#This Row],[DATA DO CAIXA PREVISTO]]="",0,MONTH(TbRegistroSaídas[[#This Row],[DATA DO CAIXA PREVISTO]]))</f>
        <v>11</v>
      </c>
      <c r="O2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4.5936627882620087</v>
      </c>
    </row>
    <row r="29" spans="2:15" ht="23.1" customHeight="1" x14ac:dyDescent="0.25">
      <c r="B29" s="22">
        <v>43134.239961092644</v>
      </c>
      <c r="C29" s="22">
        <v>43022</v>
      </c>
      <c r="D29" s="22">
        <v>43045.041972262814</v>
      </c>
      <c r="E29" s="21" t="s">
        <v>262</v>
      </c>
      <c r="F29" s="21" t="s">
        <v>269</v>
      </c>
      <c r="G29" s="21" t="s">
        <v>473</v>
      </c>
      <c r="H29" s="23">
        <v>145</v>
      </c>
      <c r="I29">
        <f>IF(TbRegistroSaídas[[#This Row],[DATA DO CAIXA REALIZADO]]="",0,MONTH(TbRegistroSaídas[[#This Row],[DATA DO CAIXA REALIZADO]]))</f>
        <v>2</v>
      </c>
      <c r="J29">
        <f>IF(TbRegistroSaídas[[#This Row],[DATA DO CAIXA REALIZADO]]="",0,YEAR(TbRegistroSaídas[[#This Row],[DATA DO CAIXA REALIZADO]]))</f>
        <v>2018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42">
        <f>IF(TbRegistroSaídas[[#This Row],[DATA DO CAIXA PREVISTO]]="",0,YEAR(TbRegistroSaídas[[#This Row],[DATA DO CAIXA PREVISTO]]))</f>
        <v>2017</v>
      </c>
      <c r="N29" s="42">
        <f>IF(TbRegistroSaídas[[#This Row],[DATA DO CAIXA PREVISTO]]="",0,MONTH(TbRegistroSaídas[[#This Row],[DATA DO CAIXA PREVISTO]]))</f>
        <v>11</v>
      </c>
      <c r="O2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89.197988829830138</v>
      </c>
    </row>
    <row r="30" spans="2:15" ht="23.1" customHeight="1" x14ac:dyDescent="0.25">
      <c r="B30" s="22">
        <v>43051.301144712357</v>
      </c>
      <c r="C30" s="22">
        <v>43024</v>
      </c>
      <c r="D30" s="22">
        <v>43031.245493844843</v>
      </c>
      <c r="E30" s="21" t="s">
        <v>262</v>
      </c>
      <c r="F30" s="21" t="s">
        <v>269</v>
      </c>
      <c r="G30" s="21" t="s">
        <v>474</v>
      </c>
      <c r="H30" s="23">
        <v>1311</v>
      </c>
      <c r="I30">
        <f>IF(TbRegistroSaídas[[#This Row],[DATA DO CAIXA REALIZADO]]="",0,MONTH(TbRegistroSaídas[[#This Row],[DATA DO CAIXA REALIZADO]]))</f>
        <v>11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42">
        <f>IF(TbRegistroSaídas[[#This Row],[DATA DO CAIXA PREVISTO]]="",0,YEAR(TbRegistroSaídas[[#This Row],[DATA DO CAIXA PREVISTO]]))</f>
        <v>2017</v>
      </c>
      <c r="N30" s="42">
        <f>IF(TbRegistroSaídas[[#This Row],[DATA DO CAIXA PREVISTO]]="",0,MONTH(TbRegistroSaídas[[#This Row],[DATA DO CAIXA PREVISTO]]))</f>
        <v>10</v>
      </c>
      <c r="O3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20.055650867514487</v>
      </c>
    </row>
    <row r="31" spans="2:15" ht="23.1" customHeight="1" x14ac:dyDescent="0.25">
      <c r="B31" s="22">
        <v>43059.361635124777</v>
      </c>
      <c r="C31" s="22">
        <v>43026</v>
      </c>
      <c r="D31" s="22">
        <v>43059.361635124777</v>
      </c>
      <c r="E31" s="21" t="s">
        <v>262</v>
      </c>
      <c r="F31" s="21" t="s">
        <v>269</v>
      </c>
      <c r="G31" s="21" t="s">
        <v>475</v>
      </c>
      <c r="H31" s="23">
        <v>4182</v>
      </c>
      <c r="I31">
        <f>IF(TbRegistroSaídas[[#This Row],[DATA DO CAIXA REALIZADO]]="",0,MONTH(TbRegistroSaídas[[#This Row],[DATA DO CAIXA REALIZADO]]))</f>
        <v>11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10</v>
      </c>
      <c r="L31">
        <f>IF(TbRegistroSaídas[[#This Row],[DATA DA COMPETÊNCIA]]="",0,YEAR(TbRegistroSaídas[[#This Row],[DATA DA COMPETÊNCIA]]))</f>
        <v>2017</v>
      </c>
      <c r="M31" s="42">
        <f>IF(TbRegistroSaídas[[#This Row],[DATA DO CAIXA PREVISTO]]="",0,YEAR(TbRegistroSaídas[[#This Row],[DATA DO CAIXA PREVISTO]]))</f>
        <v>2017</v>
      </c>
      <c r="N31" s="42">
        <f>IF(TbRegistroSaídas[[#This Row],[DATA DO CAIXA PREVISTO]]="",0,MONTH(TbRegistroSaídas[[#This Row],[DATA DO CAIXA PREVISTO]]))</f>
        <v>11</v>
      </c>
      <c r="O3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2" spans="2:15" ht="23.1" customHeight="1" x14ac:dyDescent="0.25">
      <c r="B32" s="22">
        <v>43037.396901300337</v>
      </c>
      <c r="C32" s="22">
        <v>43032</v>
      </c>
      <c r="D32" s="22">
        <v>43037.396901300337</v>
      </c>
      <c r="E32" s="21" t="s">
        <v>262</v>
      </c>
      <c r="F32" s="21" t="s">
        <v>14</v>
      </c>
      <c r="G32" s="21" t="s">
        <v>476</v>
      </c>
      <c r="H32" s="23">
        <v>339</v>
      </c>
      <c r="I32">
        <f>IF(TbRegistroSaídas[[#This Row],[DATA DO CAIXA REALIZADO]]="",0,MONTH(TbRegistroSaídas[[#This Row],[DATA DO CAIXA REALIZADO]]))</f>
        <v>10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10</v>
      </c>
      <c r="L32">
        <f>IF(TbRegistroSaídas[[#This Row],[DATA DA COMPETÊNCIA]]="",0,YEAR(TbRegistroSaídas[[#This Row],[DATA DA COMPETÊNCIA]]))</f>
        <v>2017</v>
      </c>
      <c r="M32" s="42">
        <f>IF(TbRegistroSaídas[[#This Row],[DATA DO CAIXA PREVISTO]]="",0,YEAR(TbRegistroSaídas[[#This Row],[DATA DO CAIXA PREVISTO]]))</f>
        <v>2017</v>
      </c>
      <c r="N32" s="42">
        <f>IF(TbRegistroSaídas[[#This Row],[DATA DO CAIXA PREVISTO]]="",0,MONTH(TbRegistroSaídas[[#This Row],[DATA DO CAIXA PREVISTO]]))</f>
        <v>10</v>
      </c>
      <c r="O3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3" spans="2:15" ht="23.1" customHeight="1" x14ac:dyDescent="0.25">
      <c r="B33" s="22">
        <v>43130.980668733508</v>
      </c>
      <c r="C33" s="22">
        <v>43037</v>
      </c>
      <c r="D33" s="22">
        <v>43068.17516674153</v>
      </c>
      <c r="E33" s="21" t="s">
        <v>262</v>
      </c>
      <c r="F33" s="21" t="s">
        <v>27</v>
      </c>
      <c r="G33" s="21" t="s">
        <v>477</v>
      </c>
      <c r="H33" s="23">
        <v>1788</v>
      </c>
      <c r="I33">
        <f>IF(TbRegistroSaídas[[#This Row],[DATA DO CAIXA REALIZADO]]="",0,MONTH(TbRegistroSaídas[[#This Row],[DATA DO CAIXA REALIZADO]]))</f>
        <v>1</v>
      </c>
      <c r="J33">
        <f>IF(TbRegistroSaídas[[#This Row],[DATA DO CAIXA REALIZADO]]="",0,YEAR(TbRegistroSaídas[[#This Row],[DATA DO CAIXA REALIZADO]]))</f>
        <v>2018</v>
      </c>
      <c r="K33">
        <f>IF(TbRegistroSaídas[[#This Row],[DATA DA COMPETÊNCIA]]="",0,MONTH(TbRegistroSaídas[[#This Row],[DATA DA COMPETÊNCIA]]))</f>
        <v>10</v>
      </c>
      <c r="L33">
        <f>IF(TbRegistroSaídas[[#This Row],[DATA DA COMPETÊNCIA]]="",0,YEAR(TbRegistroSaídas[[#This Row],[DATA DA COMPETÊNCIA]]))</f>
        <v>2017</v>
      </c>
      <c r="M33" s="42">
        <f>IF(TbRegistroSaídas[[#This Row],[DATA DO CAIXA PREVISTO]]="",0,YEAR(TbRegistroSaídas[[#This Row],[DATA DO CAIXA PREVISTO]]))</f>
        <v>2017</v>
      </c>
      <c r="N33" s="42">
        <f>IF(TbRegistroSaídas[[#This Row],[DATA DO CAIXA PREVISTO]]="",0,MONTH(TbRegistroSaídas[[#This Row],[DATA DO CAIXA PREVISTO]]))</f>
        <v>11</v>
      </c>
      <c r="O3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62.805501991977508</v>
      </c>
    </row>
    <row r="34" spans="2:15" ht="23.1" customHeight="1" x14ac:dyDescent="0.25">
      <c r="B34" s="22">
        <v>43089.045976990965</v>
      </c>
      <c r="C34" s="22">
        <v>43042</v>
      </c>
      <c r="D34" s="22">
        <v>43089.045976990965</v>
      </c>
      <c r="E34" s="21" t="s">
        <v>262</v>
      </c>
      <c r="F34" s="21" t="s">
        <v>30</v>
      </c>
      <c r="G34" s="21" t="s">
        <v>478</v>
      </c>
      <c r="H34" s="23">
        <v>1171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42">
        <f>IF(TbRegistroSaídas[[#This Row],[DATA DO CAIXA PREVISTO]]="",0,YEAR(TbRegistroSaídas[[#This Row],[DATA DO CAIXA PREVISTO]]))</f>
        <v>2017</v>
      </c>
      <c r="N34" s="42">
        <f>IF(TbRegistroSaídas[[#This Row],[DATA DO CAIXA PREVISTO]]="",0,MONTH(TbRegistroSaídas[[#This Row],[DATA DO CAIXA PREVISTO]]))</f>
        <v>12</v>
      </c>
      <c r="O3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5" spans="2:15" ht="23.1" customHeight="1" x14ac:dyDescent="0.25">
      <c r="B35" s="22">
        <v>43053.799831016353</v>
      </c>
      <c r="C35" s="22">
        <v>43044</v>
      </c>
      <c r="D35" s="22">
        <v>43053.799831016353</v>
      </c>
      <c r="E35" s="21" t="s">
        <v>262</v>
      </c>
      <c r="F35" s="21" t="s">
        <v>269</v>
      </c>
      <c r="G35" s="21" t="s">
        <v>479</v>
      </c>
      <c r="H35" s="23">
        <v>4059</v>
      </c>
      <c r="I35">
        <f>IF(TbRegistroSaídas[[#This Row],[DATA DO CAIXA REALIZADO]]="",0,MONTH(TbRegistroSaídas[[#This Row],[DATA DO CAIXA REALIZADO]]))</f>
        <v>11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42">
        <f>IF(TbRegistroSaídas[[#This Row],[DATA DO CAIXA PREVISTO]]="",0,YEAR(TbRegistroSaídas[[#This Row],[DATA DO CAIXA PREVISTO]]))</f>
        <v>2017</v>
      </c>
      <c r="N35" s="42">
        <f>IF(TbRegistroSaídas[[#This Row],[DATA DO CAIXA PREVISTO]]="",0,MONTH(TbRegistroSaídas[[#This Row],[DATA DO CAIXA PREVISTO]]))</f>
        <v>11</v>
      </c>
      <c r="O3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6" spans="2:15" ht="23.1" customHeight="1" x14ac:dyDescent="0.25">
      <c r="B36" s="22">
        <v>43080.068251063065</v>
      </c>
      <c r="C36" s="22">
        <v>43047</v>
      </c>
      <c r="D36" s="22">
        <v>43080.068251063065</v>
      </c>
      <c r="E36" s="21" t="s">
        <v>262</v>
      </c>
      <c r="F36" s="21" t="s">
        <v>19</v>
      </c>
      <c r="G36" s="21" t="s">
        <v>480</v>
      </c>
      <c r="H36" s="23">
        <v>4919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42">
        <f>IF(TbRegistroSaídas[[#This Row],[DATA DO CAIXA PREVISTO]]="",0,YEAR(TbRegistroSaídas[[#This Row],[DATA DO CAIXA PREVISTO]]))</f>
        <v>2017</v>
      </c>
      <c r="N36" s="42">
        <f>IF(TbRegistroSaídas[[#This Row],[DATA DO CAIXA PREVISTO]]="",0,MONTH(TbRegistroSaídas[[#This Row],[DATA DO CAIXA PREVISTO]]))</f>
        <v>12</v>
      </c>
      <c r="O3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7" spans="2:15" ht="23.1" customHeight="1" x14ac:dyDescent="0.25">
      <c r="B37" s="22">
        <v>43097.450419750799</v>
      </c>
      <c r="C37" s="22">
        <v>43051</v>
      </c>
      <c r="D37" s="22">
        <v>43087.512329668702</v>
      </c>
      <c r="E37" s="21" t="s">
        <v>262</v>
      </c>
      <c r="F37" s="21" t="s">
        <v>269</v>
      </c>
      <c r="G37" s="21" t="s">
        <v>481</v>
      </c>
      <c r="H37" s="23">
        <v>3224</v>
      </c>
      <c r="I37">
        <f>IF(TbRegistroSaídas[[#This Row],[DATA DO CAIXA REALIZADO]]="",0,MONTH(TbRegistroSaídas[[#This Row],[DATA DO CAIXA REALIZADO]]))</f>
        <v>12</v>
      </c>
      <c r="J37">
        <f>IF(TbRegistroSaídas[[#This Row],[DATA DO CAIXA REALIZADO]]="",0,YEAR(TbRegistroSaídas[[#This Row],[DATA DO CAIXA REALIZADO]]))</f>
        <v>2017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42">
        <f>IF(TbRegistroSaídas[[#This Row],[DATA DO CAIXA PREVISTO]]="",0,YEAR(TbRegistroSaídas[[#This Row],[DATA DO CAIXA PREVISTO]]))</f>
        <v>2017</v>
      </c>
      <c r="N37" s="42">
        <f>IF(TbRegistroSaídas[[#This Row],[DATA DO CAIXA PREVISTO]]="",0,MONTH(TbRegistroSaídas[[#This Row],[DATA DO CAIXA PREVISTO]]))</f>
        <v>12</v>
      </c>
      <c r="O3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9.938090082097915</v>
      </c>
    </row>
    <row r="38" spans="2:15" ht="23.1" customHeight="1" x14ac:dyDescent="0.25">
      <c r="B38" s="22">
        <v>43095.145797073659</v>
      </c>
      <c r="C38" s="22">
        <v>43054</v>
      </c>
      <c r="D38" s="22">
        <v>43095.145797073659</v>
      </c>
      <c r="E38" s="21" t="s">
        <v>262</v>
      </c>
      <c r="F38" s="21" t="s">
        <v>30</v>
      </c>
      <c r="G38" s="21" t="s">
        <v>482</v>
      </c>
      <c r="H38" s="23">
        <v>3725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42">
        <f>IF(TbRegistroSaídas[[#This Row],[DATA DO CAIXA PREVISTO]]="",0,YEAR(TbRegistroSaídas[[#This Row],[DATA DO CAIXA PREVISTO]]))</f>
        <v>2017</v>
      </c>
      <c r="N38" s="42">
        <f>IF(TbRegistroSaídas[[#This Row],[DATA DO CAIXA PREVISTO]]="",0,MONTH(TbRegistroSaídas[[#This Row],[DATA DO CAIXA PREVISTO]]))</f>
        <v>12</v>
      </c>
      <c r="O3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9" spans="2:15" ht="23.1" customHeight="1" x14ac:dyDescent="0.25">
      <c r="B39" s="22">
        <v>43085.287677276574</v>
      </c>
      <c r="C39" s="22">
        <v>43056</v>
      </c>
      <c r="D39" s="22">
        <v>43085.287677276574</v>
      </c>
      <c r="E39" s="21" t="s">
        <v>262</v>
      </c>
      <c r="F39" s="21" t="s">
        <v>30</v>
      </c>
      <c r="G39" s="21" t="s">
        <v>483</v>
      </c>
      <c r="H39" s="23">
        <v>312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42">
        <f>IF(TbRegistroSaídas[[#This Row],[DATA DO CAIXA PREVISTO]]="",0,YEAR(TbRegistroSaídas[[#This Row],[DATA DO CAIXA PREVISTO]]))</f>
        <v>2017</v>
      </c>
      <c r="N39" s="42">
        <f>IF(TbRegistroSaídas[[#This Row],[DATA DO CAIXA PREVISTO]]="",0,MONTH(TbRegistroSaídas[[#This Row],[DATA DO CAIXA PREVISTO]]))</f>
        <v>12</v>
      </c>
      <c r="O3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0" spans="2:15" ht="23.1" customHeight="1" x14ac:dyDescent="0.25">
      <c r="B40" s="22">
        <v>43112.669025156058</v>
      </c>
      <c r="C40" s="22">
        <v>43057</v>
      </c>
      <c r="D40" s="22">
        <v>43112.669025156058</v>
      </c>
      <c r="E40" s="21" t="s">
        <v>262</v>
      </c>
      <c r="F40" s="21" t="s">
        <v>269</v>
      </c>
      <c r="G40" s="21" t="s">
        <v>484</v>
      </c>
      <c r="H40" s="23">
        <v>4773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42">
        <f>IF(TbRegistroSaídas[[#This Row],[DATA DO CAIXA PREVISTO]]="",0,YEAR(TbRegistroSaídas[[#This Row],[DATA DO CAIXA PREVISTO]]))</f>
        <v>2018</v>
      </c>
      <c r="N40" s="42">
        <f>IF(TbRegistroSaídas[[#This Row],[DATA DO CAIXA PREVISTO]]="",0,MONTH(TbRegistroSaídas[[#This Row],[DATA DO CAIXA PREVISTO]]))</f>
        <v>1</v>
      </c>
      <c r="O4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1" spans="2:15" ht="23.1" customHeight="1" x14ac:dyDescent="0.25">
      <c r="B41" s="22">
        <v>43076.636591836308</v>
      </c>
      <c r="C41" s="22">
        <v>43058</v>
      </c>
      <c r="D41" s="22">
        <v>43076.636591836308</v>
      </c>
      <c r="E41" s="21" t="s">
        <v>262</v>
      </c>
      <c r="F41" s="21" t="s">
        <v>19</v>
      </c>
      <c r="G41" s="21" t="s">
        <v>485</v>
      </c>
      <c r="H41" s="23">
        <v>228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42">
        <f>IF(TbRegistroSaídas[[#This Row],[DATA DO CAIXA PREVISTO]]="",0,YEAR(TbRegistroSaídas[[#This Row],[DATA DO CAIXA PREVISTO]]))</f>
        <v>2017</v>
      </c>
      <c r="N41" s="42">
        <f>IF(TbRegistroSaídas[[#This Row],[DATA DO CAIXA PREVISTO]]="",0,MONTH(TbRegistroSaídas[[#This Row],[DATA DO CAIXA PREVISTO]]))</f>
        <v>12</v>
      </c>
      <c r="O4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2" spans="2:15" ht="23.1" customHeight="1" x14ac:dyDescent="0.25">
      <c r="B42" s="22">
        <v>43097.776800296095</v>
      </c>
      <c r="C42" s="22">
        <v>43061</v>
      </c>
      <c r="D42" s="22">
        <v>43097.776800296095</v>
      </c>
      <c r="E42" s="21" t="s">
        <v>262</v>
      </c>
      <c r="F42" s="21" t="s">
        <v>269</v>
      </c>
      <c r="G42" s="21" t="s">
        <v>486</v>
      </c>
      <c r="H42" s="23">
        <v>450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11</v>
      </c>
      <c r="L42">
        <f>IF(TbRegistroSaídas[[#This Row],[DATA DA COMPETÊNCIA]]="",0,YEAR(TbRegistroSaídas[[#This Row],[DATA DA COMPETÊNCIA]]))</f>
        <v>2017</v>
      </c>
      <c r="M42" s="42">
        <f>IF(TbRegistroSaídas[[#This Row],[DATA DO CAIXA PREVISTO]]="",0,YEAR(TbRegistroSaídas[[#This Row],[DATA DO CAIXA PREVISTO]]))</f>
        <v>2017</v>
      </c>
      <c r="N42" s="42">
        <f>IF(TbRegistroSaídas[[#This Row],[DATA DO CAIXA PREVISTO]]="",0,MONTH(TbRegistroSaídas[[#This Row],[DATA DO CAIXA PREVISTO]]))</f>
        <v>12</v>
      </c>
      <c r="O4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3" spans="2:15" ht="23.1" customHeight="1" x14ac:dyDescent="0.25">
      <c r="B43" s="22" t="s">
        <v>277</v>
      </c>
      <c r="C43" s="22">
        <v>43062</v>
      </c>
      <c r="D43" s="22">
        <v>43103.4086174822</v>
      </c>
      <c r="E43" s="21" t="s">
        <v>262</v>
      </c>
      <c r="F43" s="21" t="s">
        <v>269</v>
      </c>
      <c r="G43" s="21" t="s">
        <v>487</v>
      </c>
      <c r="H43" s="23">
        <v>1155</v>
      </c>
      <c r="I43">
        <f>IF(TbRegistroSaídas[[#This Row],[DATA DO CAIXA REALIZADO]]="",0,MONTH(TbRegistroSaídas[[#This Row],[DATA DO CAIXA REALIZADO]]))</f>
        <v>0</v>
      </c>
      <c r="J43">
        <f>IF(TbRegistroSaídas[[#This Row],[DATA DO CAIXA REALIZADO]]="",0,YEAR(TbRegistroSaídas[[#This Row],[DATA DO CAIXA REALIZADO]]))</f>
        <v>0</v>
      </c>
      <c r="K43">
        <f>IF(TbRegistroSaídas[[#This Row],[DATA DA COMPETÊNCIA]]="",0,MONTH(TbRegistroSaídas[[#This Row],[DATA DA COMPETÊNCIA]]))</f>
        <v>11</v>
      </c>
      <c r="L43">
        <f>IF(TbRegistroSaídas[[#This Row],[DATA DA COMPETÊNCIA]]="",0,YEAR(TbRegistroSaídas[[#This Row],[DATA DA COMPETÊNCIA]]))</f>
        <v>2017</v>
      </c>
      <c r="M43" s="42">
        <f>IF(TbRegistroSaídas[[#This Row],[DATA DO CAIXA PREVISTO]]="",0,YEAR(TbRegistroSaídas[[#This Row],[DATA DO CAIXA PREVISTO]]))</f>
        <v>2018</v>
      </c>
      <c r="N43" s="42">
        <f>IF(TbRegistroSaídas[[#This Row],[DATA DO CAIXA PREVISTO]]="",0,MONTH(TbRegistroSaídas[[#This Row],[DATA DO CAIXA PREVISTO]]))</f>
        <v>1</v>
      </c>
      <c r="O4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1023.5913825177995</v>
      </c>
    </row>
    <row r="44" spans="2:15" ht="23.1" customHeight="1" x14ac:dyDescent="0.25">
      <c r="B44" s="22" t="s">
        <v>277</v>
      </c>
      <c r="C44" s="22">
        <v>43069</v>
      </c>
      <c r="D44" s="22">
        <v>43070.024697534791</v>
      </c>
      <c r="E44" s="21" t="s">
        <v>262</v>
      </c>
      <c r="F44" s="21" t="s">
        <v>269</v>
      </c>
      <c r="G44" s="21" t="s">
        <v>457</v>
      </c>
      <c r="H44" s="23">
        <v>1967</v>
      </c>
      <c r="I44">
        <f>IF(TbRegistroSaídas[[#This Row],[DATA DO CAIXA REALIZADO]]="",0,MONTH(TbRegistroSaídas[[#This Row],[DATA DO CAIXA REALIZADO]]))</f>
        <v>0</v>
      </c>
      <c r="J44">
        <f>IF(TbRegistroSaídas[[#This Row],[DATA DO CAIXA REALIZADO]]="",0,YEAR(TbRegistroSaídas[[#This Row],[DATA DO CAIXA REALIZADO]]))</f>
        <v>0</v>
      </c>
      <c r="K44">
        <f>IF(TbRegistroSaídas[[#This Row],[DATA DA COMPETÊNCIA]]="",0,MONTH(TbRegistroSaídas[[#This Row],[DATA DA COMPETÊNCIA]]))</f>
        <v>11</v>
      </c>
      <c r="L44">
        <f>IF(TbRegistroSaídas[[#This Row],[DATA DA COMPETÊNCIA]]="",0,YEAR(TbRegistroSaídas[[#This Row],[DATA DA COMPETÊNCIA]]))</f>
        <v>2017</v>
      </c>
      <c r="M44" s="42">
        <f>IF(TbRegistroSaídas[[#This Row],[DATA DO CAIXA PREVISTO]]="",0,YEAR(TbRegistroSaídas[[#This Row],[DATA DO CAIXA PREVISTO]]))</f>
        <v>2017</v>
      </c>
      <c r="N44" s="42">
        <f>IF(TbRegistroSaídas[[#This Row],[DATA DO CAIXA PREVISTO]]="",0,MONTH(TbRegistroSaídas[[#This Row],[DATA DO CAIXA PREVISTO]]))</f>
        <v>12</v>
      </c>
      <c r="O4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1056.9753024652091</v>
      </c>
    </row>
    <row r="45" spans="2:15" ht="23.1" customHeight="1" x14ac:dyDescent="0.25">
      <c r="B45" s="22">
        <v>43159.922520357031</v>
      </c>
      <c r="C45" s="22">
        <v>43070</v>
      </c>
      <c r="D45" s="22">
        <v>43096.096100611438</v>
      </c>
      <c r="E45" s="21" t="s">
        <v>262</v>
      </c>
      <c r="F45" s="21" t="s">
        <v>27</v>
      </c>
      <c r="G45" s="21" t="s">
        <v>488</v>
      </c>
      <c r="H45" s="23">
        <v>2741</v>
      </c>
      <c r="I45">
        <f>IF(TbRegistroSaídas[[#This Row],[DATA DO CAIXA REALIZADO]]="",0,MONTH(TbRegistroSaídas[[#This Row],[DATA DO CAIXA REALIZADO]]))</f>
        <v>2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42">
        <f>IF(TbRegistroSaídas[[#This Row],[DATA DO CAIXA PREVISTO]]="",0,YEAR(TbRegistroSaídas[[#This Row],[DATA DO CAIXA PREVISTO]]))</f>
        <v>2017</v>
      </c>
      <c r="N45" s="42">
        <f>IF(TbRegistroSaídas[[#This Row],[DATA DO CAIXA PREVISTO]]="",0,MONTH(TbRegistroSaídas[[#This Row],[DATA DO CAIXA PREVISTO]]))</f>
        <v>12</v>
      </c>
      <c r="O4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63.826419745593739</v>
      </c>
    </row>
    <row r="46" spans="2:15" ht="23.1" customHeight="1" x14ac:dyDescent="0.25">
      <c r="B46" s="22">
        <v>43125.34551811625</v>
      </c>
      <c r="C46" s="22">
        <v>43071</v>
      </c>
      <c r="D46" s="22">
        <v>43125.34551811625</v>
      </c>
      <c r="E46" s="21" t="s">
        <v>262</v>
      </c>
      <c r="F46" s="21" t="s">
        <v>14</v>
      </c>
      <c r="G46" s="21" t="s">
        <v>489</v>
      </c>
      <c r="H46" s="23">
        <v>1130</v>
      </c>
      <c r="I46">
        <f>IF(TbRegistroSaídas[[#This Row],[DATA DO CAIXA REALIZADO]]="",0,MONTH(TbRegistroSaídas[[#This Row],[DATA DO CAIXA REALIZADO]]))</f>
        <v>1</v>
      </c>
      <c r="J46">
        <f>IF(TbRegistroSaídas[[#This Row],[DATA DO CAIXA REALIZADO]]="",0,YEAR(TbRegistroSaídas[[#This Row],[DATA DO CAIXA REALIZADO]]))</f>
        <v>2018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42">
        <f>IF(TbRegistroSaídas[[#This Row],[DATA DO CAIXA PREVISTO]]="",0,YEAR(TbRegistroSaídas[[#This Row],[DATA DO CAIXA PREVISTO]]))</f>
        <v>2018</v>
      </c>
      <c r="N46" s="42">
        <f>IF(TbRegistroSaídas[[#This Row],[DATA DO CAIXA PREVISTO]]="",0,MONTH(TbRegistroSaídas[[#This Row],[DATA DO CAIXA PREVISTO]]))</f>
        <v>1</v>
      </c>
      <c r="O4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7" spans="2:15" ht="23.1" customHeight="1" x14ac:dyDescent="0.25">
      <c r="B47" s="22">
        <v>43118.533892290689</v>
      </c>
      <c r="C47" s="22">
        <v>43075</v>
      </c>
      <c r="D47" s="22">
        <v>43118.533892290689</v>
      </c>
      <c r="E47" s="21" t="s">
        <v>262</v>
      </c>
      <c r="F47" s="21" t="s">
        <v>30</v>
      </c>
      <c r="G47" s="21" t="s">
        <v>490</v>
      </c>
      <c r="H47" s="23">
        <v>4835</v>
      </c>
      <c r="I47">
        <f>IF(TbRegistroSaídas[[#This Row],[DATA DO CAIXA REALIZADO]]="",0,MONTH(TbRegistroSaídas[[#This Row],[DATA DO CAIXA REALIZADO]]))</f>
        <v>1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42">
        <f>IF(TbRegistroSaídas[[#This Row],[DATA DO CAIXA PREVISTO]]="",0,YEAR(TbRegistroSaídas[[#This Row],[DATA DO CAIXA PREVISTO]]))</f>
        <v>2018</v>
      </c>
      <c r="N47" s="42">
        <f>IF(TbRegistroSaídas[[#This Row],[DATA DO CAIXA PREVISTO]]="",0,MONTH(TbRegistroSaídas[[#This Row],[DATA DO CAIXA PREVISTO]]))</f>
        <v>1</v>
      </c>
      <c r="O4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8" spans="2:15" ht="23.1" customHeight="1" x14ac:dyDescent="0.25">
      <c r="B48" s="22">
        <v>43129.076273391656</v>
      </c>
      <c r="C48" s="22">
        <v>43077</v>
      </c>
      <c r="D48" s="22">
        <v>43129.076273391656</v>
      </c>
      <c r="E48" s="21" t="s">
        <v>262</v>
      </c>
      <c r="F48" s="21" t="s">
        <v>27</v>
      </c>
      <c r="G48" s="21" t="s">
        <v>453</v>
      </c>
      <c r="H48" s="23">
        <v>1411</v>
      </c>
      <c r="I48">
        <f>IF(TbRegistroSaídas[[#This Row],[DATA DO CAIXA REALIZADO]]="",0,MONTH(TbRegistroSaídas[[#This Row],[DATA DO CAIXA REALIZADO]]))</f>
        <v>1</v>
      </c>
      <c r="J48">
        <f>IF(TbRegistroSaídas[[#This Row],[DATA DO CAIXA REALIZADO]]="",0,YEAR(TbRegistroSaídas[[#This Row],[DATA DO CAIXA REALIZADO]]))</f>
        <v>2018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42">
        <f>IF(TbRegistroSaídas[[#This Row],[DATA DO CAIXA PREVISTO]]="",0,YEAR(TbRegistroSaídas[[#This Row],[DATA DO CAIXA PREVISTO]]))</f>
        <v>2018</v>
      </c>
      <c r="N48" s="42">
        <f>IF(TbRegistroSaídas[[#This Row],[DATA DO CAIXA PREVISTO]]="",0,MONTH(TbRegistroSaídas[[#This Row],[DATA DO CAIXA PREVISTO]]))</f>
        <v>1</v>
      </c>
      <c r="O4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9" spans="2:15" ht="23.1" customHeight="1" x14ac:dyDescent="0.25">
      <c r="B49" s="22">
        <v>43099.632017726879</v>
      </c>
      <c r="C49" s="22">
        <v>43079</v>
      </c>
      <c r="D49" s="22">
        <v>43099.632017726879</v>
      </c>
      <c r="E49" s="21" t="s">
        <v>262</v>
      </c>
      <c r="F49" s="21" t="s">
        <v>269</v>
      </c>
      <c r="G49" s="21" t="s">
        <v>491</v>
      </c>
      <c r="H49" s="23">
        <v>457</v>
      </c>
      <c r="I49">
        <f>IF(TbRegistroSaídas[[#This Row],[DATA DO CAIXA REALIZADO]]="",0,MONTH(TbRegistroSaídas[[#This Row],[DATA DO CAIXA REALIZADO]]))</f>
        <v>12</v>
      </c>
      <c r="J49">
        <f>IF(TbRegistroSaídas[[#This Row],[DATA DO CAIXA REALIZADO]]="",0,YEAR(TbRegistroSaídas[[#This Row],[DATA DO CAIXA REALIZADO]]))</f>
        <v>2017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42">
        <f>IF(TbRegistroSaídas[[#This Row],[DATA DO CAIXA PREVISTO]]="",0,YEAR(TbRegistroSaídas[[#This Row],[DATA DO CAIXA PREVISTO]]))</f>
        <v>2017</v>
      </c>
      <c r="N49" s="42">
        <f>IF(TbRegistroSaídas[[#This Row],[DATA DO CAIXA PREVISTO]]="",0,MONTH(TbRegistroSaídas[[#This Row],[DATA DO CAIXA PREVISTO]]))</f>
        <v>12</v>
      </c>
      <c r="O4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0" spans="2:15" ht="23.1" customHeight="1" x14ac:dyDescent="0.25">
      <c r="B50" s="22">
        <v>43142.610706080763</v>
      </c>
      <c r="C50" s="22">
        <v>43084</v>
      </c>
      <c r="D50" s="22">
        <v>43142.610706080763</v>
      </c>
      <c r="E50" s="21" t="s">
        <v>262</v>
      </c>
      <c r="F50" s="21" t="s">
        <v>14</v>
      </c>
      <c r="G50" s="21" t="s">
        <v>492</v>
      </c>
      <c r="H50" s="23">
        <v>2623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42">
        <f>IF(TbRegistroSaídas[[#This Row],[DATA DO CAIXA PREVISTO]]="",0,YEAR(TbRegistroSaídas[[#This Row],[DATA DO CAIXA PREVISTO]]))</f>
        <v>2018</v>
      </c>
      <c r="N50" s="42">
        <f>IF(TbRegistroSaídas[[#This Row],[DATA DO CAIXA PREVISTO]]="",0,MONTH(TbRegistroSaídas[[#This Row],[DATA DO CAIXA PREVISTO]]))</f>
        <v>2</v>
      </c>
      <c r="O5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1" spans="2:15" ht="23.1" customHeight="1" x14ac:dyDescent="0.25">
      <c r="B51" s="22">
        <v>43098.200846805485</v>
      </c>
      <c r="C51" s="22">
        <v>43086</v>
      </c>
      <c r="D51" s="22">
        <v>43098.200846805485</v>
      </c>
      <c r="E51" s="21" t="s">
        <v>262</v>
      </c>
      <c r="F51" s="21" t="s">
        <v>27</v>
      </c>
      <c r="G51" s="21" t="s">
        <v>493</v>
      </c>
      <c r="H51" s="23">
        <v>3440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42">
        <f>IF(TbRegistroSaídas[[#This Row],[DATA DO CAIXA PREVISTO]]="",0,YEAR(TbRegistroSaídas[[#This Row],[DATA DO CAIXA PREVISTO]]))</f>
        <v>2017</v>
      </c>
      <c r="N51" s="42">
        <f>IF(TbRegistroSaídas[[#This Row],[DATA DO CAIXA PREVISTO]]="",0,MONTH(TbRegistroSaídas[[#This Row],[DATA DO CAIXA PREVISTO]]))</f>
        <v>12</v>
      </c>
      <c r="O5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2" spans="2:15" ht="23.1" customHeight="1" x14ac:dyDescent="0.25">
      <c r="B52" s="22">
        <v>43111.046742717648</v>
      </c>
      <c r="C52" s="22">
        <v>43089</v>
      </c>
      <c r="D52" s="22">
        <v>43111.046742717648</v>
      </c>
      <c r="E52" s="21" t="s">
        <v>262</v>
      </c>
      <c r="F52" s="21" t="s">
        <v>269</v>
      </c>
      <c r="G52" s="21" t="s">
        <v>494</v>
      </c>
      <c r="H52" s="23">
        <v>3993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42">
        <f>IF(TbRegistroSaídas[[#This Row],[DATA DO CAIXA PREVISTO]]="",0,YEAR(TbRegistroSaídas[[#This Row],[DATA DO CAIXA PREVISTO]]))</f>
        <v>2018</v>
      </c>
      <c r="N52" s="42">
        <f>IF(TbRegistroSaídas[[#This Row],[DATA DO CAIXA PREVISTO]]="",0,MONTH(TbRegistroSaídas[[#This Row],[DATA DO CAIXA PREVISTO]]))</f>
        <v>1</v>
      </c>
      <c r="O5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3" spans="2:15" ht="23.1" customHeight="1" x14ac:dyDescent="0.25">
      <c r="B53" s="22">
        <v>43148.048932403181</v>
      </c>
      <c r="C53" s="22">
        <v>43090</v>
      </c>
      <c r="D53" s="22">
        <v>43148.048932403181</v>
      </c>
      <c r="E53" s="21" t="s">
        <v>262</v>
      </c>
      <c r="F53" s="21" t="s">
        <v>269</v>
      </c>
      <c r="G53" s="21" t="s">
        <v>495</v>
      </c>
      <c r="H53" s="23">
        <v>3273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42">
        <f>IF(TbRegistroSaídas[[#This Row],[DATA DO CAIXA PREVISTO]]="",0,YEAR(TbRegistroSaídas[[#This Row],[DATA DO CAIXA PREVISTO]]))</f>
        <v>2018</v>
      </c>
      <c r="N53" s="42">
        <f>IF(TbRegistroSaídas[[#This Row],[DATA DO CAIXA PREVISTO]]="",0,MONTH(TbRegistroSaídas[[#This Row],[DATA DO CAIXA PREVISTO]]))</f>
        <v>2</v>
      </c>
      <c r="O5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4" spans="2:15" ht="23.1" customHeight="1" x14ac:dyDescent="0.25">
      <c r="B54" s="22">
        <v>43135.265910262075</v>
      </c>
      <c r="C54" s="22">
        <v>43094</v>
      </c>
      <c r="D54" s="22">
        <v>43135.265910262075</v>
      </c>
      <c r="E54" s="21" t="s">
        <v>262</v>
      </c>
      <c r="F54" s="21" t="s">
        <v>27</v>
      </c>
      <c r="G54" s="21" t="s">
        <v>496</v>
      </c>
      <c r="H54" s="23">
        <v>4494</v>
      </c>
      <c r="I54">
        <f>IF(TbRegistroSaídas[[#This Row],[DATA DO CAIXA REALIZADO]]="",0,MONTH(TbRegistroSaídas[[#This Row],[DATA DO CAIXA REALIZADO]]))</f>
        <v>2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42">
        <f>IF(TbRegistroSaídas[[#This Row],[DATA DO CAIXA PREVISTO]]="",0,YEAR(TbRegistroSaídas[[#This Row],[DATA DO CAIXA PREVISTO]]))</f>
        <v>2018</v>
      </c>
      <c r="N54" s="42">
        <f>IF(TbRegistroSaídas[[#This Row],[DATA DO CAIXA PREVISTO]]="",0,MONTH(TbRegistroSaídas[[#This Row],[DATA DO CAIXA PREVISTO]]))</f>
        <v>2</v>
      </c>
      <c r="O5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5" spans="2:15" ht="23.1" customHeight="1" x14ac:dyDescent="0.25">
      <c r="B55" s="22">
        <v>43124.925483598126</v>
      </c>
      <c r="C55" s="22">
        <v>43096</v>
      </c>
      <c r="D55" s="22">
        <v>43124.925483598126</v>
      </c>
      <c r="E55" s="21" t="s">
        <v>262</v>
      </c>
      <c r="F55" s="21" t="s">
        <v>19</v>
      </c>
      <c r="G55" s="21" t="s">
        <v>497</v>
      </c>
      <c r="H55" s="23">
        <v>2511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12</v>
      </c>
      <c r="L55">
        <f>IF(TbRegistroSaídas[[#This Row],[DATA DA COMPETÊNCIA]]="",0,YEAR(TbRegistroSaídas[[#This Row],[DATA DA COMPETÊNCIA]]))</f>
        <v>2017</v>
      </c>
      <c r="M55" s="42">
        <f>IF(TbRegistroSaídas[[#This Row],[DATA DO CAIXA PREVISTO]]="",0,YEAR(TbRegistroSaídas[[#This Row],[DATA DO CAIXA PREVISTO]]))</f>
        <v>2018</v>
      </c>
      <c r="N55" s="42">
        <f>IF(TbRegistroSaídas[[#This Row],[DATA DO CAIXA PREVISTO]]="",0,MONTH(TbRegistroSaídas[[#This Row],[DATA DO CAIXA PREVISTO]]))</f>
        <v>1</v>
      </c>
      <c r="O5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6" spans="2:15" ht="23.1" customHeight="1" x14ac:dyDescent="0.25">
      <c r="B56" s="22">
        <v>43143.989919163403</v>
      </c>
      <c r="C56" s="22">
        <v>43098</v>
      </c>
      <c r="D56" s="22">
        <v>43143.989919163403</v>
      </c>
      <c r="E56" s="21" t="s">
        <v>262</v>
      </c>
      <c r="F56" s="21" t="s">
        <v>14</v>
      </c>
      <c r="G56" s="21" t="s">
        <v>498</v>
      </c>
      <c r="H56" s="23">
        <v>2015</v>
      </c>
      <c r="I56">
        <f>IF(TbRegistroSaídas[[#This Row],[DATA DO CAIXA REALIZADO]]="",0,MONTH(TbRegistroSaídas[[#This Row],[DATA DO CAIXA REALIZADO]]))</f>
        <v>2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12</v>
      </c>
      <c r="L56">
        <f>IF(TbRegistroSaídas[[#This Row],[DATA DA COMPETÊNCIA]]="",0,YEAR(TbRegistroSaídas[[#This Row],[DATA DA COMPETÊNCIA]]))</f>
        <v>2017</v>
      </c>
      <c r="M56" s="42">
        <f>IF(TbRegistroSaídas[[#This Row],[DATA DO CAIXA PREVISTO]]="",0,YEAR(TbRegistroSaídas[[#This Row],[DATA DO CAIXA PREVISTO]]))</f>
        <v>2018</v>
      </c>
      <c r="N56" s="42">
        <f>IF(TbRegistroSaídas[[#This Row],[DATA DO CAIXA PREVISTO]]="",0,MONTH(TbRegistroSaídas[[#This Row],[DATA DO CAIXA PREVISTO]]))</f>
        <v>2</v>
      </c>
      <c r="O5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7" spans="2:15" ht="23.1" customHeight="1" x14ac:dyDescent="0.25">
      <c r="B57" s="22">
        <v>43180.312256585908</v>
      </c>
      <c r="C57" s="22">
        <v>43100</v>
      </c>
      <c r="D57" s="22">
        <v>43151.353970851676</v>
      </c>
      <c r="E57" s="21" t="s">
        <v>262</v>
      </c>
      <c r="F57" s="21" t="s">
        <v>30</v>
      </c>
      <c r="G57" s="21" t="s">
        <v>278</v>
      </c>
      <c r="H57" s="23">
        <v>3413</v>
      </c>
      <c r="I57">
        <f>IF(TbRegistroSaídas[[#This Row],[DATA DO CAIXA REALIZADO]]="",0,MONTH(TbRegistroSaídas[[#This Row],[DATA DO CAIXA REALIZADO]]))</f>
        <v>3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COMPETÊNCIA]]="",0,MONTH(TbRegistroSaídas[[#This Row],[DATA DA COMPETÊNCIA]]))</f>
        <v>12</v>
      </c>
      <c r="L57">
        <f>IF(TbRegistroSaídas[[#This Row],[DATA DA COMPETÊNCIA]]="",0,YEAR(TbRegistroSaídas[[#This Row],[DATA DA COMPETÊNCIA]]))</f>
        <v>2017</v>
      </c>
      <c r="M57" s="42">
        <f>IF(TbRegistroSaídas[[#This Row],[DATA DO CAIXA PREVISTO]]="",0,YEAR(TbRegistroSaídas[[#This Row],[DATA DO CAIXA PREVISTO]]))</f>
        <v>2018</v>
      </c>
      <c r="N57" s="42">
        <f>IF(TbRegistroSaídas[[#This Row],[DATA DO CAIXA PREVISTO]]="",0,MONTH(TbRegistroSaídas[[#This Row],[DATA DO CAIXA PREVISTO]]))</f>
        <v>2</v>
      </c>
      <c r="O5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28.958285734232049</v>
      </c>
    </row>
    <row r="58" spans="2:15" ht="23.1" customHeight="1" x14ac:dyDescent="0.25">
      <c r="B58" s="22">
        <v>43144.795115927831</v>
      </c>
      <c r="C58" s="22">
        <v>43103</v>
      </c>
      <c r="D58" s="22">
        <v>43108.84859147996</v>
      </c>
      <c r="E58" s="21" t="s">
        <v>262</v>
      </c>
      <c r="F58" s="21" t="s">
        <v>19</v>
      </c>
      <c r="G58" s="21" t="s">
        <v>279</v>
      </c>
      <c r="H58" s="23">
        <v>4087</v>
      </c>
      <c r="I58">
        <f>IF(TbRegistroSaídas[[#This Row],[DATA DO CAIXA REALIZADO]]="",0,MONTH(TbRegistroSaídas[[#This Row],[DATA DO CAIXA REALIZADO]]))</f>
        <v>2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42">
        <f>IF(TbRegistroSaídas[[#This Row],[DATA DO CAIXA PREVISTO]]="",0,YEAR(TbRegistroSaídas[[#This Row],[DATA DO CAIXA PREVISTO]]))</f>
        <v>2018</v>
      </c>
      <c r="N58" s="42">
        <f>IF(TbRegistroSaídas[[#This Row],[DATA DO CAIXA PREVISTO]]="",0,MONTH(TbRegistroSaídas[[#This Row],[DATA DO CAIXA PREVISTO]]))</f>
        <v>1</v>
      </c>
      <c r="O5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35.946524447870615</v>
      </c>
    </row>
    <row r="59" spans="2:15" ht="23.1" customHeight="1" x14ac:dyDescent="0.25">
      <c r="B59" s="22">
        <v>43117.371907988454</v>
      </c>
      <c r="C59" s="22">
        <v>43106</v>
      </c>
      <c r="D59" s="22">
        <v>43117.371907988454</v>
      </c>
      <c r="E59" s="21" t="s">
        <v>262</v>
      </c>
      <c r="F59" s="21" t="s">
        <v>269</v>
      </c>
      <c r="G59" s="21" t="s">
        <v>280</v>
      </c>
      <c r="H59" s="23">
        <v>2441</v>
      </c>
      <c r="I59">
        <f>IF(TbRegistroSaídas[[#This Row],[DATA DO CAIXA REALIZADO]]="",0,MONTH(TbRegistroSaídas[[#This Row],[DATA DO CAIXA REALIZADO]]))</f>
        <v>1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42">
        <f>IF(TbRegistroSaídas[[#This Row],[DATA DO CAIXA PREVISTO]]="",0,YEAR(TbRegistroSaídas[[#This Row],[DATA DO CAIXA PREVISTO]]))</f>
        <v>2018</v>
      </c>
      <c r="N59" s="42">
        <f>IF(TbRegistroSaídas[[#This Row],[DATA DO CAIXA PREVISTO]]="",0,MONTH(TbRegistroSaídas[[#This Row],[DATA DO CAIXA PREVISTO]]))</f>
        <v>1</v>
      </c>
      <c r="O5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0" spans="2:15" ht="23.1" customHeight="1" x14ac:dyDescent="0.25">
      <c r="B60" s="22">
        <v>43127.72575701114</v>
      </c>
      <c r="C60" s="22">
        <v>43109</v>
      </c>
      <c r="D60" s="22">
        <v>43127.72575701114</v>
      </c>
      <c r="E60" s="21" t="s">
        <v>262</v>
      </c>
      <c r="F60" s="21" t="s">
        <v>14</v>
      </c>
      <c r="G60" s="21" t="s">
        <v>281</v>
      </c>
      <c r="H60" s="23">
        <v>3598</v>
      </c>
      <c r="I60">
        <f>IF(TbRegistroSaídas[[#This Row],[DATA DO CAIXA REALIZADO]]="",0,MONTH(TbRegistroSaídas[[#This Row],[DATA DO CAIXA REALIZADO]]))</f>
        <v>1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42">
        <f>IF(TbRegistroSaídas[[#This Row],[DATA DO CAIXA PREVISTO]]="",0,YEAR(TbRegistroSaídas[[#This Row],[DATA DO CAIXA PREVISTO]]))</f>
        <v>2018</v>
      </c>
      <c r="N60" s="42">
        <f>IF(TbRegistroSaídas[[#This Row],[DATA DO CAIXA PREVISTO]]="",0,MONTH(TbRegistroSaídas[[#This Row],[DATA DO CAIXA PREVISTO]]))</f>
        <v>1</v>
      </c>
      <c r="O6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1" spans="2:15" ht="23.1" customHeight="1" x14ac:dyDescent="0.25">
      <c r="B61" s="22">
        <v>43118.823326450649</v>
      </c>
      <c r="C61" s="22">
        <v>43110</v>
      </c>
      <c r="D61" s="22">
        <v>43118.823326450649</v>
      </c>
      <c r="E61" s="21" t="s">
        <v>262</v>
      </c>
      <c r="F61" s="21" t="s">
        <v>269</v>
      </c>
      <c r="G61" s="21" t="s">
        <v>282</v>
      </c>
      <c r="H61" s="23">
        <v>4895</v>
      </c>
      <c r="I61">
        <f>IF(TbRegistroSaídas[[#This Row],[DATA DO CAIXA REALIZADO]]="",0,MONTH(TbRegistroSaídas[[#This Row],[DATA DO CAIXA REALIZADO]]))</f>
        <v>1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42">
        <f>IF(TbRegistroSaídas[[#This Row],[DATA DO CAIXA PREVISTO]]="",0,YEAR(TbRegistroSaídas[[#This Row],[DATA DO CAIXA PREVISTO]]))</f>
        <v>2018</v>
      </c>
      <c r="N61" s="42">
        <f>IF(TbRegistroSaídas[[#This Row],[DATA DO CAIXA PREVISTO]]="",0,MONTH(TbRegistroSaídas[[#This Row],[DATA DO CAIXA PREVISTO]]))</f>
        <v>1</v>
      </c>
      <c r="O6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2" spans="2:15" ht="23.1" customHeight="1" x14ac:dyDescent="0.25">
      <c r="B62" s="22">
        <v>43167.544338803593</v>
      </c>
      <c r="C62" s="22">
        <v>43112</v>
      </c>
      <c r="D62" s="22">
        <v>43167.544338803593</v>
      </c>
      <c r="E62" s="21" t="s">
        <v>262</v>
      </c>
      <c r="F62" s="21" t="s">
        <v>269</v>
      </c>
      <c r="G62" s="21" t="s">
        <v>283</v>
      </c>
      <c r="H62" s="23">
        <v>971</v>
      </c>
      <c r="I62">
        <f>IF(TbRegistroSaídas[[#This Row],[DATA DO CAIXA REALIZADO]]="",0,MONTH(TbRegistroSaídas[[#This Row],[DATA DO CAIXA REALIZADO]]))</f>
        <v>3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42">
        <f>IF(TbRegistroSaídas[[#This Row],[DATA DO CAIXA PREVISTO]]="",0,YEAR(TbRegistroSaídas[[#This Row],[DATA DO CAIXA PREVISTO]]))</f>
        <v>2018</v>
      </c>
      <c r="N62" s="42">
        <f>IF(TbRegistroSaídas[[#This Row],[DATA DO CAIXA PREVISTO]]="",0,MONTH(TbRegistroSaídas[[#This Row],[DATA DO CAIXA PREVISTO]]))</f>
        <v>3</v>
      </c>
      <c r="O6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3" spans="2:15" ht="23.1" customHeight="1" x14ac:dyDescent="0.25">
      <c r="B63" s="22">
        <v>43137.043955849207</v>
      </c>
      <c r="C63" s="22">
        <v>43113</v>
      </c>
      <c r="D63" s="22">
        <v>43137.043955849207</v>
      </c>
      <c r="E63" s="21" t="s">
        <v>262</v>
      </c>
      <c r="F63" s="21" t="s">
        <v>19</v>
      </c>
      <c r="G63" s="21" t="s">
        <v>284</v>
      </c>
      <c r="H63" s="23">
        <v>556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42">
        <f>IF(TbRegistroSaídas[[#This Row],[DATA DO CAIXA PREVISTO]]="",0,YEAR(TbRegistroSaídas[[#This Row],[DATA DO CAIXA PREVISTO]]))</f>
        <v>2018</v>
      </c>
      <c r="N63" s="42">
        <f>IF(TbRegistroSaídas[[#This Row],[DATA DO CAIXA PREVISTO]]="",0,MONTH(TbRegistroSaídas[[#This Row],[DATA DO CAIXA PREVISTO]]))</f>
        <v>2</v>
      </c>
      <c r="O6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4" spans="2:15" ht="23.1" customHeight="1" x14ac:dyDescent="0.25">
      <c r="B64" s="22">
        <v>43144.881827671154</v>
      </c>
      <c r="C64" s="22">
        <v>43114</v>
      </c>
      <c r="D64" s="22">
        <v>43144.881827671154</v>
      </c>
      <c r="E64" s="21" t="s">
        <v>262</v>
      </c>
      <c r="F64" s="21" t="s">
        <v>19</v>
      </c>
      <c r="G64" s="21" t="s">
        <v>285</v>
      </c>
      <c r="H64" s="23">
        <v>1977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42">
        <f>IF(TbRegistroSaídas[[#This Row],[DATA DO CAIXA PREVISTO]]="",0,YEAR(TbRegistroSaídas[[#This Row],[DATA DO CAIXA PREVISTO]]))</f>
        <v>2018</v>
      </c>
      <c r="N64" s="42">
        <f>IF(TbRegistroSaídas[[#This Row],[DATA DO CAIXA PREVISTO]]="",0,MONTH(TbRegistroSaídas[[#This Row],[DATA DO CAIXA PREVISTO]]))</f>
        <v>2</v>
      </c>
      <c r="O6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5" spans="2:15" ht="23.1" customHeight="1" x14ac:dyDescent="0.25">
      <c r="B65" s="22">
        <v>43127.357625825418</v>
      </c>
      <c r="C65" s="22">
        <v>43116</v>
      </c>
      <c r="D65" s="22">
        <v>43127.357625825418</v>
      </c>
      <c r="E65" s="21" t="s">
        <v>262</v>
      </c>
      <c r="F65" s="21" t="s">
        <v>269</v>
      </c>
      <c r="G65" s="21" t="s">
        <v>286</v>
      </c>
      <c r="H65" s="23">
        <v>2951</v>
      </c>
      <c r="I65">
        <f>IF(TbRegistroSaídas[[#This Row],[DATA DO CAIXA REALIZADO]]="",0,MONTH(TbRegistroSaídas[[#This Row],[DATA DO CAIXA REALIZADO]]))</f>
        <v>1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42">
        <f>IF(TbRegistroSaídas[[#This Row],[DATA DO CAIXA PREVISTO]]="",0,YEAR(TbRegistroSaídas[[#This Row],[DATA DO CAIXA PREVISTO]]))</f>
        <v>2018</v>
      </c>
      <c r="N65" s="42">
        <f>IF(TbRegistroSaídas[[#This Row],[DATA DO CAIXA PREVISTO]]="",0,MONTH(TbRegistroSaídas[[#This Row],[DATA DO CAIXA PREVISTO]]))</f>
        <v>1</v>
      </c>
      <c r="O6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6" spans="2:15" ht="23.1" customHeight="1" x14ac:dyDescent="0.25">
      <c r="B66" s="22">
        <v>43164.408101095891</v>
      </c>
      <c r="C66" s="22">
        <v>43120</v>
      </c>
      <c r="D66" s="22">
        <v>43164.408101095891</v>
      </c>
      <c r="E66" s="21" t="s">
        <v>262</v>
      </c>
      <c r="F66" s="21" t="s">
        <v>269</v>
      </c>
      <c r="G66" s="21" t="s">
        <v>287</v>
      </c>
      <c r="H66" s="23">
        <v>2535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42">
        <f>IF(TbRegistroSaídas[[#This Row],[DATA DO CAIXA PREVISTO]]="",0,YEAR(TbRegistroSaídas[[#This Row],[DATA DO CAIXA PREVISTO]]))</f>
        <v>2018</v>
      </c>
      <c r="N66" s="42">
        <f>IF(TbRegistroSaídas[[#This Row],[DATA DO CAIXA PREVISTO]]="",0,MONTH(TbRegistroSaídas[[#This Row],[DATA DO CAIXA PREVISTO]]))</f>
        <v>3</v>
      </c>
      <c r="O6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7" spans="2:15" ht="23.1" customHeight="1" x14ac:dyDescent="0.25">
      <c r="B67" s="22">
        <v>43141.579590343346</v>
      </c>
      <c r="C67" s="22">
        <v>43121</v>
      </c>
      <c r="D67" s="22">
        <v>43141.579590343346</v>
      </c>
      <c r="E67" s="21" t="s">
        <v>262</v>
      </c>
      <c r="F67" s="21" t="s">
        <v>27</v>
      </c>
      <c r="G67" s="21" t="s">
        <v>288</v>
      </c>
      <c r="H67" s="23">
        <v>3057</v>
      </c>
      <c r="I67">
        <f>IF(TbRegistroSaídas[[#This Row],[DATA DO CAIXA REALIZADO]]="",0,MONTH(TbRegistroSaídas[[#This Row],[DATA DO CAIXA REALIZADO]]))</f>
        <v>2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42">
        <f>IF(TbRegistroSaídas[[#This Row],[DATA DO CAIXA PREVISTO]]="",0,YEAR(TbRegistroSaídas[[#This Row],[DATA DO CAIXA PREVISTO]]))</f>
        <v>2018</v>
      </c>
      <c r="N67" s="42">
        <f>IF(TbRegistroSaídas[[#This Row],[DATA DO CAIXA PREVISTO]]="",0,MONTH(TbRegistroSaídas[[#This Row],[DATA DO CAIXA PREVISTO]]))</f>
        <v>2</v>
      </c>
      <c r="O6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8" spans="2:15" ht="23.1" customHeight="1" x14ac:dyDescent="0.25">
      <c r="B68" s="22">
        <v>43140.52607681365</v>
      </c>
      <c r="C68" s="22">
        <v>43123</v>
      </c>
      <c r="D68" s="22">
        <v>43140.52607681365</v>
      </c>
      <c r="E68" s="21" t="s">
        <v>262</v>
      </c>
      <c r="F68" s="21" t="s">
        <v>19</v>
      </c>
      <c r="G68" s="21" t="s">
        <v>289</v>
      </c>
      <c r="H68" s="23">
        <v>3152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42">
        <f>IF(TbRegistroSaídas[[#This Row],[DATA DO CAIXA PREVISTO]]="",0,YEAR(TbRegistroSaídas[[#This Row],[DATA DO CAIXA PREVISTO]]))</f>
        <v>2018</v>
      </c>
      <c r="N68" s="42">
        <f>IF(TbRegistroSaídas[[#This Row],[DATA DO CAIXA PREVISTO]]="",0,MONTH(TbRegistroSaídas[[#This Row],[DATA DO CAIXA PREVISTO]]))</f>
        <v>2</v>
      </c>
      <c r="O6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9" spans="2:15" ht="23.1" customHeight="1" x14ac:dyDescent="0.25">
      <c r="B69" s="22">
        <v>43167.136566438901</v>
      </c>
      <c r="C69" s="22">
        <v>43125</v>
      </c>
      <c r="D69" s="22">
        <v>43167.136566438901</v>
      </c>
      <c r="E69" s="21" t="s">
        <v>262</v>
      </c>
      <c r="F69" s="21" t="s">
        <v>30</v>
      </c>
      <c r="G69" s="21" t="s">
        <v>290</v>
      </c>
      <c r="H69" s="23">
        <v>2247</v>
      </c>
      <c r="I69">
        <f>IF(TbRegistroSaídas[[#This Row],[DATA DO CAIXA REALIZADO]]="",0,MONTH(TbRegistroSaídas[[#This Row],[DATA DO CAIXA REALIZADO]]))</f>
        <v>3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42">
        <f>IF(TbRegistroSaídas[[#This Row],[DATA DO CAIXA PREVISTO]]="",0,YEAR(TbRegistroSaídas[[#This Row],[DATA DO CAIXA PREVISTO]]))</f>
        <v>2018</v>
      </c>
      <c r="N69" s="42">
        <f>IF(TbRegistroSaídas[[#This Row],[DATA DO CAIXA PREVISTO]]="",0,MONTH(TbRegistroSaídas[[#This Row],[DATA DO CAIXA PREVISTO]]))</f>
        <v>3</v>
      </c>
      <c r="O6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0" spans="2:15" ht="23.1" customHeight="1" x14ac:dyDescent="0.25">
      <c r="B70" s="22">
        <v>43180.080222393961</v>
      </c>
      <c r="C70" s="22">
        <v>43127</v>
      </c>
      <c r="D70" s="22">
        <v>43180.080222393961</v>
      </c>
      <c r="E70" s="21" t="s">
        <v>262</v>
      </c>
      <c r="F70" s="21" t="s">
        <v>14</v>
      </c>
      <c r="G70" s="21" t="s">
        <v>291</v>
      </c>
      <c r="H70" s="23">
        <v>2456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COMPETÊNCIA]]="",0,MONTH(TbRegistroSaídas[[#This Row],[DATA DA COMPETÊNCIA]]))</f>
        <v>1</v>
      </c>
      <c r="L70">
        <f>IF(TbRegistroSaídas[[#This Row],[DATA DA COMPETÊNCIA]]="",0,YEAR(TbRegistroSaídas[[#This Row],[DATA DA COMPETÊNCIA]]))</f>
        <v>2018</v>
      </c>
      <c r="M70" s="42">
        <f>IF(TbRegistroSaídas[[#This Row],[DATA DO CAIXA PREVISTO]]="",0,YEAR(TbRegistroSaídas[[#This Row],[DATA DO CAIXA PREVISTO]]))</f>
        <v>2018</v>
      </c>
      <c r="N70" s="42">
        <f>IF(TbRegistroSaídas[[#This Row],[DATA DO CAIXA PREVISTO]]="",0,MONTH(TbRegistroSaídas[[#This Row],[DATA DO CAIXA PREVISTO]]))</f>
        <v>3</v>
      </c>
      <c r="O7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1" spans="2:15" ht="23.1" customHeight="1" x14ac:dyDescent="0.25">
      <c r="B71" s="22">
        <v>43153.557863903276</v>
      </c>
      <c r="C71" s="22">
        <v>43129</v>
      </c>
      <c r="D71" s="22">
        <v>43142.593518246249</v>
      </c>
      <c r="E71" s="21" t="s">
        <v>262</v>
      </c>
      <c r="F71" s="21" t="s">
        <v>269</v>
      </c>
      <c r="G71" s="21" t="s">
        <v>292</v>
      </c>
      <c r="H71" s="23">
        <v>3801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1</v>
      </c>
      <c r="L71">
        <f>IF(TbRegistroSaídas[[#This Row],[DATA DA COMPETÊNCIA]]="",0,YEAR(TbRegistroSaídas[[#This Row],[DATA DA COMPETÊNCIA]]))</f>
        <v>2018</v>
      </c>
      <c r="M71" s="42">
        <f>IF(TbRegistroSaídas[[#This Row],[DATA DO CAIXA PREVISTO]]="",0,YEAR(TbRegistroSaídas[[#This Row],[DATA DO CAIXA PREVISTO]]))</f>
        <v>2018</v>
      </c>
      <c r="N71" s="42">
        <f>IF(TbRegistroSaídas[[#This Row],[DATA DO CAIXA PREVISTO]]="",0,MONTH(TbRegistroSaídas[[#This Row],[DATA DO CAIXA PREVISTO]]))</f>
        <v>2</v>
      </c>
      <c r="O7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10.96434565702657</v>
      </c>
    </row>
    <row r="72" spans="2:15" ht="23.1" customHeight="1" x14ac:dyDescent="0.25">
      <c r="B72" s="22">
        <v>43144.375909015784</v>
      </c>
      <c r="C72" s="22">
        <v>43131</v>
      </c>
      <c r="D72" s="22">
        <v>43144.375909015784</v>
      </c>
      <c r="E72" s="21" t="s">
        <v>262</v>
      </c>
      <c r="F72" s="21" t="s">
        <v>19</v>
      </c>
      <c r="G72" s="21" t="s">
        <v>293</v>
      </c>
      <c r="H72" s="23">
        <v>3049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1</v>
      </c>
      <c r="L72">
        <f>IF(TbRegistroSaídas[[#This Row],[DATA DA COMPETÊNCIA]]="",0,YEAR(TbRegistroSaídas[[#This Row],[DATA DA COMPETÊNCIA]]))</f>
        <v>2018</v>
      </c>
      <c r="M72" s="42">
        <f>IF(TbRegistroSaídas[[#This Row],[DATA DO CAIXA PREVISTO]]="",0,YEAR(TbRegistroSaídas[[#This Row],[DATA DO CAIXA PREVISTO]]))</f>
        <v>2018</v>
      </c>
      <c r="N72" s="42">
        <f>IF(TbRegistroSaídas[[#This Row],[DATA DO CAIXA PREVISTO]]="",0,MONTH(TbRegistroSaídas[[#This Row],[DATA DO CAIXA PREVISTO]]))</f>
        <v>2</v>
      </c>
      <c r="O7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3" spans="2:15" ht="23.1" customHeight="1" x14ac:dyDescent="0.25">
      <c r="B73" s="22">
        <v>43188.99516604135</v>
      </c>
      <c r="C73" s="22">
        <v>43135</v>
      </c>
      <c r="D73" s="22">
        <v>43170.130869357701</v>
      </c>
      <c r="E73" s="21" t="s">
        <v>262</v>
      </c>
      <c r="F73" s="21" t="s">
        <v>27</v>
      </c>
      <c r="G73" s="21" t="s">
        <v>294</v>
      </c>
      <c r="H73" s="23">
        <v>3255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42">
        <f>IF(TbRegistroSaídas[[#This Row],[DATA DO CAIXA PREVISTO]]="",0,YEAR(TbRegistroSaídas[[#This Row],[DATA DO CAIXA PREVISTO]]))</f>
        <v>2018</v>
      </c>
      <c r="N73" s="42">
        <f>IF(TbRegistroSaídas[[#This Row],[DATA DO CAIXA PREVISTO]]="",0,MONTH(TbRegistroSaídas[[#This Row],[DATA DO CAIXA PREVISTO]]))</f>
        <v>3</v>
      </c>
      <c r="O7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18.864296683648718</v>
      </c>
    </row>
    <row r="74" spans="2:15" ht="23.1" customHeight="1" x14ac:dyDescent="0.25">
      <c r="B74" s="22">
        <v>43179.613666487414</v>
      </c>
      <c r="C74" s="22">
        <v>43136</v>
      </c>
      <c r="D74" s="22">
        <v>43176.20769813798</v>
      </c>
      <c r="E74" s="21" t="s">
        <v>262</v>
      </c>
      <c r="F74" s="21" t="s">
        <v>269</v>
      </c>
      <c r="G74" s="21" t="s">
        <v>295</v>
      </c>
      <c r="H74" s="23">
        <v>2074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42">
        <f>IF(TbRegistroSaídas[[#This Row],[DATA DO CAIXA PREVISTO]]="",0,YEAR(TbRegistroSaídas[[#This Row],[DATA DO CAIXA PREVISTO]]))</f>
        <v>2018</v>
      </c>
      <c r="N74" s="42">
        <f>IF(TbRegistroSaídas[[#This Row],[DATA DO CAIXA PREVISTO]]="",0,MONTH(TbRegistroSaídas[[#This Row],[DATA DO CAIXA PREVISTO]]))</f>
        <v>3</v>
      </c>
      <c r="O7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3.4059683494342607</v>
      </c>
    </row>
    <row r="75" spans="2:15" ht="23.1" customHeight="1" x14ac:dyDescent="0.25">
      <c r="B75" s="22">
        <v>43175.293624405407</v>
      </c>
      <c r="C75" s="22">
        <v>43137</v>
      </c>
      <c r="D75" s="22">
        <v>43175.293624405407</v>
      </c>
      <c r="E75" s="21" t="s">
        <v>262</v>
      </c>
      <c r="F75" s="21" t="s">
        <v>269</v>
      </c>
      <c r="G75" s="21" t="s">
        <v>296</v>
      </c>
      <c r="H75" s="23">
        <v>3606</v>
      </c>
      <c r="I75">
        <f>IF(TbRegistroSaídas[[#This Row],[DATA DO CAIXA REALIZADO]]="",0,MONTH(TbRegistroSaídas[[#This Row],[DATA DO CAIXA REALIZADO]]))</f>
        <v>3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42">
        <f>IF(TbRegistroSaídas[[#This Row],[DATA DO CAIXA PREVISTO]]="",0,YEAR(TbRegistroSaídas[[#This Row],[DATA DO CAIXA PREVISTO]]))</f>
        <v>2018</v>
      </c>
      <c r="N75" s="42">
        <f>IF(TbRegistroSaídas[[#This Row],[DATA DO CAIXA PREVISTO]]="",0,MONTH(TbRegistroSaídas[[#This Row],[DATA DO CAIXA PREVISTO]]))</f>
        <v>3</v>
      </c>
      <c r="O7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6" spans="2:15" ht="23.1" customHeight="1" x14ac:dyDescent="0.25">
      <c r="B76" s="22">
        <v>43177.329774401594</v>
      </c>
      <c r="C76" s="22">
        <v>43138</v>
      </c>
      <c r="D76" s="22">
        <v>43177.329774401594</v>
      </c>
      <c r="E76" s="21" t="s">
        <v>262</v>
      </c>
      <c r="F76" s="21" t="s">
        <v>14</v>
      </c>
      <c r="G76" s="21" t="s">
        <v>297</v>
      </c>
      <c r="H76" s="23">
        <v>4867</v>
      </c>
      <c r="I76">
        <f>IF(TbRegistroSaídas[[#This Row],[DATA DO CAIXA REALIZADO]]="",0,MONTH(TbRegistroSaídas[[#This Row],[DATA DO CAIXA REALIZADO]]))</f>
        <v>3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42">
        <f>IF(TbRegistroSaídas[[#This Row],[DATA DO CAIXA PREVISTO]]="",0,YEAR(TbRegistroSaídas[[#This Row],[DATA DO CAIXA PREVISTO]]))</f>
        <v>2018</v>
      </c>
      <c r="N76" s="42">
        <f>IF(TbRegistroSaídas[[#This Row],[DATA DO CAIXA PREVISTO]]="",0,MONTH(TbRegistroSaídas[[#This Row],[DATA DO CAIXA PREVISTO]]))</f>
        <v>3</v>
      </c>
      <c r="O7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7" spans="2:15" ht="23.1" customHeight="1" x14ac:dyDescent="0.25">
      <c r="B77" s="22">
        <v>43175.004800342591</v>
      </c>
      <c r="C77" s="22">
        <v>43140</v>
      </c>
      <c r="D77" s="22">
        <v>43175.004800342591</v>
      </c>
      <c r="E77" s="21" t="s">
        <v>262</v>
      </c>
      <c r="F77" s="21" t="s">
        <v>30</v>
      </c>
      <c r="G77" s="21" t="s">
        <v>298</v>
      </c>
      <c r="H77" s="23">
        <v>702</v>
      </c>
      <c r="I77">
        <f>IF(TbRegistroSaídas[[#This Row],[DATA DO CAIXA REALIZADO]]="",0,MONTH(TbRegistroSaídas[[#This Row],[DATA DO CAIXA REALIZADO]]))</f>
        <v>3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42">
        <f>IF(TbRegistroSaídas[[#This Row],[DATA DO CAIXA PREVISTO]]="",0,YEAR(TbRegistroSaídas[[#This Row],[DATA DO CAIXA PREVISTO]]))</f>
        <v>2018</v>
      </c>
      <c r="N77" s="42">
        <f>IF(TbRegistroSaídas[[#This Row],[DATA DO CAIXA PREVISTO]]="",0,MONTH(TbRegistroSaídas[[#This Row],[DATA DO CAIXA PREVISTO]]))</f>
        <v>3</v>
      </c>
      <c r="O7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8" spans="2:15" ht="23.1" customHeight="1" x14ac:dyDescent="0.25">
      <c r="B78" s="22">
        <v>43238.007350836197</v>
      </c>
      <c r="C78" s="22">
        <v>43145</v>
      </c>
      <c r="D78" s="22">
        <v>43150.456480487795</v>
      </c>
      <c r="E78" s="21" t="s">
        <v>262</v>
      </c>
      <c r="F78" s="21" t="s">
        <v>30</v>
      </c>
      <c r="G78" s="21" t="s">
        <v>299</v>
      </c>
      <c r="H78" s="23">
        <v>2801</v>
      </c>
      <c r="I78">
        <f>IF(TbRegistroSaídas[[#This Row],[DATA DO CAIXA REALIZADO]]="",0,MONTH(TbRegistroSaídas[[#This Row],[DATA DO CAIXA REALIZADO]]))</f>
        <v>5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2</v>
      </c>
      <c r="L78">
        <f>IF(TbRegistroSaídas[[#This Row],[DATA DA COMPETÊNCIA]]="",0,YEAR(TbRegistroSaídas[[#This Row],[DATA DA COMPETÊNCIA]]))</f>
        <v>2018</v>
      </c>
      <c r="M78" s="42">
        <f>IF(TbRegistroSaídas[[#This Row],[DATA DO CAIXA PREVISTO]]="",0,YEAR(TbRegistroSaídas[[#This Row],[DATA DO CAIXA PREVISTO]]))</f>
        <v>2018</v>
      </c>
      <c r="N78" s="42">
        <f>IF(TbRegistroSaídas[[#This Row],[DATA DO CAIXA PREVISTO]]="",0,MONTH(TbRegistroSaídas[[#This Row],[DATA DO CAIXA PREVISTO]]))</f>
        <v>2</v>
      </c>
      <c r="O7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87.550870348401077</v>
      </c>
    </row>
    <row r="79" spans="2:15" ht="23.1" customHeight="1" x14ac:dyDescent="0.25">
      <c r="B79" s="22" t="s">
        <v>277</v>
      </c>
      <c r="C79" s="22">
        <v>43146</v>
      </c>
      <c r="D79" s="22">
        <v>43169.778347522966</v>
      </c>
      <c r="E79" s="21" t="s">
        <v>262</v>
      </c>
      <c r="F79" s="21" t="s">
        <v>269</v>
      </c>
      <c r="G79" s="21" t="s">
        <v>300</v>
      </c>
      <c r="H79" s="23">
        <v>4438</v>
      </c>
      <c r="I79">
        <f>IF(TbRegistroSaídas[[#This Row],[DATA DO CAIXA REALIZADO]]="",0,MONTH(TbRegistroSaídas[[#This Row],[DATA DO CAIXA REALIZADO]]))</f>
        <v>0</v>
      </c>
      <c r="J79">
        <f>IF(TbRegistroSaídas[[#This Row],[DATA DO CAIXA REALIZADO]]="",0,YEAR(TbRegistroSaídas[[#This Row],[DATA DO CAIXA REALIZADO]]))</f>
        <v>0</v>
      </c>
      <c r="K79">
        <f>IF(TbRegistroSaídas[[#This Row],[DATA DA COMPETÊNCIA]]="",0,MONTH(TbRegistroSaídas[[#This Row],[DATA DA COMPETÊNCIA]]))</f>
        <v>2</v>
      </c>
      <c r="L79">
        <f>IF(TbRegistroSaídas[[#This Row],[DATA DA COMPETÊNCIA]]="",0,YEAR(TbRegistroSaídas[[#This Row],[DATA DA COMPETÊNCIA]]))</f>
        <v>2018</v>
      </c>
      <c r="M79" s="42">
        <f>IF(TbRegistroSaídas[[#This Row],[DATA DO CAIXA PREVISTO]]="",0,YEAR(TbRegistroSaídas[[#This Row],[DATA DO CAIXA PREVISTO]]))</f>
        <v>2018</v>
      </c>
      <c r="N79" s="42">
        <f>IF(TbRegistroSaídas[[#This Row],[DATA DO CAIXA PREVISTO]]="",0,MONTH(TbRegistroSaídas[[#This Row],[DATA DO CAIXA PREVISTO]]))</f>
        <v>3</v>
      </c>
      <c r="O7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957.22165247703379</v>
      </c>
    </row>
    <row r="80" spans="2:15" ht="23.1" customHeight="1" x14ac:dyDescent="0.25">
      <c r="B80" s="22">
        <v>43198.215136039675</v>
      </c>
      <c r="C80" s="22">
        <v>43151</v>
      </c>
      <c r="D80" s="22">
        <v>43198.215136039675</v>
      </c>
      <c r="E80" s="21" t="s">
        <v>262</v>
      </c>
      <c r="F80" s="21" t="s">
        <v>14</v>
      </c>
      <c r="G80" s="21" t="s">
        <v>301</v>
      </c>
      <c r="H80" s="23">
        <v>3835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2</v>
      </c>
      <c r="L80">
        <f>IF(TbRegistroSaídas[[#This Row],[DATA DA COMPETÊNCIA]]="",0,YEAR(TbRegistroSaídas[[#This Row],[DATA DA COMPETÊNCIA]]))</f>
        <v>2018</v>
      </c>
      <c r="M80" s="42">
        <f>IF(TbRegistroSaídas[[#This Row],[DATA DO CAIXA PREVISTO]]="",0,YEAR(TbRegistroSaídas[[#This Row],[DATA DO CAIXA PREVISTO]]))</f>
        <v>2018</v>
      </c>
      <c r="N80" s="42">
        <f>IF(TbRegistroSaídas[[#This Row],[DATA DO CAIXA PREVISTO]]="",0,MONTH(TbRegistroSaídas[[#This Row],[DATA DO CAIXA PREVISTO]]))</f>
        <v>4</v>
      </c>
      <c r="O8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1" spans="2:15" ht="23.1" customHeight="1" x14ac:dyDescent="0.25">
      <c r="B81" s="22">
        <v>43199.384372741159</v>
      </c>
      <c r="C81" s="22">
        <v>43160</v>
      </c>
      <c r="D81" s="22">
        <v>43199.384372741159</v>
      </c>
      <c r="E81" s="21" t="s">
        <v>262</v>
      </c>
      <c r="F81" s="21" t="s">
        <v>269</v>
      </c>
      <c r="G81" s="21" t="s">
        <v>302</v>
      </c>
      <c r="H81" s="23">
        <v>3893</v>
      </c>
      <c r="I81">
        <f>IF(TbRegistroSaídas[[#This Row],[DATA DO CAIXA REALIZADO]]="",0,MONTH(TbRegistroSaídas[[#This Row],[DATA DO CAIXA REALIZADO]]))</f>
        <v>4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42">
        <f>IF(TbRegistroSaídas[[#This Row],[DATA DO CAIXA PREVISTO]]="",0,YEAR(TbRegistroSaídas[[#This Row],[DATA DO CAIXA PREVISTO]]))</f>
        <v>2018</v>
      </c>
      <c r="N81" s="42">
        <f>IF(TbRegistroSaídas[[#This Row],[DATA DO CAIXA PREVISTO]]="",0,MONTH(TbRegistroSaídas[[#This Row],[DATA DO CAIXA PREVISTO]]))</f>
        <v>4</v>
      </c>
      <c r="O8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2" spans="2:15" ht="23.1" customHeight="1" x14ac:dyDescent="0.25">
      <c r="B82" s="22">
        <v>43184.353160705636</v>
      </c>
      <c r="C82" s="22">
        <v>43163</v>
      </c>
      <c r="D82" s="22">
        <v>43184.353160705636</v>
      </c>
      <c r="E82" s="21" t="s">
        <v>262</v>
      </c>
      <c r="F82" s="21" t="s">
        <v>269</v>
      </c>
      <c r="G82" s="21" t="s">
        <v>182</v>
      </c>
      <c r="H82" s="23">
        <v>1970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42">
        <f>IF(TbRegistroSaídas[[#This Row],[DATA DO CAIXA PREVISTO]]="",0,YEAR(TbRegistroSaídas[[#This Row],[DATA DO CAIXA PREVISTO]]))</f>
        <v>2018</v>
      </c>
      <c r="N82" s="42">
        <f>IF(TbRegistroSaídas[[#This Row],[DATA DO CAIXA PREVISTO]]="",0,MONTH(TbRegistroSaídas[[#This Row],[DATA DO CAIXA PREVISTO]]))</f>
        <v>3</v>
      </c>
      <c r="O8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3" spans="2:15" ht="23.1" customHeight="1" x14ac:dyDescent="0.25">
      <c r="B83" s="22">
        <v>43219.347145801272</v>
      </c>
      <c r="C83" s="22">
        <v>43164</v>
      </c>
      <c r="D83" s="22">
        <v>43219.347145801272</v>
      </c>
      <c r="E83" s="21" t="s">
        <v>262</v>
      </c>
      <c r="F83" s="21" t="s">
        <v>30</v>
      </c>
      <c r="G83" s="21" t="s">
        <v>303</v>
      </c>
      <c r="H83" s="23">
        <v>729</v>
      </c>
      <c r="I83">
        <f>IF(TbRegistroSaídas[[#This Row],[DATA DO CAIXA REALIZADO]]="",0,MONTH(TbRegistroSaídas[[#This Row],[DATA DO CAIXA REALIZADO]]))</f>
        <v>4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42">
        <f>IF(TbRegistroSaídas[[#This Row],[DATA DO CAIXA PREVISTO]]="",0,YEAR(TbRegistroSaídas[[#This Row],[DATA DO CAIXA PREVISTO]]))</f>
        <v>2018</v>
      </c>
      <c r="N83" s="42">
        <f>IF(TbRegistroSaídas[[#This Row],[DATA DO CAIXA PREVISTO]]="",0,MONTH(TbRegistroSaídas[[#This Row],[DATA DO CAIXA PREVISTO]]))</f>
        <v>4</v>
      </c>
      <c r="O8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4" spans="2:15" ht="23.1" customHeight="1" x14ac:dyDescent="0.25">
      <c r="B84" s="22">
        <v>43188.959993905235</v>
      </c>
      <c r="C84" s="22">
        <v>43166</v>
      </c>
      <c r="D84" s="22">
        <v>43188.959993905235</v>
      </c>
      <c r="E84" s="21" t="s">
        <v>262</v>
      </c>
      <c r="F84" s="21" t="s">
        <v>14</v>
      </c>
      <c r="G84" s="21" t="s">
        <v>304</v>
      </c>
      <c r="H84" s="23">
        <v>474</v>
      </c>
      <c r="I84">
        <f>IF(TbRegistroSaídas[[#This Row],[DATA DO CAIXA REALIZADO]]="",0,MONTH(TbRegistroSaídas[[#This Row],[DATA DO CAIXA REALIZADO]]))</f>
        <v>3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42">
        <f>IF(TbRegistroSaídas[[#This Row],[DATA DO CAIXA PREVISTO]]="",0,YEAR(TbRegistroSaídas[[#This Row],[DATA DO CAIXA PREVISTO]]))</f>
        <v>2018</v>
      </c>
      <c r="N84" s="42">
        <f>IF(TbRegistroSaídas[[#This Row],[DATA DO CAIXA PREVISTO]]="",0,MONTH(TbRegistroSaídas[[#This Row],[DATA DO CAIXA PREVISTO]]))</f>
        <v>3</v>
      </c>
      <c r="O8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5" spans="2:15" ht="23.1" customHeight="1" x14ac:dyDescent="0.25">
      <c r="B85" s="22">
        <v>43197.842717434411</v>
      </c>
      <c r="C85" s="22">
        <v>43168</v>
      </c>
      <c r="D85" s="22">
        <v>43197.842717434411</v>
      </c>
      <c r="E85" s="21" t="s">
        <v>262</v>
      </c>
      <c r="F85" s="21" t="s">
        <v>30</v>
      </c>
      <c r="G85" s="21" t="s">
        <v>305</v>
      </c>
      <c r="H85" s="23">
        <v>3164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42">
        <f>IF(TbRegistroSaídas[[#This Row],[DATA DO CAIXA PREVISTO]]="",0,YEAR(TbRegistroSaídas[[#This Row],[DATA DO CAIXA PREVISTO]]))</f>
        <v>2018</v>
      </c>
      <c r="N85" s="42">
        <f>IF(TbRegistroSaídas[[#This Row],[DATA DO CAIXA PREVISTO]]="",0,MONTH(TbRegistroSaídas[[#This Row],[DATA DO CAIXA PREVISTO]]))</f>
        <v>4</v>
      </c>
      <c r="O8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6" spans="2:15" ht="23.1" customHeight="1" x14ac:dyDescent="0.25">
      <c r="B86" s="22">
        <v>43228.717380772498</v>
      </c>
      <c r="C86" s="22">
        <v>43173</v>
      </c>
      <c r="D86" s="22">
        <v>43228.717380772498</v>
      </c>
      <c r="E86" s="21" t="s">
        <v>262</v>
      </c>
      <c r="F86" s="21" t="s">
        <v>269</v>
      </c>
      <c r="G86" s="21" t="s">
        <v>306</v>
      </c>
      <c r="H86" s="23">
        <v>3113</v>
      </c>
      <c r="I86">
        <f>IF(TbRegistroSaídas[[#This Row],[DATA DO CAIXA REALIZADO]]="",0,MONTH(TbRegistroSaídas[[#This Row],[DATA DO CAIXA REALIZADO]]))</f>
        <v>5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42">
        <f>IF(TbRegistroSaídas[[#This Row],[DATA DO CAIXA PREVISTO]]="",0,YEAR(TbRegistroSaídas[[#This Row],[DATA DO CAIXA PREVISTO]]))</f>
        <v>2018</v>
      </c>
      <c r="N86" s="42">
        <f>IF(TbRegistroSaídas[[#This Row],[DATA DO CAIXA PREVISTO]]="",0,MONTH(TbRegistroSaídas[[#This Row],[DATA DO CAIXA PREVISTO]]))</f>
        <v>5</v>
      </c>
      <c r="O8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7" spans="2:15" ht="23.1" customHeight="1" x14ac:dyDescent="0.25">
      <c r="B87" s="22">
        <v>43288.26904093464</v>
      </c>
      <c r="C87" s="22">
        <v>43176</v>
      </c>
      <c r="D87" s="22">
        <v>43201.571307437043</v>
      </c>
      <c r="E87" s="21" t="s">
        <v>262</v>
      </c>
      <c r="F87" s="21" t="s">
        <v>27</v>
      </c>
      <c r="G87" s="21" t="s">
        <v>307</v>
      </c>
      <c r="H87" s="23">
        <v>789</v>
      </c>
      <c r="I87">
        <f>IF(TbRegistroSaídas[[#This Row],[DATA DO CAIXA REALIZADO]]="",0,MONTH(TbRegistroSaídas[[#This Row],[DATA DO CAIXA REALIZADO]]))</f>
        <v>7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42">
        <f>IF(TbRegistroSaídas[[#This Row],[DATA DO CAIXA PREVISTO]]="",0,YEAR(TbRegistroSaídas[[#This Row],[DATA DO CAIXA PREVISTO]]))</f>
        <v>2018</v>
      </c>
      <c r="N87" s="42">
        <f>IF(TbRegistroSaídas[[#This Row],[DATA DO CAIXA PREVISTO]]="",0,MONTH(TbRegistroSaídas[[#This Row],[DATA DO CAIXA PREVISTO]]))</f>
        <v>4</v>
      </c>
      <c r="O8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86.697733497596346</v>
      </c>
    </row>
    <row r="88" spans="2:15" ht="23.1" customHeight="1" x14ac:dyDescent="0.25">
      <c r="B88" s="22">
        <v>43191.559855343337</v>
      </c>
      <c r="C88" s="22">
        <v>43180</v>
      </c>
      <c r="D88" s="22">
        <v>43191.559855343337</v>
      </c>
      <c r="E88" s="21" t="s">
        <v>262</v>
      </c>
      <c r="F88" s="21" t="s">
        <v>27</v>
      </c>
      <c r="G88" s="21" t="s">
        <v>308</v>
      </c>
      <c r="H88" s="23">
        <v>3521</v>
      </c>
      <c r="I88">
        <f>IF(TbRegistroSaídas[[#This Row],[DATA DO CAIXA REALIZADO]]="",0,MONTH(TbRegistroSaídas[[#This Row],[DATA DO CAIXA REALIZADO]]))</f>
        <v>4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3</v>
      </c>
      <c r="L88">
        <f>IF(TbRegistroSaídas[[#This Row],[DATA DA COMPETÊNCIA]]="",0,YEAR(TbRegistroSaídas[[#This Row],[DATA DA COMPETÊNCIA]]))</f>
        <v>2018</v>
      </c>
      <c r="M88" s="42">
        <f>IF(TbRegistroSaídas[[#This Row],[DATA DO CAIXA PREVISTO]]="",0,YEAR(TbRegistroSaídas[[#This Row],[DATA DO CAIXA PREVISTO]]))</f>
        <v>2018</v>
      </c>
      <c r="N88" s="42">
        <f>IF(TbRegistroSaídas[[#This Row],[DATA DO CAIXA PREVISTO]]="",0,MONTH(TbRegistroSaídas[[#This Row],[DATA DO CAIXA PREVISTO]]))</f>
        <v>4</v>
      </c>
      <c r="O8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9" spans="2:15" ht="23.1" customHeight="1" x14ac:dyDescent="0.25">
      <c r="B89" s="22">
        <v>43187.734676954671</v>
      </c>
      <c r="C89" s="22">
        <v>43183</v>
      </c>
      <c r="D89" s="22">
        <v>43187.734676954671</v>
      </c>
      <c r="E89" s="21" t="s">
        <v>262</v>
      </c>
      <c r="F89" s="21" t="s">
        <v>269</v>
      </c>
      <c r="G89" s="21" t="s">
        <v>309</v>
      </c>
      <c r="H89" s="23">
        <v>4947</v>
      </c>
      <c r="I89">
        <f>IF(TbRegistroSaídas[[#This Row],[DATA DO CAIXA REALIZADO]]="",0,MONTH(TbRegistroSaídas[[#This Row],[DATA DO CAIXA REALIZADO]]))</f>
        <v>3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3</v>
      </c>
      <c r="L89">
        <f>IF(TbRegistroSaídas[[#This Row],[DATA DA COMPETÊNCIA]]="",0,YEAR(TbRegistroSaídas[[#This Row],[DATA DA COMPETÊNCIA]]))</f>
        <v>2018</v>
      </c>
      <c r="M89" s="42">
        <f>IF(TbRegistroSaídas[[#This Row],[DATA DO CAIXA PREVISTO]]="",0,YEAR(TbRegistroSaídas[[#This Row],[DATA DO CAIXA PREVISTO]]))</f>
        <v>2018</v>
      </c>
      <c r="N89" s="42">
        <f>IF(TbRegistroSaídas[[#This Row],[DATA DO CAIXA PREVISTO]]="",0,MONTH(TbRegistroSaídas[[#This Row],[DATA DO CAIXA PREVISTO]]))</f>
        <v>3</v>
      </c>
      <c r="O8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0" spans="2:15" ht="23.1" customHeight="1" x14ac:dyDescent="0.25">
      <c r="B90" s="22">
        <v>43223.623035835837</v>
      </c>
      <c r="C90" s="22">
        <v>43184</v>
      </c>
      <c r="D90" s="22">
        <v>43223.623035835837</v>
      </c>
      <c r="E90" s="21" t="s">
        <v>262</v>
      </c>
      <c r="F90" s="21" t="s">
        <v>27</v>
      </c>
      <c r="G90" s="21" t="s">
        <v>310</v>
      </c>
      <c r="H90" s="23">
        <v>1527</v>
      </c>
      <c r="I90">
        <f>IF(TbRegistroSaídas[[#This Row],[DATA DO CAIXA REALIZADO]]="",0,MONTH(TbRegistroSaídas[[#This Row],[DATA DO CAIXA REALIZADO]]))</f>
        <v>5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3</v>
      </c>
      <c r="L90">
        <f>IF(TbRegistroSaídas[[#This Row],[DATA DA COMPETÊNCIA]]="",0,YEAR(TbRegistroSaídas[[#This Row],[DATA DA COMPETÊNCIA]]))</f>
        <v>2018</v>
      </c>
      <c r="M90" s="42">
        <f>IF(TbRegistroSaídas[[#This Row],[DATA DO CAIXA PREVISTO]]="",0,YEAR(TbRegistroSaídas[[#This Row],[DATA DO CAIXA PREVISTO]]))</f>
        <v>2018</v>
      </c>
      <c r="N90" s="42">
        <f>IF(TbRegistroSaídas[[#This Row],[DATA DO CAIXA PREVISTO]]="",0,MONTH(TbRegistroSaídas[[#This Row],[DATA DO CAIXA PREVISTO]]))</f>
        <v>5</v>
      </c>
      <c r="O9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1" spans="2:15" ht="23.1" customHeight="1" x14ac:dyDescent="0.25">
      <c r="B91" s="22">
        <v>43234.522556233635</v>
      </c>
      <c r="C91" s="22">
        <v>43191</v>
      </c>
      <c r="D91" s="22">
        <v>43234.522556233635</v>
      </c>
      <c r="E91" s="21" t="s">
        <v>262</v>
      </c>
      <c r="F91" s="21" t="s">
        <v>27</v>
      </c>
      <c r="G91" s="21" t="s">
        <v>311</v>
      </c>
      <c r="H91" s="23">
        <v>764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42">
        <f>IF(TbRegistroSaídas[[#This Row],[DATA DO CAIXA PREVISTO]]="",0,YEAR(TbRegistroSaídas[[#This Row],[DATA DO CAIXA PREVISTO]]))</f>
        <v>2018</v>
      </c>
      <c r="N91" s="42">
        <f>IF(TbRegistroSaídas[[#This Row],[DATA DO CAIXA PREVISTO]]="",0,MONTH(TbRegistroSaídas[[#This Row],[DATA DO CAIXA PREVISTO]]))</f>
        <v>5</v>
      </c>
      <c r="O9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2" spans="2:15" ht="23.1" customHeight="1" x14ac:dyDescent="0.25">
      <c r="B92" s="22">
        <v>43202.116934975762</v>
      </c>
      <c r="C92" s="22">
        <v>43193</v>
      </c>
      <c r="D92" s="22">
        <v>43202.116934975762</v>
      </c>
      <c r="E92" s="21" t="s">
        <v>262</v>
      </c>
      <c r="F92" s="21" t="s">
        <v>14</v>
      </c>
      <c r="G92" s="21" t="s">
        <v>312</v>
      </c>
      <c r="H92" s="23">
        <v>2463</v>
      </c>
      <c r="I92">
        <f>IF(TbRegistroSaídas[[#This Row],[DATA DO CAIXA REALIZADO]]="",0,MONTH(TbRegistroSaídas[[#This Row],[DATA DO CAIXA REALIZADO]]))</f>
        <v>4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42">
        <f>IF(TbRegistroSaídas[[#This Row],[DATA DO CAIXA PREVISTO]]="",0,YEAR(TbRegistroSaídas[[#This Row],[DATA DO CAIXA PREVISTO]]))</f>
        <v>2018</v>
      </c>
      <c r="N92" s="42">
        <f>IF(TbRegistroSaídas[[#This Row],[DATA DO CAIXA PREVISTO]]="",0,MONTH(TbRegistroSaídas[[#This Row],[DATA DO CAIXA PREVISTO]]))</f>
        <v>4</v>
      </c>
      <c r="O9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3" spans="2:15" ht="23.1" customHeight="1" x14ac:dyDescent="0.25">
      <c r="B93" s="22">
        <v>43220.080853168562</v>
      </c>
      <c r="C93" s="22">
        <v>43195</v>
      </c>
      <c r="D93" s="22">
        <v>43215.697364070438</v>
      </c>
      <c r="E93" s="21" t="s">
        <v>262</v>
      </c>
      <c r="F93" s="21" t="s">
        <v>30</v>
      </c>
      <c r="G93" s="21" t="s">
        <v>313</v>
      </c>
      <c r="H93" s="23">
        <v>2111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42">
        <f>IF(TbRegistroSaídas[[#This Row],[DATA DO CAIXA PREVISTO]]="",0,YEAR(TbRegistroSaídas[[#This Row],[DATA DO CAIXA PREVISTO]]))</f>
        <v>2018</v>
      </c>
      <c r="N93" s="42">
        <f>IF(TbRegistroSaídas[[#This Row],[DATA DO CAIXA PREVISTO]]="",0,MONTH(TbRegistroSaídas[[#This Row],[DATA DO CAIXA PREVISTO]]))</f>
        <v>4</v>
      </c>
      <c r="O9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4.3834890981233912</v>
      </c>
    </row>
    <row r="94" spans="2:15" ht="23.1" customHeight="1" x14ac:dyDescent="0.25">
      <c r="B94" s="22">
        <v>43221.571171062293</v>
      </c>
      <c r="C94" s="22">
        <v>43196</v>
      </c>
      <c r="D94" s="22">
        <v>43221.571171062293</v>
      </c>
      <c r="E94" s="21" t="s">
        <v>262</v>
      </c>
      <c r="F94" s="21" t="s">
        <v>269</v>
      </c>
      <c r="G94" s="21" t="s">
        <v>314</v>
      </c>
      <c r="H94" s="23">
        <v>1144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42">
        <f>IF(TbRegistroSaídas[[#This Row],[DATA DO CAIXA PREVISTO]]="",0,YEAR(TbRegistroSaídas[[#This Row],[DATA DO CAIXA PREVISTO]]))</f>
        <v>2018</v>
      </c>
      <c r="N94" s="42">
        <f>IF(TbRegistroSaídas[[#This Row],[DATA DO CAIXA PREVISTO]]="",0,MONTH(TbRegistroSaídas[[#This Row],[DATA DO CAIXA PREVISTO]]))</f>
        <v>5</v>
      </c>
      <c r="O9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5" spans="2:15" ht="23.1" customHeight="1" x14ac:dyDescent="0.25">
      <c r="B95" s="22">
        <v>43240.686796046153</v>
      </c>
      <c r="C95" s="22">
        <v>43200</v>
      </c>
      <c r="D95" s="22">
        <v>43240.686796046153</v>
      </c>
      <c r="E95" s="21" t="s">
        <v>262</v>
      </c>
      <c r="F95" s="21" t="s">
        <v>30</v>
      </c>
      <c r="G95" s="21" t="s">
        <v>315</v>
      </c>
      <c r="H95" s="23">
        <v>597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42">
        <f>IF(TbRegistroSaídas[[#This Row],[DATA DO CAIXA PREVISTO]]="",0,YEAR(TbRegistroSaídas[[#This Row],[DATA DO CAIXA PREVISTO]]))</f>
        <v>2018</v>
      </c>
      <c r="N95" s="42">
        <f>IF(TbRegistroSaídas[[#This Row],[DATA DO CAIXA PREVISTO]]="",0,MONTH(TbRegistroSaídas[[#This Row],[DATA DO CAIXA PREVISTO]]))</f>
        <v>5</v>
      </c>
      <c r="O9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6" spans="2:15" ht="23.1" customHeight="1" x14ac:dyDescent="0.25">
      <c r="B96" s="22">
        <v>43290.30848134488</v>
      </c>
      <c r="C96" s="22">
        <v>43206</v>
      </c>
      <c r="D96" s="22">
        <v>43209.120587233294</v>
      </c>
      <c r="E96" s="21" t="s">
        <v>262</v>
      </c>
      <c r="F96" s="21" t="s">
        <v>269</v>
      </c>
      <c r="G96" s="21" t="s">
        <v>316</v>
      </c>
      <c r="H96" s="23">
        <v>3445</v>
      </c>
      <c r="I96">
        <f>IF(TbRegistroSaídas[[#This Row],[DATA DO CAIXA REALIZADO]]="",0,MONTH(TbRegistroSaídas[[#This Row],[DATA DO CAIXA REALIZADO]]))</f>
        <v>7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42">
        <f>IF(TbRegistroSaídas[[#This Row],[DATA DO CAIXA PREVISTO]]="",0,YEAR(TbRegistroSaídas[[#This Row],[DATA DO CAIXA PREVISTO]]))</f>
        <v>2018</v>
      </c>
      <c r="N96" s="42">
        <f>IF(TbRegistroSaídas[[#This Row],[DATA DO CAIXA PREVISTO]]="",0,MONTH(TbRegistroSaídas[[#This Row],[DATA DO CAIXA PREVISTO]]))</f>
        <v>4</v>
      </c>
      <c r="O9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81.187894111586502</v>
      </c>
    </row>
    <row r="97" spans="2:15" ht="23.1" customHeight="1" x14ac:dyDescent="0.25">
      <c r="B97" s="22">
        <v>43222.305289041076</v>
      </c>
      <c r="C97" s="22">
        <v>43212</v>
      </c>
      <c r="D97" s="22">
        <v>43222.305289041076</v>
      </c>
      <c r="E97" s="21" t="s">
        <v>262</v>
      </c>
      <c r="F97" s="21" t="s">
        <v>27</v>
      </c>
      <c r="G97" s="21" t="s">
        <v>317</v>
      </c>
      <c r="H97" s="23">
        <v>1996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COMPETÊNCIA]]="",0,MONTH(TbRegistroSaídas[[#This Row],[DATA DA COMPETÊNCIA]]))</f>
        <v>4</v>
      </c>
      <c r="L97">
        <f>IF(TbRegistroSaídas[[#This Row],[DATA DA COMPETÊNCIA]]="",0,YEAR(TbRegistroSaídas[[#This Row],[DATA DA COMPETÊNCIA]]))</f>
        <v>2018</v>
      </c>
      <c r="M97" s="42">
        <f>IF(TbRegistroSaídas[[#This Row],[DATA DO CAIXA PREVISTO]]="",0,YEAR(TbRegistroSaídas[[#This Row],[DATA DO CAIXA PREVISTO]]))</f>
        <v>2018</v>
      </c>
      <c r="N97" s="42">
        <f>IF(TbRegistroSaídas[[#This Row],[DATA DO CAIXA PREVISTO]]="",0,MONTH(TbRegistroSaídas[[#This Row],[DATA DO CAIXA PREVISTO]]))</f>
        <v>5</v>
      </c>
      <c r="O9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8" spans="2:15" ht="23.1" customHeight="1" x14ac:dyDescent="0.25">
      <c r="B98" s="22">
        <v>43232.768700738379</v>
      </c>
      <c r="C98" s="22">
        <v>43218</v>
      </c>
      <c r="D98" s="22">
        <v>43232.768700738379</v>
      </c>
      <c r="E98" s="21" t="s">
        <v>262</v>
      </c>
      <c r="F98" s="21" t="s">
        <v>30</v>
      </c>
      <c r="G98" s="21" t="s">
        <v>318</v>
      </c>
      <c r="H98" s="23">
        <v>1254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COMPETÊNCIA]]="",0,MONTH(TbRegistroSaídas[[#This Row],[DATA DA COMPETÊNCIA]]))</f>
        <v>4</v>
      </c>
      <c r="L98">
        <f>IF(TbRegistroSaídas[[#This Row],[DATA DA COMPETÊNCIA]]="",0,YEAR(TbRegistroSaídas[[#This Row],[DATA DA COMPETÊNCIA]]))</f>
        <v>2018</v>
      </c>
      <c r="M98" s="42">
        <f>IF(TbRegistroSaídas[[#This Row],[DATA DO CAIXA PREVISTO]]="",0,YEAR(TbRegistroSaídas[[#This Row],[DATA DO CAIXA PREVISTO]]))</f>
        <v>2018</v>
      </c>
      <c r="N98" s="42">
        <f>IF(TbRegistroSaídas[[#This Row],[DATA DO CAIXA PREVISTO]]="",0,MONTH(TbRegistroSaídas[[#This Row],[DATA DO CAIXA PREVISTO]]))</f>
        <v>5</v>
      </c>
      <c r="O9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9" spans="2:15" ht="23.1" customHeight="1" x14ac:dyDescent="0.25">
      <c r="B99" s="22">
        <v>43241.145893950612</v>
      </c>
      <c r="C99" s="22">
        <v>43219</v>
      </c>
      <c r="D99" s="22">
        <v>43223.806256091018</v>
      </c>
      <c r="E99" s="21" t="s">
        <v>262</v>
      </c>
      <c r="F99" s="21" t="s">
        <v>30</v>
      </c>
      <c r="G99" s="21" t="s">
        <v>319</v>
      </c>
      <c r="H99" s="23">
        <v>905</v>
      </c>
      <c r="I99">
        <f>IF(TbRegistroSaídas[[#This Row],[DATA DO CAIXA REALIZADO]]="",0,MONTH(TbRegistroSaídas[[#This Row],[DATA DO CAIXA REALIZADO]]))</f>
        <v>5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4</v>
      </c>
      <c r="L99">
        <f>IF(TbRegistroSaídas[[#This Row],[DATA DA COMPETÊNCIA]]="",0,YEAR(TbRegistroSaídas[[#This Row],[DATA DA COMPETÊNCIA]]))</f>
        <v>2018</v>
      </c>
      <c r="M99" s="42">
        <f>IF(TbRegistroSaídas[[#This Row],[DATA DO CAIXA PREVISTO]]="",0,YEAR(TbRegistroSaídas[[#This Row],[DATA DO CAIXA PREVISTO]]))</f>
        <v>2018</v>
      </c>
      <c r="N99" s="42">
        <f>IF(TbRegistroSaídas[[#This Row],[DATA DO CAIXA PREVISTO]]="",0,MONTH(TbRegistroSaídas[[#This Row],[DATA DO CAIXA PREVISTO]]))</f>
        <v>5</v>
      </c>
      <c r="O9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17.339637859593495</v>
      </c>
    </row>
    <row r="100" spans="2:15" ht="23.1" customHeight="1" x14ac:dyDescent="0.25">
      <c r="B100" s="22">
        <v>43251.616600040084</v>
      </c>
      <c r="C100" s="22">
        <v>43222</v>
      </c>
      <c r="D100" s="22">
        <v>43251.616600040084</v>
      </c>
      <c r="E100" s="21" t="s">
        <v>262</v>
      </c>
      <c r="F100" s="21" t="s">
        <v>14</v>
      </c>
      <c r="G100" s="21" t="s">
        <v>320</v>
      </c>
      <c r="H100" s="23">
        <v>2975</v>
      </c>
      <c r="I100">
        <f>IF(TbRegistroSaídas[[#This Row],[DATA DO CAIXA REALIZADO]]="",0,MONTH(TbRegistroSaídas[[#This Row],[DATA DO CAIXA REALIZADO]]))</f>
        <v>5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42">
        <f>IF(TbRegistroSaídas[[#This Row],[DATA DO CAIXA PREVISTO]]="",0,YEAR(TbRegistroSaídas[[#This Row],[DATA DO CAIXA PREVISTO]]))</f>
        <v>2018</v>
      </c>
      <c r="N100" s="42">
        <f>IF(TbRegistroSaídas[[#This Row],[DATA DO CAIXA PREVISTO]]="",0,MONTH(TbRegistroSaídas[[#This Row],[DATA DO CAIXA PREVISTO]]))</f>
        <v>5</v>
      </c>
      <c r="O10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1" spans="2:15" ht="23.1" customHeight="1" x14ac:dyDescent="0.25">
      <c r="B101" s="22">
        <v>43228.679133753983</v>
      </c>
      <c r="C101" s="22">
        <v>43223</v>
      </c>
      <c r="D101" s="22">
        <v>43228.679133753983</v>
      </c>
      <c r="E101" s="21" t="s">
        <v>262</v>
      </c>
      <c r="F101" s="21" t="s">
        <v>269</v>
      </c>
      <c r="G101" s="21" t="s">
        <v>321</v>
      </c>
      <c r="H101" s="23">
        <v>4807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42">
        <f>IF(TbRegistroSaídas[[#This Row],[DATA DO CAIXA PREVISTO]]="",0,YEAR(TbRegistroSaídas[[#This Row],[DATA DO CAIXA PREVISTO]]))</f>
        <v>2018</v>
      </c>
      <c r="N101" s="42">
        <f>IF(TbRegistroSaídas[[#This Row],[DATA DO CAIXA PREVISTO]]="",0,MONTH(TbRegistroSaídas[[#This Row],[DATA DO CAIXA PREVISTO]]))</f>
        <v>5</v>
      </c>
      <c r="O10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2" spans="2:15" ht="23.1" customHeight="1" x14ac:dyDescent="0.25">
      <c r="B102" s="22">
        <v>43264.296949259209</v>
      </c>
      <c r="C102" s="22">
        <v>43230</v>
      </c>
      <c r="D102" s="22">
        <v>43264.296949259209</v>
      </c>
      <c r="E102" s="21" t="s">
        <v>262</v>
      </c>
      <c r="F102" s="21" t="s">
        <v>27</v>
      </c>
      <c r="G102" s="21" t="s">
        <v>322</v>
      </c>
      <c r="H102" s="23">
        <v>1882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42">
        <f>IF(TbRegistroSaídas[[#This Row],[DATA DO CAIXA PREVISTO]]="",0,YEAR(TbRegistroSaídas[[#This Row],[DATA DO CAIXA PREVISTO]]))</f>
        <v>2018</v>
      </c>
      <c r="N102" s="42">
        <f>IF(TbRegistroSaídas[[#This Row],[DATA DO CAIXA PREVISTO]]="",0,MONTH(TbRegistroSaídas[[#This Row],[DATA DO CAIXA PREVISTO]]))</f>
        <v>6</v>
      </c>
      <c r="O10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3" spans="2:15" ht="23.1" customHeight="1" x14ac:dyDescent="0.25">
      <c r="B103" s="22">
        <v>43278.791757178202</v>
      </c>
      <c r="C103" s="22">
        <v>43235</v>
      </c>
      <c r="D103" s="22">
        <v>43278.791757178202</v>
      </c>
      <c r="E103" s="21" t="s">
        <v>262</v>
      </c>
      <c r="F103" s="21" t="s">
        <v>19</v>
      </c>
      <c r="G103" s="21" t="s">
        <v>323</v>
      </c>
      <c r="H103" s="23">
        <v>3932</v>
      </c>
      <c r="I103">
        <f>IF(TbRegistroSaídas[[#This Row],[DATA DO CAIXA REALIZADO]]="",0,MONTH(TbRegistroSaídas[[#This Row],[DATA DO CAIXA REALIZADO]]))</f>
        <v>6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42">
        <f>IF(TbRegistroSaídas[[#This Row],[DATA DO CAIXA PREVISTO]]="",0,YEAR(TbRegistroSaídas[[#This Row],[DATA DO CAIXA PREVISTO]]))</f>
        <v>2018</v>
      </c>
      <c r="N103" s="42">
        <f>IF(TbRegistroSaídas[[#This Row],[DATA DO CAIXA PREVISTO]]="",0,MONTH(TbRegistroSaídas[[#This Row],[DATA DO CAIXA PREVISTO]]))</f>
        <v>6</v>
      </c>
      <c r="O10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4" spans="2:15" ht="23.1" customHeight="1" x14ac:dyDescent="0.25">
      <c r="B104" s="22" t="s">
        <v>277</v>
      </c>
      <c r="C104" s="22">
        <v>43238</v>
      </c>
      <c r="D104" s="22">
        <v>43253.101312636762</v>
      </c>
      <c r="E104" s="21" t="s">
        <v>262</v>
      </c>
      <c r="F104" s="21" t="s">
        <v>269</v>
      </c>
      <c r="G104" s="21" t="s">
        <v>324</v>
      </c>
      <c r="H104" s="23">
        <v>701</v>
      </c>
      <c r="I104">
        <f>IF(TbRegistroSaídas[[#This Row],[DATA DO CAIXA REALIZADO]]="",0,MONTH(TbRegistroSaídas[[#This Row],[DATA DO CAIXA REALIZADO]]))</f>
        <v>0</v>
      </c>
      <c r="J104">
        <f>IF(TbRegistroSaídas[[#This Row],[DATA DO CAIXA REALIZADO]]="",0,YEAR(TbRegistroSaídas[[#This Row],[DATA DO CAIXA REALIZADO]]))</f>
        <v>0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42">
        <f>IF(TbRegistroSaídas[[#This Row],[DATA DO CAIXA PREVISTO]]="",0,YEAR(TbRegistroSaídas[[#This Row],[DATA DO CAIXA PREVISTO]]))</f>
        <v>2018</v>
      </c>
      <c r="N104" s="42">
        <f>IF(TbRegistroSaídas[[#This Row],[DATA DO CAIXA PREVISTO]]="",0,MONTH(TbRegistroSaídas[[#This Row],[DATA DO CAIXA PREVISTO]]))</f>
        <v>6</v>
      </c>
      <c r="O10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873.89868736323842</v>
      </c>
    </row>
    <row r="105" spans="2:15" ht="23.1" customHeight="1" x14ac:dyDescent="0.25">
      <c r="B105" s="22">
        <v>43278.250305144895</v>
      </c>
      <c r="C105" s="22">
        <v>43239</v>
      </c>
      <c r="D105" s="22">
        <v>43278.250305144895</v>
      </c>
      <c r="E105" s="21" t="s">
        <v>262</v>
      </c>
      <c r="F105" s="21" t="s">
        <v>269</v>
      </c>
      <c r="G105" s="21" t="s">
        <v>325</v>
      </c>
      <c r="H105" s="23">
        <v>2651</v>
      </c>
      <c r="I105">
        <f>IF(TbRegistroSaídas[[#This Row],[DATA DO CAIXA REALIZADO]]="",0,MONTH(TbRegistroSaídas[[#This Row],[DATA DO CAIXA REALIZADO]]))</f>
        <v>6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42">
        <f>IF(TbRegistroSaídas[[#This Row],[DATA DO CAIXA PREVISTO]]="",0,YEAR(TbRegistroSaídas[[#This Row],[DATA DO CAIXA PREVISTO]]))</f>
        <v>2018</v>
      </c>
      <c r="N105" s="42">
        <f>IF(TbRegistroSaídas[[#This Row],[DATA DO CAIXA PREVISTO]]="",0,MONTH(TbRegistroSaídas[[#This Row],[DATA DO CAIXA PREVISTO]]))</f>
        <v>6</v>
      </c>
      <c r="O10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6" spans="2:15" ht="23.1" customHeight="1" x14ac:dyDescent="0.25">
      <c r="B106" s="22">
        <v>43350.331612666698</v>
      </c>
      <c r="C106" s="22">
        <v>43246</v>
      </c>
      <c r="D106" s="22">
        <v>43282.817543595353</v>
      </c>
      <c r="E106" s="21" t="s">
        <v>262</v>
      </c>
      <c r="F106" s="21" t="s">
        <v>269</v>
      </c>
      <c r="G106" s="21" t="s">
        <v>326</v>
      </c>
      <c r="H106" s="23">
        <v>3792</v>
      </c>
      <c r="I106">
        <f>IF(TbRegistroSaídas[[#This Row],[DATA DO CAIXA REALIZADO]]="",0,MONTH(TbRegistroSaídas[[#This Row],[DATA DO CAIXA REALIZADO]]))</f>
        <v>9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COMPETÊNCIA]]="",0,MONTH(TbRegistroSaídas[[#This Row],[DATA DA COMPETÊNCIA]]))</f>
        <v>5</v>
      </c>
      <c r="L106">
        <f>IF(TbRegistroSaídas[[#This Row],[DATA DA COMPETÊNCIA]]="",0,YEAR(TbRegistroSaídas[[#This Row],[DATA DA COMPETÊNCIA]]))</f>
        <v>2018</v>
      </c>
      <c r="M106" s="42">
        <f>IF(TbRegistroSaídas[[#This Row],[DATA DO CAIXA PREVISTO]]="",0,YEAR(TbRegistroSaídas[[#This Row],[DATA DO CAIXA PREVISTO]]))</f>
        <v>2018</v>
      </c>
      <c r="N106" s="42">
        <f>IF(TbRegistroSaídas[[#This Row],[DATA DO CAIXA PREVISTO]]="",0,MONTH(TbRegistroSaídas[[#This Row],[DATA DO CAIXA PREVISTO]]))</f>
        <v>7</v>
      </c>
      <c r="O10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67.514069071345148</v>
      </c>
    </row>
    <row r="107" spans="2:15" ht="23.1" customHeight="1" x14ac:dyDescent="0.25">
      <c r="B107" s="22">
        <v>43334.039973021354</v>
      </c>
      <c r="C107" s="22">
        <v>43248</v>
      </c>
      <c r="D107" s="22">
        <v>43306.553383849692</v>
      </c>
      <c r="E107" s="21" t="s">
        <v>262</v>
      </c>
      <c r="F107" s="21" t="s">
        <v>19</v>
      </c>
      <c r="G107" s="21" t="s">
        <v>327</v>
      </c>
      <c r="H107" s="23">
        <v>611</v>
      </c>
      <c r="I107">
        <f>IF(TbRegistroSaídas[[#This Row],[DATA DO CAIXA REALIZADO]]="",0,MONTH(TbRegistroSaídas[[#This Row],[DATA DO CAIXA REALIZADO]]))</f>
        <v>8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5</v>
      </c>
      <c r="L107">
        <f>IF(TbRegistroSaídas[[#This Row],[DATA DA COMPETÊNCIA]]="",0,YEAR(TbRegistroSaídas[[#This Row],[DATA DA COMPETÊNCIA]]))</f>
        <v>2018</v>
      </c>
      <c r="M107" s="42">
        <f>IF(TbRegistroSaídas[[#This Row],[DATA DO CAIXA PREVISTO]]="",0,YEAR(TbRegistroSaídas[[#This Row],[DATA DO CAIXA PREVISTO]]))</f>
        <v>2018</v>
      </c>
      <c r="N107" s="42">
        <f>IF(TbRegistroSaídas[[#This Row],[DATA DO CAIXA PREVISTO]]="",0,MONTH(TbRegistroSaídas[[#This Row],[DATA DO CAIXA PREVISTO]]))</f>
        <v>7</v>
      </c>
      <c r="O10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27.486589171661763</v>
      </c>
    </row>
    <row r="108" spans="2:15" ht="23.1" customHeight="1" x14ac:dyDescent="0.25">
      <c r="B108" s="22">
        <v>43292.621992013512</v>
      </c>
      <c r="C108" s="22">
        <v>43251</v>
      </c>
      <c r="D108" s="22">
        <v>43292.621992013512</v>
      </c>
      <c r="E108" s="21" t="s">
        <v>262</v>
      </c>
      <c r="F108" s="21" t="s">
        <v>14</v>
      </c>
      <c r="G108" s="21" t="s">
        <v>328</v>
      </c>
      <c r="H108" s="23">
        <v>3431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5</v>
      </c>
      <c r="L108">
        <f>IF(TbRegistroSaídas[[#This Row],[DATA DA COMPETÊNCIA]]="",0,YEAR(TbRegistroSaídas[[#This Row],[DATA DA COMPETÊNCIA]]))</f>
        <v>2018</v>
      </c>
      <c r="M108" s="42">
        <f>IF(TbRegistroSaídas[[#This Row],[DATA DO CAIXA PREVISTO]]="",0,YEAR(TbRegistroSaídas[[#This Row],[DATA DO CAIXA PREVISTO]]))</f>
        <v>2018</v>
      </c>
      <c r="N108" s="42">
        <f>IF(TbRegistroSaídas[[#This Row],[DATA DO CAIXA PREVISTO]]="",0,MONTH(TbRegistroSaídas[[#This Row],[DATA DO CAIXA PREVISTO]]))</f>
        <v>7</v>
      </c>
      <c r="O10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9" spans="2:15" ht="23.1" customHeight="1" x14ac:dyDescent="0.25">
      <c r="B109" s="22">
        <v>43279.068040624879</v>
      </c>
      <c r="C109" s="22">
        <v>43253</v>
      </c>
      <c r="D109" s="22">
        <v>43279.068040624879</v>
      </c>
      <c r="E109" s="21" t="s">
        <v>262</v>
      </c>
      <c r="F109" s="21" t="s">
        <v>269</v>
      </c>
      <c r="G109" s="21" t="s">
        <v>329</v>
      </c>
      <c r="H109" s="23">
        <v>3670</v>
      </c>
      <c r="I109">
        <f>IF(TbRegistroSaídas[[#This Row],[DATA DO CAIXA REALIZADO]]="",0,MONTH(TbRegistroSaídas[[#This Row],[DATA DO CAIXA REALIZADO]]))</f>
        <v>6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42">
        <f>IF(TbRegistroSaídas[[#This Row],[DATA DO CAIXA PREVISTO]]="",0,YEAR(TbRegistroSaídas[[#This Row],[DATA DO CAIXA PREVISTO]]))</f>
        <v>2018</v>
      </c>
      <c r="N109" s="42">
        <f>IF(TbRegistroSaídas[[#This Row],[DATA DO CAIXA PREVISTO]]="",0,MONTH(TbRegistroSaídas[[#This Row],[DATA DO CAIXA PREVISTO]]))</f>
        <v>6</v>
      </c>
      <c r="O10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0" spans="2:15" ht="23.1" customHeight="1" x14ac:dyDescent="0.25">
      <c r="B110" s="22">
        <v>43259.6666754662</v>
      </c>
      <c r="C110" s="22">
        <v>43255</v>
      </c>
      <c r="D110" s="22">
        <v>43259.6666754662</v>
      </c>
      <c r="E110" s="21" t="s">
        <v>262</v>
      </c>
      <c r="F110" s="21" t="s">
        <v>269</v>
      </c>
      <c r="G110" s="21" t="s">
        <v>330</v>
      </c>
      <c r="H110" s="23">
        <v>4320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42">
        <f>IF(TbRegistroSaídas[[#This Row],[DATA DO CAIXA PREVISTO]]="",0,YEAR(TbRegistroSaídas[[#This Row],[DATA DO CAIXA PREVISTO]]))</f>
        <v>2018</v>
      </c>
      <c r="N110" s="42">
        <f>IF(TbRegistroSaídas[[#This Row],[DATA DO CAIXA PREVISTO]]="",0,MONTH(TbRegistroSaídas[[#This Row],[DATA DO CAIXA PREVISTO]]))</f>
        <v>6</v>
      </c>
      <c r="O11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1" spans="2:15" ht="23.1" customHeight="1" x14ac:dyDescent="0.25">
      <c r="B111" s="22">
        <v>43282.67946727157</v>
      </c>
      <c r="C111" s="22">
        <v>43256</v>
      </c>
      <c r="D111" s="22">
        <v>43282.67946727157</v>
      </c>
      <c r="E111" s="21" t="s">
        <v>262</v>
      </c>
      <c r="F111" s="21" t="s">
        <v>14</v>
      </c>
      <c r="G111" s="21" t="s">
        <v>331</v>
      </c>
      <c r="H111" s="23">
        <v>1809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42">
        <f>IF(TbRegistroSaídas[[#This Row],[DATA DO CAIXA PREVISTO]]="",0,YEAR(TbRegistroSaídas[[#This Row],[DATA DO CAIXA PREVISTO]]))</f>
        <v>2018</v>
      </c>
      <c r="N111" s="42">
        <f>IF(TbRegistroSaídas[[#This Row],[DATA DO CAIXA PREVISTO]]="",0,MONTH(TbRegistroSaídas[[#This Row],[DATA DO CAIXA PREVISTO]]))</f>
        <v>7</v>
      </c>
      <c r="O11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2" spans="2:15" ht="23.1" customHeight="1" x14ac:dyDescent="0.25">
      <c r="B112" s="22">
        <v>43306.811336210056</v>
      </c>
      <c r="C112" s="22">
        <v>43258</v>
      </c>
      <c r="D112" s="22">
        <v>43306.811336210056</v>
      </c>
      <c r="E112" s="21" t="s">
        <v>262</v>
      </c>
      <c r="F112" s="21" t="s">
        <v>269</v>
      </c>
      <c r="G112" s="21" t="s">
        <v>332</v>
      </c>
      <c r="H112" s="23">
        <v>667</v>
      </c>
      <c r="I112">
        <f>IF(TbRegistroSaídas[[#This Row],[DATA DO CAIXA REALIZADO]]="",0,MONTH(TbRegistroSaídas[[#This Row],[DATA DO CAIXA REALIZADO]]))</f>
        <v>7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42">
        <f>IF(TbRegistroSaídas[[#This Row],[DATA DO CAIXA PREVISTO]]="",0,YEAR(TbRegistroSaídas[[#This Row],[DATA DO CAIXA PREVISTO]]))</f>
        <v>2018</v>
      </c>
      <c r="N112" s="42">
        <f>IF(TbRegistroSaídas[[#This Row],[DATA DO CAIXA PREVISTO]]="",0,MONTH(TbRegistroSaídas[[#This Row],[DATA DO CAIXA PREVISTO]]))</f>
        <v>7</v>
      </c>
      <c r="O11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3" spans="2:15" ht="23.1" customHeight="1" x14ac:dyDescent="0.25">
      <c r="B113" s="22">
        <v>43269.791763204586</v>
      </c>
      <c r="C113" s="22">
        <v>43262</v>
      </c>
      <c r="D113" s="22">
        <v>43269.791763204586</v>
      </c>
      <c r="E113" s="21" t="s">
        <v>262</v>
      </c>
      <c r="F113" s="21" t="s">
        <v>27</v>
      </c>
      <c r="G113" s="21" t="s">
        <v>333</v>
      </c>
      <c r="H113" s="23">
        <v>1613</v>
      </c>
      <c r="I113">
        <f>IF(TbRegistroSaídas[[#This Row],[DATA DO CAIXA REALIZADO]]="",0,MONTH(TbRegistroSaídas[[#This Row],[DATA DO CAIXA REALIZADO]]))</f>
        <v>6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42">
        <f>IF(TbRegistroSaídas[[#This Row],[DATA DO CAIXA PREVISTO]]="",0,YEAR(TbRegistroSaídas[[#This Row],[DATA DO CAIXA PREVISTO]]))</f>
        <v>2018</v>
      </c>
      <c r="N113" s="42">
        <f>IF(TbRegistroSaídas[[#This Row],[DATA DO CAIXA PREVISTO]]="",0,MONTH(TbRegistroSaídas[[#This Row],[DATA DO CAIXA PREVISTO]]))</f>
        <v>6</v>
      </c>
      <c r="O11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4" spans="2:15" ht="23.1" customHeight="1" x14ac:dyDescent="0.25">
      <c r="B114" s="22">
        <v>43309.241793705783</v>
      </c>
      <c r="C114" s="22">
        <v>43268</v>
      </c>
      <c r="D114" s="22">
        <v>43309.241793705783</v>
      </c>
      <c r="E114" s="21" t="s">
        <v>262</v>
      </c>
      <c r="F114" s="21" t="s">
        <v>19</v>
      </c>
      <c r="G114" s="21" t="s">
        <v>334</v>
      </c>
      <c r="H114" s="23">
        <v>3756</v>
      </c>
      <c r="I114">
        <f>IF(TbRegistroSaídas[[#This Row],[DATA DO CAIXA REALIZADO]]="",0,MONTH(TbRegistroSaídas[[#This Row],[DATA DO CAIXA REALIZADO]]))</f>
        <v>7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42">
        <f>IF(TbRegistroSaídas[[#This Row],[DATA DO CAIXA PREVISTO]]="",0,YEAR(TbRegistroSaídas[[#This Row],[DATA DO CAIXA PREVISTO]]))</f>
        <v>2018</v>
      </c>
      <c r="N114" s="42">
        <f>IF(TbRegistroSaídas[[#This Row],[DATA DO CAIXA PREVISTO]]="",0,MONTH(TbRegistroSaídas[[#This Row],[DATA DO CAIXA PREVISTO]]))</f>
        <v>7</v>
      </c>
      <c r="O11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5" spans="2:15" ht="23.1" customHeight="1" x14ac:dyDescent="0.25">
      <c r="B115" s="22">
        <v>43328.010321588059</v>
      </c>
      <c r="C115" s="22">
        <v>43271</v>
      </c>
      <c r="D115" s="22">
        <v>43328.010321588059</v>
      </c>
      <c r="E115" s="21" t="s">
        <v>262</v>
      </c>
      <c r="F115" s="21" t="s">
        <v>14</v>
      </c>
      <c r="G115" s="21" t="s">
        <v>335</v>
      </c>
      <c r="H115" s="23">
        <v>3672</v>
      </c>
      <c r="I115">
        <f>IF(TbRegistroSaídas[[#This Row],[DATA DO CAIXA REALIZADO]]="",0,MONTH(TbRegistroSaídas[[#This Row],[DATA DO CAIXA REALIZADO]]))</f>
        <v>8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6</v>
      </c>
      <c r="L115">
        <f>IF(TbRegistroSaídas[[#This Row],[DATA DA COMPETÊNCIA]]="",0,YEAR(TbRegistroSaídas[[#This Row],[DATA DA COMPETÊNCIA]]))</f>
        <v>2018</v>
      </c>
      <c r="M115" s="42">
        <f>IF(TbRegistroSaídas[[#This Row],[DATA DO CAIXA PREVISTO]]="",0,YEAR(TbRegistroSaídas[[#This Row],[DATA DO CAIXA PREVISTO]]))</f>
        <v>2018</v>
      </c>
      <c r="N115" s="42">
        <f>IF(TbRegistroSaídas[[#This Row],[DATA DO CAIXA PREVISTO]]="",0,MONTH(TbRegistroSaídas[[#This Row],[DATA DO CAIXA PREVISTO]]))</f>
        <v>8</v>
      </c>
      <c r="O11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6" spans="2:15" ht="23.1" customHeight="1" x14ac:dyDescent="0.25">
      <c r="B116" s="22">
        <v>43329.109711177305</v>
      </c>
      <c r="C116" s="22">
        <v>43277</v>
      </c>
      <c r="D116" s="22">
        <v>43288.040879967026</v>
      </c>
      <c r="E116" s="21" t="s">
        <v>262</v>
      </c>
      <c r="F116" s="21" t="s">
        <v>269</v>
      </c>
      <c r="G116" s="21" t="s">
        <v>336</v>
      </c>
      <c r="H116" s="23">
        <v>658</v>
      </c>
      <c r="I116">
        <f>IF(TbRegistroSaídas[[#This Row],[DATA DO CAIXA REALIZADO]]="",0,MONTH(TbRegistroSaídas[[#This Row],[DATA DO CAIXA REALIZADO]]))</f>
        <v>8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COMPETÊNCIA]]="",0,MONTH(TbRegistroSaídas[[#This Row],[DATA DA COMPETÊNCIA]]))</f>
        <v>6</v>
      </c>
      <c r="L116">
        <f>IF(TbRegistroSaídas[[#This Row],[DATA DA COMPETÊNCIA]]="",0,YEAR(TbRegistroSaídas[[#This Row],[DATA DA COMPETÊNCIA]]))</f>
        <v>2018</v>
      </c>
      <c r="M116" s="42">
        <f>IF(TbRegistroSaídas[[#This Row],[DATA DO CAIXA PREVISTO]]="",0,YEAR(TbRegistroSaídas[[#This Row],[DATA DO CAIXA PREVISTO]]))</f>
        <v>2018</v>
      </c>
      <c r="N116" s="42">
        <f>IF(TbRegistroSaídas[[#This Row],[DATA DO CAIXA PREVISTO]]="",0,MONTH(TbRegistroSaídas[[#This Row],[DATA DO CAIXA PREVISTO]]))</f>
        <v>7</v>
      </c>
      <c r="O11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41.068831210279313</v>
      </c>
    </row>
    <row r="117" spans="2:15" ht="23.1" customHeight="1" x14ac:dyDescent="0.25">
      <c r="B117" s="22">
        <v>43336.432893175937</v>
      </c>
      <c r="C117" s="22">
        <v>43280</v>
      </c>
      <c r="D117" s="22">
        <v>43336.432893175937</v>
      </c>
      <c r="E117" s="21" t="s">
        <v>262</v>
      </c>
      <c r="F117" s="21" t="s">
        <v>14</v>
      </c>
      <c r="G117" s="21" t="s">
        <v>337</v>
      </c>
      <c r="H117" s="23">
        <v>4762</v>
      </c>
      <c r="I117">
        <f>IF(TbRegistroSaídas[[#This Row],[DATA DO CAIXA REALIZADO]]="",0,MONTH(TbRegistroSaídas[[#This Row],[DATA DO CAIXA REALIZADO]]))</f>
        <v>8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6</v>
      </c>
      <c r="L117">
        <f>IF(TbRegistroSaídas[[#This Row],[DATA DA COMPETÊNCIA]]="",0,YEAR(TbRegistroSaídas[[#This Row],[DATA DA COMPETÊNCIA]]))</f>
        <v>2018</v>
      </c>
      <c r="M117" s="42">
        <f>IF(TbRegistroSaídas[[#This Row],[DATA DO CAIXA PREVISTO]]="",0,YEAR(TbRegistroSaídas[[#This Row],[DATA DO CAIXA PREVISTO]]))</f>
        <v>2018</v>
      </c>
      <c r="N117" s="42">
        <f>IF(TbRegistroSaídas[[#This Row],[DATA DO CAIXA PREVISTO]]="",0,MONTH(TbRegistroSaídas[[#This Row],[DATA DO CAIXA PREVISTO]]))</f>
        <v>8</v>
      </c>
      <c r="O11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8" spans="2:15" ht="23.1" customHeight="1" x14ac:dyDescent="0.25">
      <c r="B118" s="22">
        <v>43290.700268540626</v>
      </c>
      <c r="C118" s="22">
        <v>43283</v>
      </c>
      <c r="D118" s="22">
        <v>43290.700268540626</v>
      </c>
      <c r="E118" s="21" t="s">
        <v>262</v>
      </c>
      <c r="F118" s="21" t="s">
        <v>19</v>
      </c>
      <c r="G118" s="21" t="s">
        <v>338</v>
      </c>
      <c r="H118" s="23">
        <v>2186</v>
      </c>
      <c r="I118">
        <f>IF(TbRegistroSaídas[[#This Row],[DATA DO CAIXA REALIZADO]]="",0,MONTH(TbRegistroSaídas[[#This Row],[DATA DO CAIXA REALIZADO]]))</f>
        <v>7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42">
        <f>IF(TbRegistroSaídas[[#This Row],[DATA DO CAIXA PREVISTO]]="",0,YEAR(TbRegistroSaídas[[#This Row],[DATA DO CAIXA PREVISTO]]))</f>
        <v>2018</v>
      </c>
      <c r="N118" s="42">
        <f>IF(TbRegistroSaídas[[#This Row],[DATA DO CAIXA PREVISTO]]="",0,MONTH(TbRegistroSaídas[[#This Row],[DATA DO CAIXA PREVISTO]]))</f>
        <v>7</v>
      </c>
      <c r="O11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9" spans="2:15" ht="23.1" customHeight="1" x14ac:dyDescent="0.25">
      <c r="B119" s="22">
        <v>43305.188654160578</v>
      </c>
      <c r="C119" s="22">
        <v>43284</v>
      </c>
      <c r="D119" s="22">
        <v>43305.188654160578</v>
      </c>
      <c r="E119" s="21" t="s">
        <v>262</v>
      </c>
      <c r="F119" s="21" t="s">
        <v>14</v>
      </c>
      <c r="G119" s="21" t="s">
        <v>339</v>
      </c>
      <c r="H119" s="23">
        <v>3411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42">
        <f>IF(TbRegistroSaídas[[#This Row],[DATA DO CAIXA PREVISTO]]="",0,YEAR(TbRegistroSaídas[[#This Row],[DATA DO CAIXA PREVISTO]]))</f>
        <v>2018</v>
      </c>
      <c r="N119" s="42">
        <f>IF(TbRegistroSaídas[[#This Row],[DATA DO CAIXA PREVISTO]]="",0,MONTH(TbRegistroSaídas[[#This Row],[DATA DO CAIXA PREVISTO]]))</f>
        <v>7</v>
      </c>
      <c r="O11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0" spans="2:15" ht="23.1" customHeight="1" x14ac:dyDescent="0.25">
      <c r="B120" s="22">
        <v>43305.434626119764</v>
      </c>
      <c r="C120" s="22">
        <v>43289</v>
      </c>
      <c r="D120" s="22">
        <v>43305.434626119764</v>
      </c>
      <c r="E120" s="21" t="s">
        <v>262</v>
      </c>
      <c r="F120" s="21" t="s">
        <v>14</v>
      </c>
      <c r="G120" s="21" t="s">
        <v>340</v>
      </c>
      <c r="H120" s="23">
        <v>2524</v>
      </c>
      <c r="I120">
        <f>IF(TbRegistroSaídas[[#This Row],[DATA DO CAIXA REALIZADO]]="",0,MONTH(TbRegistroSaídas[[#This Row],[DATA DO CAIXA REALIZADO]]))</f>
        <v>7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42">
        <f>IF(TbRegistroSaídas[[#This Row],[DATA DO CAIXA PREVISTO]]="",0,YEAR(TbRegistroSaídas[[#This Row],[DATA DO CAIXA PREVISTO]]))</f>
        <v>2018</v>
      </c>
      <c r="N120" s="42">
        <f>IF(TbRegistroSaídas[[#This Row],[DATA DO CAIXA PREVISTO]]="",0,MONTH(TbRegistroSaídas[[#This Row],[DATA DO CAIXA PREVISTO]]))</f>
        <v>7</v>
      </c>
      <c r="O12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1" spans="2:15" ht="23.1" customHeight="1" x14ac:dyDescent="0.25">
      <c r="B121" s="22">
        <v>43313.176696691356</v>
      </c>
      <c r="C121" s="22">
        <v>43291</v>
      </c>
      <c r="D121" s="22">
        <v>43313.176696691356</v>
      </c>
      <c r="E121" s="21" t="s">
        <v>262</v>
      </c>
      <c r="F121" s="21" t="s">
        <v>19</v>
      </c>
      <c r="G121" s="21" t="s">
        <v>341</v>
      </c>
      <c r="H121" s="23">
        <v>1709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42">
        <f>IF(TbRegistroSaídas[[#This Row],[DATA DO CAIXA PREVISTO]]="",0,YEAR(TbRegistroSaídas[[#This Row],[DATA DO CAIXA PREVISTO]]))</f>
        <v>2018</v>
      </c>
      <c r="N121" s="42">
        <f>IF(TbRegistroSaídas[[#This Row],[DATA DO CAIXA PREVISTO]]="",0,MONTH(TbRegistroSaídas[[#This Row],[DATA DO CAIXA PREVISTO]]))</f>
        <v>8</v>
      </c>
      <c r="O12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2" spans="2:15" ht="23.1" customHeight="1" x14ac:dyDescent="0.25">
      <c r="B122" s="22">
        <v>43340.349295717155</v>
      </c>
      <c r="C122" s="22">
        <v>43296</v>
      </c>
      <c r="D122" s="22">
        <v>43340.349295717155</v>
      </c>
      <c r="E122" s="21" t="s">
        <v>262</v>
      </c>
      <c r="F122" s="21" t="s">
        <v>269</v>
      </c>
      <c r="G122" s="21" t="s">
        <v>342</v>
      </c>
      <c r="H122" s="23">
        <v>3181</v>
      </c>
      <c r="I122">
        <f>IF(TbRegistroSaídas[[#This Row],[DATA DO CAIXA REALIZADO]]="",0,MONTH(TbRegistroSaídas[[#This Row],[DATA DO CAIXA REALIZADO]]))</f>
        <v>8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42">
        <f>IF(TbRegistroSaídas[[#This Row],[DATA DO CAIXA PREVISTO]]="",0,YEAR(TbRegistroSaídas[[#This Row],[DATA DO CAIXA PREVISTO]]))</f>
        <v>2018</v>
      </c>
      <c r="N122" s="42">
        <f>IF(TbRegistroSaídas[[#This Row],[DATA DO CAIXA PREVISTO]]="",0,MONTH(TbRegistroSaídas[[#This Row],[DATA DO CAIXA PREVISTO]]))</f>
        <v>8</v>
      </c>
      <c r="O12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3" spans="2:15" ht="23.1" customHeight="1" x14ac:dyDescent="0.25">
      <c r="B123" s="22">
        <v>43321.703958375911</v>
      </c>
      <c r="C123" s="22">
        <v>43297</v>
      </c>
      <c r="D123" s="22">
        <v>43321.703958375911</v>
      </c>
      <c r="E123" s="21" t="s">
        <v>262</v>
      </c>
      <c r="F123" s="21" t="s">
        <v>30</v>
      </c>
      <c r="G123" s="21" t="s">
        <v>343</v>
      </c>
      <c r="H123" s="23">
        <v>1108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42">
        <f>IF(TbRegistroSaídas[[#This Row],[DATA DO CAIXA PREVISTO]]="",0,YEAR(TbRegistroSaídas[[#This Row],[DATA DO CAIXA PREVISTO]]))</f>
        <v>2018</v>
      </c>
      <c r="N123" s="42">
        <f>IF(TbRegistroSaídas[[#This Row],[DATA DO CAIXA PREVISTO]]="",0,MONTH(TbRegistroSaídas[[#This Row],[DATA DO CAIXA PREVISTO]]))</f>
        <v>8</v>
      </c>
      <c r="O12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4" spans="2:15" ht="23.1" customHeight="1" x14ac:dyDescent="0.25">
      <c r="B124" s="22">
        <v>43330.010675622812</v>
      </c>
      <c r="C124" s="22">
        <v>43298</v>
      </c>
      <c r="D124" s="22">
        <v>43330.010675622812</v>
      </c>
      <c r="E124" s="21" t="s">
        <v>262</v>
      </c>
      <c r="F124" s="21" t="s">
        <v>269</v>
      </c>
      <c r="G124" s="21" t="s">
        <v>344</v>
      </c>
      <c r="H124" s="23">
        <v>2777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42">
        <f>IF(TbRegistroSaídas[[#This Row],[DATA DO CAIXA PREVISTO]]="",0,YEAR(TbRegistroSaídas[[#This Row],[DATA DO CAIXA PREVISTO]]))</f>
        <v>2018</v>
      </c>
      <c r="N124" s="42">
        <f>IF(TbRegistroSaídas[[#This Row],[DATA DO CAIXA PREVISTO]]="",0,MONTH(TbRegistroSaídas[[#This Row],[DATA DO CAIXA PREVISTO]]))</f>
        <v>8</v>
      </c>
      <c r="O12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5" spans="2:15" ht="23.1" customHeight="1" x14ac:dyDescent="0.25">
      <c r="B125" s="22">
        <v>43357.040894197533</v>
      </c>
      <c r="C125" s="22">
        <v>43300</v>
      </c>
      <c r="D125" s="22">
        <v>43357.040894197533</v>
      </c>
      <c r="E125" s="21" t="s">
        <v>262</v>
      </c>
      <c r="F125" s="21" t="s">
        <v>19</v>
      </c>
      <c r="G125" s="21" t="s">
        <v>345</v>
      </c>
      <c r="H125" s="23">
        <v>3793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42">
        <f>IF(TbRegistroSaídas[[#This Row],[DATA DO CAIXA PREVISTO]]="",0,YEAR(TbRegistroSaídas[[#This Row],[DATA DO CAIXA PREVISTO]]))</f>
        <v>2018</v>
      </c>
      <c r="N125" s="42">
        <f>IF(TbRegistroSaídas[[#This Row],[DATA DO CAIXA PREVISTO]]="",0,MONTH(TbRegistroSaídas[[#This Row],[DATA DO CAIXA PREVISTO]]))</f>
        <v>9</v>
      </c>
      <c r="O12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6" spans="2:15" ht="23.1" customHeight="1" x14ac:dyDescent="0.25">
      <c r="B126" s="22" t="s">
        <v>277</v>
      </c>
      <c r="C126" s="22">
        <v>43302</v>
      </c>
      <c r="D126" s="22">
        <v>43324.888843781351</v>
      </c>
      <c r="E126" s="21" t="s">
        <v>262</v>
      </c>
      <c r="F126" s="21" t="s">
        <v>14</v>
      </c>
      <c r="G126" s="21" t="s">
        <v>346</v>
      </c>
      <c r="H126" s="23">
        <v>4217</v>
      </c>
      <c r="I126">
        <f>IF(TbRegistroSaídas[[#This Row],[DATA DO CAIXA REALIZADO]]="",0,MONTH(TbRegistroSaídas[[#This Row],[DATA DO CAIXA REALIZADO]]))</f>
        <v>0</v>
      </c>
      <c r="J126">
        <f>IF(TbRegistroSaídas[[#This Row],[DATA DO CAIXA REALIZADO]]="",0,YEAR(TbRegistroSaídas[[#This Row],[DATA DO CAIXA REALIZADO]]))</f>
        <v>0</v>
      </c>
      <c r="K126">
        <f>IF(TbRegistroSaídas[[#This Row],[DATA DA COMPETÊNCIA]]="",0,MONTH(TbRegistroSaídas[[#This Row],[DATA DA COMPETÊNCIA]]))</f>
        <v>7</v>
      </c>
      <c r="L126">
        <f>IF(TbRegistroSaídas[[#This Row],[DATA DA COMPETÊNCIA]]="",0,YEAR(TbRegistroSaídas[[#This Row],[DATA DA COMPETÊNCIA]]))</f>
        <v>2018</v>
      </c>
      <c r="M126" s="42">
        <f>IF(TbRegistroSaídas[[#This Row],[DATA DO CAIXA PREVISTO]]="",0,YEAR(TbRegistroSaídas[[#This Row],[DATA DO CAIXA PREVISTO]]))</f>
        <v>2018</v>
      </c>
      <c r="N126" s="42">
        <f>IF(TbRegistroSaídas[[#This Row],[DATA DO CAIXA PREVISTO]]="",0,MONTH(TbRegistroSaídas[[#This Row],[DATA DO CAIXA PREVISTO]]))</f>
        <v>8</v>
      </c>
      <c r="O12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802.11115621864883</v>
      </c>
    </row>
    <row r="127" spans="2:15" ht="23.1" customHeight="1" x14ac:dyDescent="0.25">
      <c r="B127" s="22">
        <v>43342.623492549312</v>
      </c>
      <c r="C127" s="22">
        <v>43309</v>
      </c>
      <c r="D127" s="22">
        <v>43342.623492549312</v>
      </c>
      <c r="E127" s="21" t="s">
        <v>262</v>
      </c>
      <c r="F127" s="21" t="s">
        <v>269</v>
      </c>
      <c r="G127" s="21" t="s">
        <v>347</v>
      </c>
      <c r="H127" s="23">
        <v>4850</v>
      </c>
      <c r="I127">
        <f>IF(TbRegistroSaídas[[#This Row],[DATA DO CAIXA REALIZADO]]="",0,MONTH(TbRegistroSaídas[[#This Row],[DATA DO CAIXA REALIZADO]]))</f>
        <v>8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7</v>
      </c>
      <c r="L127">
        <f>IF(TbRegistroSaídas[[#This Row],[DATA DA COMPETÊNCIA]]="",0,YEAR(TbRegistroSaídas[[#This Row],[DATA DA COMPETÊNCIA]]))</f>
        <v>2018</v>
      </c>
      <c r="M127" s="42">
        <f>IF(TbRegistroSaídas[[#This Row],[DATA DO CAIXA PREVISTO]]="",0,YEAR(TbRegistroSaídas[[#This Row],[DATA DO CAIXA PREVISTO]]))</f>
        <v>2018</v>
      </c>
      <c r="N127" s="42">
        <f>IF(TbRegistroSaídas[[#This Row],[DATA DO CAIXA PREVISTO]]="",0,MONTH(TbRegistroSaídas[[#This Row],[DATA DO CAIXA PREVISTO]]))</f>
        <v>8</v>
      </c>
      <c r="O12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8" spans="2:15" ht="23.1" customHeight="1" x14ac:dyDescent="0.25">
      <c r="B128" s="22">
        <v>43354.968085716326</v>
      </c>
      <c r="C128" s="22">
        <v>43311</v>
      </c>
      <c r="D128" s="22">
        <v>43331.330507155544</v>
      </c>
      <c r="E128" s="21" t="s">
        <v>262</v>
      </c>
      <c r="F128" s="21" t="s">
        <v>14</v>
      </c>
      <c r="G128" s="21" t="s">
        <v>348</v>
      </c>
      <c r="H128" s="23">
        <v>4309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7</v>
      </c>
      <c r="L128">
        <f>IF(TbRegistroSaídas[[#This Row],[DATA DA COMPETÊNCIA]]="",0,YEAR(TbRegistroSaídas[[#This Row],[DATA DA COMPETÊNCIA]]))</f>
        <v>2018</v>
      </c>
      <c r="M128" s="42">
        <f>IF(TbRegistroSaídas[[#This Row],[DATA DO CAIXA PREVISTO]]="",0,YEAR(TbRegistroSaídas[[#This Row],[DATA DO CAIXA PREVISTO]]))</f>
        <v>2018</v>
      </c>
      <c r="N128" s="42">
        <f>IF(TbRegistroSaídas[[#This Row],[DATA DO CAIXA PREVISTO]]="",0,MONTH(TbRegistroSaídas[[#This Row],[DATA DO CAIXA PREVISTO]]))</f>
        <v>8</v>
      </c>
      <c r="O12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23.637578560781549</v>
      </c>
    </row>
    <row r="129" spans="2:15" ht="23.1" customHeight="1" x14ac:dyDescent="0.25">
      <c r="B129" s="22">
        <v>43374.615784892369</v>
      </c>
      <c r="C129" s="22">
        <v>43313</v>
      </c>
      <c r="D129" s="22">
        <v>43314.576092684139</v>
      </c>
      <c r="E129" s="21" t="s">
        <v>262</v>
      </c>
      <c r="F129" s="21" t="s">
        <v>30</v>
      </c>
      <c r="G129" s="21" t="s">
        <v>349</v>
      </c>
      <c r="H129" s="23">
        <v>4462</v>
      </c>
      <c r="I129">
        <f>IF(TbRegistroSaídas[[#This Row],[DATA DO CAIXA REALIZADO]]="",0,MONTH(TbRegistroSaídas[[#This Row],[DATA DO CAIXA REALIZADO]]))</f>
        <v>10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42">
        <f>IF(TbRegistroSaídas[[#This Row],[DATA DO CAIXA PREVISTO]]="",0,YEAR(TbRegistroSaídas[[#This Row],[DATA DO CAIXA PREVISTO]]))</f>
        <v>2018</v>
      </c>
      <c r="N129" s="42">
        <f>IF(TbRegistroSaídas[[#This Row],[DATA DO CAIXA PREVISTO]]="",0,MONTH(TbRegistroSaídas[[#This Row],[DATA DO CAIXA PREVISTO]]))</f>
        <v>8</v>
      </c>
      <c r="O12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60.039692208229098</v>
      </c>
    </row>
    <row r="130" spans="2:15" ht="23.1" customHeight="1" x14ac:dyDescent="0.25">
      <c r="B130" s="22">
        <v>43375.491443107414</v>
      </c>
      <c r="C130" s="22">
        <v>43319</v>
      </c>
      <c r="D130" s="22">
        <v>43375.491443107414</v>
      </c>
      <c r="E130" s="21" t="s">
        <v>262</v>
      </c>
      <c r="F130" s="21" t="s">
        <v>27</v>
      </c>
      <c r="G130" s="21" t="s">
        <v>350</v>
      </c>
      <c r="H130" s="23">
        <v>4947</v>
      </c>
      <c r="I130">
        <f>IF(TbRegistroSaídas[[#This Row],[DATA DO CAIXA REALIZADO]]="",0,MONTH(TbRegistroSaídas[[#This Row],[DATA DO CAIXA REALIZADO]]))</f>
        <v>10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42">
        <f>IF(TbRegistroSaídas[[#This Row],[DATA DO CAIXA PREVISTO]]="",0,YEAR(TbRegistroSaídas[[#This Row],[DATA DO CAIXA PREVISTO]]))</f>
        <v>2018</v>
      </c>
      <c r="N130" s="42">
        <f>IF(TbRegistroSaídas[[#This Row],[DATA DO CAIXA PREVISTO]]="",0,MONTH(TbRegistroSaídas[[#This Row],[DATA DO CAIXA PREVISTO]]))</f>
        <v>10</v>
      </c>
      <c r="O13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1" spans="2:15" ht="23.1" customHeight="1" x14ac:dyDescent="0.25">
      <c r="B131" s="22">
        <v>43368.704862392784</v>
      </c>
      <c r="C131" s="22">
        <v>43322</v>
      </c>
      <c r="D131" s="22">
        <v>43368.704862392784</v>
      </c>
      <c r="E131" s="21" t="s">
        <v>262</v>
      </c>
      <c r="F131" s="21" t="s">
        <v>19</v>
      </c>
      <c r="G131" s="21" t="s">
        <v>351</v>
      </c>
      <c r="H131" s="23">
        <v>902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42">
        <f>IF(TbRegistroSaídas[[#This Row],[DATA DO CAIXA PREVISTO]]="",0,YEAR(TbRegistroSaídas[[#This Row],[DATA DO CAIXA PREVISTO]]))</f>
        <v>2018</v>
      </c>
      <c r="N131" s="42">
        <f>IF(TbRegistroSaídas[[#This Row],[DATA DO CAIXA PREVISTO]]="",0,MONTH(TbRegistroSaídas[[#This Row],[DATA DO CAIXA PREVISTO]]))</f>
        <v>9</v>
      </c>
      <c r="O13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2" spans="2:15" ht="23.1" customHeight="1" x14ac:dyDescent="0.25">
      <c r="B132" s="22">
        <v>43366.872016051886</v>
      </c>
      <c r="C132" s="22">
        <v>43324</v>
      </c>
      <c r="D132" s="22">
        <v>43366.872016051886</v>
      </c>
      <c r="E132" s="21" t="s">
        <v>262</v>
      </c>
      <c r="F132" s="21" t="s">
        <v>27</v>
      </c>
      <c r="G132" s="21" t="s">
        <v>352</v>
      </c>
      <c r="H132" s="23">
        <v>432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42">
        <f>IF(TbRegistroSaídas[[#This Row],[DATA DO CAIXA PREVISTO]]="",0,YEAR(TbRegistroSaídas[[#This Row],[DATA DO CAIXA PREVISTO]]))</f>
        <v>2018</v>
      </c>
      <c r="N132" s="42">
        <f>IF(TbRegistroSaídas[[#This Row],[DATA DO CAIXA PREVISTO]]="",0,MONTH(TbRegistroSaídas[[#This Row],[DATA DO CAIXA PREVISTO]]))</f>
        <v>9</v>
      </c>
      <c r="O13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3" spans="2:15" ht="23.1" customHeight="1" x14ac:dyDescent="0.25">
      <c r="B133" s="22">
        <v>43356.956112414089</v>
      </c>
      <c r="C133" s="22">
        <v>43327</v>
      </c>
      <c r="D133" s="22">
        <v>43356.956112414089</v>
      </c>
      <c r="E133" s="21" t="s">
        <v>262</v>
      </c>
      <c r="F133" s="21" t="s">
        <v>14</v>
      </c>
      <c r="G133" s="21" t="s">
        <v>353</v>
      </c>
      <c r="H133" s="23">
        <v>4084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42">
        <f>IF(TbRegistroSaídas[[#This Row],[DATA DO CAIXA PREVISTO]]="",0,YEAR(TbRegistroSaídas[[#This Row],[DATA DO CAIXA PREVISTO]]))</f>
        <v>2018</v>
      </c>
      <c r="N133" s="42">
        <f>IF(TbRegistroSaídas[[#This Row],[DATA DO CAIXA PREVISTO]]="",0,MONTH(TbRegistroSaídas[[#This Row],[DATA DO CAIXA PREVISTO]]))</f>
        <v>9</v>
      </c>
      <c r="O13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4" spans="2:15" ht="23.1" customHeight="1" x14ac:dyDescent="0.25">
      <c r="B134" s="22">
        <v>43433.012235706425</v>
      </c>
      <c r="C134" s="22">
        <v>43334</v>
      </c>
      <c r="D134" s="22">
        <v>43359.016635810432</v>
      </c>
      <c r="E134" s="21" t="s">
        <v>262</v>
      </c>
      <c r="F134" s="21" t="s">
        <v>269</v>
      </c>
      <c r="G134" s="21" t="s">
        <v>354</v>
      </c>
      <c r="H134" s="23">
        <v>1054</v>
      </c>
      <c r="I134">
        <f>IF(TbRegistroSaídas[[#This Row],[DATA DO CAIXA REALIZADO]]="",0,MONTH(TbRegistroSaídas[[#This Row],[DATA DO CAIXA REALIZADO]]))</f>
        <v>11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8</v>
      </c>
      <c r="L134">
        <f>IF(TbRegistroSaídas[[#This Row],[DATA DA COMPETÊNCIA]]="",0,YEAR(TbRegistroSaídas[[#This Row],[DATA DA COMPETÊNCIA]]))</f>
        <v>2018</v>
      </c>
      <c r="M134" s="42">
        <f>IF(TbRegistroSaídas[[#This Row],[DATA DO CAIXA PREVISTO]]="",0,YEAR(TbRegistroSaídas[[#This Row],[DATA DO CAIXA PREVISTO]]))</f>
        <v>2018</v>
      </c>
      <c r="N134" s="42">
        <f>IF(TbRegistroSaídas[[#This Row],[DATA DO CAIXA PREVISTO]]="",0,MONTH(TbRegistroSaídas[[#This Row],[DATA DO CAIXA PREVISTO]]))</f>
        <v>9</v>
      </c>
      <c r="O13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73.9955998959922</v>
      </c>
    </row>
    <row r="135" spans="2:15" ht="23.1" customHeight="1" x14ac:dyDescent="0.25">
      <c r="B135" s="22">
        <v>43352.077398814596</v>
      </c>
      <c r="C135" s="22">
        <v>43335</v>
      </c>
      <c r="D135" s="22">
        <v>43352.077398814596</v>
      </c>
      <c r="E135" s="21" t="s">
        <v>262</v>
      </c>
      <c r="F135" s="21" t="s">
        <v>27</v>
      </c>
      <c r="G135" s="21" t="s">
        <v>355</v>
      </c>
      <c r="H135" s="23">
        <v>4608</v>
      </c>
      <c r="I135">
        <f>IF(TbRegistroSaídas[[#This Row],[DATA DO CAIXA REALIZADO]]="",0,MONTH(TbRegistroSaídas[[#This Row],[DATA DO CAIXA REALIZADO]]))</f>
        <v>9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8</v>
      </c>
      <c r="L135">
        <f>IF(TbRegistroSaídas[[#This Row],[DATA DA COMPETÊNCIA]]="",0,YEAR(TbRegistroSaídas[[#This Row],[DATA DA COMPETÊNCIA]]))</f>
        <v>2018</v>
      </c>
      <c r="M135" s="42">
        <f>IF(TbRegistroSaídas[[#This Row],[DATA DO CAIXA PREVISTO]]="",0,YEAR(TbRegistroSaídas[[#This Row],[DATA DO CAIXA PREVISTO]]))</f>
        <v>2018</v>
      </c>
      <c r="N135" s="42">
        <f>IF(TbRegistroSaídas[[#This Row],[DATA DO CAIXA PREVISTO]]="",0,MONTH(TbRegistroSaídas[[#This Row],[DATA DO CAIXA PREVISTO]]))</f>
        <v>9</v>
      </c>
      <c r="O13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6" spans="2:15" ht="23.1" customHeight="1" x14ac:dyDescent="0.25">
      <c r="B136" s="22">
        <v>43363.149663367352</v>
      </c>
      <c r="C136" s="22">
        <v>43340</v>
      </c>
      <c r="D136" s="22">
        <v>43363.149663367352</v>
      </c>
      <c r="E136" s="21" t="s">
        <v>262</v>
      </c>
      <c r="F136" s="21" t="s">
        <v>19</v>
      </c>
      <c r="G136" s="21" t="s">
        <v>356</v>
      </c>
      <c r="H136" s="23">
        <v>1238</v>
      </c>
      <c r="I136">
        <f>IF(TbRegistroSaídas[[#This Row],[DATA DO CAIXA REALIZADO]]="",0,MONTH(TbRegistroSaídas[[#This Row],[DATA DO CAIXA REALIZADO]]))</f>
        <v>9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8</v>
      </c>
      <c r="L136">
        <f>IF(TbRegistroSaídas[[#This Row],[DATA DA COMPETÊNCIA]]="",0,YEAR(TbRegistroSaídas[[#This Row],[DATA DA COMPETÊNCIA]]))</f>
        <v>2018</v>
      </c>
      <c r="M136" s="42">
        <f>IF(TbRegistroSaídas[[#This Row],[DATA DO CAIXA PREVISTO]]="",0,YEAR(TbRegistroSaídas[[#This Row],[DATA DO CAIXA PREVISTO]]))</f>
        <v>2018</v>
      </c>
      <c r="N136" s="42">
        <f>IF(TbRegistroSaídas[[#This Row],[DATA DO CAIXA PREVISTO]]="",0,MONTH(TbRegistroSaídas[[#This Row],[DATA DO CAIXA PREVISTO]]))</f>
        <v>9</v>
      </c>
      <c r="O13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7" spans="2:15" ht="23.1" customHeight="1" x14ac:dyDescent="0.25">
      <c r="B137" s="22">
        <v>43370.729955212279</v>
      </c>
      <c r="C137" s="22">
        <v>43346</v>
      </c>
      <c r="D137" s="22">
        <v>43370.729955212279</v>
      </c>
      <c r="E137" s="21" t="s">
        <v>262</v>
      </c>
      <c r="F137" s="21" t="s">
        <v>269</v>
      </c>
      <c r="G137" s="21" t="s">
        <v>357</v>
      </c>
      <c r="H137" s="23">
        <v>1342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42">
        <f>IF(TbRegistroSaídas[[#This Row],[DATA DO CAIXA PREVISTO]]="",0,YEAR(TbRegistroSaídas[[#This Row],[DATA DO CAIXA PREVISTO]]))</f>
        <v>2018</v>
      </c>
      <c r="N137" s="42">
        <f>IF(TbRegistroSaídas[[#This Row],[DATA DO CAIXA PREVISTO]]="",0,MONTH(TbRegistroSaídas[[#This Row],[DATA DO CAIXA PREVISTO]]))</f>
        <v>9</v>
      </c>
      <c r="O13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8" spans="2:15" ht="23.1" customHeight="1" x14ac:dyDescent="0.25">
      <c r="B138" s="22">
        <v>43438.840632706146</v>
      </c>
      <c r="C138" s="22">
        <v>43350</v>
      </c>
      <c r="D138" s="22">
        <v>43402.779511524925</v>
      </c>
      <c r="E138" s="21" t="s">
        <v>262</v>
      </c>
      <c r="F138" s="21" t="s">
        <v>27</v>
      </c>
      <c r="G138" s="21" t="s">
        <v>358</v>
      </c>
      <c r="H138" s="23">
        <v>2936</v>
      </c>
      <c r="I138">
        <f>IF(TbRegistroSaídas[[#This Row],[DATA DO CAIXA REALIZADO]]="",0,MONTH(TbRegistroSaídas[[#This Row],[DATA DO CAIXA REALIZADO]]))</f>
        <v>12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42">
        <f>IF(TbRegistroSaídas[[#This Row],[DATA DO CAIXA PREVISTO]]="",0,YEAR(TbRegistroSaídas[[#This Row],[DATA DO CAIXA PREVISTO]]))</f>
        <v>2018</v>
      </c>
      <c r="N138" s="42">
        <f>IF(TbRegistroSaídas[[#This Row],[DATA DO CAIXA PREVISTO]]="",0,MONTH(TbRegistroSaídas[[#This Row],[DATA DO CAIXA PREVISTO]]))</f>
        <v>10</v>
      </c>
      <c r="O13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36.061121181221097</v>
      </c>
    </row>
    <row r="139" spans="2:15" ht="23.1" customHeight="1" x14ac:dyDescent="0.25">
      <c r="B139" s="22">
        <v>43381.142100455778</v>
      </c>
      <c r="C139" s="22">
        <v>43351</v>
      </c>
      <c r="D139" s="22">
        <v>43381.142100455778</v>
      </c>
      <c r="E139" s="21" t="s">
        <v>262</v>
      </c>
      <c r="F139" s="21" t="s">
        <v>269</v>
      </c>
      <c r="G139" s="21" t="s">
        <v>359</v>
      </c>
      <c r="H139" s="23">
        <v>875</v>
      </c>
      <c r="I139">
        <f>IF(TbRegistroSaídas[[#This Row],[DATA DO CAIXA REALIZADO]]="",0,MONTH(TbRegistroSaídas[[#This Row],[DATA DO CAIXA REALIZADO]]))</f>
        <v>10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42">
        <f>IF(TbRegistroSaídas[[#This Row],[DATA DO CAIXA PREVISTO]]="",0,YEAR(TbRegistroSaídas[[#This Row],[DATA DO CAIXA PREVISTO]]))</f>
        <v>2018</v>
      </c>
      <c r="N139" s="42">
        <f>IF(TbRegistroSaídas[[#This Row],[DATA DO CAIXA PREVISTO]]="",0,MONTH(TbRegistroSaídas[[#This Row],[DATA DO CAIXA PREVISTO]]))</f>
        <v>10</v>
      </c>
      <c r="O13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0" spans="2:15" ht="23.1" customHeight="1" x14ac:dyDescent="0.25">
      <c r="B140" s="22">
        <v>43355.021702138809</v>
      </c>
      <c r="C140" s="22">
        <v>43353</v>
      </c>
      <c r="D140" s="22">
        <v>43355.021702138809</v>
      </c>
      <c r="E140" s="21" t="s">
        <v>262</v>
      </c>
      <c r="F140" s="21" t="s">
        <v>30</v>
      </c>
      <c r="G140" s="21" t="s">
        <v>360</v>
      </c>
      <c r="H140" s="23">
        <v>159</v>
      </c>
      <c r="I140">
        <f>IF(TbRegistroSaídas[[#This Row],[DATA DO CAIXA REALIZADO]]="",0,MONTH(TbRegistroSaídas[[#This Row],[DATA DO CAIXA REALIZADO]]))</f>
        <v>9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42">
        <f>IF(TbRegistroSaídas[[#This Row],[DATA DO CAIXA PREVISTO]]="",0,YEAR(TbRegistroSaídas[[#This Row],[DATA DO CAIXA PREVISTO]]))</f>
        <v>2018</v>
      </c>
      <c r="N140" s="42">
        <f>IF(TbRegistroSaídas[[#This Row],[DATA DO CAIXA PREVISTO]]="",0,MONTH(TbRegistroSaídas[[#This Row],[DATA DO CAIXA PREVISTO]]))</f>
        <v>9</v>
      </c>
      <c r="O14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1" spans="2:15" ht="23.1" customHeight="1" x14ac:dyDescent="0.25">
      <c r="B141" s="22">
        <v>43382.641285204452</v>
      </c>
      <c r="C141" s="22">
        <v>43358</v>
      </c>
      <c r="D141" s="22">
        <v>43382.641285204452</v>
      </c>
      <c r="E141" s="21" t="s">
        <v>262</v>
      </c>
      <c r="F141" s="21" t="s">
        <v>269</v>
      </c>
      <c r="G141" s="21" t="s">
        <v>361</v>
      </c>
      <c r="H141" s="23">
        <v>2933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42">
        <f>IF(TbRegistroSaídas[[#This Row],[DATA DO CAIXA PREVISTO]]="",0,YEAR(TbRegistroSaídas[[#This Row],[DATA DO CAIXA PREVISTO]]))</f>
        <v>2018</v>
      </c>
      <c r="N141" s="42">
        <f>IF(TbRegistroSaídas[[#This Row],[DATA DO CAIXA PREVISTO]]="",0,MONTH(TbRegistroSaídas[[#This Row],[DATA DO CAIXA PREVISTO]]))</f>
        <v>10</v>
      </c>
      <c r="O14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2" spans="2:15" ht="23.1" customHeight="1" x14ac:dyDescent="0.25">
      <c r="B142" s="22">
        <v>43405.129639238316</v>
      </c>
      <c r="C142" s="22">
        <v>43358</v>
      </c>
      <c r="D142" s="22">
        <v>43405.129639238316</v>
      </c>
      <c r="E142" s="21" t="s">
        <v>262</v>
      </c>
      <c r="F142" s="21" t="s">
        <v>269</v>
      </c>
      <c r="G142" s="21" t="s">
        <v>362</v>
      </c>
      <c r="H142" s="23">
        <v>4944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42">
        <f>IF(TbRegistroSaídas[[#This Row],[DATA DO CAIXA PREVISTO]]="",0,YEAR(TbRegistroSaídas[[#This Row],[DATA DO CAIXA PREVISTO]]))</f>
        <v>2018</v>
      </c>
      <c r="N142" s="42">
        <f>IF(TbRegistroSaídas[[#This Row],[DATA DO CAIXA PREVISTO]]="",0,MONTH(TbRegistroSaídas[[#This Row],[DATA DO CAIXA PREVISTO]]))</f>
        <v>11</v>
      </c>
      <c r="O14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3" spans="2:15" ht="23.1" customHeight="1" x14ac:dyDescent="0.25">
      <c r="B143" s="22">
        <v>43377.659993656314</v>
      </c>
      <c r="C143" s="22">
        <v>43362</v>
      </c>
      <c r="D143" s="22">
        <v>43377.659993656314</v>
      </c>
      <c r="E143" s="21" t="s">
        <v>262</v>
      </c>
      <c r="F143" s="21" t="s">
        <v>19</v>
      </c>
      <c r="G143" s="21" t="s">
        <v>363</v>
      </c>
      <c r="H143" s="23">
        <v>4173</v>
      </c>
      <c r="I143">
        <f>IF(TbRegistroSaídas[[#This Row],[DATA DO CAIXA REALIZADO]]="",0,MONTH(TbRegistroSaídas[[#This Row],[DATA DO CAIXA REALIZADO]]))</f>
        <v>10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COMPETÊNCIA]]="",0,MONTH(TbRegistroSaídas[[#This Row],[DATA DA COMPETÊNCIA]]))</f>
        <v>9</v>
      </c>
      <c r="L143">
        <f>IF(TbRegistroSaídas[[#This Row],[DATA DA COMPETÊNCIA]]="",0,YEAR(TbRegistroSaídas[[#This Row],[DATA DA COMPETÊNCIA]]))</f>
        <v>2018</v>
      </c>
      <c r="M143" s="42">
        <f>IF(TbRegistroSaídas[[#This Row],[DATA DO CAIXA PREVISTO]]="",0,YEAR(TbRegistroSaídas[[#This Row],[DATA DO CAIXA PREVISTO]]))</f>
        <v>2018</v>
      </c>
      <c r="N143" s="42">
        <f>IF(TbRegistroSaídas[[#This Row],[DATA DO CAIXA PREVISTO]]="",0,MONTH(TbRegistroSaídas[[#This Row],[DATA DO CAIXA PREVISTO]]))</f>
        <v>10</v>
      </c>
      <c r="O14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4" spans="2:15" ht="23.1" customHeight="1" x14ac:dyDescent="0.25">
      <c r="B144" s="22">
        <v>43375.186046774324</v>
      </c>
      <c r="C144" s="22">
        <v>43367</v>
      </c>
      <c r="D144" s="22">
        <v>43375.186046774324</v>
      </c>
      <c r="E144" s="21" t="s">
        <v>262</v>
      </c>
      <c r="F144" s="21" t="s">
        <v>27</v>
      </c>
      <c r="G144" s="21" t="s">
        <v>364</v>
      </c>
      <c r="H144" s="23">
        <v>2065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9</v>
      </c>
      <c r="L144">
        <f>IF(TbRegistroSaídas[[#This Row],[DATA DA COMPETÊNCIA]]="",0,YEAR(TbRegistroSaídas[[#This Row],[DATA DA COMPETÊNCIA]]))</f>
        <v>2018</v>
      </c>
      <c r="M144" s="42">
        <f>IF(TbRegistroSaídas[[#This Row],[DATA DO CAIXA PREVISTO]]="",0,YEAR(TbRegistroSaídas[[#This Row],[DATA DO CAIXA PREVISTO]]))</f>
        <v>2018</v>
      </c>
      <c r="N144" s="42">
        <f>IF(TbRegistroSaídas[[#This Row],[DATA DO CAIXA PREVISTO]]="",0,MONTH(TbRegistroSaídas[[#This Row],[DATA DO CAIXA PREVISTO]]))</f>
        <v>10</v>
      </c>
      <c r="O14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5" spans="2:15" ht="23.1" customHeight="1" x14ac:dyDescent="0.25">
      <c r="B145" s="22">
        <v>43422.470077078746</v>
      </c>
      <c r="C145" s="22">
        <v>43371</v>
      </c>
      <c r="D145" s="22">
        <v>43422.470077078746</v>
      </c>
      <c r="E145" s="21" t="s">
        <v>262</v>
      </c>
      <c r="F145" s="21" t="s">
        <v>14</v>
      </c>
      <c r="G145" s="21" t="s">
        <v>365</v>
      </c>
      <c r="H145" s="23">
        <v>521</v>
      </c>
      <c r="I145">
        <f>IF(TbRegistroSaídas[[#This Row],[DATA DO CAIXA REALIZADO]]="",0,MONTH(TbRegistroSaídas[[#This Row],[DATA DO CAIXA REALIZADO]]))</f>
        <v>11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9</v>
      </c>
      <c r="L145">
        <f>IF(TbRegistroSaídas[[#This Row],[DATA DA COMPETÊNCIA]]="",0,YEAR(TbRegistroSaídas[[#This Row],[DATA DA COMPETÊNCIA]]))</f>
        <v>2018</v>
      </c>
      <c r="M145" s="42">
        <f>IF(TbRegistroSaídas[[#This Row],[DATA DO CAIXA PREVISTO]]="",0,YEAR(TbRegistroSaídas[[#This Row],[DATA DO CAIXA PREVISTO]]))</f>
        <v>2018</v>
      </c>
      <c r="N145" s="42">
        <f>IF(TbRegistroSaídas[[#This Row],[DATA DO CAIXA PREVISTO]]="",0,MONTH(TbRegistroSaídas[[#This Row],[DATA DO CAIXA PREVISTO]]))</f>
        <v>11</v>
      </c>
      <c r="O14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6" spans="2:15" ht="23.1" customHeight="1" x14ac:dyDescent="0.25">
      <c r="B146" s="22">
        <v>43417.82681558784</v>
      </c>
      <c r="C146" s="22">
        <v>43374</v>
      </c>
      <c r="D146" s="22">
        <v>43417.82681558784</v>
      </c>
      <c r="E146" s="21" t="s">
        <v>262</v>
      </c>
      <c r="F146" s="21" t="s">
        <v>14</v>
      </c>
      <c r="G146" s="21" t="s">
        <v>366</v>
      </c>
      <c r="H146" s="23">
        <v>819</v>
      </c>
      <c r="I146">
        <f>IF(TbRegistroSaídas[[#This Row],[DATA DO CAIXA REALIZADO]]="",0,MONTH(TbRegistroSaídas[[#This Row],[DATA DO CAIXA REALIZADO]]))</f>
        <v>11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42">
        <f>IF(TbRegistroSaídas[[#This Row],[DATA DO CAIXA PREVISTO]]="",0,YEAR(TbRegistroSaídas[[#This Row],[DATA DO CAIXA PREVISTO]]))</f>
        <v>2018</v>
      </c>
      <c r="N146" s="42">
        <f>IF(TbRegistroSaídas[[#This Row],[DATA DO CAIXA PREVISTO]]="",0,MONTH(TbRegistroSaídas[[#This Row],[DATA DO CAIXA PREVISTO]]))</f>
        <v>11</v>
      </c>
      <c r="O14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7" spans="2:15" ht="23.1" customHeight="1" x14ac:dyDescent="0.25">
      <c r="B147" s="22">
        <v>43433.158712252123</v>
      </c>
      <c r="C147" s="22">
        <v>43377</v>
      </c>
      <c r="D147" s="22">
        <v>43433.158712252123</v>
      </c>
      <c r="E147" s="21" t="s">
        <v>262</v>
      </c>
      <c r="F147" s="21" t="s">
        <v>19</v>
      </c>
      <c r="G147" s="21" t="s">
        <v>367</v>
      </c>
      <c r="H147" s="23">
        <v>1260</v>
      </c>
      <c r="I147">
        <f>IF(TbRegistroSaídas[[#This Row],[DATA DO CAIXA REALIZADO]]="",0,MONTH(TbRegistroSaídas[[#This Row],[DATA DO CAIXA REALIZADO]]))</f>
        <v>11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42">
        <f>IF(TbRegistroSaídas[[#This Row],[DATA DO CAIXA PREVISTO]]="",0,YEAR(TbRegistroSaídas[[#This Row],[DATA DO CAIXA PREVISTO]]))</f>
        <v>2018</v>
      </c>
      <c r="N147" s="42">
        <f>IF(TbRegistroSaídas[[#This Row],[DATA DO CAIXA PREVISTO]]="",0,MONTH(TbRegistroSaídas[[#This Row],[DATA DO CAIXA PREVISTO]]))</f>
        <v>11</v>
      </c>
      <c r="O14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8" spans="2:15" ht="23.1" customHeight="1" x14ac:dyDescent="0.25">
      <c r="B148" s="22">
        <v>43389.890057350683</v>
      </c>
      <c r="C148" s="22">
        <v>43383</v>
      </c>
      <c r="D148" s="22">
        <v>43389.890057350683</v>
      </c>
      <c r="E148" s="21" t="s">
        <v>262</v>
      </c>
      <c r="F148" s="21" t="s">
        <v>27</v>
      </c>
      <c r="G148" s="21" t="s">
        <v>368</v>
      </c>
      <c r="H148" s="23">
        <v>2998</v>
      </c>
      <c r="I148">
        <f>IF(TbRegistroSaídas[[#This Row],[DATA DO CAIXA REALIZADO]]="",0,MONTH(TbRegistroSaídas[[#This Row],[DATA DO CAIXA REALIZADO]]))</f>
        <v>10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42">
        <f>IF(TbRegistroSaídas[[#This Row],[DATA DO CAIXA PREVISTO]]="",0,YEAR(TbRegistroSaídas[[#This Row],[DATA DO CAIXA PREVISTO]]))</f>
        <v>2018</v>
      </c>
      <c r="N148" s="42">
        <f>IF(TbRegistroSaídas[[#This Row],[DATA DO CAIXA PREVISTO]]="",0,MONTH(TbRegistroSaídas[[#This Row],[DATA DO CAIXA PREVISTO]]))</f>
        <v>10</v>
      </c>
      <c r="O14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9" spans="2:15" ht="23.1" customHeight="1" x14ac:dyDescent="0.25">
      <c r="B149" s="22">
        <v>43404.046693214259</v>
      </c>
      <c r="C149" s="22">
        <v>43385</v>
      </c>
      <c r="D149" s="22">
        <v>43404.046693214259</v>
      </c>
      <c r="E149" s="21" t="s">
        <v>262</v>
      </c>
      <c r="F149" s="21" t="s">
        <v>27</v>
      </c>
      <c r="G149" s="21" t="s">
        <v>369</v>
      </c>
      <c r="H149" s="23">
        <v>4287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42">
        <f>IF(TbRegistroSaídas[[#This Row],[DATA DO CAIXA PREVISTO]]="",0,YEAR(TbRegistroSaídas[[#This Row],[DATA DO CAIXA PREVISTO]]))</f>
        <v>2018</v>
      </c>
      <c r="N149" s="42">
        <f>IF(TbRegistroSaídas[[#This Row],[DATA DO CAIXA PREVISTO]]="",0,MONTH(TbRegistroSaídas[[#This Row],[DATA DO CAIXA PREVISTO]]))</f>
        <v>10</v>
      </c>
      <c r="O14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0" spans="2:15" ht="23.1" customHeight="1" x14ac:dyDescent="0.25">
      <c r="B150" s="22">
        <v>43507.755970956488</v>
      </c>
      <c r="C150" s="22">
        <v>43387</v>
      </c>
      <c r="D150" s="22">
        <v>43428.148562697053</v>
      </c>
      <c r="E150" s="21" t="s">
        <v>262</v>
      </c>
      <c r="F150" s="21" t="s">
        <v>30</v>
      </c>
      <c r="G150" s="21" t="s">
        <v>370</v>
      </c>
      <c r="H150" s="23">
        <v>2015</v>
      </c>
      <c r="I150">
        <f>IF(TbRegistroSaídas[[#This Row],[DATA DO CAIXA REALIZADO]]="",0,MONTH(TbRegistroSaídas[[#This Row],[DATA DO CAIXA REALIZADO]]))</f>
        <v>2</v>
      </c>
      <c r="J150">
        <f>IF(TbRegistroSaídas[[#This Row],[DATA DO CAIXA REALIZADO]]="",0,YEAR(TbRegistroSaídas[[#This Row],[DATA DO CAIXA REALIZADO]]))</f>
        <v>2019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42">
        <f>IF(TbRegistroSaídas[[#This Row],[DATA DO CAIXA PREVISTO]]="",0,YEAR(TbRegistroSaídas[[#This Row],[DATA DO CAIXA PREVISTO]]))</f>
        <v>2018</v>
      </c>
      <c r="N150" s="42">
        <f>IF(TbRegistroSaídas[[#This Row],[DATA DO CAIXA PREVISTO]]="",0,MONTH(TbRegistroSaídas[[#This Row],[DATA DO CAIXA PREVISTO]]))</f>
        <v>11</v>
      </c>
      <c r="O15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79.607408259435033</v>
      </c>
    </row>
    <row r="151" spans="2:15" ht="23.1" customHeight="1" x14ac:dyDescent="0.25">
      <c r="B151" s="22">
        <v>43449.211879770926</v>
      </c>
      <c r="C151" s="22">
        <v>43393</v>
      </c>
      <c r="D151" s="22">
        <v>43449.211879770926</v>
      </c>
      <c r="E151" s="21" t="s">
        <v>262</v>
      </c>
      <c r="F151" s="21" t="s">
        <v>30</v>
      </c>
      <c r="G151" s="21" t="s">
        <v>371</v>
      </c>
      <c r="H151" s="23">
        <v>3369</v>
      </c>
      <c r="I151">
        <f>IF(TbRegistroSaídas[[#This Row],[DATA DO CAIXA REALIZADO]]="",0,MONTH(TbRegistroSaídas[[#This Row],[DATA DO CAIXA REALIZADO]]))</f>
        <v>12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42">
        <f>IF(TbRegistroSaídas[[#This Row],[DATA DO CAIXA PREVISTO]]="",0,YEAR(TbRegistroSaídas[[#This Row],[DATA DO CAIXA PREVISTO]]))</f>
        <v>2018</v>
      </c>
      <c r="N151" s="42">
        <f>IF(TbRegistroSaídas[[#This Row],[DATA DO CAIXA PREVISTO]]="",0,MONTH(TbRegistroSaídas[[#This Row],[DATA DO CAIXA PREVISTO]]))</f>
        <v>12</v>
      </c>
      <c r="O15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2" spans="2:15" ht="23.1" customHeight="1" x14ac:dyDescent="0.25">
      <c r="B152" s="22">
        <v>43404.811332468627</v>
      </c>
      <c r="C152" s="22">
        <v>43394</v>
      </c>
      <c r="D152" s="22">
        <v>43404.811332468627</v>
      </c>
      <c r="E152" s="21" t="s">
        <v>262</v>
      </c>
      <c r="F152" s="21" t="s">
        <v>269</v>
      </c>
      <c r="G152" s="21" t="s">
        <v>372</v>
      </c>
      <c r="H152" s="23">
        <v>4851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42">
        <f>IF(TbRegistroSaídas[[#This Row],[DATA DO CAIXA PREVISTO]]="",0,YEAR(TbRegistroSaídas[[#This Row],[DATA DO CAIXA PREVISTO]]))</f>
        <v>2018</v>
      </c>
      <c r="N152" s="42">
        <f>IF(TbRegistroSaídas[[#This Row],[DATA DO CAIXA PREVISTO]]="",0,MONTH(TbRegistroSaídas[[#This Row],[DATA DO CAIXA PREVISTO]]))</f>
        <v>10</v>
      </c>
      <c r="O15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3" spans="2:15" ht="23.1" customHeight="1" x14ac:dyDescent="0.25">
      <c r="B153" s="22">
        <v>43456.031618147535</v>
      </c>
      <c r="C153" s="22">
        <v>43398</v>
      </c>
      <c r="D153" s="22">
        <v>43449.013472196442</v>
      </c>
      <c r="E153" s="21" t="s">
        <v>262</v>
      </c>
      <c r="F153" s="21" t="s">
        <v>269</v>
      </c>
      <c r="G153" s="21" t="s">
        <v>373</v>
      </c>
      <c r="H153" s="23">
        <v>2178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10</v>
      </c>
      <c r="L153">
        <f>IF(TbRegistroSaídas[[#This Row],[DATA DA COMPETÊNCIA]]="",0,YEAR(TbRegistroSaídas[[#This Row],[DATA DA COMPETÊNCIA]]))</f>
        <v>2018</v>
      </c>
      <c r="M153" s="42">
        <f>IF(TbRegistroSaídas[[#This Row],[DATA DO CAIXA PREVISTO]]="",0,YEAR(TbRegistroSaídas[[#This Row],[DATA DO CAIXA PREVISTO]]))</f>
        <v>2018</v>
      </c>
      <c r="N153" s="42">
        <f>IF(TbRegistroSaídas[[#This Row],[DATA DO CAIXA PREVISTO]]="",0,MONTH(TbRegistroSaídas[[#This Row],[DATA DO CAIXA PREVISTO]]))</f>
        <v>12</v>
      </c>
      <c r="O15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7.0181459510931745</v>
      </c>
    </row>
    <row r="154" spans="2:15" ht="23.1" customHeight="1" x14ac:dyDescent="0.25">
      <c r="B154" s="22">
        <v>43424.062053727328</v>
      </c>
      <c r="C154" s="22">
        <v>43400</v>
      </c>
      <c r="D154" s="22">
        <v>43424.062053727328</v>
      </c>
      <c r="E154" s="21" t="s">
        <v>262</v>
      </c>
      <c r="F154" s="21" t="s">
        <v>30</v>
      </c>
      <c r="G154" s="21" t="s">
        <v>374</v>
      </c>
      <c r="H154" s="23">
        <v>4052</v>
      </c>
      <c r="I154">
        <f>IF(TbRegistroSaídas[[#This Row],[DATA DO CAIXA REALIZADO]]="",0,MONTH(TbRegistroSaídas[[#This Row],[DATA DO CAIXA REALIZADO]]))</f>
        <v>11</v>
      </c>
      <c r="J154">
        <f>IF(TbRegistroSaídas[[#This Row],[DATA DO CAIXA REALIZADO]]="",0,YEAR(TbRegistroSaídas[[#This Row],[DATA DO CAIXA REALIZADO]]))</f>
        <v>2018</v>
      </c>
      <c r="K154">
        <f>IF(TbRegistroSaídas[[#This Row],[DATA DA COMPETÊNCIA]]="",0,MONTH(TbRegistroSaídas[[#This Row],[DATA DA COMPETÊNCIA]]))</f>
        <v>10</v>
      </c>
      <c r="L154">
        <f>IF(TbRegistroSaídas[[#This Row],[DATA DA COMPETÊNCIA]]="",0,YEAR(TbRegistroSaídas[[#This Row],[DATA DA COMPETÊNCIA]]))</f>
        <v>2018</v>
      </c>
      <c r="M154" s="42">
        <f>IF(TbRegistroSaídas[[#This Row],[DATA DO CAIXA PREVISTO]]="",0,YEAR(TbRegistroSaídas[[#This Row],[DATA DO CAIXA PREVISTO]]))</f>
        <v>2018</v>
      </c>
      <c r="N154" s="42">
        <f>IF(TbRegistroSaídas[[#This Row],[DATA DO CAIXA PREVISTO]]="",0,MONTH(TbRegistroSaídas[[#This Row],[DATA DO CAIXA PREVISTO]]))</f>
        <v>11</v>
      </c>
      <c r="O15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5" spans="2:15" ht="23.1" customHeight="1" x14ac:dyDescent="0.25">
      <c r="B155" s="22">
        <v>43420.587272347206</v>
      </c>
      <c r="C155" s="22">
        <v>43403</v>
      </c>
      <c r="D155" s="22">
        <v>43420.587272347206</v>
      </c>
      <c r="E155" s="21" t="s">
        <v>262</v>
      </c>
      <c r="F155" s="21" t="s">
        <v>27</v>
      </c>
      <c r="G155" s="21" t="s">
        <v>375</v>
      </c>
      <c r="H155" s="23">
        <v>2864</v>
      </c>
      <c r="I155">
        <f>IF(TbRegistroSaídas[[#This Row],[DATA DO CAIXA REALIZADO]]="",0,MONTH(TbRegistroSaídas[[#This Row],[DATA DO CAIXA REALIZADO]]))</f>
        <v>11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10</v>
      </c>
      <c r="L155">
        <f>IF(TbRegistroSaídas[[#This Row],[DATA DA COMPETÊNCIA]]="",0,YEAR(TbRegistroSaídas[[#This Row],[DATA DA COMPETÊNCIA]]))</f>
        <v>2018</v>
      </c>
      <c r="M155" s="42">
        <f>IF(TbRegistroSaídas[[#This Row],[DATA DO CAIXA PREVISTO]]="",0,YEAR(TbRegistroSaídas[[#This Row],[DATA DO CAIXA PREVISTO]]))</f>
        <v>2018</v>
      </c>
      <c r="N155" s="42">
        <f>IF(TbRegistroSaídas[[#This Row],[DATA DO CAIXA PREVISTO]]="",0,MONTH(TbRegistroSaídas[[#This Row],[DATA DO CAIXA PREVISTO]]))</f>
        <v>11</v>
      </c>
      <c r="O15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6" spans="2:15" ht="23.1" customHeight="1" x14ac:dyDescent="0.25">
      <c r="B156" s="22">
        <v>43461.891878681301</v>
      </c>
      <c r="C156" s="22">
        <v>43405</v>
      </c>
      <c r="D156" s="22">
        <v>43461.891878681301</v>
      </c>
      <c r="E156" s="21" t="s">
        <v>262</v>
      </c>
      <c r="F156" s="21" t="s">
        <v>269</v>
      </c>
      <c r="G156" s="21" t="s">
        <v>376</v>
      </c>
      <c r="H156" s="23">
        <v>2425</v>
      </c>
      <c r="I156">
        <f>IF(TbRegistroSaídas[[#This Row],[DATA DO CAIXA REALIZADO]]="",0,MONTH(TbRegistroSaídas[[#This Row],[DATA DO CAIXA REALIZADO]]))</f>
        <v>12</v>
      </c>
      <c r="J156">
        <f>IF(TbRegistroSaídas[[#This Row],[DATA DO CAIXA REALIZADO]]="",0,YEAR(TbRegistroSaídas[[#This Row],[DATA DO CAIXA REALIZADO]]))</f>
        <v>2018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42">
        <f>IF(TbRegistroSaídas[[#This Row],[DATA DO CAIXA PREVISTO]]="",0,YEAR(TbRegistroSaídas[[#This Row],[DATA DO CAIXA PREVISTO]]))</f>
        <v>2018</v>
      </c>
      <c r="N156" s="42">
        <f>IF(TbRegistroSaídas[[#This Row],[DATA DO CAIXA PREVISTO]]="",0,MONTH(TbRegistroSaídas[[#This Row],[DATA DO CAIXA PREVISTO]]))</f>
        <v>12</v>
      </c>
      <c r="O15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7" spans="2:15" ht="23.1" customHeight="1" x14ac:dyDescent="0.25">
      <c r="B157" s="22">
        <v>43491.131651867006</v>
      </c>
      <c r="C157" s="22">
        <v>43407</v>
      </c>
      <c r="D157" s="22">
        <v>43466.552162254069</v>
      </c>
      <c r="E157" s="21" t="s">
        <v>262</v>
      </c>
      <c r="F157" s="21" t="s">
        <v>27</v>
      </c>
      <c r="G157" s="21" t="s">
        <v>294</v>
      </c>
      <c r="H157" s="23">
        <v>1542</v>
      </c>
      <c r="I157">
        <f>IF(TbRegistroSaídas[[#This Row],[DATA DO CAIXA REALIZADO]]="",0,MONTH(TbRegistroSaídas[[#This Row],[DATA DO CAIXA REALIZADO]]))</f>
        <v>1</v>
      </c>
      <c r="J157">
        <f>IF(TbRegistroSaídas[[#This Row],[DATA DO CAIXA REALIZADO]]="",0,YEAR(TbRegistroSaídas[[#This Row],[DATA DO CAIXA REALIZADO]]))</f>
        <v>2019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42">
        <f>IF(TbRegistroSaídas[[#This Row],[DATA DO CAIXA PREVISTO]]="",0,YEAR(TbRegistroSaídas[[#This Row],[DATA DO CAIXA PREVISTO]]))</f>
        <v>2019</v>
      </c>
      <c r="N157" s="42">
        <f>IF(TbRegistroSaídas[[#This Row],[DATA DO CAIXA PREVISTO]]="",0,MONTH(TbRegistroSaídas[[#This Row],[DATA DO CAIXA PREVISTO]]))</f>
        <v>1</v>
      </c>
      <c r="O15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24.579489612937323</v>
      </c>
    </row>
    <row r="158" spans="2:15" ht="23.1" customHeight="1" x14ac:dyDescent="0.25">
      <c r="B158" s="22">
        <v>43446.7351960983</v>
      </c>
      <c r="C158" s="22">
        <v>43412</v>
      </c>
      <c r="D158" s="22">
        <v>43446.7351960983</v>
      </c>
      <c r="E158" s="21" t="s">
        <v>262</v>
      </c>
      <c r="F158" s="21" t="s">
        <v>269</v>
      </c>
      <c r="G158" s="21" t="s">
        <v>377</v>
      </c>
      <c r="H158" s="23">
        <v>1736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42">
        <f>IF(TbRegistroSaídas[[#This Row],[DATA DO CAIXA PREVISTO]]="",0,YEAR(TbRegistroSaídas[[#This Row],[DATA DO CAIXA PREVISTO]]))</f>
        <v>2018</v>
      </c>
      <c r="N158" s="42">
        <f>IF(TbRegistroSaídas[[#This Row],[DATA DO CAIXA PREVISTO]]="",0,MONTH(TbRegistroSaídas[[#This Row],[DATA DO CAIXA PREVISTO]]))</f>
        <v>12</v>
      </c>
      <c r="O15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9" spans="2:15" ht="23.1" customHeight="1" x14ac:dyDescent="0.25">
      <c r="B159" s="22">
        <v>43474.679630611819</v>
      </c>
      <c r="C159" s="22">
        <v>43415</v>
      </c>
      <c r="D159" s="22">
        <v>43474.679630611819</v>
      </c>
      <c r="E159" s="21" t="s">
        <v>262</v>
      </c>
      <c r="F159" s="21" t="s">
        <v>14</v>
      </c>
      <c r="G159" s="21" t="s">
        <v>378</v>
      </c>
      <c r="H159" s="23">
        <v>1628</v>
      </c>
      <c r="I159">
        <f>IF(TbRegistroSaídas[[#This Row],[DATA DO CAIXA REALIZADO]]="",0,MONTH(TbRegistroSaídas[[#This Row],[DATA DO CAIXA REALIZADO]]))</f>
        <v>1</v>
      </c>
      <c r="J159">
        <f>IF(TbRegistroSaídas[[#This Row],[DATA DO CAIXA REALIZADO]]="",0,YEAR(TbRegistroSaídas[[#This Row],[DATA DO CAIXA REALIZADO]]))</f>
        <v>2019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42">
        <f>IF(TbRegistroSaídas[[#This Row],[DATA DO CAIXA PREVISTO]]="",0,YEAR(TbRegistroSaídas[[#This Row],[DATA DO CAIXA PREVISTO]]))</f>
        <v>2019</v>
      </c>
      <c r="N159" s="42">
        <f>IF(TbRegistroSaídas[[#This Row],[DATA DO CAIXA PREVISTO]]="",0,MONTH(TbRegistroSaídas[[#This Row],[DATA DO CAIXA PREVISTO]]))</f>
        <v>1</v>
      </c>
      <c r="O15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0" spans="2:15" ht="23.1" customHeight="1" x14ac:dyDescent="0.25">
      <c r="B160" s="22">
        <v>43420.10775852378</v>
      </c>
      <c r="C160" s="22">
        <v>43417</v>
      </c>
      <c r="D160" s="22">
        <v>43420.10775852378</v>
      </c>
      <c r="E160" s="21" t="s">
        <v>262</v>
      </c>
      <c r="F160" s="21" t="s">
        <v>269</v>
      </c>
      <c r="G160" s="21" t="s">
        <v>379</v>
      </c>
      <c r="H160" s="23">
        <v>3853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42">
        <f>IF(TbRegistroSaídas[[#This Row],[DATA DO CAIXA PREVISTO]]="",0,YEAR(TbRegistroSaídas[[#This Row],[DATA DO CAIXA PREVISTO]]))</f>
        <v>2018</v>
      </c>
      <c r="N160" s="42">
        <f>IF(TbRegistroSaídas[[#This Row],[DATA DO CAIXA PREVISTO]]="",0,MONTH(TbRegistroSaídas[[#This Row],[DATA DO CAIXA PREVISTO]]))</f>
        <v>11</v>
      </c>
      <c r="O16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1" spans="2:15" ht="23.1" customHeight="1" x14ac:dyDescent="0.25">
      <c r="B161" s="22">
        <v>43451.20401159949</v>
      </c>
      <c r="C161" s="22">
        <v>43421</v>
      </c>
      <c r="D161" s="22">
        <v>43451.20401159949</v>
      </c>
      <c r="E161" s="21" t="s">
        <v>262</v>
      </c>
      <c r="F161" s="21" t="s">
        <v>14</v>
      </c>
      <c r="G161" s="21" t="s">
        <v>380</v>
      </c>
      <c r="H161" s="23">
        <v>883</v>
      </c>
      <c r="I161">
        <f>IF(TbRegistroSaídas[[#This Row],[DATA DO CAIXA REALIZADO]]="",0,MONTH(TbRegistroSaídas[[#This Row],[DATA DO CAIXA REALIZADO]]))</f>
        <v>12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42">
        <f>IF(TbRegistroSaídas[[#This Row],[DATA DO CAIXA PREVISTO]]="",0,YEAR(TbRegistroSaídas[[#This Row],[DATA DO CAIXA PREVISTO]]))</f>
        <v>2018</v>
      </c>
      <c r="N161" s="42">
        <f>IF(TbRegistroSaídas[[#This Row],[DATA DO CAIXA PREVISTO]]="",0,MONTH(TbRegistroSaídas[[#This Row],[DATA DO CAIXA PREVISTO]]))</f>
        <v>12</v>
      </c>
      <c r="O16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2" spans="2:15" ht="23.1" customHeight="1" x14ac:dyDescent="0.25">
      <c r="B162" s="22">
        <v>43441.762171101494</v>
      </c>
      <c r="C162" s="22">
        <v>43421</v>
      </c>
      <c r="D162" s="22">
        <v>43441.762171101494</v>
      </c>
      <c r="E162" s="21" t="s">
        <v>262</v>
      </c>
      <c r="F162" s="21" t="s">
        <v>269</v>
      </c>
      <c r="G162" s="21" t="s">
        <v>381</v>
      </c>
      <c r="H162" s="23">
        <v>976</v>
      </c>
      <c r="I162">
        <f>IF(TbRegistroSaídas[[#This Row],[DATA DO CAIXA REALIZADO]]="",0,MONTH(TbRegistroSaídas[[#This Row],[DATA DO CAIXA REALIZADO]]))</f>
        <v>12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42">
        <f>IF(TbRegistroSaídas[[#This Row],[DATA DO CAIXA PREVISTO]]="",0,YEAR(TbRegistroSaídas[[#This Row],[DATA DO CAIXA PREVISTO]]))</f>
        <v>2018</v>
      </c>
      <c r="N162" s="42">
        <f>IF(TbRegistroSaídas[[#This Row],[DATA DO CAIXA PREVISTO]]="",0,MONTH(TbRegistroSaídas[[#This Row],[DATA DO CAIXA PREVISTO]]))</f>
        <v>12</v>
      </c>
      <c r="O16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3" spans="2:15" ht="23.1" customHeight="1" x14ac:dyDescent="0.25">
      <c r="B163" s="22">
        <v>43465.942395888327</v>
      </c>
      <c r="C163" s="22">
        <v>43424</v>
      </c>
      <c r="D163" s="22">
        <v>43465.942395888327</v>
      </c>
      <c r="E163" s="21" t="s">
        <v>262</v>
      </c>
      <c r="F163" s="21" t="s">
        <v>14</v>
      </c>
      <c r="G163" s="21" t="s">
        <v>382</v>
      </c>
      <c r="H163" s="23">
        <v>2663</v>
      </c>
      <c r="I163">
        <f>IF(TbRegistroSaídas[[#This Row],[DATA DO CAIXA REALIZADO]]="",0,MONTH(TbRegistroSaídas[[#This Row],[DATA DO CAIXA REALIZADO]]))</f>
        <v>12</v>
      </c>
      <c r="J163">
        <f>IF(TbRegistroSaídas[[#This Row],[DATA DO CAIXA REALIZADO]]="",0,YEAR(TbRegistroSaídas[[#This Row],[DATA DO CAIXA REALIZADO]]))</f>
        <v>2018</v>
      </c>
      <c r="K163">
        <f>IF(TbRegistroSaídas[[#This Row],[DATA DA COMPETÊNCIA]]="",0,MONTH(TbRegistroSaídas[[#This Row],[DATA DA COMPETÊNCIA]]))</f>
        <v>11</v>
      </c>
      <c r="L163">
        <f>IF(TbRegistroSaídas[[#This Row],[DATA DA COMPETÊNCIA]]="",0,YEAR(TbRegistroSaídas[[#This Row],[DATA DA COMPETÊNCIA]]))</f>
        <v>2018</v>
      </c>
      <c r="M163" s="42">
        <f>IF(TbRegistroSaídas[[#This Row],[DATA DO CAIXA PREVISTO]]="",0,YEAR(TbRegistroSaídas[[#This Row],[DATA DO CAIXA PREVISTO]]))</f>
        <v>2018</v>
      </c>
      <c r="N163" s="42">
        <f>IF(TbRegistroSaídas[[#This Row],[DATA DO CAIXA PREVISTO]]="",0,MONTH(TbRegistroSaídas[[#This Row],[DATA DO CAIXA PREVISTO]]))</f>
        <v>12</v>
      </c>
      <c r="O16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4" spans="2:15" ht="23.1" customHeight="1" x14ac:dyDescent="0.25">
      <c r="B164" s="22">
        <v>43430.953637786966</v>
      </c>
      <c r="C164" s="22">
        <v>43430</v>
      </c>
      <c r="D164" s="22">
        <v>43430.953637786966</v>
      </c>
      <c r="E164" s="21" t="s">
        <v>262</v>
      </c>
      <c r="F164" s="21" t="s">
        <v>269</v>
      </c>
      <c r="G164" s="21" t="s">
        <v>383</v>
      </c>
      <c r="H164" s="23">
        <v>4888</v>
      </c>
      <c r="I164">
        <f>IF(TbRegistroSaídas[[#This Row],[DATA DO CAIXA REALIZADO]]="",0,MONTH(TbRegistroSaídas[[#This Row],[DATA DO CAIXA REALIZADO]]))</f>
        <v>11</v>
      </c>
      <c r="J164">
        <f>IF(TbRegistroSaídas[[#This Row],[DATA DO CAIXA REALIZADO]]="",0,YEAR(TbRegistroSaídas[[#This Row],[DATA DO CAIXA REALIZADO]]))</f>
        <v>2018</v>
      </c>
      <c r="K164">
        <f>IF(TbRegistroSaídas[[#This Row],[DATA DA COMPETÊNCIA]]="",0,MONTH(TbRegistroSaídas[[#This Row],[DATA DA COMPETÊNCIA]]))</f>
        <v>11</v>
      </c>
      <c r="L164">
        <f>IF(TbRegistroSaídas[[#This Row],[DATA DA COMPETÊNCIA]]="",0,YEAR(TbRegistroSaídas[[#This Row],[DATA DA COMPETÊNCIA]]))</f>
        <v>2018</v>
      </c>
      <c r="M164" s="42">
        <f>IF(TbRegistroSaídas[[#This Row],[DATA DO CAIXA PREVISTO]]="",0,YEAR(TbRegistroSaídas[[#This Row],[DATA DO CAIXA PREVISTO]]))</f>
        <v>2018</v>
      </c>
      <c r="N164" s="42">
        <f>IF(TbRegistroSaídas[[#This Row],[DATA DO CAIXA PREVISTO]]="",0,MONTH(TbRegistroSaídas[[#This Row],[DATA DO CAIXA PREVISTO]]))</f>
        <v>11</v>
      </c>
      <c r="O16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5" spans="2:15" ht="23.1" customHeight="1" x14ac:dyDescent="0.25">
      <c r="B165" s="22">
        <v>43517.76387190332</v>
      </c>
      <c r="C165" s="22">
        <v>43433</v>
      </c>
      <c r="D165" s="22">
        <v>43478.804327652433</v>
      </c>
      <c r="E165" s="21" t="s">
        <v>262</v>
      </c>
      <c r="F165" s="21" t="s">
        <v>14</v>
      </c>
      <c r="G165" s="21" t="s">
        <v>384</v>
      </c>
      <c r="H165" s="23">
        <v>2030</v>
      </c>
      <c r="I165">
        <f>IF(TbRegistroSaídas[[#This Row],[DATA DO CAIXA REALIZADO]]="",0,MONTH(TbRegistroSaídas[[#This Row],[DATA DO CAIXA REALIZADO]]))</f>
        <v>2</v>
      </c>
      <c r="J165">
        <f>IF(TbRegistroSaídas[[#This Row],[DATA DO CAIXA REALIZADO]]="",0,YEAR(TbRegistroSaídas[[#This Row],[DATA DO CAIXA REALIZADO]]))</f>
        <v>2019</v>
      </c>
      <c r="K165">
        <f>IF(TbRegistroSaídas[[#This Row],[DATA DA COMPETÊNCIA]]="",0,MONTH(TbRegistroSaídas[[#This Row],[DATA DA COMPETÊNCIA]]))</f>
        <v>11</v>
      </c>
      <c r="L165">
        <f>IF(TbRegistroSaídas[[#This Row],[DATA DA COMPETÊNCIA]]="",0,YEAR(TbRegistroSaídas[[#This Row],[DATA DA COMPETÊNCIA]]))</f>
        <v>2018</v>
      </c>
      <c r="M165" s="42">
        <f>IF(TbRegistroSaídas[[#This Row],[DATA DO CAIXA PREVISTO]]="",0,YEAR(TbRegistroSaídas[[#This Row],[DATA DO CAIXA PREVISTO]]))</f>
        <v>2019</v>
      </c>
      <c r="N165" s="42">
        <f>IF(TbRegistroSaídas[[#This Row],[DATA DO CAIXA PREVISTO]]="",0,MONTH(TbRegistroSaídas[[#This Row],[DATA DO CAIXA PREVISTO]]))</f>
        <v>1</v>
      </c>
      <c r="O16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38.95954425088712</v>
      </c>
    </row>
    <row r="166" spans="2:15" ht="23.1" customHeight="1" x14ac:dyDescent="0.25">
      <c r="B166" s="22" t="s">
        <v>277</v>
      </c>
      <c r="C166" s="22">
        <v>43436</v>
      </c>
      <c r="D166" s="22">
        <v>43485.820929970221</v>
      </c>
      <c r="E166" s="21" t="s">
        <v>262</v>
      </c>
      <c r="F166" s="21" t="s">
        <v>269</v>
      </c>
      <c r="G166" s="21" t="s">
        <v>385</v>
      </c>
      <c r="H166" s="23">
        <v>2117</v>
      </c>
      <c r="I166">
        <f>IF(TbRegistroSaídas[[#This Row],[DATA DO CAIXA REALIZADO]]="",0,MONTH(TbRegistroSaídas[[#This Row],[DATA DO CAIXA REALIZADO]]))</f>
        <v>0</v>
      </c>
      <c r="J166">
        <f>IF(TbRegistroSaídas[[#This Row],[DATA DO CAIXA REALIZADO]]="",0,YEAR(TbRegistroSaídas[[#This Row],[DATA DO CAIXA REALIZADO]]))</f>
        <v>0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42">
        <f>IF(TbRegistroSaídas[[#This Row],[DATA DO CAIXA PREVISTO]]="",0,YEAR(TbRegistroSaídas[[#This Row],[DATA DO CAIXA PREVISTO]]))</f>
        <v>2019</v>
      </c>
      <c r="N166" s="42">
        <f>IF(TbRegistroSaídas[[#This Row],[DATA DO CAIXA PREVISTO]]="",0,MONTH(TbRegistroSaídas[[#This Row],[DATA DO CAIXA PREVISTO]]))</f>
        <v>1</v>
      </c>
      <c r="O16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641.17907002977881</v>
      </c>
    </row>
    <row r="167" spans="2:15" ht="23.1" customHeight="1" x14ac:dyDescent="0.25">
      <c r="B167" s="22">
        <v>43576.35130395602</v>
      </c>
      <c r="C167" s="22">
        <v>43438</v>
      </c>
      <c r="D167" s="22">
        <v>43494.750065134205</v>
      </c>
      <c r="E167" s="21" t="s">
        <v>262</v>
      </c>
      <c r="F167" s="21" t="s">
        <v>269</v>
      </c>
      <c r="G167" s="21" t="s">
        <v>386</v>
      </c>
      <c r="H167" s="23">
        <v>1236</v>
      </c>
      <c r="I167">
        <f>IF(TbRegistroSaídas[[#This Row],[DATA DO CAIXA REALIZADO]]="",0,MONTH(TbRegistroSaídas[[#This Row],[DATA DO CAIXA REALIZADO]]))</f>
        <v>4</v>
      </c>
      <c r="J167">
        <f>IF(TbRegistroSaídas[[#This Row],[DATA DO CAIXA REALIZADO]]="",0,YEAR(TbRegistroSaídas[[#This Row],[DATA DO CAIXA REALIZADO]]))</f>
        <v>2019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42">
        <f>IF(TbRegistroSaídas[[#This Row],[DATA DO CAIXA PREVISTO]]="",0,YEAR(TbRegistroSaídas[[#This Row],[DATA DO CAIXA PREVISTO]]))</f>
        <v>2019</v>
      </c>
      <c r="N167" s="42">
        <f>IF(TbRegistroSaídas[[#This Row],[DATA DO CAIXA PREVISTO]]="",0,MONTH(TbRegistroSaídas[[#This Row],[DATA DO CAIXA PREVISTO]]))</f>
        <v>1</v>
      </c>
      <c r="O16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81.601238821815059</v>
      </c>
    </row>
    <row r="168" spans="2:15" ht="23.1" customHeight="1" x14ac:dyDescent="0.25">
      <c r="B168" s="22">
        <v>43465.7468934922</v>
      </c>
      <c r="C168" s="22">
        <v>43443</v>
      </c>
      <c r="D168" s="22">
        <v>43465.7468934922</v>
      </c>
      <c r="E168" s="21" t="s">
        <v>262</v>
      </c>
      <c r="F168" s="21" t="s">
        <v>269</v>
      </c>
      <c r="G168" s="21" t="s">
        <v>387</v>
      </c>
      <c r="H168" s="23">
        <v>426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42">
        <f>IF(TbRegistroSaídas[[#This Row],[DATA DO CAIXA PREVISTO]]="",0,YEAR(TbRegistroSaídas[[#This Row],[DATA DO CAIXA PREVISTO]]))</f>
        <v>2018</v>
      </c>
      <c r="N168" s="42">
        <f>IF(TbRegistroSaídas[[#This Row],[DATA DO CAIXA PREVISTO]]="",0,MONTH(TbRegistroSaídas[[#This Row],[DATA DO CAIXA PREVISTO]]))</f>
        <v>12</v>
      </c>
      <c r="O16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9" spans="2:15" ht="23.1" customHeight="1" x14ac:dyDescent="0.25">
      <c r="B169" s="22">
        <v>43465.107280855569</v>
      </c>
      <c r="C169" s="22">
        <v>43444</v>
      </c>
      <c r="D169" s="22">
        <v>43458.160574156776</v>
      </c>
      <c r="E169" s="21" t="s">
        <v>262</v>
      </c>
      <c r="F169" s="21" t="s">
        <v>27</v>
      </c>
      <c r="G169" s="21" t="s">
        <v>388</v>
      </c>
      <c r="H169" s="23">
        <v>3956</v>
      </c>
      <c r="I169">
        <f>IF(TbRegistroSaídas[[#This Row],[DATA DO CAIXA REALIZADO]]="",0,MONTH(TbRegistroSaídas[[#This Row],[DATA DO CAIXA REALIZADO]]))</f>
        <v>12</v>
      </c>
      <c r="J169">
        <f>IF(TbRegistroSaídas[[#This Row],[DATA DO CAIXA REALIZADO]]="",0,YEAR(TbRegistroSaídas[[#This Row],[DATA DO CAIXA REALIZADO]]))</f>
        <v>2018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42">
        <f>IF(TbRegistroSaídas[[#This Row],[DATA DO CAIXA PREVISTO]]="",0,YEAR(TbRegistroSaídas[[#This Row],[DATA DO CAIXA PREVISTO]]))</f>
        <v>2018</v>
      </c>
      <c r="N169" s="42">
        <f>IF(TbRegistroSaídas[[#This Row],[DATA DO CAIXA PREVISTO]]="",0,MONTH(TbRegistroSaídas[[#This Row],[DATA DO CAIXA PREVISTO]]))</f>
        <v>12</v>
      </c>
      <c r="O16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6.9467066987926955</v>
      </c>
    </row>
    <row r="170" spans="2:15" ht="23.1" customHeight="1" x14ac:dyDescent="0.25">
      <c r="B170" s="22" t="s">
        <v>277</v>
      </c>
      <c r="C170" s="22">
        <v>43448</v>
      </c>
      <c r="D170" s="22">
        <v>43480.746977784853</v>
      </c>
      <c r="E170" s="21" t="s">
        <v>262</v>
      </c>
      <c r="F170" s="21" t="s">
        <v>269</v>
      </c>
      <c r="G170" s="21" t="s">
        <v>389</v>
      </c>
      <c r="H170" s="23">
        <v>3042</v>
      </c>
      <c r="I170">
        <f>IF(TbRegistroSaídas[[#This Row],[DATA DO CAIXA REALIZADO]]="",0,MONTH(TbRegistroSaídas[[#This Row],[DATA DO CAIXA REALIZADO]]))</f>
        <v>0</v>
      </c>
      <c r="J170">
        <f>IF(TbRegistroSaídas[[#This Row],[DATA DO CAIXA REALIZADO]]="",0,YEAR(TbRegistroSaídas[[#This Row],[DATA DO CAIXA REALIZADO]]))</f>
        <v>0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42">
        <f>IF(TbRegistroSaídas[[#This Row],[DATA DO CAIXA PREVISTO]]="",0,YEAR(TbRegistroSaídas[[#This Row],[DATA DO CAIXA PREVISTO]]))</f>
        <v>2019</v>
      </c>
      <c r="N170" s="42">
        <f>IF(TbRegistroSaídas[[#This Row],[DATA DO CAIXA PREVISTO]]="",0,MONTH(TbRegistroSaídas[[#This Row],[DATA DO CAIXA PREVISTO]]))</f>
        <v>1</v>
      </c>
      <c r="O17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646.25302221514721</v>
      </c>
    </row>
    <row r="171" spans="2:15" ht="23.1" customHeight="1" x14ac:dyDescent="0.25">
      <c r="B171" s="22">
        <v>43506.264597842761</v>
      </c>
      <c r="C171" s="22">
        <v>43449</v>
      </c>
      <c r="D171" s="22">
        <v>43489.335938548378</v>
      </c>
      <c r="E171" s="21" t="s">
        <v>262</v>
      </c>
      <c r="F171" s="21" t="s">
        <v>269</v>
      </c>
      <c r="G171" s="21" t="s">
        <v>390</v>
      </c>
      <c r="H171" s="23">
        <v>1434</v>
      </c>
      <c r="I171">
        <f>IF(TbRegistroSaídas[[#This Row],[DATA DO CAIXA REALIZADO]]="",0,MONTH(TbRegistroSaídas[[#This Row],[DATA DO CAIXA REALIZADO]]))</f>
        <v>2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42">
        <f>IF(TbRegistroSaídas[[#This Row],[DATA DO CAIXA PREVISTO]]="",0,YEAR(TbRegistroSaídas[[#This Row],[DATA DO CAIXA PREVISTO]]))</f>
        <v>2019</v>
      </c>
      <c r="N171" s="42">
        <f>IF(TbRegistroSaídas[[#This Row],[DATA DO CAIXA PREVISTO]]="",0,MONTH(TbRegistroSaídas[[#This Row],[DATA DO CAIXA PREVISTO]]))</f>
        <v>1</v>
      </c>
      <c r="O17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16.928659294382669</v>
      </c>
    </row>
    <row r="172" spans="2:15" ht="23.1" customHeight="1" x14ac:dyDescent="0.25">
      <c r="B172" s="22">
        <v>43487.188431641203</v>
      </c>
      <c r="C172" s="22">
        <v>43452</v>
      </c>
      <c r="D172" s="22">
        <v>43487.188431641203</v>
      </c>
      <c r="E172" s="21" t="s">
        <v>262</v>
      </c>
      <c r="F172" s="21" t="s">
        <v>19</v>
      </c>
      <c r="G172" s="21" t="s">
        <v>391</v>
      </c>
      <c r="H172" s="23">
        <v>1782</v>
      </c>
      <c r="I172">
        <f>IF(TbRegistroSaídas[[#This Row],[DATA DO CAIXA REALIZADO]]="",0,MONTH(TbRegistroSaídas[[#This Row],[DATA DO CAIXA REALIZADO]]))</f>
        <v>1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42">
        <f>IF(TbRegistroSaídas[[#This Row],[DATA DO CAIXA PREVISTO]]="",0,YEAR(TbRegistroSaídas[[#This Row],[DATA DO CAIXA PREVISTO]]))</f>
        <v>2019</v>
      </c>
      <c r="N172" s="42">
        <f>IF(TbRegistroSaídas[[#This Row],[DATA DO CAIXA PREVISTO]]="",0,MONTH(TbRegistroSaídas[[#This Row],[DATA DO CAIXA PREVISTO]]))</f>
        <v>1</v>
      </c>
      <c r="O17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3" spans="2:15" ht="23.1" customHeight="1" x14ac:dyDescent="0.25">
      <c r="B173" s="22">
        <v>43514.403187421965</v>
      </c>
      <c r="C173" s="22">
        <v>43459</v>
      </c>
      <c r="D173" s="22">
        <v>43514.403187421965</v>
      </c>
      <c r="E173" s="21" t="s">
        <v>262</v>
      </c>
      <c r="F173" s="21" t="s">
        <v>269</v>
      </c>
      <c r="G173" s="21" t="s">
        <v>392</v>
      </c>
      <c r="H173" s="23">
        <v>365</v>
      </c>
      <c r="I173">
        <f>IF(TbRegistroSaídas[[#This Row],[DATA DO CAIXA REALIZADO]]="",0,MONTH(TbRegistroSaídas[[#This Row],[DATA DO CAIXA REALIZADO]]))</f>
        <v>2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12</v>
      </c>
      <c r="L173">
        <f>IF(TbRegistroSaídas[[#This Row],[DATA DA COMPETÊNCIA]]="",0,YEAR(TbRegistroSaídas[[#This Row],[DATA DA COMPETÊNCIA]]))</f>
        <v>2018</v>
      </c>
      <c r="M173" s="42">
        <f>IF(TbRegistroSaídas[[#This Row],[DATA DO CAIXA PREVISTO]]="",0,YEAR(TbRegistroSaídas[[#This Row],[DATA DO CAIXA PREVISTO]]))</f>
        <v>2019</v>
      </c>
      <c r="N173" s="42">
        <f>IF(TbRegistroSaídas[[#This Row],[DATA DO CAIXA PREVISTO]]="",0,MONTH(TbRegistroSaídas[[#This Row],[DATA DO CAIXA PREVISTO]]))</f>
        <v>2</v>
      </c>
      <c r="O17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4" spans="2:15" ht="23.1" customHeight="1" x14ac:dyDescent="0.25">
      <c r="B174" s="22">
        <v>43491.679228472654</v>
      </c>
      <c r="C174" s="22">
        <v>43461</v>
      </c>
      <c r="D174" s="22">
        <v>43491.679228472654</v>
      </c>
      <c r="E174" s="21" t="s">
        <v>262</v>
      </c>
      <c r="F174" s="21" t="s">
        <v>269</v>
      </c>
      <c r="G174" s="21" t="s">
        <v>393</v>
      </c>
      <c r="H174" s="23">
        <v>2757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12</v>
      </c>
      <c r="L174">
        <f>IF(TbRegistroSaídas[[#This Row],[DATA DA COMPETÊNCIA]]="",0,YEAR(TbRegistroSaídas[[#This Row],[DATA DA COMPETÊNCIA]]))</f>
        <v>2018</v>
      </c>
      <c r="M174" s="42">
        <f>IF(TbRegistroSaídas[[#This Row],[DATA DO CAIXA PREVISTO]]="",0,YEAR(TbRegistroSaídas[[#This Row],[DATA DO CAIXA PREVISTO]]))</f>
        <v>2019</v>
      </c>
      <c r="N174" s="42">
        <f>IF(TbRegistroSaídas[[#This Row],[DATA DO CAIXA PREVISTO]]="",0,MONTH(TbRegistroSaídas[[#This Row],[DATA DO CAIXA PREVISTO]]))</f>
        <v>1</v>
      </c>
      <c r="O17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5" spans="2:15" ht="23.1" customHeight="1" x14ac:dyDescent="0.25">
      <c r="B175" s="22">
        <v>43515.206907104708</v>
      </c>
      <c r="C175" s="22">
        <v>43464</v>
      </c>
      <c r="D175" s="22">
        <v>43515.206907104708</v>
      </c>
      <c r="E175" s="21" t="s">
        <v>262</v>
      </c>
      <c r="F175" s="21" t="s">
        <v>19</v>
      </c>
      <c r="G175" s="21" t="s">
        <v>394</v>
      </c>
      <c r="H175" s="23">
        <v>2112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12</v>
      </c>
      <c r="L175">
        <f>IF(TbRegistroSaídas[[#This Row],[DATA DA COMPETÊNCIA]]="",0,YEAR(TbRegistroSaídas[[#This Row],[DATA DA COMPETÊNCIA]]))</f>
        <v>2018</v>
      </c>
      <c r="M175" s="42">
        <f>IF(TbRegistroSaídas[[#This Row],[DATA DO CAIXA PREVISTO]]="",0,YEAR(TbRegistroSaídas[[#This Row],[DATA DO CAIXA PREVISTO]]))</f>
        <v>2019</v>
      </c>
      <c r="N175" s="42">
        <f>IF(TbRegistroSaídas[[#This Row],[DATA DO CAIXA PREVISTO]]="",0,MONTH(TbRegistroSaídas[[#This Row],[DATA DO CAIXA PREVISTO]]))</f>
        <v>2</v>
      </c>
      <c r="O17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6" spans="2:15" ht="23.1" customHeight="1" x14ac:dyDescent="0.25">
      <c r="B176" s="22">
        <v>43573.207294267304</v>
      </c>
      <c r="C176" s="22">
        <v>43467</v>
      </c>
      <c r="D176" s="22">
        <v>43483.579939553441</v>
      </c>
      <c r="E176" s="21" t="s">
        <v>262</v>
      </c>
      <c r="F176" s="21" t="s">
        <v>19</v>
      </c>
      <c r="G176" s="21" t="s">
        <v>395</v>
      </c>
      <c r="H176" s="23">
        <v>2190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42">
        <f>IF(TbRegistroSaídas[[#This Row],[DATA DO CAIXA PREVISTO]]="",0,YEAR(TbRegistroSaídas[[#This Row],[DATA DO CAIXA PREVISTO]]))</f>
        <v>2019</v>
      </c>
      <c r="N176" s="42">
        <f>IF(TbRegistroSaídas[[#This Row],[DATA DO CAIXA PREVISTO]]="",0,MONTH(TbRegistroSaídas[[#This Row],[DATA DO CAIXA PREVISTO]]))</f>
        <v>1</v>
      </c>
      <c r="O17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89.627354713862587</v>
      </c>
    </row>
    <row r="177" spans="2:15" ht="23.1" customHeight="1" x14ac:dyDescent="0.25">
      <c r="B177" s="22">
        <v>43485.642328387614</v>
      </c>
      <c r="C177" s="22">
        <v>43469</v>
      </c>
      <c r="D177" s="22">
        <v>43485.642328387614</v>
      </c>
      <c r="E177" s="21" t="s">
        <v>262</v>
      </c>
      <c r="F177" s="21" t="s">
        <v>269</v>
      </c>
      <c r="G177" s="21" t="s">
        <v>396</v>
      </c>
      <c r="H177" s="23">
        <v>2998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42">
        <f>IF(TbRegistroSaídas[[#This Row],[DATA DO CAIXA PREVISTO]]="",0,YEAR(TbRegistroSaídas[[#This Row],[DATA DO CAIXA PREVISTO]]))</f>
        <v>2019</v>
      </c>
      <c r="N177" s="42">
        <f>IF(TbRegistroSaídas[[#This Row],[DATA DO CAIXA PREVISTO]]="",0,MONTH(TbRegistroSaídas[[#This Row],[DATA DO CAIXA PREVISTO]]))</f>
        <v>1</v>
      </c>
      <c r="O17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8" spans="2:15" ht="23.1" customHeight="1" x14ac:dyDescent="0.25">
      <c r="B178" s="22">
        <v>43501.032672097659</v>
      </c>
      <c r="C178" s="22">
        <v>43476</v>
      </c>
      <c r="D178" s="22">
        <v>43501.032672097659</v>
      </c>
      <c r="E178" s="21" t="s">
        <v>262</v>
      </c>
      <c r="F178" s="21" t="s">
        <v>269</v>
      </c>
      <c r="G178" s="21" t="s">
        <v>397</v>
      </c>
      <c r="H178" s="23">
        <v>3808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42">
        <f>IF(TbRegistroSaídas[[#This Row],[DATA DO CAIXA PREVISTO]]="",0,YEAR(TbRegistroSaídas[[#This Row],[DATA DO CAIXA PREVISTO]]))</f>
        <v>2019</v>
      </c>
      <c r="N178" s="42">
        <f>IF(TbRegistroSaídas[[#This Row],[DATA DO CAIXA PREVISTO]]="",0,MONTH(TbRegistroSaídas[[#This Row],[DATA DO CAIXA PREVISTO]]))</f>
        <v>2</v>
      </c>
      <c r="O17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9" spans="2:15" ht="23.1" customHeight="1" x14ac:dyDescent="0.25">
      <c r="B179" s="22">
        <v>43495.478907818499</v>
      </c>
      <c r="C179" s="22">
        <v>43479</v>
      </c>
      <c r="D179" s="22">
        <v>43495.478907818499</v>
      </c>
      <c r="E179" s="21" t="s">
        <v>262</v>
      </c>
      <c r="F179" s="21" t="s">
        <v>269</v>
      </c>
      <c r="G179" s="21" t="s">
        <v>398</v>
      </c>
      <c r="H179" s="23">
        <v>4928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42">
        <f>IF(TbRegistroSaídas[[#This Row],[DATA DO CAIXA PREVISTO]]="",0,YEAR(TbRegistroSaídas[[#This Row],[DATA DO CAIXA PREVISTO]]))</f>
        <v>2019</v>
      </c>
      <c r="N179" s="42">
        <f>IF(TbRegistroSaídas[[#This Row],[DATA DO CAIXA PREVISTO]]="",0,MONTH(TbRegistroSaídas[[#This Row],[DATA DO CAIXA PREVISTO]]))</f>
        <v>1</v>
      </c>
      <c r="O17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0" spans="2:15" ht="23.1" customHeight="1" x14ac:dyDescent="0.25">
      <c r="B180" s="22">
        <v>43536.025611727033</v>
      </c>
      <c r="C180" s="22">
        <v>43482</v>
      </c>
      <c r="D180" s="22">
        <v>43536.025611727033</v>
      </c>
      <c r="E180" s="21" t="s">
        <v>262</v>
      </c>
      <c r="F180" s="21" t="s">
        <v>19</v>
      </c>
      <c r="G180" s="21" t="s">
        <v>399</v>
      </c>
      <c r="H180" s="23">
        <v>4179</v>
      </c>
      <c r="I180">
        <f>IF(TbRegistroSaídas[[#This Row],[DATA DO CAIXA REALIZADO]]="",0,MONTH(TbRegistroSaídas[[#This Row],[DATA DO CAIXA REALIZADO]]))</f>
        <v>3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42">
        <f>IF(TbRegistroSaídas[[#This Row],[DATA DO CAIXA PREVISTO]]="",0,YEAR(TbRegistroSaídas[[#This Row],[DATA DO CAIXA PREVISTO]]))</f>
        <v>2019</v>
      </c>
      <c r="N180" s="42">
        <f>IF(TbRegistroSaídas[[#This Row],[DATA DO CAIXA PREVISTO]]="",0,MONTH(TbRegistroSaídas[[#This Row],[DATA DO CAIXA PREVISTO]]))</f>
        <v>3</v>
      </c>
      <c r="O18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1" spans="2:15" ht="23.1" customHeight="1" x14ac:dyDescent="0.25">
      <c r="B181" s="22">
        <v>43499.993512821027</v>
      </c>
      <c r="C181" s="22">
        <v>43484</v>
      </c>
      <c r="D181" s="22">
        <v>43499.993512821027</v>
      </c>
      <c r="E181" s="21" t="s">
        <v>262</v>
      </c>
      <c r="F181" s="21" t="s">
        <v>27</v>
      </c>
      <c r="G181" s="21" t="s">
        <v>400</v>
      </c>
      <c r="H181" s="23">
        <v>4896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42">
        <f>IF(TbRegistroSaídas[[#This Row],[DATA DO CAIXA PREVISTO]]="",0,YEAR(TbRegistroSaídas[[#This Row],[DATA DO CAIXA PREVISTO]]))</f>
        <v>2019</v>
      </c>
      <c r="N181" s="42">
        <f>IF(TbRegistroSaídas[[#This Row],[DATA DO CAIXA PREVISTO]]="",0,MONTH(TbRegistroSaídas[[#This Row],[DATA DO CAIXA PREVISTO]]))</f>
        <v>2</v>
      </c>
      <c r="O18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2" spans="2:15" ht="23.1" customHeight="1" x14ac:dyDescent="0.25">
      <c r="B182" s="22">
        <v>43498.131083059947</v>
      </c>
      <c r="C182" s="22">
        <v>43487</v>
      </c>
      <c r="D182" s="22">
        <v>43498.131083059947</v>
      </c>
      <c r="E182" s="21" t="s">
        <v>262</v>
      </c>
      <c r="F182" s="21" t="s">
        <v>19</v>
      </c>
      <c r="G182" s="21" t="s">
        <v>316</v>
      </c>
      <c r="H182" s="23">
        <v>4092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1</v>
      </c>
      <c r="L182">
        <f>IF(TbRegistroSaídas[[#This Row],[DATA DA COMPETÊNCIA]]="",0,YEAR(TbRegistroSaídas[[#This Row],[DATA DA COMPETÊNCIA]]))</f>
        <v>2019</v>
      </c>
      <c r="M182" s="42">
        <f>IF(TbRegistroSaídas[[#This Row],[DATA DO CAIXA PREVISTO]]="",0,YEAR(TbRegistroSaídas[[#This Row],[DATA DO CAIXA PREVISTO]]))</f>
        <v>2019</v>
      </c>
      <c r="N182" s="42">
        <f>IF(TbRegistroSaídas[[#This Row],[DATA DO CAIXA PREVISTO]]="",0,MONTH(TbRegistroSaídas[[#This Row],[DATA DO CAIXA PREVISTO]]))</f>
        <v>2</v>
      </c>
      <c r="O18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3" spans="2:15" ht="23.1" customHeight="1" x14ac:dyDescent="0.25">
      <c r="B183" s="22">
        <v>43496.93367126838</v>
      </c>
      <c r="C183" s="22">
        <v>43492</v>
      </c>
      <c r="D183" s="22">
        <v>43496.93367126838</v>
      </c>
      <c r="E183" s="21" t="s">
        <v>262</v>
      </c>
      <c r="F183" s="21" t="s">
        <v>269</v>
      </c>
      <c r="G183" s="21" t="s">
        <v>401</v>
      </c>
      <c r="H183" s="23">
        <v>2956</v>
      </c>
      <c r="I183">
        <f>IF(TbRegistroSaídas[[#This Row],[DATA DO CAIXA REALIZADO]]="",0,MONTH(TbRegistroSaídas[[#This Row],[DATA DO CAIXA REALIZADO]]))</f>
        <v>1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1</v>
      </c>
      <c r="L183">
        <f>IF(TbRegistroSaídas[[#This Row],[DATA DA COMPETÊNCIA]]="",0,YEAR(TbRegistroSaídas[[#This Row],[DATA DA COMPETÊNCIA]]))</f>
        <v>2019</v>
      </c>
      <c r="M183" s="42">
        <f>IF(TbRegistroSaídas[[#This Row],[DATA DO CAIXA PREVISTO]]="",0,YEAR(TbRegistroSaídas[[#This Row],[DATA DO CAIXA PREVISTO]]))</f>
        <v>2019</v>
      </c>
      <c r="N183" s="42">
        <f>IF(TbRegistroSaídas[[#This Row],[DATA DO CAIXA PREVISTO]]="",0,MONTH(TbRegistroSaídas[[#This Row],[DATA DO CAIXA PREVISTO]]))</f>
        <v>1</v>
      </c>
      <c r="O18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4" spans="2:15" ht="23.1" customHeight="1" x14ac:dyDescent="0.25">
      <c r="B184" s="22">
        <v>43509.777939985303</v>
      </c>
      <c r="C184" s="22">
        <v>43496</v>
      </c>
      <c r="D184" s="22">
        <v>43509.777939985303</v>
      </c>
      <c r="E184" s="21" t="s">
        <v>262</v>
      </c>
      <c r="F184" s="21" t="s">
        <v>19</v>
      </c>
      <c r="G184" s="21" t="s">
        <v>402</v>
      </c>
      <c r="H184" s="23">
        <v>533</v>
      </c>
      <c r="I184">
        <f>IF(TbRegistroSaídas[[#This Row],[DATA DO CAIXA REALIZADO]]="",0,MONTH(TbRegistroSaídas[[#This Row],[DATA DO CAIXA REALIZADO]]))</f>
        <v>2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COMPETÊNCIA]]="",0,MONTH(TbRegistroSaídas[[#This Row],[DATA DA COMPETÊNCIA]]))</f>
        <v>1</v>
      </c>
      <c r="L184">
        <f>IF(TbRegistroSaídas[[#This Row],[DATA DA COMPETÊNCIA]]="",0,YEAR(TbRegistroSaídas[[#This Row],[DATA DA COMPETÊNCIA]]))</f>
        <v>2019</v>
      </c>
      <c r="M184" s="42">
        <f>IF(TbRegistroSaídas[[#This Row],[DATA DO CAIXA PREVISTO]]="",0,YEAR(TbRegistroSaídas[[#This Row],[DATA DO CAIXA PREVISTO]]))</f>
        <v>2019</v>
      </c>
      <c r="N184" s="42">
        <f>IF(TbRegistroSaídas[[#This Row],[DATA DO CAIXA PREVISTO]]="",0,MONTH(TbRegistroSaídas[[#This Row],[DATA DO CAIXA PREVISTO]]))</f>
        <v>2</v>
      </c>
      <c r="O18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5" spans="2:15" ht="23.1" customHeight="1" x14ac:dyDescent="0.25">
      <c r="B185" s="22">
        <v>43520.73063092697</v>
      </c>
      <c r="C185" s="22">
        <v>43497</v>
      </c>
      <c r="D185" s="22">
        <v>43520.73063092697</v>
      </c>
      <c r="E185" s="21" t="s">
        <v>262</v>
      </c>
      <c r="F185" s="21" t="s">
        <v>14</v>
      </c>
      <c r="G185" s="21" t="s">
        <v>403</v>
      </c>
      <c r="H185" s="23">
        <v>3519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42">
        <f>IF(TbRegistroSaídas[[#This Row],[DATA DO CAIXA PREVISTO]]="",0,YEAR(TbRegistroSaídas[[#This Row],[DATA DO CAIXA PREVISTO]]))</f>
        <v>2019</v>
      </c>
      <c r="N185" s="42">
        <f>IF(TbRegistroSaídas[[#This Row],[DATA DO CAIXA PREVISTO]]="",0,MONTH(TbRegistroSaídas[[#This Row],[DATA DO CAIXA PREVISTO]]))</f>
        <v>2</v>
      </c>
      <c r="O18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6" spans="2:15" ht="23.1" customHeight="1" x14ac:dyDescent="0.25">
      <c r="B186" s="22">
        <v>43548.78797907626</v>
      </c>
      <c r="C186" s="22">
        <v>43499</v>
      </c>
      <c r="D186" s="22">
        <v>43548.78797907626</v>
      </c>
      <c r="E186" s="21" t="s">
        <v>262</v>
      </c>
      <c r="F186" s="21" t="s">
        <v>27</v>
      </c>
      <c r="G186" s="21" t="s">
        <v>404</v>
      </c>
      <c r="H186" s="23">
        <v>757</v>
      </c>
      <c r="I186">
        <f>IF(TbRegistroSaídas[[#This Row],[DATA DO CAIXA REALIZADO]]="",0,MONTH(TbRegistroSaídas[[#This Row],[DATA DO CAIXA REALIZADO]]))</f>
        <v>3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42">
        <f>IF(TbRegistroSaídas[[#This Row],[DATA DO CAIXA PREVISTO]]="",0,YEAR(TbRegistroSaídas[[#This Row],[DATA DO CAIXA PREVISTO]]))</f>
        <v>2019</v>
      </c>
      <c r="N186" s="42">
        <f>IF(TbRegistroSaídas[[#This Row],[DATA DO CAIXA PREVISTO]]="",0,MONTH(TbRegistroSaídas[[#This Row],[DATA DO CAIXA PREVISTO]]))</f>
        <v>3</v>
      </c>
      <c r="O18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7" spans="2:15" ht="23.1" customHeight="1" x14ac:dyDescent="0.25">
      <c r="B187" s="22">
        <v>43552.247547339066</v>
      </c>
      <c r="C187" s="22">
        <v>43503</v>
      </c>
      <c r="D187" s="22">
        <v>43552.247547339066</v>
      </c>
      <c r="E187" s="21" t="s">
        <v>262</v>
      </c>
      <c r="F187" s="21" t="s">
        <v>269</v>
      </c>
      <c r="G187" s="21" t="s">
        <v>405</v>
      </c>
      <c r="H187" s="23">
        <v>2688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42">
        <f>IF(TbRegistroSaídas[[#This Row],[DATA DO CAIXA PREVISTO]]="",0,YEAR(TbRegistroSaídas[[#This Row],[DATA DO CAIXA PREVISTO]]))</f>
        <v>2019</v>
      </c>
      <c r="N187" s="42">
        <f>IF(TbRegistroSaídas[[#This Row],[DATA DO CAIXA PREVISTO]]="",0,MONTH(TbRegistroSaídas[[#This Row],[DATA DO CAIXA PREVISTO]]))</f>
        <v>3</v>
      </c>
      <c r="O18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8" spans="2:15" ht="23.1" customHeight="1" x14ac:dyDescent="0.25">
      <c r="B188" s="22">
        <v>43554.442660476037</v>
      </c>
      <c r="C188" s="22">
        <v>43505</v>
      </c>
      <c r="D188" s="22">
        <v>43554.442660476037</v>
      </c>
      <c r="E188" s="21" t="s">
        <v>262</v>
      </c>
      <c r="F188" s="21" t="s">
        <v>30</v>
      </c>
      <c r="G188" s="21" t="s">
        <v>406</v>
      </c>
      <c r="H188" s="23">
        <v>340</v>
      </c>
      <c r="I188">
        <f>IF(TbRegistroSaídas[[#This Row],[DATA DO CAIXA REALIZADO]]="",0,MONTH(TbRegistroSaídas[[#This Row],[DATA DO CAIXA REALIZADO]]))</f>
        <v>3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42">
        <f>IF(TbRegistroSaídas[[#This Row],[DATA DO CAIXA PREVISTO]]="",0,YEAR(TbRegistroSaídas[[#This Row],[DATA DO CAIXA PREVISTO]]))</f>
        <v>2019</v>
      </c>
      <c r="N188" s="42">
        <f>IF(TbRegistroSaídas[[#This Row],[DATA DO CAIXA PREVISTO]]="",0,MONTH(TbRegistroSaídas[[#This Row],[DATA DO CAIXA PREVISTO]]))</f>
        <v>3</v>
      </c>
      <c r="O18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9" spans="2:15" ht="23.1" customHeight="1" x14ac:dyDescent="0.25">
      <c r="B189" s="22">
        <v>43508.592568137858</v>
      </c>
      <c r="C189" s="22">
        <v>43506</v>
      </c>
      <c r="D189" s="22">
        <v>43508.592568137858</v>
      </c>
      <c r="E189" s="21" t="s">
        <v>262</v>
      </c>
      <c r="F189" s="21" t="s">
        <v>30</v>
      </c>
      <c r="G189" s="21" t="s">
        <v>407</v>
      </c>
      <c r="H189" s="23">
        <v>4204</v>
      </c>
      <c r="I189">
        <f>IF(TbRegistroSaídas[[#This Row],[DATA DO CAIXA REALIZADO]]="",0,MONTH(TbRegistroSaídas[[#This Row],[DATA DO CAIXA REALIZADO]]))</f>
        <v>2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42">
        <f>IF(TbRegistroSaídas[[#This Row],[DATA DO CAIXA PREVISTO]]="",0,YEAR(TbRegistroSaídas[[#This Row],[DATA DO CAIXA PREVISTO]]))</f>
        <v>2019</v>
      </c>
      <c r="N189" s="42">
        <f>IF(TbRegistroSaídas[[#This Row],[DATA DO CAIXA PREVISTO]]="",0,MONTH(TbRegistroSaídas[[#This Row],[DATA DO CAIXA PREVISTO]]))</f>
        <v>2</v>
      </c>
      <c r="O18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0" spans="2:15" ht="23.1" customHeight="1" x14ac:dyDescent="0.25">
      <c r="B190" s="22">
        <v>43555.285152896111</v>
      </c>
      <c r="C190" s="22">
        <v>43508</v>
      </c>
      <c r="D190" s="22">
        <v>43555.285152896111</v>
      </c>
      <c r="E190" s="21" t="s">
        <v>262</v>
      </c>
      <c r="F190" s="21" t="s">
        <v>14</v>
      </c>
      <c r="G190" s="21" t="s">
        <v>408</v>
      </c>
      <c r="H190" s="23">
        <v>3695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42">
        <f>IF(TbRegistroSaídas[[#This Row],[DATA DO CAIXA PREVISTO]]="",0,YEAR(TbRegistroSaídas[[#This Row],[DATA DO CAIXA PREVISTO]]))</f>
        <v>2019</v>
      </c>
      <c r="N190" s="42">
        <f>IF(TbRegistroSaídas[[#This Row],[DATA DO CAIXA PREVISTO]]="",0,MONTH(TbRegistroSaídas[[#This Row],[DATA DO CAIXA PREVISTO]]))</f>
        <v>3</v>
      </c>
      <c r="O19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1" spans="2:15" ht="23.1" customHeight="1" x14ac:dyDescent="0.25">
      <c r="B191" s="22">
        <v>43619.877278489352</v>
      </c>
      <c r="C191" s="22">
        <v>43517</v>
      </c>
      <c r="D191" s="22">
        <v>43548.006375386678</v>
      </c>
      <c r="E191" s="21" t="s">
        <v>262</v>
      </c>
      <c r="F191" s="21" t="s">
        <v>19</v>
      </c>
      <c r="G191" s="21" t="s">
        <v>409</v>
      </c>
      <c r="H191" s="23">
        <v>4148</v>
      </c>
      <c r="I191">
        <f>IF(TbRegistroSaídas[[#This Row],[DATA DO CAIXA REALIZADO]]="",0,MONTH(TbRegistroSaídas[[#This Row],[DATA DO CAIXA REALIZADO]]))</f>
        <v>6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2</v>
      </c>
      <c r="L191">
        <f>IF(TbRegistroSaídas[[#This Row],[DATA DA COMPETÊNCIA]]="",0,YEAR(TbRegistroSaídas[[#This Row],[DATA DA COMPETÊNCIA]]))</f>
        <v>2019</v>
      </c>
      <c r="M191" s="42">
        <f>IF(TbRegistroSaídas[[#This Row],[DATA DO CAIXA PREVISTO]]="",0,YEAR(TbRegistroSaídas[[#This Row],[DATA DO CAIXA PREVISTO]]))</f>
        <v>2019</v>
      </c>
      <c r="N191" s="42">
        <f>IF(TbRegistroSaídas[[#This Row],[DATA DO CAIXA PREVISTO]]="",0,MONTH(TbRegistroSaídas[[#This Row],[DATA DO CAIXA PREVISTO]]))</f>
        <v>3</v>
      </c>
      <c r="O19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71.870903102673765</v>
      </c>
    </row>
    <row r="192" spans="2:15" ht="23.1" customHeight="1" x14ac:dyDescent="0.25">
      <c r="B192" s="22">
        <v>43566.482468635586</v>
      </c>
      <c r="C192" s="22">
        <v>43521</v>
      </c>
      <c r="D192" s="22">
        <v>43553.920091748245</v>
      </c>
      <c r="E192" s="21" t="s">
        <v>262</v>
      </c>
      <c r="F192" s="21" t="s">
        <v>269</v>
      </c>
      <c r="G192" s="21" t="s">
        <v>410</v>
      </c>
      <c r="H192" s="23">
        <v>4303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2</v>
      </c>
      <c r="L192">
        <f>IF(TbRegistroSaídas[[#This Row],[DATA DA COMPETÊNCIA]]="",0,YEAR(TbRegistroSaídas[[#This Row],[DATA DA COMPETÊNCIA]]))</f>
        <v>2019</v>
      </c>
      <c r="M192" s="42">
        <f>IF(TbRegistroSaídas[[#This Row],[DATA DO CAIXA PREVISTO]]="",0,YEAR(TbRegistroSaídas[[#This Row],[DATA DO CAIXA PREVISTO]]))</f>
        <v>2019</v>
      </c>
      <c r="N192" s="42">
        <f>IF(TbRegistroSaídas[[#This Row],[DATA DO CAIXA PREVISTO]]="",0,MONTH(TbRegistroSaídas[[#This Row],[DATA DO CAIXA PREVISTO]]))</f>
        <v>3</v>
      </c>
      <c r="O19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12.562376887341088</v>
      </c>
    </row>
    <row r="193" spans="2:15" ht="23.1" customHeight="1" x14ac:dyDescent="0.25">
      <c r="B193" s="22">
        <v>43531.738180250693</v>
      </c>
      <c r="C193" s="22">
        <v>43523</v>
      </c>
      <c r="D193" s="22">
        <v>43531.738180250693</v>
      </c>
      <c r="E193" s="21" t="s">
        <v>262</v>
      </c>
      <c r="F193" s="21" t="s">
        <v>30</v>
      </c>
      <c r="G193" s="21" t="s">
        <v>411</v>
      </c>
      <c r="H193" s="23">
        <v>2674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2</v>
      </c>
      <c r="L193">
        <f>IF(TbRegistroSaídas[[#This Row],[DATA DA COMPETÊNCIA]]="",0,YEAR(TbRegistroSaídas[[#This Row],[DATA DA COMPETÊNCIA]]))</f>
        <v>2019</v>
      </c>
      <c r="M193" s="42">
        <f>IF(TbRegistroSaídas[[#This Row],[DATA DO CAIXA PREVISTO]]="",0,YEAR(TbRegistroSaídas[[#This Row],[DATA DO CAIXA PREVISTO]]))</f>
        <v>2019</v>
      </c>
      <c r="N193" s="42">
        <f>IF(TbRegistroSaídas[[#This Row],[DATA DO CAIXA PREVISTO]]="",0,MONTH(TbRegistroSaídas[[#This Row],[DATA DO CAIXA PREVISTO]]))</f>
        <v>3</v>
      </c>
      <c r="O19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4" spans="2:15" ht="23.1" customHeight="1" x14ac:dyDescent="0.25">
      <c r="B194" s="22">
        <v>43569.835590824536</v>
      </c>
      <c r="C194" s="22">
        <v>43526</v>
      </c>
      <c r="D194" s="22">
        <v>43569.835590824536</v>
      </c>
      <c r="E194" s="21" t="s">
        <v>262</v>
      </c>
      <c r="F194" s="21" t="s">
        <v>27</v>
      </c>
      <c r="G194" s="21" t="s">
        <v>412</v>
      </c>
      <c r="H194" s="23">
        <v>1720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42">
        <f>IF(TbRegistroSaídas[[#This Row],[DATA DO CAIXA PREVISTO]]="",0,YEAR(TbRegistroSaídas[[#This Row],[DATA DO CAIXA PREVISTO]]))</f>
        <v>2019</v>
      </c>
      <c r="N194" s="42">
        <f>IF(TbRegistroSaídas[[#This Row],[DATA DO CAIXA PREVISTO]]="",0,MONTH(TbRegistroSaídas[[#This Row],[DATA DO CAIXA PREVISTO]]))</f>
        <v>4</v>
      </c>
      <c r="O19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5" spans="2:15" ht="23.1" customHeight="1" x14ac:dyDescent="0.25">
      <c r="B195" s="22">
        <v>43567.757979105008</v>
      </c>
      <c r="C195" s="22">
        <v>43530</v>
      </c>
      <c r="D195" s="22">
        <v>43567.757979105008</v>
      </c>
      <c r="E195" s="21" t="s">
        <v>262</v>
      </c>
      <c r="F195" s="21" t="s">
        <v>27</v>
      </c>
      <c r="G195" s="21" t="s">
        <v>413</v>
      </c>
      <c r="H195" s="23">
        <v>1854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42">
        <f>IF(TbRegistroSaídas[[#This Row],[DATA DO CAIXA PREVISTO]]="",0,YEAR(TbRegistroSaídas[[#This Row],[DATA DO CAIXA PREVISTO]]))</f>
        <v>2019</v>
      </c>
      <c r="N195" s="42">
        <f>IF(TbRegistroSaídas[[#This Row],[DATA DO CAIXA PREVISTO]]="",0,MONTH(TbRegistroSaídas[[#This Row],[DATA DO CAIXA PREVISTO]]))</f>
        <v>4</v>
      </c>
      <c r="O19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6" spans="2:15" ht="23.1" customHeight="1" x14ac:dyDescent="0.25">
      <c r="B196" s="22">
        <v>43535.079288493936</v>
      </c>
      <c r="C196" s="22">
        <v>43532</v>
      </c>
      <c r="D196" s="22">
        <v>43535.079288493936</v>
      </c>
      <c r="E196" s="21" t="s">
        <v>262</v>
      </c>
      <c r="F196" s="21" t="s">
        <v>269</v>
      </c>
      <c r="G196" s="21" t="s">
        <v>414</v>
      </c>
      <c r="H196" s="23">
        <v>2568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42">
        <f>IF(TbRegistroSaídas[[#This Row],[DATA DO CAIXA PREVISTO]]="",0,YEAR(TbRegistroSaídas[[#This Row],[DATA DO CAIXA PREVISTO]]))</f>
        <v>2019</v>
      </c>
      <c r="N196" s="42">
        <f>IF(TbRegistroSaídas[[#This Row],[DATA DO CAIXA PREVISTO]]="",0,MONTH(TbRegistroSaídas[[#This Row],[DATA DO CAIXA PREVISTO]]))</f>
        <v>3</v>
      </c>
      <c r="O19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7" spans="2:15" ht="23.1" customHeight="1" x14ac:dyDescent="0.25">
      <c r="B197" s="22">
        <v>43572.596134843683</v>
      </c>
      <c r="C197" s="22">
        <v>43532</v>
      </c>
      <c r="D197" s="22">
        <v>43572.596134843683</v>
      </c>
      <c r="E197" s="21" t="s">
        <v>262</v>
      </c>
      <c r="F197" s="21" t="s">
        <v>269</v>
      </c>
      <c r="G197" s="21" t="s">
        <v>415</v>
      </c>
      <c r="H197" s="23">
        <v>3690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42">
        <f>IF(TbRegistroSaídas[[#This Row],[DATA DO CAIXA PREVISTO]]="",0,YEAR(TbRegistroSaídas[[#This Row],[DATA DO CAIXA PREVISTO]]))</f>
        <v>2019</v>
      </c>
      <c r="N197" s="42">
        <f>IF(TbRegistroSaídas[[#This Row],[DATA DO CAIXA PREVISTO]]="",0,MONTH(TbRegistroSaídas[[#This Row],[DATA DO CAIXA PREVISTO]]))</f>
        <v>4</v>
      </c>
      <c r="O19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8" spans="2:15" ht="23.1" customHeight="1" x14ac:dyDescent="0.25">
      <c r="B198" s="22">
        <v>43621.515266358365</v>
      </c>
      <c r="C198" s="22">
        <v>43534</v>
      </c>
      <c r="D198" s="22">
        <v>43570.539022448429</v>
      </c>
      <c r="E198" s="21" t="s">
        <v>262</v>
      </c>
      <c r="F198" s="21" t="s">
        <v>19</v>
      </c>
      <c r="G198" s="21" t="s">
        <v>416</v>
      </c>
      <c r="H198" s="23">
        <v>3746</v>
      </c>
      <c r="I198">
        <f>IF(TbRegistroSaídas[[#This Row],[DATA DO CAIXA REALIZADO]]="",0,MONTH(TbRegistroSaídas[[#This Row],[DATA DO CAIXA REALIZADO]]))</f>
        <v>6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42">
        <f>IF(TbRegistroSaídas[[#This Row],[DATA DO CAIXA PREVISTO]]="",0,YEAR(TbRegistroSaídas[[#This Row],[DATA DO CAIXA PREVISTO]]))</f>
        <v>2019</v>
      </c>
      <c r="N198" s="42">
        <f>IF(TbRegistroSaídas[[#This Row],[DATA DO CAIXA PREVISTO]]="",0,MONTH(TbRegistroSaídas[[#This Row],[DATA DO CAIXA PREVISTO]]))</f>
        <v>4</v>
      </c>
      <c r="O19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50.976243909935874</v>
      </c>
    </row>
    <row r="199" spans="2:15" ht="23.1" customHeight="1" x14ac:dyDescent="0.25">
      <c r="B199" s="22">
        <v>43571.740759038665</v>
      </c>
      <c r="C199" s="22">
        <v>43536</v>
      </c>
      <c r="D199" s="22">
        <v>43571.740759038665</v>
      </c>
      <c r="E199" s="21" t="s">
        <v>262</v>
      </c>
      <c r="F199" s="21" t="s">
        <v>27</v>
      </c>
      <c r="G199" s="21" t="s">
        <v>417</v>
      </c>
      <c r="H199" s="23">
        <v>4360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42">
        <f>IF(TbRegistroSaídas[[#This Row],[DATA DO CAIXA PREVISTO]]="",0,YEAR(TbRegistroSaídas[[#This Row],[DATA DO CAIXA PREVISTO]]))</f>
        <v>2019</v>
      </c>
      <c r="N199" s="42">
        <f>IF(TbRegistroSaídas[[#This Row],[DATA DO CAIXA PREVISTO]]="",0,MONTH(TbRegistroSaídas[[#This Row],[DATA DO CAIXA PREVISTO]]))</f>
        <v>4</v>
      </c>
      <c r="O19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0" spans="2:15" ht="23.1" customHeight="1" x14ac:dyDescent="0.25">
      <c r="B200" s="22" t="s">
        <v>277</v>
      </c>
      <c r="C200" s="22">
        <v>43537</v>
      </c>
      <c r="D200" s="22">
        <v>43576.376924808807</v>
      </c>
      <c r="E200" s="21" t="s">
        <v>262</v>
      </c>
      <c r="F200" s="21" t="s">
        <v>19</v>
      </c>
      <c r="G200" s="21" t="s">
        <v>418</v>
      </c>
      <c r="H200" s="23">
        <v>1753</v>
      </c>
      <c r="I200">
        <f>IF(TbRegistroSaídas[[#This Row],[DATA DO CAIXA REALIZADO]]="",0,MONTH(TbRegistroSaídas[[#This Row],[DATA DO CAIXA REALIZADO]]))</f>
        <v>0</v>
      </c>
      <c r="J200">
        <f>IF(TbRegistroSaídas[[#This Row],[DATA DO CAIXA REALIZADO]]="",0,YEAR(TbRegistroSaídas[[#This Row],[DATA DO CAIXA REALIZADO]]))</f>
        <v>0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42">
        <f>IF(TbRegistroSaídas[[#This Row],[DATA DO CAIXA PREVISTO]]="",0,YEAR(TbRegistroSaídas[[#This Row],[DATA DO CAIXA PREVISTO]]))</f>
        <v>2019</v>
      </c>
      <c r="N200" s="42">
        <f>IF(TbRegistroSaídas[[#This Row],[DATA DO CAIXA PREVISTO]]="",0,MONTH(TbRegistroSaídas[[#This Row],[DATA DO CAIXA PREVISTO]]))</f>
        <v>4</v>
      </c>
      <c r="O20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550.62307519119349</v>
      </c>
    </row>
    <row r="201" spans="2:15" ht="23.1" customHeight="1" x14ac:dyDescent="0.25">
      <c r="B201" s="22">
        <v>43543.657350348039</v>
      </c>
      <c r="C201" s="22">
        <v>43540</v>
      </c>
      <c r="D201" s="22">
        <v>43543.657350348039</v>
      </c>
      <c r="E201" s="21" t="s">
        <v>262</v>
      </c>
      <c r="F201" s="21" t="s">
        <v>27</v>
      </c>
      <c r="G201" s="21" t="s">
        <v>419</v>
      </c>
      <c r="H201" s="23">
        <v>1421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42">
        <f>IF(TbRegistroSaídas[[#This Row],[DATA DO CAIXA PREVISTO]]="",0,YEAR(TbRegistroSaídas[[#This Row],[DATA DO CAIXA PREVISTO]]))</f>
        <v>2019</v>
      </c>
      <c r="N201" s="42">
        <f>IF(TbRegistroSaídas[[#This Row],[DATA DO CAIXA PREVISTO]]="",0,MONTH(TbRegistroSaídas[[#This Row],[DATA DO CAIXA PREVISTO]]))</f>
        <v>3</v>
      </c>
      <c r="O20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2" spans="2:15" ht="23.1" customHeight="1" x14ac:dyDescent="0.25">
      <c r="B202" s="22">
        <v>43566.33302641497</v>
      </c>
      <c r="C202" s="22">
        <v>43543</v>
      </c>
      <c r="D202" s="22">
        <v>43566.33302641497</v>
      </c>
      <c r="E202" s="21" t="s">
        <v>262</v>
      </c>
      <c r="F202" s="21" t="s">
        <v>19</v>
      </c>
      <c r="G202" s="21" t="s">
        <v>420</v>
      </c>
      <c r="H202" s="23">
        <v>3565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3</v>
      </c>
      <c r="L202">
        <f>IF(TbRegistroSaídas[[#This Row],[DATA DA COMPETÊNCIA]]="",0,YEAR(TbRegistroSaídas[[#This Row],[DATA DA COMPETÊNCIA]]))</f>
        <v>2019</v>
      </c>
      <c r="M202" s="42">
        <f>IF(TbRegistroSaídas[[#This Row],[DATA DO CAIXA PREVISTO]]="",0,YEAR(TbRegistroSaídas[[#This Row],[DATA DO CAIXA PREVISTO]]))</f>
        <v>2019</v>
      </c>
      <c r="N202" s="42">
        <f>IF(TbRegistroSaídas[[#This Row],[DATA DO CAIXA PREVISTO]]="",0,MONTH(TbRegistroSaídas[[#This Row],[DATA DO CAIXA PREVISTO]]))</f>
        <v>4</v>
      </c>
      <c r="O20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3" spans="2:15" ht="23.1" customHeight="1" x14ac:dyDescent="0.25">
      <c r="B203" s="22">
        <v>43663.382687512385</v>
      </c>
      <c r="C203" s="22">
        <v>43546</v>
      </c>
      <c r="D203" s="22">
        <v>43586.481925868669</v>
      </c>
      <c r="E203" s="21" t="s">
        <v>262</v>
      </c>
      <c r="F203" s="21" t="s">
        <v>269</v>
      </c>
      <c r="G203" s="21" t="s">
        <v>421</v>
      </c>
      <c r="H203" s="23">
        <v>1961</v>
      </c>
      <c r="I203">
        <f>IF(TbRegistroSaídas[[#This Row],[DATA DO CAIXA REALIZADO]]="",0,MONTH(TbRegistroSaídas[[#This Row],[DATA DO CAIXA REALIZADO]]))</f>
        <v>7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3</v>
      </c>
      <c r="L203">
        <f>IF(TbRegistroSaídas[[#This Row],[DATA DA COMPETÊNCIA]]="",0,YEAR(TbRegistroSaídas[[#This Row],[DATA DA COMPETÊNCIA]]))</f>
        <v>2019</v>
      </c>
      <c r="M203" s="42">
        <f>IF(TbRegistroSaídas[[#This Row],[DATA DO CAIXA PREVISTO]]="",0,YEAR(TbRegistroSaídas[[#This Row],[DATA DO CAIXA PREVISTO]]))</f>
        <v>2019</v>
      </c>
      <c r="N203" s="42">
        <f>IF(TbRegistroSaídas[[#This Row],[DATA DO CAIXA PREVISTO]]="",0,MONTH(TbRegistroSaídas[[#This Row],[DATA DO CAIXA PREVISTO]]))</f>
        <v>5</v>
      </c>
      <c r="O20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76.900761643715668</v>
      </c>
    </row>
    <row r="204" spans="2:15" ht="23.1" customHeight="1" x14ac:dyDescent="0.25">
      <c r="B204" s="22">
        <v>43570.097263655982</v>
      </c>
      <c r="C204" s="22">
        <v>43551</v>
      </c>
      <c r="D204" s="22">
        <v>43557.083579079888</v>
      </c>
      <c r="E204" s="21" t="s">
        <v>262</v>
      </c>
      <c r="F204" s="21" t="s">
        <v>30</v>
      </c>
      <c r="G204" s="21" t="s">
        <v>422</v>
      </c>
      <c r="H204" s="23">
        <v>4854</v>
      </c>
      <c r="I204">
        <f>IF(TbRegistroSaídas[[#This Row],[DATA DO CAIXA REALIZADO]]="",0,MONTH(TbRegistroSaídas[[#This Row],[DATA DO CAIXA REALIZADO]]))</f>
        <v>4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COMPETÊNCIA]]="",0,MONTH(TbRegistroSaídas[[#This Row],[DATA DA COMPETÊNCIA]]))</f>
        <v>3</v>
      </c>
      <c r="L204">
        <f>IF(TbRegistroSaídas[[#This Row],[DATA DA COMPETÊNCIA]]="",0,YEAR(TbRegistroSaídas[[#This Row],[DATA DA COMPETÊNCIA]]))</f>
        <v>2019</v>
      </c>
      <c r="M204" s="42">
        <f>IF(TbRegistroSaídas[[#This Row],[DATA DO CAIXA PREVISTO]]="",0,YEAR(TbRegistroSaídas[[#This Row],[DATA DO CAIXA PREVISTO]]))</f>
        <v>2019</v>
      </c>
      <c r="N204" s="42">
        <f>IF(TbRegistroSaídas[[#This Row],[DATA DO CAIXA PREVISTO]]="",0,MONTH(TbRegistroSaídas[[#This Row],[DATA DO CAIXA PREVISTO]]))</f>
        <v>4</v>
      </c>
      <c r="O20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13.01368457609351</v>
      </c>
    </row>
    <row r="205" spans="2:15" ht="23.1" customHeight="1" x14ac:dyDescent="0.25">
      <c r="B205" s="22">
        <v>43578.736317775256</v>
      </c>
      <c r="C205" s="22">
        <v>43557</v>
      </c>
      <c r="D205" s="22">
        <v>43578.736317775256</v>
      </c>
      <c r="E205" s="21" t="s">
        <v>262</v>
      </c>
      <c r="F205" s="21" t="s">
        <v>27</v>
      </c>
      <c r="G205" s="21" t="s">
        <v>423</v>
      </c>
      <c r="H205" s="23">
        <v>3453</v>
      </c>
      <c r="I205">
        <f>IF(TbRegistroSaídas[[#This Row],[DATA DO CAIXA REALIZADO]]="",0,MONTH(TbRegistroSaídas[[#This Row],[DATA DO CAIXA REALIZADO]]))</f>
        <v>4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42">
        <f>IF(TbRegistroSaídas[[#This Row],[DATA DO CAIXA PREVISTO]]="",0,YEAR(TbRegistroSaídas[[#This Row],[DATA DO CAIXA PREVISTO]]))</f>
        <v>2019</v>
      </c>
      <c r="N205" s="42">
        <f>IF(TbRegistroSaídas[[#This Row],[DATA DO CAIXA PREVISTO]]="",0,MONTH(TbRegistroSaídas[[#This Row],[DATA DO CAIXA PREVISTO]]))</f>
        <v>4</v>
      </c>
      <c r="O20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6" spans="2:15" ht="23.1" customHeight="1" x14ac:dyDescent="0.25">
      <c r="B206" s="22">
        <v>43575.110312084966</v>
      </c>
      <c r="C206" s="22">
        <v>43558</v>
      </c>
      <c r="D206" s="22">
        <v>43560.81847105785</v>
      </c>
      <c r="E206" s="21" t="s">
        <v>262</v>
      </c>
      <c r="F206" s="21" t="s">
        <v>269</v>
      </c>
      <c r="G206" s="21" t="s">
        <v>424</v>
      </c>
      <c r="H206" s="23">
        <v>3341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42">
        <f>IF(TbRegistroSaídas[[#This Row],[DATA DO CAIXA PREVISTO]]="",0,YEAR(TbRegistroSaídas[[#This Row],[DATA DO CAIXA PREVISTO]]))</f>
        <v>2019</v>
      </c>
      <c r="N206" s="42">
        <f>IF(TbRegistroSaídas[[#This Row],[DATA DO CAIXA PREVISTO]]="",0,MONTH(TbRegistroSaídas[[#This Row],[DATA DO CAIXA PREVISTO]]))</f>
        <v>4</v>
      </c>
      <c r="O20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14.291841027115879</v>
      </c>
    </row>
    <row r="207" spans="2:15" ht="23.1" customHeight="1" x14ac:dyDescent="0.25">
      <c r="B207" s="22">
        <v>43605.865431208142</v>
      </c>
      <c r="C207" s="22">
        <v>43561</v>
      </c>
      <c r="D207" s="22">
        <v>43605.865431208142</v>
      </c>
      <c r="E207" s="21" t="s">
        <v>262</v>
      </c>
      <c r="F207" s="21" t="s">
        <v>30</v>
      </c>
      <c r="G207" s="21" t="s">
        <v>425</v>
      </c>
      <c r="H207" s="23">
        <v>2707</v>
      </c>
      <c r="I207">
        <f>IF(TbRegistroSaídas[[#This Row],[DATA DO CAIXA REALIZADO]]="",0,MONTH(TbRegistroSaídas[[#This Row],[DATA DO CAIXA REALIZADO]]))</f>
        <v>5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42">
        <f>IF(TbRegistroSaídas[[#This Row],[DATA DO CAIXA PREVISTO]]="",0,YEAR(TbRegistroSaídas[[#This Row],[DATA DO CAIXA PREVISTO]]))</f>
        <v>2019</v>
      </c>
      <c r="N207" s="42">
        <f>IF(TbRegistroSaídas[[#This Row],[DATA DO CAIXA PREVISTO]]="",0,MONTH(TbRegistroSaídas[[#This Row],[DATA DO CAIXA PREVISTO]]))</f>
        <v>5</v>
      </c>
      <c r="O20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8" spans="2:15" ht="23.1" customHeight="1" x14ac:dyDescent="0.25">
      <c r="B208" s="22">
        <v>43603.683759744941</v>
      </c>
      <c r="C208" s="22">
        <v>43563</v>
      </c>
      <c r="D208" s="22">
        <v>43603.683759744941</v>
      </c>
      <c r="E208" s="21" t="s">
        <v>262</v>
      </c>
      <c r="F208" s="21" t="s">
        <v>269</v>
      </c>
      <c r="G208" s="21" t="s">
        <v>426</v>
      </c>
      <c r="H208" s="23">
        <v>1582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42">
        <f>IF(TbRegistroSaídas[[#This Row],[DATA DO CAIXA PREVISTO]]="",0,YEAR(TbRegistroSaídas[[#This Row],[DATA DO CAIXA PREVISTO]]))</f>
        <v>2019</v>
      </c>
      <c r="N208" s="42">
        <f>IF(TbRegistroSaídas[[#This Row],[DATA DO CAIXA PREVISTO]]="",0,MONTH(TbRegistroSaídas[[#This Row],[DATA DO CAIXA PREVISTO]]))</f>
        <v>5</v>
      </c>
      <c r="O20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9" spans="2:15" ht="23.1" customHeight="1" x14ac:dyDescent="0.25">
      <c r="B209" s="22">
        <v>43599.508668008042</v>
      </c>
      <c r="C209" s="22">
        <v>43565</v>
      </c>
      <c r="D209" s="22">
        <v>43599.508668008042</v>
      </c>
      <c r="E209" s="21" t="s">
        <v>262</v>
      </c>
      <c r="F209" s="21" t="s">
        <v>269</v>
      </c>
      <c r="G209" s="21" t="s">
        <v>427</v>
      </c>
      <c r="H209" s="23">
        <v>3889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42">
        <f>IF(TbRegistroSaídas[[#This Row],[DATA DO CAIXA PREVISTO]]="",0,YEAR(TbRegistroSaídas[[#This Row],[DATA DO CAIXA PREVISTO]]))</f>
        <v>2019</v>
      </c>
      <c r="N209" s="42">
        <f>IF(TbRegistroSaídas[[#This Row],[DATA DO CAIXA PREVISTO]]="",0,MONTH(TbRegistroSaídas[[#This Row],[DATA DO CAIXA PREVISTO]]))</f>
        <v>5</v>
      </c>
      <c r="O20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0" spans="2:15" ht="23.1" customHeight="1" x14ac:dyDescent="0.25">
      <c r="B210" s="22">
        <v>43584.569223583399</v>
      </c>
      <c r="C210" s="22">
        <v>43569</v>
      </c>
      <c r="D210" s="22">
        <v>43584.569223583399</v>
      </c>
      <c r="E210" s="21" t="s">
        <v>262</v>
      </c>
      <c r="F210" s="21" t="s">
        <v>269</v>
      </c>
      <c r="G210" s="21" t="s">
        <v>428</v>
      </c>
      <c r="H210" s="23">
        <v>2303</v>
      </c>
      <c r="I210">
        <f>IF(TbRegistroSaídas[[#This Row],[DATA DO CAIXA REALIZADO]]="",0,MONTH(TbRegistroSaídas[[#This Row],[DATA DO CAIXA REALIZADO]]))</f>
        <v>4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42">
        <f>IF(TbRegistroSaídas[[#This Row],[DATA DO CAIXA PREVISTO]]="",0,YEAR(TbRegistroSaídas[[#This Row],[DATA DO CAIXA PREVISTO]]))</f>
        <v>2019</v>
      </c>
      <c r="N210" s="42">
        <f>IF(TbRegistroSaídas[[#This Row],[DATA DO CAIXA PREVISTO]]="",0,MONTH(TbRegistroSaídas[[#This Row],[DATA DO CAIXA PREVISTO]]))</f>
        <v>4</v>
      </c>
      <c r="O21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1" spans="2:15" ht="23.1" customHeight="1" x14ac:dyDescent="0.25">
      <c r="B211" s="22">
        <v>43604.655561438565</v>
      </c>
      <c r="C211" s="22">
        <v>43572</v>
      </c>
      <c r="D211" s="22">
        <v>43604.655561438565</v>
      </c>
      <c r="E211" s="21" t="s">
        <v>262</v>
      </c>
      <c r="F211" s="21" t="s">
        <v>14</v>
      </c>
      <c r="G211" s="21" t="s">
        <v>429</v>
      </c>
      <c r="H211" s="23">
        <v>802</v>
      </c>
      <c r="I211">
        <f>IF(TbRegistroSaídas[[#This Row],[DATA DO CAIXA REALIZADO]]="",0,MONTH(TbRegistroSaídas[[#This Row],[DATA DO CAIXA REALIZADO]]))</f>
        <v>5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42">
        <f>IF(TbRegistroSaídas[[#This Row],[DATA DO CAIXA PREVISTO]]="",0,YEAR(TbRegistroSaídas[[#This Row],[DATA DO CAIXA PREVISTO]]))</f>
        <v>2019</v>
      </c>
      <c r="N211" s="42">
        <f>IF(TbRegistroSaídas[[#This Row],[DATA DO CAIXA PREVISTO]]="",0,MONTH(TbRegistroSaídas[[#This Row],[DATA DO CAIXA PREVISTO]]))</f>
        <v>5</v>
      </c>
      <c r="O21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2" spans="2:15" ht="23.1" customHeight="1" x14ac:dyDescent="0.25">
      <c r="B212" s="22">
        <v>43589.233184767916</v>
      </c>
      <c r="C212" s="22">
        <v>43574</v>
      </c>
      <c r="D212" s="22">
        <v>43589.233184767916</v>
      </c>
      <c r="E212" s="21" t="s">
        <v>262</v>
      </c>
      <c r="F212" s="21" t="s">
        <v>269</v>
      </c>
      <c r="G212" s="21" t="s">
        <v>430</v>
      </c>
      <c r="H212" s="23">
        <v>4513</v>
      </c>
      <c r="I212">
        <f>IF(TbRegistroSaídas[[#This Row],[DATA DO CAIXA REALIZADO]]="",0,MONTH(TbRegistroSaídas[[#This Row],[DATA DO CAIXA REALIZADO]]))</f>
        <v>5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42">
        <f>IF(TbRegistroSaídas[[#This Row],[DATA DO CAIXA PREVISTO]]="",0,YEAR(TbRegistroSaídas[[#This Row],[DATA DO CAIXA PREVISTO]]))</f>
        <v>2019</v>
      </c>
      <c r="N212" s="42">
        <f>IF(TbRegistroSaídas[[#This Row],[DATA DO CAIXA PREVISTO]]="",0,MONTH(TbRegistroSaídas[[#This Row],[DATA DO CAIXA PREVISTO]]))</f>
        <v>5</v>
      </c>
      <c r="O21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3" spans="2:15" ht="23.1" customHeight="1" x14ac:dyDescent="0.25">
      <c r="B213" s="22">
        <v>43586.8659361682</v>
      </c>
      <c r="C213" s="22">
        <v>43576</v>
      </c>
      <c r="D213" s="22">
        <v>43586.8659361682</v>
      </c>
      <c r="E213" s="21" t="s">
        <v>262</v>
      </c>
      <c r="F213" s="21" t="s">
        <v>269</v>
      </c>
      <c r="G213" s="21" t="s">
        <v>431</v>
      </c>
      <c r="H213" s="23">
        <v>3908</v>
      </c>
      <c r="I213">
        <f>IF(TbRegistroSaídas[[#This Row],[DATA DO CAIXA REALIZADO]]="",0,MONTH(TbRegistroSaídas[[#This Row],[DATA DO CAIXA REALIZADO]]))</f>
        <v>5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4</v>
      </c>
      <c r="L213">
        <f>IF(TbRegistroSaídas[[#This Row],[DATA DA COMPETÊNCIA]]="",0,YEAR(TbRegistroSaídas[[#This Row],[DATA DA COMPETÊNCIA]]))</f>
        <v>2019</v>
      </c>
      <c r="M213" s="42">
        <f>IF(TbRegistroSaídas[[#This Row],[DATA DO CAIXA PREVISTO]]="",0,YEAR(TbRegistroSaídas[[#This Row],[DATA DO CAIXA PREVISTO]]))</f>
        <v>2019</v>
      </c>
      <c r="N213" s="42">
        <f>IF(TbRegistroSaídas[[#This Row],[DATA DO CAIXA PREVISTO]]="",0,MONTH(TbRegistroSaídas[[#This Row],[DATA DO CAIXA PREVISTO]]))</f>
        <v>5</v>
      </c>
      <c r="O21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4" spans="2:15" ht="23.1" customHeight="1" x14ac:dyDescent="0.25">
      <c r="B214" s="22">
        <v>43641.890700157783</v>
      </c>
      <c r="C214" s="22">
        <v>43580</v>
      </c>
      <c r="D214" s="22">
        <v>43635.027119606828</v>
      </c>
      <c r="E214" s="21" t="s">
        <v>262</v>
      </c>
      <c r="F214" s="21" t="s">
        <v>269</v>
      </c>
      <c r="G214" s="21" t="s">
        <v>432</v>
      </c>
      <c r="H214" s="23">
        <v>156</v>
      </c>
      <c r="I214">
        <f>IF(TbRegistroSaídas[[#This Row],[DATA DO CAIXA REALIZADO]]="",0,MONTH(TbRegistroSaídas[[#This Row],[DATA DO CAIXA REALIZADO]]))</f>
        <v>6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4</v>
      </c>
      <c r="L214">
        <f>IF(TbRegistroSaídas[[#This Row],[DATA DA COMPETÊNCIA]]="",0,YEAR(TbRegistroSaídas[[#This Row],[DATA DA COMPETÊNCIA]]))</f>
        <v>2019</v>
      </c>
      <c r="M214" s="42">
        <f>IF(TbRegistroSaídas[[#This Row],[DATA DO CAIXA PREVISTO]]="",0,YEAR(TbRegistroSaídas[[#This Row],[DATA DO CAIXA PREVISTO]]))</f>
        <v>2019</v>
      </c>
      <c r="N214" s="42">
        <f>IF(TbRegistroSaídas[[#This Row],[DATA DO CAIXA PREVISTO]]="",0,MONTH(TbRegistroSaídas[[#This Row],[DATA DO CAIXA PREVISTO]]))</f>
        <v>6</v>
      </c>
      <c r="O21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6.8635805509547936</v>
      </c>
    </row>
    <row r="215" spans="2:15" ht="23.1" customHeight="1" x14ac:dyDescent="0.25">
      <c r="B215" s="22">
        <v>43622.113483825102</v>
      </c>
      <c r="C215" s="22">
        <v>43582</v>
      </c>
      <c r="D215" s="22">
        <v>43622.113483825102</v>
      </c>
      <c r="E215" s="21" t="s">
        <v>262</v>
      </c>
      <c r="F215" s="21" t="s">
        <v>14</v>
      </c>
      <c r="G215" s="21" t="s">
        <v>433</v>
      </c>
      <c r="H215" s="23">
        <v>457</v>
      </c>
      <c r="I215">
        <f>IF(TbRegistroSaídas[[#This Row],[DATA DO CAIXA REALIZADO]]="",0,MONTH(TbRegistroSaídas[[#This Row],[DATA DO CAIXA REALIZADO]]))</f>
        <v>6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4</v>
      </c>
      <c r="L215">
        <f>IF(TbRegistroSaídas[[#This Row],[DATA DA COMPETÊNCIA]]="",0,YEAR(TbRegistroSaídas[[#This Row],[DATA DA COMPETÊNCIA]]))</f>
        <v>2019</v>
      </c>
      <c r="M215" s="42">
        <f>IF(TbRegistroSaídas[[#This Row],[DATA DO CAIXA PREVISTO]]="",0,YEAR(TbRegistroSaídas[[#This Row],[DATA DO CAIXA PREVISTO]]))</f>
        <v>2019</v>
      </c>
      <c r="N215" s="42">
        <f>IF(TbRegistroSaídas[[#This Row],[DATA DO CAIXA PREVISTO]]="",0,MONTH(TbRegistroSaídas[[#This Row],[DATA DO CAIXA PREVISTO]]))</f>
        <v>6</v>
      </c>
      <c r="O21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6" spans="2:15" ht="23.1" customHeight="1" x14ac:dyDescent="0.25">
      <c r="B216" s="22">
        <v>43624.026611669258</v>
      </c>
      <c r="C216" s="22">
        <v>43588</v>
      </c>
      <c r="D216" s="22">
        <v>43624.026611669258</v>
      </c>
      <c r="E216" s="21" t="s">
        <v>262</v>
      </c>
      <c r="F216" s="21" t="s">
        <v>269</v>
      </c>
      <c r="G216" s="21" t="s">
        <v>434</v>
      </c>
      <c r="H216" s="23">
        <v>3536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42">
        <f>IF(TbRegistroSaídas[[#This Row],[DATA DO CAIXA PREVISTO]]="",0,YEAR(TbRegistroSaídas[[#This Row],[DATA DO CAIXA PREVISTO]]))</f>
        <v>2019</v>
      </c>
      <c r="N216" s="42">
        <f>IF(TbRegistroSaídas[[#This Row],[DATA DO CAIXA PREVISTO]]="",0,MONTH(TbRegistroSaídas[[#This Row],[DATA DO CAIXA PREVISTO]]))</f>
        <v>6</v>
      </c>
      <c r="O21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7" spans="2:15" ht="23.1" customHeight="1" x14ac:dyDescent="0.25">
      <c r="B217" s="22">
        <v>43595.700139752473</v>
      </c>
      <c r="C217" s="22">
        <v>43590</v>
      </c>
      <c r="D217" s="22">
        <v>43595.700139752473</v>
      </c>
      <c r="E217" s="21" t="s">
        <v>262</v>
      </c>
      <c r="F217" s="21" t="s">
        <v>269</v>
      </c>
      <c r="G217" s="21" t="s">
        <v>435</v>
      </c>
      <c r="H217" s="23">
        <v>1809</v>
      </c>
      <c r="I217">
        <f>IF(TbRegistroSaídas[[#This Row],[DATA DO CAIXA REALIZADO]]="",0,MONTH(TbRegistroSaídas[[#This Row],[DATA DO CAIXA REALIZADO]]))</f>
        <v>5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42">
        <f>IF(TbRegistroSaídas[[#This Row],[DATA DO CAIXA PREVISTO]]="",0,YEAR(TbRegistroSaídas[[#This Row],[DATA DO CAIXA PREVISTO]]))</f>
        <v>2019</v>
      </c>
      <c r="N217" s="42">
        <f>IF(TbRegistroSaídas[[#This Row],[DATA DO CAIXA PREVISTO]]="",0,MONTH(TbRegistroSaídas[[#This Row],[DATA DO CAIXA PREVISTO]]))</f>
        <v>5</v>
      </c>
      <c r="O21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8" spans="2:15" ht="23.1" customHeight="1" x14ac:dyDescent="0.25">
      <c r="B218" s="22">
        <v>43613.712962366597</v>
      </c>
      <c r="C218" s="22">
        <v>43591</v>
      </c>
      <c r="D218" s="22">
        <v>43613.712962366597</v>
      </c>
      <c r="E218" s="21" t="s">
        <v>262</v>
      </c>
      <c r="F218" s="21" t="s">
        <v>14</v>
      </c>
      <c r="G218" s="21" t="s">
        <v>436</v>
      </c>
      <c r="H218" s="23">
        <v>4172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42">
        <f>IF(TbRegistroSaídas[[#This Row],[DATA DO CAIXA PREVISTO]]="",0,YEAR(TbRegistroSaídas[[#This Row],[DATA DO CAIXA PREVISTO]]))</f>
        <v>2019</v>
      </c>
      <c r="N218" s="42">
        <f>IF(TbRegistroSaídas[[#This Row],[DATA DO CAIXA PREVISTO]]="",0,MONTH(TbRegistroSaídas[[#This Row],[DATA DO CAIXA PREVISTO]]))</f>
        <v>5</v>
      </c>
      <c r="O21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9" spans="2:15" ht="23.1" customHeight="1" x14ac:dyDescent="0.25">
      <c r="B219" s="22">
        <v>43623.498752151929</v>
      </c>
      <c r="C219" s="22">
        <v>43592</v>
      </c>
      <c r="D219" s="22">
        <v>43623.498752151929</v>
      </c>
      <c r="E219" s="21" t="s">
        <v>262</v>
      </c>
      <c r="F219" s="21" t="s">
        <v>14</v>
      </c>
      <c r="G219" s="21" t="s">
        <v>437</v>
      </c>
      <c r="H219" s="23">
        <v>3827</v>
      </c>
      <c r="I219">
        <f>IF(TbRegistroSaídas[[#This Row],[DATA DO CAIXA REALIZADO]]="",0,MONTH(TbRegistroSaídas[[#This Row],[DATA DO CAIXA REALIZADO]]))</f>
        <v>6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42">
        <f>IF(TbRegistroSaídas[[#This Row],[DATA DO CAIXA PREVISTO]]="",0,YEAR(TbRegistroSaídas[[#This Row],[DATA DO CAIXA PREVISTO]]))</f>
        <v>2019</v>
      </c>
      <c r="N219" s="42">
        <f>IF(TbRegistroSaídas[[#This Row],[DATA DO CAIXA PREVISTO]]="",0,MONTH(TbRegistroSaídas[[#This Row],[DATA DO CAIXA PREVISTO]]))</f>
        <v>6</v>
      </c>
      <c r="O21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0" spans="2:15" ht="23.1" customHeight="1" x14ac:dyDescent="0.25">
      <c r="B220" s="22">
        <v>43732.354485773343</v>
      </c>
      <c r="C220" s="22">
        <v>43594</v>
      </c>
      <c r="D220" s="22">
        <v>43645.188079108193</v>
      </c>
      <c r="E220" s="21" t="s">
        <v>262</v>
      </c>
      <c r="F220" s="21" t="s">
        <v>14</v>
      </c>
      <c r="G220" s="21" t="s">
        <v>438</v>
      </c>
      <c r="H220" s="23">
        <v>1700</v>
      </c>
      <c r="I220">
        <f>IF(TbRegistroSaídas[[#This Row],[DATA DO CAIXA REALIZADO]]="",0,MONTH(TbRegistroSaídas[[#This Row],[DATA DO CAIXA REALIZADO]]))</f>
        <v>9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42">
        <f>IF(TbRegistroSaídas[[#This Row],[DATA DO CAIXA PREVISTO]]="",0,YEAR(TbRegistroSaídas[[#This Row],[DATA DO CAIXA PREVISTO]]))</f>
        <v>2019</v>
      </c>
      <c r="N220" s="42">
        <f>IF(TbRegistroSaídas[[#This Row],[DATA DO CAIXA PREVISTO]]="",0,MONTH(TbRegistroSaídas[[#This Row],[DATA DO CAIXA PREVISTO]]))</f>
        <v>6</v>
      </c>
      <c r="O22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87.166406665150134</v>
      </c>
    </row>
    <row r="221" spans="2:15" ht="23.1" customHeight="1" x14ac:dyDescent="0.25">
      <c r="B221" s="22">
        <v>43614.76373708652</v>
      </c>
      <c r="C221" s="22">
        <v>43595</v>
      </c>
      <c r="D221" s="22">
        <v>43614.76373708652</v>
      </c>
      <c r="E221" s="21" t="s">
        <v>262</v>
      </c>
      <c r="F221" s="21" t="s">
        <v>14</v>
      </c>
      <c r="G221" s="21" t="s">
        <v>439</v>
      </c>
      <c r="H221" s="23">
        <v>2090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42">
        <f>IF(TbRegistroSaídas[[#This Row],[DATA DO CAIXA PREVISTO]]="",0,YEAR(TbRegistroSaídas[[#This Row],[DATA DO CAIXA PREVISTO]]))</f>
        <v>2019</v>
      </c>
      <c r="N221" s="42">
        <f>IF(TbRegistroSaídas[[#This Row],[DATA DO CAIXA PREVISTO]]="",0,MONTH(TbRegistroSaídas[[#This Row],[DATA DO CAIXA PREVISTO]]))</f>
        <v>5</v>
      </c>
      <c r="O22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2" spans="2:15" ht="23.1" customHeight="1" x14ac:dyDescent="0.25">
      <c r="B222" s="22">
        <v>43602.13448735002</v>
      </c>
      <c r="C222" s="22">
        <v>43598</v>
      </c>
      <c r="D222" s="22">
        <v>43602.13448735002</v>
      </c>
      <c r="E222" s="21" t="s">
        <v>262</v>
      </c>
      <c r="F222" s="21" t="s">
        <v>19</v>
      </c>
      <c r="G222" s="21" t="s">
        <v>440</v>
      </c>
      <c r="H222" s="23">
        <v>3230</v>
      </c>
      <c r="I222">
        <f>IF(TbRegistroSaídas[[#This Row],[DATA DO CAIXA REALIZADO]]="",0,MONTH(TbRegistroSaídas[[#This Row],[DATA DO CAIXA REALIZADO]]))</f>
        <v>5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42">
        <f>IF(TbRegistroSaídas[[#This Row],[DATA DO CAIXA PREVISTO]]="",0,YEAR(TbRegistroSaídas[[#This Row],[DATA DO CAIXA PREVISTO]]))</f>
        <v>2019</v>
      </c>
      <c r="N222" s="42">
        <f>IF(TbRegistroSaídas[[#This Row],[DATA DO CAIXA PREVISTO]]="",0,MONTH(TbRegistroSaídas[[#This Row],[DATA DO CAIXA PREVISTO]]))</f>
        <v>5</v>
      </c>
      <c r="O22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3" spans="2:15" ht="23.1" customHeight="1" x14ac:dyDescent="0.25">
      <c r="B223" s="22">
        <v>43618.94333879678</v>
      </c>
      <c r="C223" s="22">
        <v>43601</v>
      </c>
      <c r="D223" s="22">
        <v>43618.94333879678</v>
      </c>
      <c r="E223" s="21" t="s">
        <v>262</v>
      </c>
      <c r="F223" s="21" t="s">
        <v>269</v>
      </c>
      <c r="G223" s="21" t="s">
        <v>441</v>
      </c>
      <c r="H223" s="23">
        <v>4030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42">
        <f>IF(TbRegistroSaídas[[#This Row],[DATA DO CAIXA PREVISTO]]="",0,YEAR(TbRegistroSaídas[[#This Row],[DATA DO CAIXA PREVISTO]]))</f>
        <v>2019</v>
      </c>
      <c r="N223" s="42">
        <f>IF(TbRegistroSaídas[[#This Row],[DATA DO CAIXA PREVISTO]]="",0,MONTH(TbRegistroSaídas[[#This Row],[DATA DO CAIXA PREVISTO]]))</f>
        <v>6</v>
      </c>
      <c r="O22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4" spans="2:15" ht="23.1" customHeight="1" x14ac:dyDescent="0.25">
      <c r="B224" s="22">
        <v>43703.895777057623</v>
      </c>
      <c r="C224" s="22">
        <v>43604</v>
      </c>
      <c r="D224" s="22">
        <v>43615.96984606648</v>
      </c>
      <c r="E224" s="21" t="s">
        <v>262</v>
      </c>
      <c r="F224" s="21" t="s">
        <v>19</v>
      </c>
      <c r="G224" s="21" t="s">
        <v>442</v>
      </c>
      <c r="H224" s="23">
        <v>1367</v>
      </c>
      <c r="I224">
        <f>IF(TbRegistroSaídas[[#This Row],[DATA DO CAIXA REALIZADO]]="",0,MONTH(TbRegistroSaídas[[#This Row],[DATA DO CAIXA REALIZADO]]))</f>
        <v>8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42">
        <f>IF(TbRegistroSaídas[[#This Row],[DATA DO CAIXA PREVISTO]]="",0,YEAR(TbRegistroSaídas[[#This Row],[DATA DO CAIXA PREVISTO]]))</f>
        <v>2019</v>
      </c>
      <c r="N224" s="42">
        <f>IF(TbRegistroSaídas[[#This Row],[DATA DO CAIXA PREVISTO]]="",0,MONTH(TbRegistroSaídas[[#This Row],[DATA DO CAIXA PREVISTO]]))</f>
        <v>5</v>
      </c>
      <c r="O22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87.925930991143105</v>
      </c>
    </row>
    <row r="225" spans="2:15" ht="23.1" customHeight="1" x14ac:dyDescent="0.25">
      <c r="B225" s="22">
        <v>43626.228578403905</v>
      </c>
      <c r="C225" s="22">
        <v>43607</v>
      </c>
      <c r="D225" s="22">
        <v>43626.228578403905</v>
      </c>
      <c r="E225" s="21" t="s">
        <v>262</v>
      </c>
      <c r="F225" s="21" t="s">
        <v>269</v>
      </c>
      <c r="G225" s="21" t="s">
        <v>443</v>
      </c>
      <c r="H225" s="23">
        <v>3945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5</v>
      </c>
      <c r="L225">
        <f>IF(TbRegistroSaídas[[#This Row],[DATA DA COMPETÊNCIA]]="",0,YEAR(TbRegistroSaídas[[#This Row],[DATA DA COMPETÊNCIA]]))</f>
        <v>2019</v>
      </c>
      <c r="M225" s="42">
        <f>IF(TbRegistroSaídas[[#This Row],[DATA DO CAIXA PREVISTO]]="",0,YEAR(TbRegistroSaídas[[#This Row],[DATA DO CAIXA PREVISTO]]))</f>
        <v>2019</v>
      </c>
      <c r="N225" s="42">
        <f>IF(TbRegistroSaídas[[#This Row],[DATA DO CAIXA PREVISTO]]="",0,MONTH(TbRegistroSaídas[[#This Row],[DATA DO CAIXA PREVISTO]]))</f>
        <v>6</v>
      </c>
      <c r="O22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6" spans="2:15" ht="23.1" customHeight="1" x14ac:dyDescent="0.25">
      <c r="B226" s="22">
        <v>43643.772479924686</v>
      </c>
      <c r="C226" s="22">
        <v>43610</v>
      </c>
      <c r="D226" s="22">
        <v>43641.740590364629</v>
      </c>
      <c r="E226" s="21" t="s">
        <v>262</v>
      </c>
      <c r="F226" s="21" t="s">
        <v>27</v>
      </c>
      <c r="G226" s="21" t="s">
        <v>444</v>
      </c>
      <c r="H226" s="23">
        <v>4518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5</v>
      </c>
      <c r="L226">
        <f>IF(TbRegistroSaídas[[#This Row],[DATA DA COMPETÊNCIA]]="",0,YEAR(TbRegistroSaídas[[#This Row],[DATA DA COMPETÊNCIA]]))</f>
        <v>2019</v>
      </c>
      <c r="M226" s="42">
        <f>IF(TbRegistroSaídas[[#This Row],[DATA DO CAIXA PREVISTO]]="",0,YEAR(TbRegistroSaídas[[#This Row],[DATA DO CAIXA PREVISTO]]))</f>
        <v>2019</v>
      </c>
      <c r="N226" s="42">
        <f>IF(TbRegistroSaídas[[#This Row],[DATA DO CAIXA PREVISTO]]="",0,MONTH(TbRegistroSaídas[[#This Row],[DATA DO CAIXA PREVISTO]]))</f>
        <v>6</v>
      </c>
      <c r="O22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2.031889560057607</v>
      </c>
    </row>
    <row r="227" spans="2:15" ht="23.1" customHeight="1" x14ac:dyDescent="0.25">
      <c r="B227" s="22">
        <v>43673.934978004319</v>
      </c>
      <c r="C227" s="22">
        <v>43614</v>
      </c>
      <c r="D227" s="22">
        <v>43645.508154061761</v>
      </c>
      <c r="E227" s="21" t="s">
        <v>262</v>
      </c>
      <c r="F227" s="21" t="s">
        <v>269</v>
      </c>
      <c r="G227" s="21" t="s">
        <v>288</v>
      </c>
      <c r="H227" s="23">
        <v>3086</v>
      </c>
      <c r="I227">
        <f>IF(TbRegistroSaídas[[#This Row],[DATA DO CAIXA REALIZADO]]="",0,MONTH(TbRegistroSaídas[[#This Row],[DATA DO CAIXA REALIZADO]]))</f>
        <v>7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5</v>
      </c>
      <c r="L227">
        <f>IF(TbRegistroSaídas[[#This Row],[DATA DA COMPETÊNCIA]]="",0,YEAR(TbRegistroSaídas[[#This Row],[DATA DA COMPETÊNCIA]]))</f>
        <v>2019</v>
      </c>
      <c r="M227" s="42">
        <f>IF(TbRegistroSaídas[[#This Row],[DATA DO CAIXA PREVISTO]]="",0,YEAR(TbRegistroSaídas[[#This Row],[DATA DO CAIXA PREVISTO]]))</f>
        <v>2019</v>
      </c>
      <c r="N227" s="42">
        <f>IF(TbRegistroSaídas[[#This Row],[DATA DO CAIXA PREVISTO]]="",0,MONTH(TbRegistroSaídas[[#This Row],[DATA DO CAIXA PREVISTO]]))</f>
        <v>6</v>
      </c>
      <c r="O22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28.426823942558258</v>
      </c>
    </row>
    <row r="228" spans="2:15" ht="23.1" customHeight="1" x14ac:dyDescent="0.25">
      <c r="B228" s="22">
        <v>43628.969362987358</v>
      </c>
      <c r="C228" s="22">
        <v>43619</v>
      </c>
      <c r="D228" s="22">
        <v>43628.969362987358</v>
      </c>
      <c r="E228" s="21" t="s">
        <v>262</v>
      </c>
      <c r="F228" s="21" t="s">
        <v>14</v>
      </c>
      <c r="G228" s="21" t="s">
        <v>445</v>
      </c>
      <c r="H228" s="23">
        <v>297</v>
      </c>
      <c r="I228">
        <f>IF(TbRegistroSaídas[[#This Row],[DATA DO CAIXA REALIZADO]]="",0,MONTH(TbRegistroSaídas[[#This Row],[DATA DO CAIXA REALIZADO]]))</f>
        <v>6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42">
        <f>IF(TbRegistroSaídas[[#This Row],[DATA DO CAIXA PREVISTO]]="",0,YEAR(TbRegistroSaídas[[#This Row],[DATA DO CAIXA PREVISTO]]))</f>
        <v>2019</v>
      </c>
      <c r="N228" s="42">
        <f>IF(TbRegistroSaídas[[#This Row],[DATA DO CAIXA PREVISTO]]="",0,MONTH(TbRegistroSaídas[[#This Row],[DATA DO CAIXA PREVISTO]]))</f>
        <v>6</v>
      </c>
      <c r="O228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9" spans="2:15" ht="23.1" customHeight="1" x14ac:dyDescent="0.25">
      <c r="B229" s="22">
        <v>43639.192651531121</v>
      </c>
      <c r="C229" s="22">
        <v>43623</v>
      </c>
      <c r="D229" s="22">
        <v>43639.192651531121</v>
      </c>
      <c r="E229" s="21" t="s">
        <v>262</v>
      </c>
      <c r="F229" s="21" t="s">
        <v>19</v>
      </c>
      <c r="G229" s="21" t="s">
        <v>446</v>
      </c>
      <c r="H229" s="23">
        <v>3226</v>
      </c>
      <c r="I229">
        <f>IF(TbRegistroSaídas[[#This Row],[DATA DO CAIXA REALIZADO]]="",0,MONTH(TbRegistroSaídas[[#This Row],[DATA DO CAIXA REALIZADO]]))</f>
        <v>6</v>
      </c>
      <c r="J229">
        <f>IF(TbRegistroSaídas[[#This Row],[DATA DO CAIXA REALIZADO]]="",0,YEAR(TbRegistroSaídas[[#This Row],[DATA DO CAIXA REALIZADO]]))</f>
        <v>2019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42">
        <f>IF(TbRegistroSaídas[[#This Row],[DATA DO CAIXA PREVISTO]]="",0,YEAR(TbRegistroSaídas[[#This Row],[DATA DO CAIXA PREVISTO]]))</f>
        <v>2019</v>
      </c>
      <c r="N229" s="42">
        <f>IF(TbRegistroSaídas[[#This Row],[DATA DO CAIXA PREVISTO]]="",0,MONTH(TbRegistroSaídas[[#This Row],[DATA DO CAIXA PREVISTO]]))</f>
        <v>6</v>
      </c>
      <c r="O229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0" spans="2:15" ht="23.1" customHeight="1" x14ac:dyDescent="0.25">
      <c r="B230" s="22" t="s">
        <v>277</v>
      </c>
      <c r="C230" s="22">
        <v>43625</v>
      </c>
      <c r="D230" s="22">
        <v>43672.670884183579</v>
      </c>
      <c r="E230" s="21" t="s">
        <v>262</v>
      </c>
      <c r="F230" s="21" t="s">
        <v>269</v>
      </c>
      <c r="G230" s="21" t="s">
        <v>447</v>
      </c>
      <c r="H230" s="23">
        <v>2338</v>
      </c>
      <c r="I230">
        <f>IF(TbRegistroSaídas[[#This Row],[DATA DO CAIXA REALIZADO]]="",0,MONTH(TbRegistroSaídas[[#This Row],[DATA DO CAIXA REALIZADO]]))</f>
        <v>0</v>
      </c>
      <c r="J230">
        <f>IF(TbRegistroSaídas[[#This Row],[DATA DO CAIXA REALIZADO]]="",0,YEAR(TbRegistroSaídas[[#This Row],[DATA DO CAIXA REALIZADO]]))</f>
        <v>0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42">
        <f>IF(TbRegistroSaídas[[#This Row],[DATA DO CAIXA PREVISTO]]="",0,YEAR(TbRegistroSaídas[[#This Row],[DATA DO CAIXA PREVISTO]]))</f>
        <v>2019</v>
      </c>
      <c r="N230" s="42">
        <f>IF(TbRegistroSaídas[[#This Row],[DATA DO CAIXA PREVISTO]]="",0,MONTH(TbRegistroSaídas[[#This Row],[DATA DO CAIXA PREVISTO]]))</f>
        <v>7</v>
      </c>
      <c r="O230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454.32911581642111</v>
      </c>
    </row>
    <row r="231" spans="2:15" ht="23.1" customHeight="1" x14ac:dyDescent="0.25">
      <c r="B231" s="22">
        <v>43741.508211497443</v>
      </c>
      <c r="C231" s="22">
        <v>43632</v>
      </c>
      <c r="D231" s="22">
        <v>43664.662454163976</v>
      </c>
      <c r="E231" s="21" t="s">
        <v>262</v>
      </c>
      <c r="F231" s="21" t="s">
        <v>19</v>
      </c>
      <c r="G231" s="21" t="s">
        <v>448</v>
      </c>
      <c r="H231" s="23">
        <v>3773</v>
      </c>
      <c r="I231">
        <f>IF(TbRegistroSaídas[[#This Row],[DATA DO CAIXA REALIZADO]]="",0,MONTH(TbRegistroSaídas[[#This Row],[DATA DO CAIXA REALIZADO]]))</f>
        <v>10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42">
        <f>IF(TbRegistroSaídas[[#This Row],[DATA DO CAIXA PREVISTO]]="",0,YEAR(TbRegistroSaídas[[#This Row],[DATA DO CAIXA PREVISTO]]))</f>
        <v>2019</v>
      </c>
      <c r="N231" s="42">
        <f>IF(TbRegistroSaídas[[#This Row],[DATA DO CAIXA PREVISTO]]="",0,MONTH(TbRegistroSaídas[[#This Row],[DATA DO CAIXA PREVISTO]]))</f>
        <v>7</v>
      </c>
      <c r="O231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76.845757333467191</v>
      </c>
    </row>
    <row r="232" spans="2:15" ht="23.1" customHeight="1" x14ac:dyDescent="0.25">
      <c r="B232" s="22" t="s">
        <v>277</v>
      </c>
      <c r="C232" s="22">
        <v>43635</v>
      </c>
      <c r="D232" s="22">
        <v>43686.085509883509</v>
      </c>
      <c r="E232" s="21" t="s">
        <v>262</v>
      </c>
      <c r="F232" s="21" t="s">
        <v>19</v>
      </c>
      <c r="G232" s="21" t="s">
        <v>449</v>
      </c>
      <c r="H232" s="23">
        <v>2759</v>
      </c>
      <c r="I232">
        <f>IF(TbRegistroSaídas[[#This Row],[DATA DO CAIXA REALIZADO]]="",0,MONTH(TbRegistroSaídas[[#This Row],[DATA DO CAIXA REALIZADO]]))</f>
        <v>0</v>
      </c>
      <c r="J232">
        <f>IF(TbRegistroSaídas[[#This Row],[DATA DO CAIXA REALIZADO]]="",0,YEAR(TbRegistroSaídas[[#This Row],[DATA DO CAIXA REALIZADO]]))</f>
        <v>0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42">
        <f>IF(TbRegistroSaídas[[#This Row],[DATA DO CAIXA PREVISTO]]="",0,YEAR(TbRegistroSaídas[[#This Row],[DATA DO CAIXA PREVISTO]]))</f>
        <v>2019</v>
      </c>
      <c r="N232" s="42">
        <f>IF(TbRegistroSaídas[[#This Row],[DATA DO CAIXA PREVISTO]]="",0,MONTH(TbRegistroSaídas[[#This Row],[DATA DO CAIXA PREVISTO]]))</f>
        <v>8</v>
      </c>
      <c r="O232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440.91449011649092</v>
      </c>
    </row>
    <row r="233" spans="2:15" ht="23.1" customHeight="1" x14ac:dyDescent="0.25">
      <c r="B233" s="22">
        <v>43682.520022083132</v>
      </c>
      <c r="C233" s="22">
        <v>43637</v>
      </c>
      <c r="D233" s="22">
        <v>43682.520022083132</v>
      </c>
      <c r="E233" s="21" t="s">
        <v>262</v>
      </c>
      <c r="F233" s="21" t="s">
        <v>19</v>
      </c>
      <c r="G233" s="21" t="s">
        <v>450</v>
      </c>
      <c r="H233" s="23">
        <v>1425</v>
      </c>
      <c r="I233">
        <f>IF(TbRegistroSaídas[[#This Row],[DATA DO CAIXA REALIZADO]]="",0,MONTH(TbRegistroSaídas[[#This Row],[DATA DO CAIXA REALIZADO]]))</f>
        <v>8</v>
      </c>
      <c r="J233">
        <f>IF(TbRegistroSaídas[[#This Row],[DATA DO CAIXA REALIZADO]]="",0,YEAR(TbRegistroSaídas[[#This Row],[DATA DO CAIXA REALIZADO]]))</f>
        <v>2019</v>
      </c>
      <c r="K233">
        <f>IF(TbRegistroSaídas[[#This Row],[DATA DA COMPETÊNCIA]]="",0,MONTH(TbRegistroSaídas[[#This Row],[DATA DA COMPETÊNCIA]]))</f>
        <v>6</v>
      </c>
      <c r="L233">
        <f>IF(TbRegistroSaídas[[#This Row],[DATA DA COMPETÊNCIA]]="",0,YEAR(TbRegistroSaídas[[#This Row],[DATA DA COMPETÊNCIA]]))</f>
        <v>2019</v>
      </c>
      <c r="M233" s="42">
        <f>IF(TbRegistroSaídas[[#This Row],[DATA DO CAIXA PREVISTO]]="",0,YEAR(TbRegistroSaídas[[#This Row],[DATA DO CAIXA PREVISTO]]))</f>
        <v>2019</v>
      </c>
      <c r="N233" s="42">
        <f>IF(TbRegistroSaídas[[#This Row],[DATA DO CAIXA PREVISTO]]="",0,MONTH(TbRegistroSaídas[[#This Row],[DATA DO CAIXA PREVISTO]]))</f>
        <v>8</v>
      </c>
      <c r="O233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4" spans="2:15" ht="23.1" customHeight="1" x14ac:dyDescent="0.25">
      <c r="B234" s="22">
        <v>43697.929033863591</v>
      </c>
      <c r="C234" s="22">
        <v>43639</v>
      </c>
      <c r="D234" s="22">
        <v>43697.929033863591</v>
      </c>
      <c r="E234" s="21" t="s">
        <v>262</v>
      </c>
      <c r="F234" s="21" t="s">
        <v>19</v>
      </c>
      <c r="G234" s="21" t="s">
        <v>451</v>
      </c>
      <c r="H234" s="23">
        <v>332</v>
      </c>
      <c r="I234">
        <f>IF(TbRegistroSaídas[[#This Row],[DATA DO CAIXA REALIZADO]]="",0,MONTH(TbRegistroSaídas[[#This Row],[DATA DO CAIXA REALIZADO]]))</f>
        <v>8</v>
      </c>
      <c r="J234">
        <f>IF(TbRegistroSaídas[[#This Row],[DATA DO CAIXA REALIZADO]]="",0,YEAR(TbRegistroSaídas[[#This Row],[DATA DO CAIXA REALIZADO]]))</f>
        <v>2019</v>
      </c>
      <c r="K234">
        <f>IF(TbRegistroSaídas[[#This Row],[DATA DA COMPETÊNCIA]]="",0,MONTH(TbRegistroSaídas[[#This Row],[DATA DA COMPETÊNCIA]]))</f>
        <v>6</v>
      </c>
      <c r="L234">
        <f>IF(TbRegistroSaídas[[#This Row],[DATA DA COMPETÊNCIA]]="",0,YEAR(TbRegistroSaídas[[#This Row],[DATA DA COMPETÊNCIA]]))</f>
        <v>2019</v>
      </c>
      <c r="M234" s="42">
        <f>IF(TbRegistroSaídas[[#This Row],[DATA DO CAIXA PREVISTO]]="",0,YEAR(TbRegistroSaídas[[#This Row],[DATA DO CAIXA PREVISTO]]))</f>
        <v>2019</v>
      </c>
      <c r="N234" s="42">
        <f>IF(TbRegistroSaídas[[#This Row],[DATA DO CAIXA PREVISTO]]="",0,MONTH(TbRegistroSaídas[[#This Row],[DATA DO CAIXA PREVISTO]]))</f>
        <v>8</v>
      </c>
      <c r="O234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5" spans="2:15" ht="23.1" customHeight="1" x14ac:dyDescent="0.25">
      <c r="B235" s="22">
        <v>43653.195660130521</v>
      </c>
      <c r="C235" s="22">
        <v>43646</v>
      </c>
      <c r="D235" s="22">
        <v>43653.195660130521</v>
      </c>
      <c r="E235" s="21" t="s">
        <v>262</v>
      </c>
      <c r="F235" s="21" t="s">
        <v>269</v>
      </c>
      <c r="G235" s="21" t="s">
        <v>452</v>
      </c>
      <c r="H235" s="23">
        <v>2819</v>
      </c>
      <c r="I235">
        <f>IF(TbRegistroSaídas[[#This Row],[DATA DO CAIXA REALIZADO]]="",0,MONTH(TbRegistroSaídas[[#This Row],[DATA DO CAIXA REALIZADO]]))</f>
        <v>7</v>
      </c>
      <c r="J235">
        <f>IF(TbRegistroSaídas[[#This Row],[DATA DO CAIXA REALIZADO]]="",0,YEAR(TbRegistroSaídas[[#This Row],[DATA DO CAIXA REALIZADO]]))</f>
        <v>2019</v>
      </c>
      <c r="K235">
        <f>IF(TbRegistroSaídas[[#This Row],[DATA DA COMPETÊNCIA]]="",0,MONTH(TbRegistroSaídas[[#This Row],[DATA DA COMPETÊNCIA]]))</f>
        <v>6</v>
      </c>
      <c r="L235">
        <f>IF(TbRegistroSaídas[[#This Row],[DATA DA COMPETÊNCIA]]="",0,YEAR(TbRegistroSaídas[[#This Row],[DATA DA COMPETÊNCIA]]))</f>
        <v>2019</v>
      </c>
      <c r="M235" s="42">
        <f>IF(TbRegistroSaídas[[#This Row],[DATA DO CAIXA PREVISTO]]="",0,YEAR(TbRegistroSaídas[[#This Row],[DATA DO CAIXA PREVISTO]]))</f>
        <v>2019</v>
      </c>
      <c r="N235" s="42">
        <f>IF(TbRegistroSaídas[[#This Row],[DATA DO CAIXA PREVISTO]]="",0,MONTH(TbRegistroSaídas[[#This Row],[DATA DO CAIXA PREVISTO]]))</f>
        <v>7</v>
      </c>
      <c r="O235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6" spans="2:15" ht="23.1" customHeight="1" x14ac:dyDescent="0.25">
      <c r="C236" s="7"/>
      <c r="D236" s="7"/>
      <c r="H236" s="8"/>
      <c r="I236">
        <f>IF(TbRegistroSaídas[[#This Row],[DATA DO CAIXA REALIZADO]]="",0,MONTH(TbRegistroSaídas[[#This Row],[DATA DO CAIXA REALIZADO]]))</f>
        <v>0</v>
      </c>
      <c r="J236">
        <f>IF(TbRegistroSaídas[[#This Row],[DATA DO CAIXA REALIZADO]]="",0,YEAR(TbRegistroSaídas[[#This Row],[DATA DO CAIXA REALIZADO]]))</f>
        <v>0</v>
      </c>
      <c r="K236">
        <f>IF(TbRegistroSaídas[[#This Row],[DATA DA COMPETÊNCIA]]="",0,MONTH(TbRegistroSaídas[[#This Row],[DATA DA COMPETÊNCIA]]))</f>
        <v>0</v>
      </c>
      <c r="L236">
        <f>IF(TbRegistroSaídas[[#This Row],[DATA DA COMPETÊNCIA]]="",0,YEAR(TbRegistroSaídas[[#This Row],[DATA DA COMPETÊNCIA]]))</f>
        <v>0</v>
      </c>
      <c r="M236" s="42">
        <f>IF(TbRegistroSaídas[[#This Row],[DATA DO CAIXA PREVISTO]]="",0,YEAR(TbRegistroSaídas[[#This Row],[DATA DO CAIXA PREVISTO]]))</f>
        <v>0</v>
      </c>
      <c r="N236" s="42">
        <f>IF(TbRegistroSaídas[[#This Row],[DATA DO CAIXA PREVISTO]]="",0,MONTH(TbRegistroSaídas[[#This Row],[DATA DO CAIXA PREVISTO]]))</f>
        <v>0</v>
      </c>
      <c r="O236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44127</v>
      </c>
    </row>
    <row r="237" spans="2:15" ht="23.1" customHeight="1" x14ac:dyDescent="0.25">
      <c r="B237" s="7"/>
      <c r="C237" s="7"/>
      <c r="D237" s="7"/>
      <c r="H237" s="8"/>
      <c r="I237">
        <f>IF(TbRegistroSaídas[[#This Row],[DATA DO CAIXA REALIZADO]]="",0,MONTH(TbRegistroSaídas[[#This Row],[DATA DO CAIXA REALIZADO]]))</f>
        <v>0</v>
      </c>
      <c r="J237">
        <f>IF(TbRegistroSaídas[[#This Row],[DATA DO CAIXA REALIZADO]]="",0,YEAR(TbRegistroSaídas[[#This Row],[DATA DO CAIXA REALIZADO]]))</f>
        <v>0</v>
      </c>
      <c r="K237">
        <f>IF(TbRegistroSaídas[[#This Row],[DATA DA COMPETÊNCIA]]="",0,MONTH(TbRegistroSaídas[[#This Row],[DATA DA COMPETÊNCIA]]))</f>
        <v>0</v>
      </c>
      <c r="L237">
        <f>IF(TbRegistroSaídas[[#This Row],[DATA DA COMPETÊNCIA]]="",0,YEAR(TbRegistroSaídas[[#This Row],[DATA DA COMPETÊNCIA]]))</f>
        <v>0</v>
      </c>
      <c r="M237" s="42">
        <f>IF(TbRegistroSaídas[[#This Row],[DATA DO CAIXA PREVISTO]]="",0,YEAR(TbRegistroSaídas[[#This Row],[DATA DO CAIXA PREVISTO]]))</f>
        <v>0</v>
      </c>
      <c r="N237" s="42">
        <f>IF(TbRegistroSaídas[[#This Row],[DATA DO CAIXA PREVISTO]]="",0,MONTH(TbRegistroSaídas[[#This Row],[DATA DO CAIXA PREVISTO]]))</f>
        <v>0</v>
      </c>
      <c r="O237" s="4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44127</v>
      </c>
    </row>
  </sheetData>
  <sheetProtection algorithmName="SHA-512" hashValue="tjZbLmpemOPwmuSBErcWQ25k8busieD6/S0Jca3I3mZludsGPcyeUNdSMki1UPzYXdGxvBV9/w5j/m9008RvFg==" saltValue="1PAkANmLy9M9fDVIadd2gA==" spinCount="100000" sheet="1" objects="1" scenarios="1"/>
  <dataValidations count="2">
    <dataValidation type="list" allowBlank="1" showInputMessage="1" showErrorMessage="1" sqref="F7:F235" xr:uid="{4B4C02A7-9AE0-46E6-904E-D2C64B58FD4B}">
      <formula1>OFFSET(PCSaidasN2_Nivel2,MATCH(E7,PCSaidasN2_Nivel1,0)-1,0,COUNTIF(PCSaidasN2_Nivel1,E7))</formula1>
    </dataValidation>
    <dataValidation type="list" allowBlank="1" showInputMessage="1" showErrorMessage="1" sqref="E7:E235" xr:uid="{99515B77-01B0-4DBC-B2E4-6BA123BF8B8D}">
      <formula1>PCSaídasN1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6636-DFAD-45FD-A7C5-21EA941CE87C}">
  <dimension ref="A1:X25"/>
  <sheetViews>
    <sheetView showGridLines="0" workbookViewId="0">
      <selection activeCell="G6" sqref="G6"/>
    </sheetView>
  </sheetViews>
  <sheetFormatPr defaultRowHeight="20.100000000000001" customHeight="1" x14ac:dyDescent="0.25"/>
  <cols>
    <col min="1" max="1" width="0.85546875" style="21" customWidth="1"/>
    <col min="2" max="2" width="51.28515625" style="21" customWidth="1"/>
    <col min="3" max="3" width="11" style="21" customWidth="1"/>
    <col min="4" max="4" width="10" style="21" customWidth="1"/>
    <col min="5" max="5" width="11.42578125" style="21" customWidth="1"/>
    <col min="6" max="6" width="10.140625" style="21" customWidth="1"/>
    <col min="7" max="7" width="10.7109375" style="21" customWidth="1"/>
    <col min="8" max="8" width="12.140625" style="21" customWidth="1"/>
    <col min="9" max="9" width="11.140625" style="21" customWidth="1"/>
    <col min="10" max="10" width="12.5703125" style="21" customWidth="1"/>
    <col min="11" max="11" width="12.85546875" style="21" customWidth="1"/>
    <col min="12" max="12" width="11.5703125" style="21" customWidth="1"/>
    <col min="13" max="13" width="10.7109375" style="21" customWidth="1"/>
    <col min="14" max="14" width="10.85546875" style="21" customWidth="1"/>
    <col min="15" max="16384" width="9.140625" style="21"/>
  </cols>
  <sheetData>
    <row r="1" spans="1:24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499</v>
      </c>
      <c r="N1" s="17"/>
      <c r="O1" s="17"/>
      <c r="P1" s="18"/>
      <c r="R1" s="4"/>
      <c r="S1" s="5"/>
      <c r="T1" s="6"/>
      <c r="X1" s="4"/>
    </row>
    <row r="3" spans="1:24" ht="19.5" customHeight="1" x14ac:dyDescent="0.25"/>
    <row r="4" spans="1:24" ht="21.75" customHeight="1" x14ac:dyDescent="0.25"/>
    <row r="5" spans="1:24" ht="20.100000000000001" customHeight="1" x14ac:dyDescent="0.25">
      <c r="B5" s="28" t="s">
        <v>500</v>
      </c>
      <c r="C5" s="29">
        <v>2019</v>
      </c>
    </row>
    <row r="6" spans="1:24" ht="23.1" customHeight="1" x14ac:dyDescent="0.3">
      <c r="A6" s="3"/>
      <c r="B6" s="24"/>
      <c r="C6" s="9"/>
      <c r="D6" s="15"/>
      <c r="E6" s="9"/>
      <c r="F6" s="9"/>
      <c r="G6" s="9"/>
      <c r="H6" s="9"/>
    </row>
    <row r="7" spans="1:24" ht="23.1" customHeight="1" x14ac:dyDescent="0.25">
      <c r="B7" s="9"/>
      <c r="C7" s="9">
        <v>1</v>
      </c>
      <c r="D7" s="9">
        <v>2</v>
      </c>
      <c r="E7" s="9">
        <v>3</v>
      </c>
      <c r="F7" s="9">
        <v>4</v>
      </c>
      <c r="G7" s="9">
        <v>5</v>
      </c>
      <c r="H7" s="9">
        <v>6</v>
      </c>
      <c r="I7" s="9">
        <v>7</v>
      </c>
      <c r="J7" s="9">
        <v>8</v>
      </c>
      <c r="K7" s="9">
        <v>9</v>
      </c>
      <c r="L7" s="9">
        <v>10</v>
      </c>
      <c r="M7" s="9">
        <v>11</v>
      </c>
      <c r="N7" s="9">
        <v>12</v>
      </c>
    </row>
    <row r="8" spans="1:24" ht="23.1" customHeight="1" x14ac:dyDescent="0.25">
      <c r="B8" s="26" t="s">
        <v>501</v>
      </c>
      <c r="C8" s="26" t="s">
        <v>506</v>
      </c>
      <c r="D8" s="26" t="s">
        <v>507</v>
      </c>
      <c r="E8" s="26" t="s">
        <v>508</v>
      </c>
      <c r="F8" s="26" t="s">
        <v>509</v>
      </c>
      <c r="G8" s="26" t="s">
        <v>510</v>
      </c>
      <c r="H8" s="26" t="s">
        <v>511</v>
      </c>
      <c r="I8" s="26" t="s">
        <v>512</v>
      </c>
      <c r="J8" s="26" t="s">
        <v>513</v>
      </c>
      <c r="K8" s="26" t="s">
        <v>514</v>
      </c>
      <c r="L8" s="26" t="s">
        <v>515</v>
      </c>
      <c r="M8" s="26" t="s">
        <v>516</v>
      </c>
      <c r="N8" s="26" t="s">
        <v>517</v>
      </c>
    </row>
    <row r="9" spans="1:24" ht="23.1" customHeight="1" x14ac:dyDescent="0.25">
      <c r="B9" s="27" t="s">
        <v>502</v>
      </c>
      <c r="C9" s="38">
        <f>SUMIFS(TbRegistroEntradas[VALOR],TbRegistroEntradas[ANO CAIXA],"&lt;"&amp;C5,TbRegistroEntradas[ANO CAIXA],"&lt;&gt;0")-SUMIFS(TbRegistroSaídas[VALOR],TbRegistroSaídas[ANO CAIXA],"&lt;"&amp;C5,TbRegistroSaídas[ANO CAIXA],"&lt;&gt;0")</f>
        <v>14746</v>
      </c>
      <c r="D9" s="38">
        <f>C12</f>
        <v>16188</v>
      </c>
      <c r="E9" s="38">
        <f t="shared" ref="E9:N9" si="0">D12</f>
        <v>21863</v>
      </c>
      <c r="F9" s="38">
        <f t="shared" si="0"/>
        <v>23864</v>
      </c>
      <c r="G9" s="38">
        <f t="shared" si="0"/>
        <v>12147</v>
      </c>
      <c r="H9" s="38">
        <f t="shared" si="0"/>
        <v>10954</v>
      </c>
      <c r="I9" s="38">
        <f t="shared" si="0"/>
        <v>-2743</v>
      </c>
      <c r="J9" s="38">
        <f t="shared" si="0"/>
        <v>-2189</v>
      </c>
      <c r="K9" s="38">
        <f t="shared" si="0"/>
        <v>-2976</v>
      </c>
      <c r="L9" s="38">
        <f t="shared" si="0"/>
        <v>-1230</v>
      </c>
      <c r="M9" s="38">
        <f t="shared" si="0"/>
        <v>-3097</v>
      </c>
      <c r="N9" s="38">
        <f t="shared" si="0"/>
        <v>-3097</v>
      </c>
    </row>
    <row r="10" spans="1:24" ht="23.1" customHeight="1" x14ac:dyDescent="0.25">
      <c r="B10" s="27" t="s">
        <v>503</v>
      </c>
      <c r="C10" s="38">
        <f>SUMIFS(TbRegistroEntradas[VALOR],TbRegistroEntradas[MÊS CAIXA],C7,TbRegistroEntradas[ANO CAIXA],$C$5)</f>
        <v>20033</v>
      </c>
      <c r="D10" s="38">
        <f>SUMIFS(TbRegistroEntradas[VALOR],TbRegistroEntradas[MÊS CAIXA],D7,TbRegistroEntradas[ANO CAIXA],$C$5)</f>
        <v>34683</v>
      </c>
      <c r="E10" s="38">
        <f>SUMIFS(TbRegistroEntradas[VALOR],TbRegistroEntradas[MÊS CAIXA],E7,TbRegistroEntradas[ANO CAIXA],$C$5)</f>
        <v>20323</v>
      </c>
      <c r="F10" s="38">
        <f>SUMIFS(TbRegistroEntradas[VALOR],TbRegistroEntradas[MÊS CAIXA],F7,TbRegistroEntradas[ANO CAIXA],$C$5)</f>
        <v>25152</v>
      </c>
      <c r="G10" s="38">
        <f>SUMIFS(TbRegistroEntradas[VALOR],TbRegistroEntradas[MÊS CAIXA],G7,TbRegistroEntradas[ANO CAIXA],$C$5)</f>
        <v>27509</v>
      </c>
      <c r="H10" s="38">
        <f>SUMIFS(TbRegistroEntradas[VALOR],TbRegistroEntradas[MÊS CAIXA],H7,TbRegistroEntradas[ANO CAIXA],$C$5)</f>
        <v>18189</v>
      </c>
      <c r="I10" s="38">
        <f>SUMIFS(TbRegistroEntradas[VALOR],TbRegistroEntradas[MÊS CAIXA],I7,TbRegistroEntradas[ANO CAIXA],$C$5)</f>
        <v>8420</v>
      </c>
      <c r="J10" s="38">
        <f>SUMIFS(TbRegistroEntradas[VALOR],TbRegistroEntradas[MÊS CAIXA],J7,TbRegistroEntradas[ANO CAIXA],$C$5)</f>
        <v>2337</v>
      </c>
      <c r="K10" s="38">
        <f>SUMIFS(TbRegistroEntradas[VALOR],TbRegistroEntradas[MÊS CAIXA],K7,TbRegistroEntradas[ANO CAIXA],$C$5)</f>
        <v>3446</v>
      </c>
      <c r="L10" s="38">
        <f>SUMIFS(TbRegistroEntradas[VALOR],TbRegistroEntradas[MÊS CAIXA],L7,TbRegistroEntradas[ANO CAIXA],$C$5)</f>
        <v>1906</v>
      </c>
      <c r="M10" s="38">
        <f>SUMIFS(TbRegistroEntradas[VALOR],TbRegistroEntradas[MÊS CAIXA],M7,TbRegistroEntradas[ANO CAIXA],$C$5)</f>
        <v>0</v>
      </c>
      <c r="N10" s="38">
        <f>SUMIFS(TbRegistroEntradas[VALOR],TbRegistroEntradas[MÊS CAIXA],N7,TbRegistroEntradas[ANO CAIXA],$C$5)</f>
        <v>0</v>
      </c>
    </row>
    <row r="11" spans="1:24" ht="23.1" customHeight="1" x14ac:dyDescent="0.25">
      <c r="B11" s="27" t="s">
        <v>504</v>
      </c>
      <c r="C11" s="38">
        <f>SUMIFS(TbRegistroSaídas[VALOR],TbRegistroSaídas[MÊS CAIXA],C7,TbRegistroSaídas[ANO CAIXA],$C$5)</f>
        <v>18591</v>
      </c>
      <c r="D11" s="38">
        <f>SUMIFS(TbRegistroSaídas[VALOR],TbRegistroSaídas[MÊS CAIXA],D7,TbRegistroSaídas[ANO CAIXA],$C$5)</f>
        <v>29008</v>
      </c>
      <c r="E11" s="38">
        <f>SUMIFS(TbRegistroSaídas[VALOR],TbRegistroSaídas[MÊS CAIXA],E7,TbRegistroSaídas[ANO CAIXA],$C$5)</f>
        <v>18322</v>
      </c>
      <c r="F11" s="38">
        <f>SUMIFS(TbRegistroSaídas[VALOR],TbRegistroSaídas[MÊS CAIXA],F7,TbRegistroSaídas[ANO CAIXA],$C$5)</f>
        <v>36869</v>
      </c>
      <c r="G11" s="38">
        <f>SUMIFS(TbRegistroSaídas[VALOR],TbRegistroSaídas[MÊS CAIXA],G7,TbRegistroSaídas[ANO CAIXA],$C$5)</f>
        <v>28702</v>
      </c>
      <c r="H11" s="38">
        <f>SUMIFS(TbRegistroSaídas[VALOR],TbRegistroSaídas[MÊS CAIXA],H7,TbRegistroSaídas[ANO CAIXA],$C$5)</f>
        <v>31886</v>
      </c>
      <c r="I11" s="38">
        <f>SUMIFS(TbRegistroSaídas[VALOR],TbRegistroSaídas[MÊS CAIXA],I7,TbRegistroSaídas[ANO CAIXA],$C$5)</f>
        <v>7866</v>
      </c>
      <c r="J11" s="38">
        <f>SUMIFS(TbRegistroSaídas[VALOR],TbRegistroSaídas[MÊS CAIXA],J7,TbRegistroSaídas[ANO CAIXA],$C$5)</f>
        <v>3124</v>
      </c>
      <c r="K11" s="38">
        <f>SUMIFS(TbRegistroSaídas[VALOR],TbRegistroSaídas[MÊS CAIXA],K7,TbRegistroSaídas[ANO CAIXA],$C$5)</f>
        <v>1700</v>
      </c>
      <c r="L11" s="38">
        <f>SUMIFS(TbRegistroSaídas[VALOR],TbRegistroSaídas[MÊS CAIXA],L7,TbRegistroSaídas[ANO CAIXA],$C$5)</f>
        <v>3773</v>
      </c>
      <c r="M11" s="38">
        <f>SUMIFS(TbRegistroSaídas[VALOR],TbRegistroSaídas[MÊS CAIXA],M7,TbRegistroSaídas[ANO CAIXA],$C$5)</f>
        <v>0</v>
      </c>
      <c r="N11" s="38">
        <f>SUMIFS(TbRegistroSaídas[VALOR],TbRegistroSaídas[MÊS CAIXA],N7,TbRegistroSaídas[ANO CAIXA],$C$5)</f>
        <v>0</v>
      </c>
    </row>
    <row r="12" spans="1:24" ht="23.1" customHeight="1" x14ac:dyDescent="0.25">
      <c r="B12" s="27" t="s">
        <v>505</v>
      </c>
      <c r="C12" s="38">
        <f>C9+C10-C11</f>
        <v>16188</v>
      </c>
      <c r="D12" s="38">
        <f t="shared" ref="D12:N12" si="1">D9+D10-D11</f>
        <v>21863</v>
      </c>
      <c r="E12" s="38">
        <f t="shared" si="1"/>
        <v>23864</v>
      </c>
      <c r="F12" s="38">
        <f t="shared" si="1"/>
        <v>12147</v>
      </c>
      <c r="G12" s="38">
        <f t="shared" si="1"/>
        <v>10954</v>
      </c>
      <c r="H12" s="38">
        <f t="shared" si="1"/>
        <v>-2743</v>
      </c>
      <c r="I12" s="38">
        <f t="shared" si="1"/>
        <v>-2189</v>
      </c>
      <c r="J12" s="38">
        <f t="shared" si="1"/>
        <v>-2976</v>
      </c>
      <c r="K12" s="38">
        <f t="shared" si="1"/>
        <v>-1230</v>
      </c>
      <c r="L12" s="38">
        <f t="shared" si="1"/>
        <v>-3097</v>
      </c>
      <c r="M12" s="38">
        <f t="shared" si="1"/>
        <v>-3097</v>
      </c>
      <c r="N12" s="38">
        <f t="shared" si="1"/>
        <v>-3097</v>
      </c>
    </row>
    <row r="14" spans="1:24" ht="20.100000000000001" customHeight="1" x14ac:dyDescent="0.25">
      <c r="B14" s="26" t="s">
        <v>521</v>
      </c>
      <c r="C14" s="26" t="s">
        <v>506</v>
      </c>
      <c r="D14" s="26" t="s">
        <v>507</v>
      </c>
      <c r="E14" s="26" t="s">
        <v>508</v>
      </c>
      <c r="F14" s="26" t="s">
        <v>509</v>
      </c>
      <c r="G14" s="26" t="s">
        <v>510</v>
      </c>
      <c r="H14" s="26" t="s">
        <v>511</v>
      </c>
      <c r="I14" s="26" t="s">
        <v>512</v>
      </c>
      <c r="J14" s="26" t="s">
        <v>513</v>
      </c>
      <c r="K14" s="26" t="s">
        <v>514</v>
      </c>
      <c r="L14" s="26" t="s">
        <v>515</v>
      </c>
      <c r="M14" s="26" t="s">
        <v>516</v>
      </c>
      <c r="N14" s="26" t="s">
        <v>517</v>
      </c>
    </row>
    <row r="15" spans="1:24" ht="20.100000000000001" customHeight="1" x14ac:dyDescent="0.25">
      <c r="B15" s="27" t="s">
        <v>502</v>
      </c>
      <c r="C15" s="38">
        <f>SUMIFS(TbRegistroEntradas[VALOR],TbRegistroEntradas[ANO COMPETÊNCIA],"&lt;"&amp;C5,TbRegistroEntradas[ANO COMPETÊNCIA],"&lt;&gt;0")-SUMIFS(TbRegistroSaídas[VALOR],TbRegistroSaídas[ANO COMPETÊNCIA],"&lt;"&amp;C5,TbRegistroSaídas[ANO COMPETÊNCIA],"&lt;&gt;0")</f>
        <v>42367</v>
      </c>
      <c r="D15" s="38">
        <f>C18</f>
        <v>34684</v>
      </c>
      <c r="E15" s="38">
        <f t="shared" ref="E15:N15" si="2">D18</f>
        <v>40111</v>
      </c>
      <c r="F15" s="38">
        <f t="shared" si="2"/>
        <v>27220</v>
      </c>
      <c r="G15" s="38">
        <f t="shared" si="2"/>
        <v>23048</v>
      </c>
      <c r="H15" s="38">
        <f t="shared" si="2"/>
        <v>8340</v>
      </c>
      <c r="I15" s="38">
        <f t="shared" si="2"/>
        <v>3236</v>
      </c>
      <c r="J15" s="38">
        <f t="shared" si="2"/>
        <v>3236</v>
      </c>
      <c r="K15" s="38">
        <f t="shared" si="2"/>
        <v>3236</v>
      </c>
      <c r="L15" s="38">
        <f t="shared" si="2"/>
        <v>3236</v>
      </c>
      <c r="M15" s="38">
        <f t="shared" si="2"/>
        <v>3236</v>
      </c>
      <c r="N15" s="38">
        <f t="shared" si="2"/>
        <v>3236</v>
      </c>
    </row>
    <row r="16" spans="1:24" ht="20.100000000000001" customHeight="1" x14ac:dyDescent="0.25">
      <c r="B16" s="27" t="s">
        <v>503</v>
      </c>
      <c r="C16" s="38">
        <f>SUMIFS(TbRegistroEntradas[VALOR],TbRegistroEntradas[MÊS COMPETÊNCIA],C7,TbRegistroEntradas[ANO COMPETÊNCIA],$C$5)</f>
        <v>22897</v>
      </c>
      <c r="D16" s="38">
        <f>SUMIFS(TbRegistroEntradas[VALOR],TbRegistroEntradas[MÊS COMPETÊNCIA],D7,TbRegistroEntradas[ANO COMPETÊNCIA],$C$5)</f>
        <v>31755</v>
      </c>
      <c r="E16" s="38">
        <f>SUMIFS(TbRegistroEntradas[VALOR],TbRegistroEntradas[MÊS COMPETÊNCIA],E7,TbRegistroEntradas[ANO COMPETÊNCIA],$C$5)</f>
        <v>18601</v>
      </c>
      <c r="F16" s="38">
        <f>SUMIFS(TbRegistroEntradas[VALOR],TbRegistroEntradas[MÊS COMPETÊNCIA],F7,TbRegistroEntradas[ANO COMPETÊNCIA],$C$5)</f>
        <v>22939</v>
      </c>
      <c r="G16" s="38">
        <f>SUMIFS(TbRegistroEntradas[VALOR],TbRegistroEntradas[MÊS COMPETÊNCIA],G7,TbRegistroEntradas[ANO COMPETÊNCIA],$C$5)</f>
        <v>22602</v>
      </c>
      <c r="H16" s="38">
        <f>SUMIFS(TbRegistroEntradas[VALOR],TbRegistroEntradas[MÊS COMPETÊNCIA],H7,TbRegistroEntradas[ANO COMPETÊNCIA],$C$5)</f>
        <v>11865</v>
      </c>
      <c r="I16" s="38">
        <f>SUMIFS(TbRegistroEntradas[VALOR],TbRegistroEntradas[MÊS COMPETÊNCIA],I7,TbRegistroEntradas[ANO COMPETÊNCIA],$C$5)</f>
        <v>0</v>
      </c>
      <c r="J16" s="38">
        <f>SUMIFS(TbRegistroEntradas[VALOR],TbRegistroEntradas[MÊS COMPETÊNCIA],J7,TbRegistroEntradas[ANO COMPETÊNCIA],$C$5)</f>
        <v>0</v>
      </c>
      <c r="K16" s="38">
        <f>SUMIFS(TbRegistroEntradas[VALOR],TbRegistroEntradas[MÊS COMPETÊNCIA],K7,TbRegistroEntradas[ANO COMPETÊNCIA],$C$5)</f>
        <v>0</v>
      </c>
      <c r="L16" s="38">
        <f>SUMIFS(TbRegistroEntradas[VALOR],TbRegistroEntradas[MÊS COMPETÊNCIA],L7,TbRegistroEntradas[ANO COMPETÊNCIA],$C$5)</f>
        <v>0</v>
      </c>
      <c r="M16" s="38">
        <f>SUMIFS(TbRegistroEntradas[VALOR],TbRegistroEntradas[MÊS COMPETÊNCIA],M7,TbRegistroEntradas[ANO COMPETÊNCIA],$C$5)</f>
        <v>0</v>
      </c>
      <c r="N16" s="38">
        <f>SUMIFS(TbRegistroEntradas[VALOR],TbRegistroEntradas[MÊS COMPETÊNCIA],N7,TbRegistroEntradas[ANO COMPETÊNCIA],$C$5)</f>
        <v>0</v>
      </c>
    </row>
    <row r="17" spans="2:14" ht="20.100000000000001" customHeight="1" x14ac:dyDescent="0.25">
      <c r="B17" s="27" t="s">
        <v>504</v>
      </c>
      <c r="C17" s="38">
        <f>SUMIFS(TbRegistroSaídas[VALOR],TbRegistroSaídas[MÊS COMPETÊNCIA],C7,TbRegistroSaídas[ANO COMPETÊNCIA],$C$5)</f>
        <v>30580</v>
      </c>
      <c r="D17" s="38">
        <f>SUMIFS(TbRegistroSaídas[VALOR],TbRegistroSaídas[MÊS COMPETÊNCIA],D7,TbRegistroSaídas[ANO COMPETÊNCIA],$C$5)</f>
        <v>26328</v>
      </c>
      <c r="E17" s="38">
        <f>SUMIFS(TbRegistroSaídas[VALOR],TbRegistroSaídas[MÊS COMPETÊNCIA],E7,TbRegistroSaídas[ANO COMPETÊNCIA],$C$5)</f>
        <v>31492</v>
      </c>
      <c r="F17" s="38">
        <f>SUMIFS(TbRegistroSaídas[VALOR],TbRegistroSaídas[MÊS COMPETÊNCIA],F7,TbRegistroSaídas[ANO COMPETÊNCIA],$C$5)</f>
        <v>27111</v>
      </c>
      <c r="G17" s="38">
        <f>SUMIFS(TbRegistroSaídas[VALOR],TbRegistroSaídas[MÊS COMPETÊNCIA],G7,TbRegistroSaídas[ANO COMPETÊNCIA],$C$5)</f>
        <v>37310</v>
      </c>
      <c r="H17" s="38">
        <f>SUMIFS(TbRegistroSaídas[VALOR],TbRegistroSaídas[MÊS COMPETÊNCIA],H7,TbRegistroSaídas[ANO COMPETÊNCIA],$C$5)</f>
        <v>16969</v>
      </c>
      <c r="I17" s="38">
        <f>SUMIFS(TbRegistroSaídas[VALOR],TbRegistroSaídas[MÊS COMPETÊNCIA],I7,TbRegistroSaídas[ANO COMPETÊNCIA],$C$5)</f>
        <v>0</v>
      </c>
      <c r="J17" s="38">
        <f>SUMIFS(TbRegistroSaídas[VALOR],TbRegistroSaídas[MÊS COMPETÊNCIA],J7,TbRegistroSaídas[ANO COMPETÊNCIA],$C$5)</f>
        <v>0</v>
      </c>
      <c r="K17" s="38">
        <f>SUMIFS(TbRegistroSaídas[VALOR],TbRegistroSaídas[MÊS COMPETÊNCIA],K7,TbRegistroSaídas[ANO COMPETÊNCIA],$C$5)</f>
        <v>0</v>
      </c>
      <c r="L17" s="38">
        <f>SUMIFS(TbRegistroSaídas[VALOR],TbRegistroSaídas[MÊS COMPETÊNCIA],L7,TbRegistroSaídas[ANO COMPETÊNCIA],$C$5)</f>
        <v>0</v>
      </c>
      <c r="M17" s="38">
        <f>SUMIFS(TbRegistroSaídas[VALOR],TbRegistroSaídas[MÊS COMPETÊNCIA],M7,TbRegistroSaídas[ANO COMPETÊNCIA],$C$5)</f>
        <v>0</v>
      </c>
      <c r="N17" s="38">
        <f>SUMIFS(TbRegistroSaídas[VALOR],TbRegistroSaídas[MÊS COMPETÊNCIA],N7,TbRegistroSaídas[ANO COMPETÊNCIA],$C$5)</f>
        <v>0</v>
      </c>
    </row>
    <row r="18" spans="2:14" ht="20.100000000000001" customHeight="1" x14ac:dyDescent="0.25">
      <c r="B18" s="27" t="s">
        <v>505</v>
      </c>
      <c r="C18" s="38">
        <f>C15+C16-C17</f>
        <v>34684</v>
      </c>
      <c r="D18" s="38">
        <f t="shared" ref="D18:N18" si="3">D15+D16-D17</f>
        <v>40111</v>
      </c>
      <c r="E18" s="38">
        <f t="shared" si="3"/>
        <v>27220</v>
      </c>
      <c r="F18" s="38">
        <f t="shared" si="3"/>
        <v>23048</v>
      </c>
      <c r="G18" s="38">
        <f t="shared" si="3"/>
        <v>8340</v>
      </c>
      <c r="H18" s="38">
        <f t="shared" si="3"/>
        <v>3236</v>
      </c>
      <c r="I18" s="38">
        <f t="shared" si="3"/>
        <v>3236</v>
      </c>
      <c r="J18" s="38">
        <f t="shared" si="3"/>
        <v>3236</v>
      </c>
      <c r="K18" s="38">
        <f t="shared" si="3"/>
        <v>3236</v>
      </c>
      <c r="L18" s="38">
        <f t="shared" si="3"/>
        <v>3236</v>
      </c>
      <c r="M18" s="38">
        <f t="shared" si="3"/>
        <v>3236</v>
      </c>
      <c r="N18" s="38">
        <f t="shared" si="3"/>
        <v>3236</v>
      </c>
    </row>
    <row r="20" spans="2:14" ht="20.100000000000001" customHeight="1" x14ac:dyDescent="0.25">
      <c r="B20" s="26" t="s">
        <v>522</v>
      </c>
      <c r="C20" s="26" t="s">
        <v>506</v>
      </c>
      <c r="D20" s="26" t="s">
        <v>507</v>
      </c>
      <c r="E20" s="26" t="s">
        <v>508</v>
      </c>
      <c r="F20" s="26" t="s">
        <v>509</v>
      </c>
      <c r="G20" s="26" t="s">
        <v>510</v>
      </c>
      <c r="H20" s="26" t="s">
        <v>511</v>
      </c>
      <c r="I20" s="26" t="s">
        <v>512</v>
      </c>
      <c r="J20" s="26" t="s">
        <v>513</v>
      </c>
      <c r="K20" s="26" t="s">
        <v>514</v>
      </c>
      <c r="L20" s="26" t="s">
        <v>515</v>
      </c>
      <c r="M20" s="26" t="s">
        <v>516</v>
      </c>
      <c r="N20" s="26" t="s">
        <v>517</v>
      </c>
    </row>
    <row r="21" spans="2:14" ht="20.100000000000001" customHeight="1" x14ac:dyDescent="0.25">
      <c r="B21" s="27" t="s">
        <v>523</v>
      </c>
      <c r="C21" s="38">
        <f>C16</f>
        <v>22897</v>
      </c>
      <c r="D21" s="38">
        <f t="shared" ref="D21:N21" si="4">D16</f>
        <v>31755</v>
      </c>
      <c r="E21" s="38">
        <f t="shared" si="4"/>
        <v>18601</v>
      </c>
      <c r="F21" s="38">
        <f t="shared" si="4"/>
        <v>22939</v>
      </c>
      <c r="G21" s="38">
        <f t="shared" si="4"/>
        <v>22602</v>
      </c>
      <c r="H21" s="38">
        <f t="shared" si="4"/>
        <v>11865</v>
      </c>
      <c r="I21" s="38">
        <f t="shared" si="4"/>
        <v>0</v>
      </c>
      <c r="J21" s="38">
        <f t="shared" si="4"/>
        <v>0</v>
      </c>
      <c r="K21" s="38">
        <f t="shared" si="4"/>
        <v>0</v>
      </c>
      <c r="L21" s="38">
        <f t="shared" si="4"/>
        <v>0</v>
      </c>
      <c r="M21" s="38">
        <f t="shared" si="4"/>
        <v>0</v>
      </c>
      <c r="N21" s="38">
        <f t="shared" si="4"/>
        <v>0</v>
      </c>
    </row>
    <row r="22" spans="2:14" ht="20.100000000000001" customHeight="1" x14ac:dyDescent="0.25">
      <c r="B22" s="27" t="s">
        <v>524</v>
      </c>
      <c r="C22" s="38">
        <f>C17</f>
        <v>30580</v>
      </c>
      <c r="D22" s="38">
        <f t="shared" ref="D22:N22" si="5">D17</f>
        <v>26328</v>
      </c>
      <c r="E22" s="38">
        <f t="shared" si="5"/>
        <v>31492</v>
      </c>
      <c r="F22" s="38">
        <f t="shared" si="5"/>
        <v>27111</v>
      </c>
      <c r="G22" s="38">
        <f t="shared" si="5"/>
        <v>37310</v>
      </c>
      <c r="H22" s="38">
        <f t="shared" si="5"/>
        <v>16969</v>
      </c>
      <c r="I22" s="38">
        <f t="shared" si="5"/>
        <v>0</v>
      </c>
      <c r="J22" s="38">
        <f t="shared" si="5"/>
        <v>0</v>
      </c>
      <c r="K22" s="38">
        <f t="shared" si="5"/>
        <v>0</v>
      </c>
      <c r="L22" s="38">
        <f t="shared" si="5"/>
        <v>0</v>
      </c>
      <c r="M22" s="38">
        <f t="shared" si="5"/>
        <v>0</v>
      </c>
      <c r="N22" s="38">
        <f t="shared" si="5"/>
        <v>0</v>
      </c>
    </row>
    <row r="23" spans="2:14" ht="20.100000000000001" customHeight="1" x14ac:dyDescent="0.25">
      <c r="B23" s="27" t="s">
        <v>525</v>
      </c>
      <c r="C23" s="38">
        <f>IF(C21-C22&gt;0,C21-C22,0)</f>
        <v>0</v>
      </c>
      <c r="D23" s="38">
        <f t="shared" ref="D23:N23" si="6">IF(D21-D22&gt;0,D21-D22,0)</f>
        <v>5427</v>
      </c>
      <c r="E23" s="38">
        <f t="shared" si="6"/>
        <v>0</v>
      </c>
      <c r="F23" s="38">
        <f t="shared" si="6"/>
        <v>0</v>
      </c>
      <c r="G23" s="38">
        <f t="shared" si="6"/>
        <v>0</v>
      </c>
      <c r="H23" s="38">
        <f t="shared" si="6"/>
        <v>0</v>
      </c>
      <c r="I23" s="38">
        <f t="shared" si="6"/>
        <v>0</v>
      </c>
      <c r="J23" s="38">
        <f t="shared" si="6"/>
        <v>0</v>
      </c>
      <c r="K23" s="38">
        <f t="shared" si="6"/>
        <v>0</v>
      </c>
      <c r="L23" s="38">
        <f t="shared" si="6"/>
        <v>0</v>
      </c>
      <c r="M23" s="38">
        <f t="shared" si="6"/>
        <v>0</v>
      </c>
      <c r="N23" s="38">
        <f t="shared" si="6"/>
        <v>0</v>
      </c>
    </row>
    <row r="24" spans="2:14" ht="20.100000000000001" customHeight="1" x14ac:dyDescent="0.25">
      <c r="B24" s="27" t="s">
        <v>526</v>
      </c>
      <c r="C24" s="38">
        <f>IF(C21-C22&lt;0,C21-C22,0)</f>
        <v>-7683</v>
      </c>
      <c r="D24" s="38">
        <f t="shared" ref="D24:N24" si="7">IF(D21-D22&lt;0,D21-D22,0)</f>
        <v>0</v>
      </c>
      <c r="E24" s="38">
        <f t="shared" si="7"/>
        <v>-12891</v>
      </c>
      <c r="F24" s="38">
        <f t="shared" si="7"/>
        <v>-4172</v>
      </c>
      <c r="G24" s="38">
        <f t="shared" si="7"/>
        <v>-14708</v>
      </c>
      <c r="H24" s="38">
        <f t="shared" si="7"/>
        <v>-5104</v>
      </c>
      <c r="I24" s="38">
        <f t="shared" si="7"/>
        <v>0</v>
      </c>
      <c r="J24" s="38">
        <f t="shared" si="7"/>
        <v>0</v>
      </c>
      <c r="K24" s="38">
        <f t="shared" si="7"/>
        <v>0</v>
      </c>
      <c r="L24" s="38">
        <f t="shared" si="7"/>
        <v>0</v>
      </c>
      <c r="M24" s="38">
        <f t="shared" si="7"/>
        <v>0</v>
      </c>
      <c r="N24" s="38">
        <f t="shared" si="7"/>
        <v>0</v>
      </c>
    </row>
    <row r="25" spans="2:14" ht="20.100000000000001" customHeight="1" x14ac:dyDescent="0.25">
      <c r="B25" s="36" t="s">
        <v>527</v>
      </c>
      <c r="C25" s="38">
        <f>C21-C22</f>
        <v>-7683</v>
      </c>
      <c r="D25" s="38">
        <f>D21-D22+C25</f>
        <v>-2256</v>
      </c>
      <c r="E25" s="38">
        <f t="shared" ref="E25:N25" si="8">E21-E22+D25</f>
        <v>-15147</v>
      </c>
      <c r="F25" s="38">
        <f t="shared" si="8"/>
        <v>-19319</v>
      </c>
      <c r="G25" s="38">
        <f t="shared" si="8"/>
        <v>-34027</v>
      </c>
      <c r="H25" s="38">
        <f t="shared" si="8"/>
        <v>-39131</v>
      </c>
      <c r="I25" s="38">
        <f t="shared" si="8"/>
        <v>-39131</v>
      </c>
      <c r="J25" s="38">
        <f t="shared" si="8"/>
        <v>-39131</v>
      </c>
      <c r="K25" s="38">
        <f t="shared" si="8"/>
        <v>-39131</v>
      </c>
      <c r="L25" s="38">
        <f t="shared" si="8"/>
        <v>-39131</v>
      </c>
      <c r="M25" s="38">
        <f t="shared" si="8"/>
        <v>-39131</v>
      </c>
      <c r="N25" s="38">
        <f t="shared" si="8"/>
        <v>-39131</v>
      </c>
    </row>
  </sheetData>
  <sheetProtection algorithmName="SHA-512" hashValue="SNv7cmi3oj1HASLIhp+yJ/n6++Rzt0r+lxt2YG4lOtqTrHxndq8XKgjM5oSnIsG+rwLCsV95HF/D9O/UmzK2GQ==" saltValue="CGKEw2gz8vVzWCq2xHuU4g==" spinCount="100000" sheet="1" objects="1" scenarios="1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C234-F9FB-4E53-AF36-C7A42F0191A4}">
  <dimension ref="B1:X14"/>
  <sheetViews>
    <sheetView zoomScaleNormal="100" workbookViewId="0">
      <selection activeCell="F12" sqref="F12"/>
    </sheetView>
  </sheetViews>
  <sheetFormatPr defaultRowHeight="15" x14ac:dyDescent="0.25"/>
  <cols>
    <col min="1" max="1" width="1.7109375" customWidth="1"/>
    <col min="2" max="2" width="26" customWidth="1"/>
    <col min="3" max="15" width="13.7109375" customWidth="1"/>
  </cols>
  <sheetData>
    <row r="1" spans="2:24" s="25" customFormat="1" ht="31.5" customHeight="1" x14ac:dyDescent="0.7">
      <c r="B1" s="1"/>
      <c r="C1" s="1"/>
      <c r="D1" s="1"/>
      <c r="E1" s="16"/>
      <c r="F1" s="16"/>
      <c r="G1" s="16"/>
      <c r="H1" s="16"/>
      <c r="I1" s="16"/>
      <c r="J1" s="16"/>
      <c r="K1" s="16"/>
      <c r="L1" s="16"/>
      <c r="M1" s="16" t="s">
        <v>532</v>
      </c>
      <c r="N1" s="17"/>
      <c r="O1" s="17"/>
      <c r="P1" s="18"/>
      <c r="R1" s="4"/>
      <c r="S1" s="5"/>
      <c r="T1" s="6"/>
      <c r="X1" s="4"/>
    </row>
    <row r="3" spans="2:24" s="25" customFormat="1" ht="19.5" customHeight="1" x14ac:dyDescent="0.25"/>
    <row r="4" spans="2:24" x14ac:dyDescent="0.25">
      <c r="B4" s="39" t="s">
        <v>531</v>
      </c>
      <c r="C4" s="40">
        <v>2018</v>
      </c>
    </row>
    <row r="6" spans="2:24" x14ac:dyDescent="0.25">
      <c r="B6" s="39" t="s">
        <v>537</v>
      </c>
      <c r="C6" s="39" t="s">
        <v>536</v>
      </c>
    </row>
    <row r="7" spans="2:24" x14ac:dyDescent="0.25">
      <c r="B7" s="39" t="s">
        <v>534</v>
      </c>
      <c r="C7" s="25">
        <v>1</v>
      </c>
      <c r="D7" s="25">
        <v>2</v>
      </c>
      <c r="E7" s="25">
        <v>3</v>
      </c>
      <c r="F7" s="25">
        <v>4</v>
      </c>
      <c r="G7" s="25">
        <v>5</v>
      </c>
      <c r="H7" s="25">
        <v>6</v>
      </c>
      <c r="I7" s="25">
        <v>7</v>
      </c>
      <c r="J7" s="25">
        <v>8</v>
      </c>
      <c r="K7" s="25">
        <v>9</v>
      </c>
      <c r="L7" s="25">
        <v>10</v>
      </c>
      <c r="M7" s="25">
        <v>11</v>
      </c>
      <c r="N7" s="25">
        <v>12</v>
      </c>
    </row>
    <row r="8" spans="2:24" x14ac:dyDescent="0.25">
      <c r="B8" s="40" t="s">
        <v>13</v>
      </c>
      <c r="C8" s="44">
        <v>20582</v>
      </c>
      <c r="D8" s="44">
        <v>24761</v>
      </c>
      <c r="E8" s="44">
        <v>37458</v>
      </c>
      <c r="F8" s="44">
        <v>30226</v>
      </c>
      <c r="G8" s="44">
        <v>19009</v>
      </c>
      <c r="H8" s="44">
        <v>28711</v>
      </c>
      <c r="I8" s="44">
        <v>33298</v>
      </c>
      <c r="J8" s="44">
        <v>22302</v>
      </c>
      <c r="K8" s="44">
        <v>26024</v>
      </c>
      <c r="L8" s="44">
        <v>29400</v>
      </c>
      <c r="M8" s="44">
        <v>30897</v>
      </c>
      <c r="N8" s="44">
        <v>17906</v>
      </c>
    </row>
    <row r="9" spans="2:24" x14ac:dyDescent="0.25">
      <c r="B9" s="41" t="s">
        <v>27</v>
      </c>
      <c r="C9" s="44">
        <v>1864</v>
      </c>
      <c r="D9" s="44"/>
      <c r="E9" s="44">
        <v>4800</v>
      </c>
      <c r="F9" s="44"/>
      <c r="G9" s="44">
        <v>6340</v>
      </c>
      <c r="H9" s="44">
        <v>6836</v>
      </c>
      <c r="I9" s="44">
        <v>2713</v>
      </c>
      <c r="J9" s="44">
        <v>3080</v>
      </c>
      <c r="K9" s="44"/>
      <c r="L9" s="44">
        <v>4922</v>
      </c>
      <c r="M9" s="44">
        <v>919</v>
      </c>
      <c r="N9" s="44"/>
    </row>
    <row r="10" spans="2:24" x14ac:dyDescent="0.25">
      <c r="B10" s="41" t="s">
        <v>14</v>
      </c>
      <c r="C10" s="44">
        <v>3843</v>
      </c>
      <c r="D10" s="44">
        <v>10345</v>
      </c>
      <c r="E10" s="44">
        <v>5629</v>
      </c>
      <c r="F10" s="44">
        <v>4467</v>
      </c>
      <c r="G10" s="44"/>
      <c r="H10" s="44">
        <v>2114</v>
      </c>
      <c r="I10" s="44">
        <v>8337</v>
      </c>
      <c r="J10" s="44">
        <v>4072</v>
      </c>
      <c r="K10" s="44">
        <v>5761</v>
      </c>
      <c r="L10" s="44">
        <v>7117</v>
      </c>
      <c r="M10" s="44">
        <v>3068</v>
      </c>
      <c r="N10" s="44">
        <v>2088</v>
      </c>
    </row>
    <row r="11" spans="2:24" x14ac:dyDescent="0.25">
      <c r="B11" s="41" t="s">
        <v>30</v>
      </c>
      <c r="C11" s="44"/>
      <c r="D11" s="44">
        <v>5718</v>
      </c>
      <c r="E11" s="44">
        <v>4918</v>
      </c>
      <c r="F11" s="44">
        <v>3446</v>
      </c>
      <c r="G11" s="44">
        <v>611</v>
      </c>
      <c r="H11" s="44">
        <v>3224</v>
      </c>
      <c r="I11" s="44">
        <v>1306</v>
      </c>
      <c r="J11" s="44"/>
      <c r="K11" s="44">
        <v>6637</v>
      </c>
      <c r="L11" s="44"/>
      <c r="M11" s="44">
        <v>1820</v>
      </c>
      <c r="N11" s="44"/>
    </row>
    <row r="12" spans="2:24" x14ac:dyDescent="0.25">
      <c r="B12" s="41" t="s">
        <v>16</v>
      </c>
      <c r="C12" s="44">
        <v>10164</v>
      </c>
      <c r="D12" s="44">
        <v>7734</v>
      </c>
      <c r="E12" s="44">
        <v>9984</v>
      </c>
      <c r="F12" s="44">
        <v>22313</v>
      </c>
      <c r="G12" s="44">
        <v>4850</v>
      </c>
      <c r="H12" s="44">
        <v>12262</v>
      </c>
      <c r="I12" s="44">
        <v>12594</v>
      </c>
      <c r="J12" s="44">
        <v>6006</v>
      </c>
      <c r="K12" s="44">
        <v>11235</v>
      </c>
      <c r="L12" s="44">
        <v>10633</v>
      </c>
      <c r="M12" s="44">
        <v>20451</v>
      </c>
      <c r="N12" s="44">
        <v>9738</v>
      </c>
    </row>
    <row r="13" spans="2:24" x14ac:dyDescent="0.25">
      <c r="B13" s="41" t="s">
        <v>19</v>
      </c>
      <c r="C13" s="44">
        <v>4711</v>
      </c>
      <c r="D13" s="44">
        <v>964</v>
      </c>
      <c r="E13" s="44">
        <v>12127</v>
      </c>
      <c r="F13" s="44"/>
      <c r="G13" s="44">
        <v>7208</v>
      </c>
      <c r="H13" s="44">
        <v>4275</v>
      </c>
      <c r="I13" s="44">
        <v>8348</v>
      </c>
      <c r="J13" s="44">
        <v>9144</v>
      </c>
      <c r="K13" s="44">
        <v>2391</v>
      </c>
      <c r="L13" s="44">
        <v>6728</v>
      </c>
      <c r="M13" s="44">
        <v>4639</v>
      </c>
      <c r="N13" s="44">
        <v>6080</v>
      </c>
    </row>
    <row r="14" spans="2:24" x14ac:dyDescent="0.25">
      <c r="B14" s="40" t="s">
        <v>535</v>
      </c>
      <c r="C14" s="44">
        <v>20582</v>
      </c>
      <c r="D14" s="44">
        <v>24761</v>
      </c>
      <c r="E14" s="44">
        <v>37458</v>
      </c>
      <c r="F14" s="44">
        <v>30226</v>
      </c>
      <c r="G14" s="44">
        <v>19009</v>
      </c>
      <c r="H14" s="44">
        <v>28711</v>
      </c>
      <c r="I14" s="44">
        <v>33298</v>
      </c>
      <c r="J14" s="44">
        <v>22302</v>
      </c>
      <c r="K14" s="44">
        <v>26024</v>
      </c>
      <c r="L14" s="44">
        <v>29400</v>
      </c>
      <c r="M14" s="44">
        <v>30897</v>
      </c>
      <c r="N14" s="44">
        <v>17906</v>
      </c>
    </row>
  </sheetData>
  <sheetProtection algorithmName="SHA-512" hashValue="iNTEbqP57p+636maSlSR83QfYaFb+jih4n5CfZR053m/Z8S6FU+IaF/9eMx6HVMiCl7maaJ7IpQ7VOuvzRKUGw==" saltValue="OlwM65LptHZlZlqfWzpF6g==" spinCount="100000" sheet="1" objects="1" scenario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6</vt:i4>
      </vt:variant>
    </vt:vector>
  </HeadingPairs>
  <TitlesOfParts>
    <vt:vector size="21" baseType="lpstr">
      <vt:lpstr>Início</vt:lpstr>
      <vt:lpstr>PCEntradasN1</vt:lpstr>
      <vt:lpstr>PCEntradasN2</vt:lpstr>
      <vt:lpstr>PCSaidasN1</vt:lpstr>
      <vt:lpstr>PCSaidasN2</vt:lpstr>
      <vt:lpstr>RegistrosEntradas</vt:lpstr>
      <vt:lpstr>RegistrosSaidas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</vt:lpstr>
      <vt:lpstr>DashboardFinanceiroAnualD</vt:lpstr>
      <vt:lpstr>PCEntradas_N2_Nivel1</vt:lpstr>
      <vt:lpstr>PCEntradasN1</vt:lpstr>
      <vt:lpstr>PCEntradasN2_Nivel2</vt:lpstr>
      <vt:lpstr>PCSaídasN1</vt:lpstr>
      <vt:lpstr>PCSaidasN2_Nivel1</vt:lpstr>
      <vt:lpstr>PCSaidasN2_Nivel2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2020-10-21T02:45:59Z</dcterms:created>
  <dcterms:modified xsi:type="dcterms:W3CDTF">2020-10-23T21:05:24Z</dcterms:modified>
</cp:coreProperties>
</file>