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paccard/Documents/INSA/4A/S8/Capteurs/"/>
    </mc:Choice>
  </mc:AlternateContent>
  <xr:revisionPtr revIDLastSave="0" documentId="13_ncr:1_{D486B8D3-77D2-344E-BBB7-4F026AAF7780}" xr6:coauthVersionLast="47" xr6:coauthVersionMax="47" xr10:uidLastSave="{00000000-0000-0000-0000-000000000000}"/>
  <bookViews>
    <workbookView xWindow="0" yWindow="0" windowWidth="33600" windowHeight="21000" activeTab="1" xr2:uid="{E90387A7-1533-4F47-B14B-28CE7B200960}"/>
  </bookViews>
  <sheets>
    <sheet name="Compression" sheetId="2" r:id="rId1"/>
    <sheet name="Tens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2" l="1"/>
  <c r="B47" i="2" s="1"/>
  <c r="E46" i="2"/>
  <c r="B46" i="2" s="1"/>
  <c r="E45" i="2"/>
  <c r="B45" i="2" s="1"/>
  <c r="E44" i="2"/>
  <c r="B44" i="2" s="1"/>
  <c r="E43" i="2"/>
  <c r="B43" i="2" s="1"/>
  <c r="E42" i="2"/>
  <c r="B42" i="2" s="1"/>
  <c r="E41" i="2"/>
  <c r="A47" i="2"/>
  <c r="A46" i="2"/>
  <c r="A45" i="2"/>
  <c r="A44" i="2"/>
  <c r="A43" i="2"/>
  <c r="A42" i="2"/>
  <c r="E53" i="1"/>
  <c r="A52" i="1"/>
  <c r="A53" i="1"/>
  <c r="A54" i="1"/>
  <c r="A55" i="1"/>
  <c r="A56" i="1"/>
  <c r="A57" i="1"/>
  <c r="E57" i="1"/>
  <c r="B57" i="1" s="1"/>
  <c r="E56" i="1"/>
  <c r="B56" i="1" s="1"/>
  <c r="E55" i="1"/>
  <c r="B55" i="1" s="1"/>
  <c r="E54" i="1"/>
  <c r="B54" i="1" s="1"/>
  <c r="B53" i="1"/>
  <c r="E52" i="1"/>
  <c r="B52" i="1" s="1"/>
  <c r="E58" i="1"/>
  <c r="E60" i="1"/>
  <c r="B60" i="1" s="1"/>
  <c r="E61" i="1"/>
  <c r="B61" i="1" s="1"/>
  <c r="E62" i="1"/>
  <c r="B62" i="1" s="1"/>
  <c r="E63" i="1"/>
  <c r="B63" i="1" s="1"/>
  <c r="E64" i="1"/>
  <c r="B64" i="1" s="1"/>
  <c r="E65" i="1"/>
  <c r="B65" i="1" s="1"/>
  <c r="E59" i="1"/>
  <c r="A65" i="1"/>
  <c r="A64" i="1"/>
  <c r="A63" i="1"/>
  <c r="A62" i="1"/>
  <c r="A61" i="1"/>
  <c r="A60" i="1"/>
  <c r="M13" i="2"/>
  <c r="M12" i="2"/>
  <c r="M11" i="2"/>
  <c r="M10" i="2"/>
  <c r="M9" i="2"/>
  <c r="M8" i="2"/>
  <c r="M7" i="2"/>
  <c r="G13" i="2"/>
  <c r="G12" i="2"/>
  <c r="G11" i="2"/>
  <c r="G10" i="2"/>
  <c r="G9" i="2"/>
  <c r="G8" i="2"/>
  <c r="G7" i="2"/>
  <c r="K35" i="2"/>
  <c r="H35" i="2" s="1"/>
  <c r="G35" i="2"/>
  <c r="E35" i="2"/>
  <c r="B35" i="2"/>
  <c r="N35" i="2" s="1"/>
  <c r="A35" i="2"/>
  <c r="K34" i="2"/>
  <c r="H34" i="2" s="1"/>
  <c r="G34" i="2"/>
  <c r="E34" i="2"/>
  <c r="B34" i="2" s="1"/>
  <c r="A34" i="2"/>
  <c r="K33" i="2"/>
  <c r="H33" i="2" s="1"/>
  <c r="G33" i="2"/>
  <c r="E33" i="2"/>
  <c r="B33" i="2" s="1"/>
  <c r="A33" i="2"/>
  <c r="K32" i="2"/>
  <c r="H32" i="2" s="1"/>
  <c r="G32" i="2"/>
  <c r="E32" i="2"/>
  <c r="B32" i="2" s="1"/>
  <c r="A32" i="2"/>
  <c r="K31" i="2"/>
  <c r="H31" i="2" s="1"/>
  <c r="G31" i="2"/>
  <c r="E31" i="2"/>
  <c r="B31" i="2" s="1"/>
  <c r="A31" i="2"/>
  <c r="K30" i="2"/>
  <c r="H30" i="2" s="1"/>
  <c r="G30" i="2"/>
  <c r="E30" i="2"/>
  <c r="B30" i="2" s="1"/>
  <c r="A30" i="2"/>
  <c r="K29" i="2"/>
  <c r="H29" i="2" s="1"/>
  <c r="G29" i="2"/>
  <c r="E29" i="2"/>
  <c r="B29" i="2" s="1"/>
  <c r="A29" i="2"/>
  <c r="N28" i="2"/>
  <c r="K28" i="2"/>
  <c r="E28" i="2"/>
  <c r="K24" i="2"/>
  <c r="H24" i="2" s="1"/>
  <c r="G24" i="2"/>
  <c r="E24" i="2"/>
  <c r="B24" i="2"/>
  <c r="A24" i="2"/>
  <c r="K23" i="2"/>
  <c r="H23" i="2" s="1"/>
  <c r="G23" i="2"/>
  <c r="E23" i="2"/>
  <c r="B23" i="2" s="1"/>
  <c r="A23" i="2"/>
  <c r="K22" i="2"/>
  <c r="H22" i="2" s="1"/>
  <c r="G22" i="2"/>
  <c r="E22" i="2"/>
  <c r="B22" i="2" s="1"/>
  <c r="A22" i="2"/>
  <c r="K21" i="2"/>
  <c r="H21" i="2" s="1"/>
  <c r="G21" i="2"/>
  <c r="E21" i="2"/>
  <c r="B21" i="2" s="1"/>
  <c r="A21" i="2"/>
  <c r="K20" i="2"/>
  <c r="H20" i="2" s="1"/>
  <c r="G20" i="2"/>
  <c r="E20" i="2"/>
  <c r="B20" i="2" s="1"/>
  <c r="A20" i="2"/>
  <c r="K19" i="2"/>
  <c r="H19" i="2" s="1"/>
  <c r="G19" i="2"/>
  <c r="E19" i="2"/>
  <c r="B19" i="2" s="1"/>
  <c r="A19" i="2"/>
  <c r="K18" i="2"/>
  <c r="H18" i="2" s="1"/>
  <c r="G18" i="2"/>
  <c r="E18" i="2"/>
  <c r="B18" i="2" s="1"/>
  <c r="A18" i="2"/>
  <c r="N17" i="2"/>
  <c r="K17" i="2"/>
  <c r="E17" i="2"/>
  <c r="K13" i="2"/>
  <c r="H13" i="2" s="1"/>
  <c r="E13" i="2"/>
  <c r="B13" i="2" s="1"/>
  <c r="A13" i="2"/>
  <c r="K12" i="2"/>
  <c r="H12" i="2" s="1"/>
  <c r="E12" i="2"/>
  <c r="B12" i="2" s="1"/>
  <c r="A12" i="2"/>
  <c r="K11" i="2"/>
  <c r="H11" i="2" s="1"/>
  <c r="E11" i="2"/>
  <c r="B11" i="2" s="1"/>
  <c r="A11" i="2"/>
  <c r="K10" i="2"/>
  <c r="H10" i="2" s="1"/>
  <c r="E10" i="2"/>
  <c r="B10" i="2" s="1"/>
  <c r="A10" i="2"/>
  <c r="K9" i="2"/>
  <c r="H9" i="2" s="1"/>
  <c r="E9" i="2"/>
  <c r="B9" i="2" s="1"/>
  <c r="A9" i="2"/>
  <c r="K8" i="2"/>
  <c r="H8" i="2"/>
  <c r="E8" i="2"/>
  <c r="B8" i="2" s="1"/>
  <c r="A8" i="2"/>
  <c r="K7" i="2"/>
  <c r="H7" i="2" s="1"/>
  <c r="E7" i="2"/>
  <c r="B7" i="2" s="1"/>
  <c r="A7" i="2"/>
  <c r="N6" i="2"/>
  <c r="K6" i="2"/>
  <c r="E6" i="2"/>
  <c r="K35" i="1"/>
  <c r="H35" i="1" s="1"/>
  <c r="K29" i="1"/>
  <c r="K30" i="1"/>
  <c r="H30" i="1" s="1"/>
  <c r="K31" i="1"/>
  <c r="H31" i="1" s="1"/>
  <c r="K32" i="1"/>
  <c r="H32" i="1" s="1"/>
  <c r="K33" i="1"/>
  <c r="H33" i="1" s="1"/>
  <c r="K34" i="1"/>
  <c r="H34" i="1" s="1"/>
  <c r="K28" i="1"/>
  <c r="K40" i="1"/>
  <c r="K41" i="1"/>
  <c r="K42" i="1"/>
  <c r="H42" i="1" s="1"/>
  <c r="K43" i="1"/>
  <c r="H43" i="1" s="1"/>
  <c r="K44" i="1"/>
  <c r="K45" i="1"/>
  <c r="K46" i="1"/>
  <c r="H46" i="1" s="1"/>
  <c r="K39" i="1"/>
  <c r="E40" i="1"/>
  <c r="E41" i="1"/>
  <c r="E42" i="1"/>
  <c r="B42" i="1" s="1"/>
  <c r="E43" i="1"/>
  <c r="B43" i="1" s="1"/>
  <c r="E44" i="1"/>
  <c r="E45" i="1"/>
  <c r="B45" i="1" s="1"/>
  <c r="E46" i="1"/>
  <c r="E39" i="1"/>
  <c r="E29" i="1"/>
  <c r="E30" i="1"/>
  <c r="B30" i="1" s="1"/>
  <c r="E31" i="1"/>
  <c r="E32" i="1"/>
  <c r="B32" i="1" s="1"/>
  <c r="E33" i="1"/>
  <c r="B33" i="1" s="1"/>
  <c r="E34" i="1"/>
  <c r="B34" i="1" s="1"/>
  <c r="E35" i="1"/>
  <c r="B35" i="1" s="1"/>
  <c r="E28" i="1"/>
  <c r="K18" i="1"/>
  <c r="K19" i="1"/>
  <c r="H19" i="1" s="1"/>
  <c r="K20" i="1"/>
  <c r="K21" i="1"/>
  <c r="H21" i="1" s="1"/>
  <c r="K22" i="1"/>
  <c r="H22" i="1" s="1"/>
  <c r="K23" i="1"/>
  <c r="K24" i="1"/>
  <c r="H24" i="1" s="1"/>
  <c r="K17" i="1"/>
  <c r="E18" i="1"/>
  <c r="E19" i="1"/>
  <c r="E20" i="1"/>
  <c r="B20" i="1" s="1"/>
  <c r="E21" i="1"/>
  <c r="B21" i="1" s="1"/>
  <c r="E22" i="1"/>
  <c r="B22" i="1" s="1"/>
  <c r="E23" i="1"/>
  <c r="E24" i="1"/>
  <c r="B24" i="1" s="1"/>
  <c r="E17" i="1"/>
  <c r="E7" i="1"/>
  <c r="E8" i="1"/>
  <c r="B8" i="1" s="1"/>
  <c r="E9" i="1"/>
  <c r="E10" i="1"/>
  <c r="E11" i="1"/>
  <c r="E12" i="1"/>
  <c r="B12" i="1" s="1"/>
  <c r="E13" i="1"/>
  <c r="E6" i="1"/>
  <c r="K7" i="1"/>
  <c r="H7" i="1" s="1"/>
  <c r="K8" i="1"/>
  <c r="K9" i="1"/>
  <c r="H9" i="1" s="1"/>
  <c r="K10" i="1"/>
  <c r="H10" i="1" s="1"/>
  <c r="K11" i="1"/>
  <c r="H11" i="1" s="1"/>
  <c r="K12" i="1"/>
  <c r="K13" i="1"/>
  <c r="H13" i="1" s="1"/>
  <c r="K6" i="1"/>
  <c r="N39" i="1"/>
  <c r="H40" i="1"/>
  <c r="H41" i="1"/>
  <c r="H44" i="1"/>
  <c r="H45" i="1"/>
  <c r="N28" i="1"/>
  <c r="H29" i="1"/>
  <c r="N17" i="1"/>
  <c r="H18" i="1"/>
  <c r="H20" i="1"/>
  <c r="H23" i="1"/>
  <c r="N6" i="1"/>
  <c r="H8" i="1"/>
  <c r="H12" i="1"/>
  <c r="G46" i="1"/>
  <c r="G45" i="1"/>
  <c r="G44" i="1"/>
  <c r="G43" i="1"/>
  <c r="G42" i="1"/>
  <c r="G41" i="1"/>
  <c r="G40" i="1"/>
  <c r="G35" i="1"/>
  <c r="G34" i="1"/>
  <c r="G33" i="1"/>
  <c r="G32" i="1"/>
  <c r="G31" i="1"/>
  <c r="G30" i="1"/>
  <c r="G29" i="1"/>
  <c r="G24" i="1"/>
  <c r="G23" i="1"/>
  <c r="G22" i="1"/>
  <c r="G21" i="1"/>
  <c r="G20" i="1"/>
  <c r="G19" i="1"/>
  <c r="G18" i="1"/>
  <c r="G13" i="1"/>
  <c r="G12" i="1"/>
  <c r="G11" i="1"/>
  <c r="G10" i="1"/>
  <c r="G9" i="1"/>
  <c r="G8" i="1"/>
  <c r="G7" i="1"/>
  <c r="B40" i="1"/>
  <c r="B41" i="1"/>
  <c r="B44" i="1"/>
  <c r="B46" i="1"/>
  <c r="B29" i="1"/>
  <c r="N29" i="1" s="1"/>
  <c r="B31" i="1"/>
  <c r="B18" i="1"/>
  <c r="B19" i="1"/>
  <c r="B23" i="1"/>
  <c r="B7" i="1"/>
  <c r="B9" i="1"/>
  <c r="B10" i="1"/>
  <c r="B11" i="1"/>
  <c r="B13" i="1"/>
  <c r="A46" i="1"/>
  <c r="A45" i="1"/>
  <c r="A44" i="1"/>
  <c r="A43" i="1"/>
  <c r="A42" i="1"/>
  <c r="A41" i="1"/>
  <c r="A40" i="1"/>
  <c r="A35" i="1"/>
  <c r="A34" i="1"/>
  <c r="A33" i="1"/>
  <c r="A32" i="1"/>
  <c r="A31" i="1"/>
  <c r="A30" i="1"/>
  <c r="A29" i="1"/>
  <c r="A24" i="1"/>
  <c r="A23" i="1"/>
  <c r="A22" i="1"/>
  <c r="A21" i="1"/>
  <c r="A20" i="1"/>
  <c r="A19" i="1"/>
  <c r="A18" i="1"/>
  <c r="A13" i="1"/>
  <c r="A12" i="1"/>
  <c r="A11" i="1"/>
  <c r="A10" i="1"/>
  <c r="A9" i="1"/>
  <c r="A8" i="1"/>
  <c r="A7" i="1"/>
  <c r="N24" i="2" l="1"/>
  <c r="N31" i="2"/>
  <c r="N30" i="2"/>
  <c r="N32" i="2"/>
  <c r="N34" i="2"/>
  <c r="N20" i="2"/>
  <c r="N21" i="2"/>
  <c r="N19" i="2"/>
  <c r="N23" i="2"/>
  <c r="N11" i="2"/>
  <c r="N7" i="2"/>
  <c r="N8" i="2"/>
  <c r="N12" i="2"/>
  <c r="N10" i="2"/>
  <c r="N13" i="2"/>
  <c r="N22" i="2"/>
  <c r="N29" i="2"/>
  <c r="N33" i="2"/>
  <c r="N9" i="2"/>
  <c r="N18" i="2"/>
  <c r="N34" i="1"/>
  <c r="N32" i="1"/>
  <c r="N30" i="1"/>
  <c r="N31" i="1"/>
  <c r="N35" i="1"/>
  <c r="N33" i="1"/>
  <c r="N19" i="1"/>
  <c r="N24" i="1"/>
  <c r="N23" i="1"/>
  <c r="N18" i="1"/>
  <c r="N22" i="1"/>
  <c r="N21" i="1"/>
  <c r="N20" i="1"/>
  <c r="N40" i="1"/>
  <c r="N44" i="1"/>
  <c r="N43" i="1"/>
  <c r="N46" i="1"/>
  <c r="N41" i="1"/>
  <c r="N42" i="1"/>
  <c r="N45" i="1"/>
  <c r="N11" i="1"/>
  <c r="N9" i="1"/>
  <c r="N8" i="1"/>
  <c r="N7" i="1"/>
  <c r="N13" i="1"/>
  <c r="N12" i="1"/>
  <c r="N10" i="1"/>
</calcChain>
</file>

<file path=xl/sharedStrings.xml><?xml version="1.0" encoding="utf-8"?>
<sst xmlns="http://schemas.openxmlformats.org/spreadsheetml/2006/main" count="131" uniqueCount="24">
  <si>
    <t>Deformation ε</t>
  </si>
  <si>
    <t>R0</t>
  </si>
  <si>
    <t>R</t>
  </si>
  <si>
    <t>ΔR</t>
  </si>
  <si>
    <t>ΔR/R0 (in percent)</t>
  </si>
  <si>
    <t>2B</t>
  </si>
  <si>
    <t>2H</t>
  </si>
  <si>
    <t>B</t>
  </si>
  <si>
    <t>HB</t>
  </si>
  <si>
    <t>Projet Capteur — PACCARD Luca / LEMAIRE Arthur</t>
  </si>
  <si>
    <t>2B #1</t>
  </si>
  <si>
    <t>2H #1</t>
  </si>
  <si>
    <t>B #1</t>
  </si>
  <si>
    <t>HB #1</t>
  </si>
  <si>
    <t>2B #2</t>
  </si>
  <si>
    <t>2H #2</t>
  </si>
  <si>
    <t>B #2</t>
  </si>
  <si>
    <t>HB #2</t>
  </si>
  <si>
    <t>Measurments #1</t>
  </si>
  <si>
    <t>Measurments #2</t>
  </si>
  <si>
    <t>Average Measurments</t>
  </si>
  <si>
    <t>/</t>
  </si>
  <si>
    <t>Corresponding diameter (cm)</t>
  </si>
  <si>
    <t>FLEX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</si>
</sst>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0376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833C0C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8060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375623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Border="1"/>
    <xf numFmtId="0" fontId="0" fillId="2" borderId="6" xfId="0" applyFill="1" applyBorder="1"/>
    <xf numFmtId="0" fontId="0" fillId="2" borderId="13" xfId="0" applyFill="1" applyBorder="1"/>
    <xf numFmtId="0" fontId="0" fillId="2" borderId="14" xfId="0" applyFill="1" applyBorder="1"/>
    <xf numFmtId="0" fontId="2" fillId="0" borderId="0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5" borderId="0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3" xfId="0" applyFill="1" applyBorder="1"/>
    <xf numFmtId="0" fontId="0" fillId="5" borderId="14" xfId="0" applyFill="1" applyBorder="1"/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0" fillId="8" borderId="0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8" borderId="5" xfId="0" applyFill="1" applyBorder="1"/>
    <xf numFmtId="0" fontId="0" fillId="8" borderId="7" xfId="0" applyFill="1" applyBorder="1"/>
    <xf numFmtId="0" fontId="0" fillId="8" borderId="8" xfId="0" applyFill="1" applyBorder="1"/>
    <xf numFmtId="0" fontId="0" fillId="10" borderId="1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1" borderId="0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1" fillId="0" borderId="0" xfId="0" applyFont="1" applyFill="1" applyBorder="1" applyAlignment="1">
      <alignment horizontal="center"/>
    </xf>
    <xf numFmtId="0" fontId="4" fillId="30" borderId="15" xfId="0" applyFont="1" applyFill="1" applyBorder="1" applyAlignment="1"/>
    <xf numFmtId="0" fontId="0" fillId="27" borderId="16" xfId="0" applyFill="1" applyBorder="1" applyAlignment="1">
      <alignment horizontal="center" vertical="center"/>
    </xf>
    <xf numFmtId="0" fontId="5" fillId="28" borderId="18" xfId="0" applyFont="1" applyFill="1" applyBorder="1" applyAlignment="1">
      <alignment horizontal="center" vertical="center"/>
    </xf>
    <xf numFmtId="0" fontId="0" fillId="27" borderId="18" xfId="0" applyFill="1" applyBorder="1" applyAlignment="1">
      <alignment horizontal="center" vertical="center"/>
    </xf>
    <xf numFmtId="0" fontId="5" fillId="28" borderId="20" xfId="0" applyFont="1" applyFill="1" applyBorder="1" applyAlignment="1">
      <alignment horizontal="center" vertical="center"/>
    </xf>
    <xf numFmtId="0" fontId="5" fillId="28" borderId="21" xfId="0" applyFont="1" applyFill="1" applyBorder="1" applyAlignment="1">
      <alignment horizontal="center" vertical="center"/>
    </xf>
    <xf numFmtId="0" fontId="5" fillId="28" borderId="22" xfId="0" applyFont="1" applyFill="1" applyBorder="1" applyAlignment="1">
      <alignment horizontal="center" vertical="center"/>
    </xf>
    <xf numFmtId="0" fontId="5" fillId="28" borderId="23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/>
    </xf>
    <xf numFmtId="0" fontId="5" fillId="0" borderId="17" xfId="0" applyFont="1" applyBorder="1"/>
    <xf numFmtId="0" fontId="5" fillId="0" borderId="18" xfId="0" applyFont="1" applyBorder="1"/>
    <xf numFmtId="0" fontId="4" fillId="19" borderId="28" xfId="0" applyFont="1" applyFill="1" applyBorder="1" applyAlignment="1">
      <alignment horizontal="center"/>
    </xf>
    <xf numFmtId="0" fontId="5" fillId="22" borderId="26" xfId="0" applyFont="1" applyFill="1" applyBorder="1"/>
    <xf numFmtId="0" fontId="5" fillId="25" borderId="31" xfId="0" applyFont="1" applyFill="1" applyBorder="1"/>
    <xf numFmtId="0" fontId="2" fillId="4" borderId="33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center"/>
    </xf>
    <xf numFmtId="0" fontId="0" fillId="2" borderId="18" xfId="0" applyFill="1" applyBorder="1"/>
    <xf numFmtId="0" fontId="0" fillId="2" borderId="35" xfId="0" applyFill="1" applyBorder="1"/>
    <xf numFmtId="0" fontId="4" fillId="16" borderId="18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4" fillId="19" borderId="18" xfId="0" applyFont="1" applyFill="1" applyBorder="1" applyAlignment="1">
      <alignment horizontal="center"/>
    </xf>
    <xf numFmtId="0" fontId="5" fillId="22" borderId="36" xfId="0" applyFont="1" applyFill="1" applyBorder="1"/>
    <xf numFmtId="0" fontId="5" fillId="25" borderId="30" xfId="0" applyFont="1" applyFill="1" applyBorder="1"/>
    <xf numFmtId="0" fontId="0" fillId="12" borderId="4" xfId="0" applyFill="1" applyBorder="1"/>
    <xf numFmtId="0" fontId="0" fillId="12" borderId="15" xfId="0" applyFill="1" applyBorder="1"/>
    <xf numFmtId="0" fontId="0" fillId="10" borderId="15" xfId="0" applyFill="1" applyBorder="1"/>
    <xf numFmtId="0" fontId="0" fillId="10" borderId="4" xfId="0" applyFill="1" applyBorder="1"/>
    <xf numFmtId="0" fontId="2" fillId="29" borderId="15" xfId="0" applyFont="1" applyFill="1" applyBorder="1" applyAlignment="1">
      <alignment wrapText="1" shrinkToFit="1"/>
    </xf>
    <xf numFmtId="0" fontId="0" fillId="5" borderId="15" xfId="0" applyFill="1" applyBorder="1"/>
    <xf numFmtId="0" fontId="0" fillId="11" borderId="15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37" xfId="0" applyFill="1" applyBorder="1"/>
    <xf numFmtId="0" fontId="2" fillId="4" borderId="4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0" fillId="2" borderId="15" xfId="0" applyFill="1" applyBorder="1"/>
    <xf numFmtId="0" fontId="0" fillId="8" borderId="15" xfId="0" applyFill="1" applyBorder="1"/>
    <xf numFmtId="2" fontId="0" fillId="2" borderId="13" xfId="0" applyNumberFormat="1" applyFill="1" applyBorder="1"/>
    <xf numFmtId="2" fontId="0" fillId="2" borderId="14" xfId="0" applyNumberFormat="1" applyFill="1" applyBorder="1"/>
    <xf numFmtId="164" fontId="0" fillId="2" borderId="13" xfId="0" applyNumberFormat="1" applyFill="1" applyBorder="1"/>
    <xf numFmtId="164" fontId="0" fillId="2" borderId="14" xfId="0" applyNumberFormat="1" applyFill="1" applyBorder="1"/>
    <xf numFmtId="2" fontId="0" fillId="2" borderId="35" xfId="0" applyNumberFormat="1" applyFill="1" applyBorder="1"/>
    <xf numFmtId="2" fontId="5" fillId="17" borderId="21" xfId="0" applyNumberFormat="1" applyFont="1" applyFill="1" applyBorder="1"/>
    <xf numFmtId="2" fontId="5" fillId="17" borderId="22" xfId="0" applyNumberFormat="1" applyFont="1" applyFill="1" applyBorder="1"/>
    <xf numFmtId="2" fontId="5" fillId="17" borderId="23" xfId="0" applyNumberFormat="1" applyFont="1" applyFill="1" applyBorder="1"/>
    <xf numFmtId="2" fontId="5" fillId="20" borderId="21" xfId="0" applyNumberFormat="1" applyFont="1" applyFill="1" applyBorder="1"/>
    <xf numFmtId="2" fontId="5" fillId="20" borderId="22" xfId="0" applyNumberFormat="1" applyFont="1" applyFill="1" applyBorder="1"/>
    <xf numFmtId="2" fontId="5" fillId="20" borderId="23" xfId="0" applyNumberFormat="1" applyFont="1" applyFill="1" applyBorder="1"/>
    <xf numFmtId="2" fontId="0" fillId="5" borderId="21" xfId="0" applyNumberFormat="1" applyFill="1" applyBorder="1"/>
    <xf numFmtId="2" fontId="0" fillId="5" borderId="22" xfId="0" applyNumberFormat="1" applyFill="1" applyBorder="1"/>
    <xf numFmtId="2" fontId="0" fillId="5" borderId="23" xfId="0" applyNumberFormat="1" applyFill="1" applyBorder="1"/>
    <xf numFmtId="2" fontId="0" fillId="5" borderId="0" xfId="0" applyNumberFormat="1" applyFill="1" applyBorder="1"/>
    <xf numFmtId="2" fontId="0" fillId="5" borderId="8" xfId="0" applyNumberFormat="1" applyFill="1" applyBorder="1"/>
    <xf numFmtId="2" fontId="0" fillId="8" borderId="13" xfId="0" applyNumberFormat="1" applyFill="1" applyBorder="1"/>
    <xf numFmtId="2" fontId="0" fillId="8" borderId="14" xfId="0" applyNumberFormat="1" applyFill="1" applyBorder="1"/>
    <xf numFmtId="2" fontId="0" fillId="8" borderId="21" xfId="0" applyNumberFormat="1" applyFill="1" applyBorder="1"/>
    <xf numFmtId="2" fontId="0" fillId="8" borderId="22" xfId="0" applyNumberFormat="1" applyFill="1" applyBorder="1"/>
    <xf numFmtId="2" fontId="0" fillId="8" borderId="23" xfId="0" applyNumberFormat="1" applyFill="1" applyBorder="1"/>
    <xf numFmtId="2" fontId="5" fillId="23" borderId="21" xfId="0" applyNumberFormat="1" applyFont="1" applyFill="1" applyBorder="1"/>
    <xf numFmtId="2" fontId="5" fillId="23" borderId="22" xfId="0" applyNumberFormat="1" applyFont="1" applyFill="1" applyBorder="1"/>
    <xf numFmtId="2" fontId="5" fillId="23" borderId="23" xfId="0" applyNumberFormat="1" applyFont="1" applyFill="1" applyBorder="1"/>
    <xf numFmtId="2" fontId="0" fillId="11" borderId="13" xfId="0" applyNumberFormat="1" applyFill="1" applyBorder="1"/>
    <xf numFmtId="2" fontId="0" fillId="11" borderId="14" xfId="0" applyNumberFormat="1" applyFill="1" applyBorder="1"/>
    <xf numFmtId="2" fontId="0" fillId="11" borderId="21" xfId="0" applyNumberFormat="1" applyFill="1" applyBorder="1"/>
    <xf numFmtId="2" fontId="0" fillId="11" borderId="22" xfId="0" applyNumberFormat="1" applyFill="1" applyBorder="1"/>
    <xf numFmtId="2" fontId="0" fillId="11" borderId="23" xfId="0" applyNumberFormat="1" applyFill="1" applyBorder="1"/>
    <xf numFmtId="2" fontId="5" fillId="26" borderId="21" xfId="0" applyNumberFormat="1" applyFont="1" applyFill="1" applyBorder="1"/>
    <xf numFmtId="2" fontId="5" fillId="26" borderId="22" xfId="0" applyNumberFormat="1" applyFont="1" applyFill="1" applyBorder="1"/>
    <xf numFmtId="2" fontId="5" fillId="26" borderId="23" xfId="0" applyNumberFormat="1" applyFont="1" applyFill="1" applyBorder="1"/>
    <xf numFmtId="164" fontId="0" fillId="2" borderId="29" xfId="0" applyNumberFormat="1" applyFill="1" applyBorder="1"/>
    <xf numFmtId="164" fontId="0" fillId="2" borderId="34" xfId="0" applyNumberFormat="1" applyFill="1" applyBorder="1"/>
    <xf numFmtId="164" fontId="5" fillId="17" borderId="17" xfId="0" applyNumberFormat="1" applyFont="1" applyFill="1" applyBorder="1"/>
    <xf numFmtId="164" fontId="5" fillId="17" borderId="31" xfId="0" applyNumberFormat="1" applyFont="1" applyFill="1" applyBorder="1"/>
    <xf numFmtId="164" fontId="5" fillId="20" borderId="17" xfId="0" applyNumberFormat="1" applyFont="1" applyFill="1" applyBorder="1"/>
    <xf numFmtId="164" fontId="5" fillId="20" borderId="31" xfId="0" applyNumberFormat="1" applyFont="1" applyFill="1" applyBorder="1"/>
    <xf numFmtId="164" fontId="0" fillId="5" borderId="5" xfId="0" applyNumberFormat="1" applyFill="1" applyBorder="1"/>
    <xf numFmtId="164" fontId="0" fillId="5" borderId="7" xfId="0" applyNumberFormat="1" applyFill="1" applyBorder="1"/>
    <xf numFmtId="164" fontId="0" fillId="5" borderId="13" xfId="0" applyNumberFormat="1" applyFill="1" applyBorder="1"/>
    <xf numFmtId="164" fontId="0" fillId="5" borderId="14" xfId="0" applyNumberFormat="1" applyFill="1" applyBorder="1"/>
    <xf numFmtId="164" fontId="0" fillId="8" borderId="5" xfId="0" applyNumberFormat="1" applyFill="1" applyBorder="1"/>
    <xf numFmtId="164" fontId="0" fillId="8" borderId="7" xfId="0" applyNumberFormat="1" applyFill="1" applyBorder="1"/>
    <xf numFmtId="164" fontId="5" fillId="23" borderId="17" xfId="0" applyNumberFormat="1" applyFont="1" applyFill="1" applyBorder="1"/>
    <xf numFmtId="164" fontId="5" fillId="23" borderId="31" xfId="0" applyNumberFormat="1" applyFont="1" applyFill="1" applyBorder="1"/>
    <xf numFmtId="164" fontId="5" fillId="26" borderId="17" xfId="0" applyNumberFormat="1" applyFont="1" applyFill="1" applyBorder="1"/>
    <xf numFmtId="164" fontId="5" fillId="26" borderId="19" xfId="0" applyNumberFormat="1" applyFont="1" applyFill="1" applyBorder="1"/>
    <xf numFmtId="164" fontId="0" fillId="11" borderId="5" xfId="0" applyNumberFormat="1" applyFill="1" applyBorder="1"/>
    <xf numFmtId="164" fontId="0" fillId="11" borderId="7" xfId="0" applyNumberFormat="1" applyFill="1" applyBorder="1"/>
    <xf numFmtId="0" fontId="0" fillId="2" borderId="39" xfId="0" applyFill="1" applyBorder="1"/>
    <xf numFmtId="0" fontId="1" fillId="13" borderId="10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7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3" fillId="18" borderId="26" xfId="0" applyFont="1" applyFill="1" applyBorder="1" applyAlignment="1">
      <alignment horizontal="center"/>
    </xf>
    <xf numFmtId="0" fontId="3" fillId="18" borderId="27" xfId="0" applyFont="1" applyFill="1" applyBorder="1" applyAlignment="1">
      <alignment horizontal="center"/>
    </xf>
    <xf numFmtId="0" fontId="1" fillId="14" borderId="10" xfId="0" applyFont="1" applyFill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2" fillId="27" borderId="10" xfId="0" applyFont="1" applyFill="1" applyBorder="1" applyAlignment="1">
      <alignment horizontal="center"/>
    </xf>
    <xf numFmtId="0" fontId="2" fillId="27" borderId="11" xfId="0" applyFont="1" applyFill="1" applyBorder="1" applyAlignment="1">
      <alignment horizontal="center"/>
    </xf>
    <xf numFmtId="0" fontId="2" fillId="27" borderId="12" xfId="0" applyFont="1" applyFill="1" applyBorder="1" applyAlignment="1">
      <alignment horizontal="center"/>
    </xf>
    <xf numFmtId="0" fontId="2" fillId="27" borderId="24" xfId="0" applyFont="1" applyFill="1" applyBorder="1" applyAlignment="1">
      <alignment horizontal="center"/>
    </xf>
    <xf numFmtId="0" fontId="2" fillId="27" borderId="32" xfId="0" applyFont="1" applyFill="1" applyBorder="1" applyAlignment="1">
      <alignment horizontal="center"/>
    </xf>
    <xf numFmtId="0" fontId="2" fillId="27" borderId="25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3" fillId="15" borderId="26" xfId="0" applyFont="1" applyFill="1" applyBorder="1" applyAlignment="1">
      <alignment horizontal="center"/>
    </xf>
    <xf numFmtId="0" fontId="3" fillId="15" borderId="27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3" fillId="21" borderId="26" xfId="0" applyFont="1" applyFill="1" applyBorder="1" applyAlignment="1">
      <alignment horizontal="center"/>
    </xf>
    <xf numFmtId="0" fontId="3" fillId="21" borderId="27" xfId="0" applyFont="1" applyFill="1" applyBorder="1" applyAlignment="1">
      <alignment horizontal="center"/>
    </xf>
    <xf numFmtId="164" fontId="0" fillId="31" borderId="5" xfId="0" applyNumberFormat="1" applyFill="1" applyBorder="1"/>
    <xf numFmtId="2" fontId="0" fillId="31" borderId="13" xfId="0" applyNumberFormat="1" applyFill="1" applyBorder="1"/>
    <xf numFmtId="0" fontId="0" fillId="31" borderId="0" xfId="0" applyFill="1" applyBorder="1"/>
    <xf numFmtId="0" fontId="0" fillId="31" borderId="5" xfId="0" applyFill="1" applyBorder="1"/>
    <xf numFmtId="0" fontId="0" fillId="31" borderId="13" xfId="0" applyFill="1" applyBorder="1"/>
    <xf numFmtId="164" fontId="0" fillId="31" borderId="7" xfId="0" applyNumberFormat="1" applyFill="1" applyBorder="1"/>
    <xf numFmtId="2" fontId="0" fillId="31" borderId="14" xfId="0" applyNumberFormat="1" applyFill="1" applyBorder="1"/>
    <xf numFmtId="0" fontId="0" fillId="31" borderId="8" xfId="0" applyFill="1" applyBorder="1"/>
    <xf numFmtId="0" fontId="0" fillId="31" borderId="7" xfId="0" applyFill="1" applyBorder="1"/>
    <xf numFmtId="0" fontId="0" fillId="31" borderId="14" xfId="0" applyFill="1" applyBorder="1"/>
    <xf numFmtId="0" fontId="0" fillId="32" borderId="10" xfId="0" applyFill="1" applyBorder="1"/>
    <xf numFmtId="0" fontId="0" fillId="32" borderId="1" xfId="0" applyFill="1" applyBorder="1"/>
    <xf numFmtId="0" fontId="0" fillId="32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Pencils (2B - HB -</a:t>
            </a:r>
            <a:r>
              <a:rPr lang="en-GB" baseline="0"/>
              <a:t> 2H) vs Flex-Sensor [compression]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Pencil 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Compression!$A$6:$A$13</c:f>
              <c:numCache>
                <c:formatCode>0.0000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Compression!$N$6:$N$13</c:f>
              <c:numCache>
                <c:formatCode>0.00</c:formatCode>
                <c:ptCount val="8"/>
                <c:pt idx="0">
                  <c:v>0</c:v>
                </c:pt>
                <c:pt idx="1">
                  <c:v>-9.2857142857142847</c:v>
                </c:pt>
                <c:pt idx="2">
                  <c:v>-14.523809523809522</c:v>
                </c:pt>
                <c:pt idx="3">
                  <c:v>-9.2857142857142847</c:v>
                </c:pt>
                <c:pt idx="4">
                  <c:v>-22.38095238095238</c:v>
                </c:pt>
                <c:pt idx="5">
                  <c:v>-22.619047619047617</c:v>
                </c:pt>
                <c:pt idx="6">
                  <c:v>-34.523809523809526</c:v>
                </c:pt>
                <c:pt idx="7">
                  <c:v>-35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9-CA41-936D-22DEBA3E1E11}"/>
            </c:ext>
          </c:extLst>
        </c:ser>
        <c:ser>
          <c:idx val="3"/>
          <c:order val="1"/>
          <c:tx>
            <c:v>Pencil 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Compression!$A$28:$A$35</c:f>
              <c:numCache>
                <c:formatCode>0.0000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Compression!$N$28:$N$35</c:f>
              <c:numCache>
                <c:formatCode>0.00</c:formatCode>
                <c:ptCount val="8"/>
                <c:pt idx="0">
                  <c:v>0</c:v>
                </c:pt>
                <c:pt idx="1">
                  <c:v>-8.3333333333333339</c:v>
                </c:pt>
                <c:pt idx="2">
                  <c:v>-14.75</c:v>
                </c:pt>
                <c:pt idx="3">
                  <c:v>-14.25</c:v>
                </c:pt>
                <c:pt idx="4">
                  <c:v>-20</c:v>
                </c:pt>
                <c:pt idx="5">
                  <c:v>-24.25</c:v>
                </c:pt>
                <c:pt idx="6">
                  <c:v>-34.083333333333336</c:v>
                </c:pt>
                <c:pt idx="7">
                  <c:v>-41.833333333333329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19-CA41-936D-22DEBA3E1E11}"/>
            </c:ext>
          </c:extLst>
        </c:ser>
        <c:ser>
          <c:idx val="1"/>
          <c:order val="2"/>
          <c:tx>
            <c:v>Pencil 2H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Compression!$A$17:$A$24</c:f>
              <c:numCache>
                <c:formatCode>0.0000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Compression!$N$17:$N$24</c:f>
              <c:numCache>
                <c:formatCode>0.00</c:formatCode>
                <c:ptCount val="8"/>
                <c:pt idx="0">
                  <c:v>0</c:v>
                </c:pt>
                <c:pt idx="1">
                  <c:v>-10.579710144927537</c:v>
                </c:pt>
                <c:pt idx="2">
                  <c:v>-12.818840579710145</c:v>
                </c:pt>
                <c:pt idx="3">
                  <c:v>-15.942028985507246</c:v>
                </c:pt>
                <c:pt idx="4">
                  <c:v>-30.507246376811594</c:v>
                </c:pt>
                <c:pt idx="5">
                  <c:v>-36.688405797101453</c:v>
                </c:pt>
                <c:pt idx="6">
                  <c:v>-42.246376811594203</c:v>
                </c:pt>
                <c:pt idx="7">
                  <c:v>-48.826086956521735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19-CA41-936D-22DEBA3E1E11}"/>
            </c:ext>
          </c:extLst>
        </c:ser>
        <c:ser>
          <c:idx val="2"/>
          <c:order val="3"/>
          <c:tx>
            <c:v>Flex Sensor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trendline>
            <c:spPr>
              <a:ln w="3810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9662353562512005E-2"/>
                  <c:y val="7.062677165354330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Compression!$A$41:$A$47</c:f>
              <c:numCache>
                <c:formatCode>0.0000</c:formatCode>
                <c:ptCount val="7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</c:numCache>
            </c:numRef>
          </c:xVal>
          <c:yVal>
            <c:numRef>
              <c:f>Compression!$B$41:$B$47</c:f>
              <c:numCache>
                <c:formatCode>0.00</c:formatCode>
                <c:ptCount val="7"/>
                <c:pt idx="0">
                  <c:v>0</c:v>
                </c:pt>
                <c:pt idx="1">
                  <c:v>-33.333333333333329</c:v>
                </c:pt>
                <c:pt idx="2">
                  <c:v>-32.051282051282051</c:v>
                </c:pt>
                <c:pt idx="3">
                  <c:v>-23.076923076923077</c:v>
                </c:pt>
                <c:pt idx="4">
                  <c:v>-26.923076923076923</c:v>
                </c:pt>
                <c:pt idx="5">
                  <c:v>-35.897435897435898</c:v>
                </c:pt>
                <c:pt idx="6">
                  <c:v>-38.461538461538467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9D-5449-A4BB-43118BF1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979584"/>
        <c:axId val="1906981232"/>
      </c:scatterChart>
      <c:valAx>
        <c:axId val="190697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Deformation </a:t>
                </a:r>
                <a:r>
                  <a:rPr lang="el-GR"/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06981232"/>
        <c:crosses val="autoZero"/>
        <c:crossBetween val="midCat"/>
      </c:valAx>
      <c:valAx>
        <c:axId val="19069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Δ</a:t>
                </a:r>
                <a:r>
                  <a:rPr lang="fr-FR" sz="1200"/>
                  <a:t>R/R0</a:t>
                </a:r>
                <a:r>
                  <a:rPr lang="fr-FR" sz="1200" baseline="0"/>
                  <a:t> (in percent)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0697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FLEX SENSOR (SEN-10264)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Compression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165953307392996"/>
                  <c:y val="0.10426817300011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Tension!$A$52:$A$58</c:f>
              <c:numCache>
                <c:formatCode>0.0000</c:formatCode>
                <c:ptCount val="7"/>
                <c:pt idx="0">
                  <c:v>-5.9999999999999993E-3</c:v>
                </c:pt>
                <c:pt idx="1">
                  <c:v>-5.0000000000000001E-3</c:v>
                </c:pt>
                <c:pt idx="2">
                  <c:v>-4.2857142857142851E-3</c:v>
                </c:pt>
                <c:pt idx="3">
                  <c:v>-3.7499999999999994E-3</c:v>
                </c:pt>
                <c:pt idx="4">
                  <c:v>-3.3333333333333331E-3</c:v>
                </c:pt>
                <c:pt idx="5">
                  <c:v>-2.9999999999999996E-3</c:v>
                </c:pt>
                <c:pt idx="6">
                  <c:v>0</c:v>
                </c:pt>
              </c:numCache>
            </c:numRef>
          </c:xVal>
          <c:yVal>
            <c:numRef>
              <c:f>Tension!$B$52:$B$58</c:f>
              <c:numCache>
                <c:formatCode>0.00</c:formatCode>
                <c:ptCount val="7"/>
                <c:pt idx="0">
                  <c:v>-38.461538461538467</c:v>
                </c:pt>
                <c:pt idx="1">
                  <c:v>-35.897435897435898</c:v>
                </c:pt>
                <c:pt idx="2">
                  <c:v>-26.923076923076923</c:v>
                </c:pt>
                <c:pt idx="3">
                  <c:v>-23.076923076923077</c:v>
                </c:pt>
                <c:pt idx="4">
                  <c:v>-32.051282051282051</c:v>
                </c:pt>
                <c:pt idx="5">
                  <c:v>-33.333333333333329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4-EE47-9961-518F29D934CD}"/>
            </c:ext>
          </c:extLst>
        </c:ser>
        <c:ser>
          <c:idx val="1"/>
          <c:order val="1"/>
          <c:tx>
            <c:v>Tension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3.4507797420264101E-3"/>
                  <c:y val="0.22377792993267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Tension!$A$59:$A$65</c:f>
              <c:numCache>
                <c:formatCode>0.0000</c:formatCode>
                <c:ptCount val="7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</c:numCache>
            </c:numRef>
          </c:xVal>
          <c:yVal>
            <c:numRef>
              <c:f>Tension!$B$59:$B$65</c:f>
              <c:numCache>
                <c:formatCode>0.00</c:formatCode>
                <c:ptCount val="7"/>
                <c:pt idx="0">
                  <c:v>0</c:v>
                </c:pt>
                <c:pt idx="1">
                  <c:v>147.05882352941177</c:v>
                </c:pt>
                <c:pt idx="2">
                  <c:v>164.70588235294116</c:v>
                </c:pt>
                <c:pt idx="3">
                  <c:v>176.47058823529412</c:v>
                </c:pt>
                <c:pt idx="4">
                  <c:v>194.11764705882354</c:v>
                </c:pt>
                <c:pt idx="5">
                  <c:v>252.94117647058823</c:v>
                </c:pt>
                <c:pt idx="6">
                  <c:v>294.11764705882354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4-EE47-9961-518F29D93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13008"/>
        <c:axId val="644577408"/>
      </c:scatterChart>
      <c:valAx>
        <c:axId val="6657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Deformation </a:t>
                </a:r>
                <a:r>
                  <a:rPr lang="el-GR"/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44577408"/>
        <c:crosses val="autoZero"/>
        <c:crossBetween val="midCat"/>
      </c:valAx>
      <c:valAx>
        <c:axId val="6445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R/R0</a:t>
                </a:r>
                <a:r>
                  <a:rPr lang="fr-FR" baseline="0"/>
                  <a:t> (in percent)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66571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Pencil</a:t>
            </a:r>
            <a:r>
              <a:rPr lang="en-GB" baseline="0"/>
              <a:t> 2H compression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2H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Compression!$A$17:$A$24</c:f>
              <c:numCache>
                <c:formatCode>0.0000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Compression!$B$17:$B$24</c:f>
              <c:numCache>
                <c:formatCode>0.00</c:formatCode>
                <c:ptCount val="8"/>
                <c:pt idx="0">
                  <c:v>0</c:v>
                </c:pt>
                <c:pt idx="1">
                  <c:v>-13.333333333333334</c:v>
                </c:pt>
                <c:pt idx="2">
                  <c:v>-14.333333333333334</c:v>
                </c:pt>
                <c:pt idx="3">
                  <c:v>-16.666666666666664</c:v>
                </c:pt>
                <c:pt idx="4">
                  <c:v>-26.666666666666668</c:v>
                </c:pt>
                <c:pt idx="5">
                  <c:v>-30.333333333333336</c:v>
                </c:pt>
                <c:pt idx="6">
                  <c:v>-36.666666666666664</c:v>
                </c:pt>
                <c:pt idx="7">
                  <c:v>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B-1146-8E05-F6888B1DD7E0}"/>
            </c:ext>
          </c:extLst>
        </c:ser>
        <c:ser>
          <c:idx val="1"/>
          <c:order val="1"/>
          <c:tx>
            <c:v>2H #2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Compression!$G$17:$G$24</c:f>
              <c:numCache>
                <c:formatCode>0.0000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Compression!$H$17:$H$24</c:f>
              <c:numCache>
                <c:formatCode>0.00</c:formatCode>
                <c:ptCount val="8"/>
                <c:pt idx="0">
                  <c:v>0</c:v>
                </c:pt>
                <c:pt idx="1">
                  <c:v>-7.8260869565217401</c:v>
                </c:pt>
                <c:pt idx="2">
                  <c:v>-11.304347826086957</c:v>
                </c:pt>
                <c:pt idx="3">
                  <c:v>-15.217391304347828</c:v>
                </c:pt>
                <c:pt idx="4">
                  <c:v>-34.347826086956523</c:v>
                </c:pt>
                <c:pt idx="5">
                  <c:v>-43.04347826086957</c:v>
                </c:pt>
                <c:pt idx="6">
                  <c:v>-47.826086956521742</c:v>
                </c:pt>
                <c:pt idx="7">
                  <c:v>-55.652173913043477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AB-1146-8E05-F6888B1DD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50768"/>
        <c:axId val="565529920"/>
      </c:scatterChart>
      <c:valAx>
        <c:axId val="56615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Deformation </a:t>
                </a:r>
                <a:r>
                  <a:rPr lang="el-GR"/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65529920"/>
        <c:crosses val="autoZero"/>
        <c:crossBetween val="midCat"/>
      </c:valAx>
      <c:valAx>
        <c:axId val="5655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R/R0</a:t>
                </a:r>
                <a:r>
                  <a:rPr lang="fr-FR" baseline="0"/>
                  <a:t> (in percent)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6615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Pencil 2B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2B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Compression!$A$6:$A$13</c:f>
              <c:numCache>
                <c:formatCode>0.0000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Compression!$B$6:$B$13</c:f>
              <c:numCache>
                <c:formatCode>0.00</c:formatCode>
                <c:ptCount val="8"/>
                <c:pt idx="0">
                  <c:v>0</c:v>
                </c:pt>
                <c:pt idx="1">
                  <c:v>-14.285714285714285</c:v>
                </c:pt>
                <c:pt idx="2">
                  <c:v>-20.476190476190474</c:v>
                </c:pt>
                <c:pt idx="3">
                  <c:v>-15.714285714285714</c:v>
                </c:pt>
                <c:pt idx="4">
                  <c:v>-19.047619047619047</c:v>
                </c:pt>
                <c:pt idx="5">
                  <c:v>-12.380952380952381</c:v>
                </c:pt>
                <c:pt idx="6">
                  <c:v>-26.190476190476193</c:v>
                </c:pt>
                <c:pt idx="7">
                  <c:v>-28.571428571428569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0A-7441-BEE7-61228BE56980}"/>
            </c:ext>
          </c:extLst>
        </c:ser>
        <c:ser>
          <c:idx val="1"/>
          <c:order val="1"/>
          <c:tx>
            <c:v>2B #2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Compression!$G$6:$G$13</c:f>
              <c:numCache>
                <c:formatCode>0.0000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Compression!$H$6:$H$13</c:f>
              <c:numCache>
                <c:formatCode>0.00</c:formatCode>
                <c:ptCount val="8"/>
                <c:pt idx="0">
                  <c:v>0</c:v>
                </c:pt>
                <c:pt idx="1">
                  <c:v>-4.2857142857142856</c:v>
                </c:pt>
                <c:pt idx="2">
                  <c:v>-8.5714285714285712</c:v>
                </c:pt>
                <c:pt idx="3">
                  <c:v>-2.8571428571428572</c:v>
                </c:pt>
                <c:pt idx="4">
                  <c:v>-25.714285714285712</c:v>
                </c:pt>
                <c:pt idx="5">
                  <c:v>-32.857142857142854</c:v>
                </c:pt>
                <c:pt idx="6">
                  <c:v>-42.857142857142854</c:v>
                </c:pt>
                <c:pt idx="7">
                  <c:v>-41.428571428571431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0A-7441-BEE7-61228BE56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34640"/>
        <c:axId val="551514720"/>
      </c:scatterChart>
      <c:valAx>
        <c:axId val="5634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Deformation </a:t>
                </a:r>
                <a:r>
                  <a:rPr lang="el-GR"/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51514720"/>
        <c:crosses val="autoZero"/>
        <c:crossBetween val="midCat"/>
      </c:valAx>
      <c:valAx>
        <c:axId val="5515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R/R0</a:t>
                </a:r>
                <a:r>
                  <a:rPr lang="fr-FR" baseline="0"/>
                  <a:t> (in percent)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6343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Pencil HB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Compression!$A$28:$A$35</c:f>
              <c:numCache>
                <c:formatCode>0.0000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Compression!$B$28:$B$35</c:f>
              <c:numCache>
                <c:formatCode>0.00</c:formatCode>
                <c:ptCount val="8"/>
                <c:pt idx="0">
                  <c:v>0</c:v>
                </c:pt>
                <c:pt idx="1">
                  <c:v>-12.666666666666668</c:v>
                </c:pt>
                <c:pt idx="2">
                  <c:v>-18</c:v>
                </c:pt>
                <c:pt idx="3">
                  <c:v>-20</c:v>
                </c:pt>
                <c:pt idx="4">
                  <c:v>-22</c:v>
                </c:pt>
                <c:pt idx="5">
                  <c:v>-20</c:v>
                </c:pt>
                <c:pt idx="6">
                  <c:v>-28.666666666666668</c:v>
                </c:pt>
                <c:pt idx="7">
                  <c:v>-38.666666666666664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D-DD46-8C00-E9F9F492C7AD}"/>
            </c:ext>
          </c:extLst>
        </c:ser>
        <c:ser>
          <c:idx val="1"/>
          <c:order val="1"/>
          <c:tx>
            <c:v>HB #2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Compression!$G$28:$G$35</c:f>
              <c:numCache>
                <c:formatCode>0.0000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Compression!$H$28:$H$35</c:f>
              <c:numCache>
                <c:formatCode>0.00</c:formatCode>
                <c:ptCount val="8"/>
                <c:pt idx="0">
                  <c:v>0</c:v>
                </c:pt>
                <c:pt idx="1">
                  <c:v>-4</c:v>
                </c:pt>
                <c:pt idx="2">
                  <c:v>-11.5</c:v>
                </c:pt>
                <c:pt idx="3">
                  <c:v>-8.5</c:v>
                </c:pt>
                <c:pt idx="4">
                  <c:v>-18</c:v>
                </c:pt>
                <c:pt idx="5">
                  <c:v>-28.499999999999996</c:v>
                </c:pt>
                <c:pt idx="6">
                  <c:v>-39.5</c:v>
                </c:pt>
                <c:pt idx="7">
                  <c:v>-45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6D-DD46-8C00-E9F9F492C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20016"/>
        <c:axId val="565933024"/>
      </c:scatterChart>
      <c:valAx>
        <c:axId val="56612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Deformation </a:t>
                </a:r>
                <a:r>
                  <a:rPr lang="el-GR"/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65933024"/>
        <c:crosses val="autoZero"/>
        <c:crossBetween val="midCat"/>
      </c:valAx>
      <c:valAx>
        <c:axId val="5659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R/R0 (in percent)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6612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8333333333333334E-2"/>
          <c:y val="0.88946704578594338"/>
          <c:w val="0.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Pencils (2B - B - HB -</a:t>
            </a:r>
            <a:r>
              <a:rPr lang="en-GB" baseline="0"/>
              <a:t> 2H) &amp; Flex-sensor [tension]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Pencil 2B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Tension!$A$6:$A$13</c:f>
              <c:numCache>
                <c:formatCode>0.0000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Tension!$N$6:$N$13</c:f>
              <c:numCache>
                <c:formatCode>0.00</c:formatCode>
                <c:ptCount val="8"/>
                <c:pt idx="0">
                  <c:v>0</c:v>
                </c:pt>
                <c:pt idx="1">
                  <c:v>3.4523809523809526</c:v>
                </c:pt>
                <c:pt idx="2">
                  <c:v>5.2380952380952381</c:v>
                </c:pt>
                <c:pt idx="3">
                  <c:v>13.452380952380953</c:v>
                </c:pt>
                <c:pt idx="4">
                  <c:v>12.5</c:v>
                </c:pt>
                <c:pt idx="5">
                  <c:v>22.61904761904762</c:v>
                </c:pt>
                <c:pt idx="6">
                  <c:v>27.261904761904759</c:v>
                </c:pt>
                <c:pt idx="7">
                  <c:v>29.047619047619047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2-3946-95E5-9A05E5885BDC}"/>
            </c:ext>
          </c:extLst>
        </c:ser>
        <c:ser>
          <c:idx val="2"/>
          <c:order val="1"/>
          <c:tx>
            <c:v>Pencil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Tension!$M$28:$M$35</c:f>
              <c:numCache>
                <c:formatCode>0.0000</c:formatCode>
                <c:ptCount val="8"/>
                <c:pt idx="0">
                  <c:v>0</c:v>
                </c:pt>
                <c:pt idx="1">
                  <c:v>3.0000000000000001E-3</c:v>
                </c:pt>
                <c:pt idx="2">
                  <c:v>3.333333E-3</c:v>
                </c:pt>
                <c:pt idx="3">
                  <c:v>3.7499999999999999E-3</c:v>
                </c:pt>
                <c:pt idx="4">
                  <c:v>4.2857140000000004E-3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7.4999999999999997E-3</c:v>
                </c:pt>
              </c:numCache>
            </c:numRef>
          </c:xVal>
          <c:yVal>
            <c:numRef>
              <c:f>Tension!$N$28:$N$35</c:f>
              <c:numCache>
                <c:formatCode>0.00</c:formatCode>
                <c:ptCount val="8"/>
                <c:pt idx="0">
                  <c:v>0</c:v>
                </c:pt>
                <c:pt idx="1">
                  <c:v>4.8351648351648358</c:v>
                </c:pt>
                <c:pt idx="2">
                  <c:v>8.4615384615384617</c:v>
                </c:pt>
                <c:pt idx="3">
                  <c:v>10.32967032967033</c:v>
                </c:pt>
                <c:pt idx="4">
                  <c:v>16.263736263736263</c:v>
                </c:pt>
                <c:pt idx="5">
                  <c:v>10.604395604395604</c:v>
                </c:pt>
                <c:pt idx="6">
                  <c:v>21.208791208791212</c:v>
                </c:pt>
                <c:pt idx="7">
                  <c:v>29.670329670329672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9B-5245-A21B-4D8A71996766}"/>
            </c:ext>
          </c:extLst>
        </c:ser>
        <c:ser>
          <c:idx val="3"/>
          <c:order val="2"/>
          <c:tx>
            <c:v>Pencil HB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Tension!$A$39:$A$46</c:f>
              <c:numCache>
                <c:formatCode>0.0000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Tension!$N$39:$N$46</c:f>
              <c:numCache>
                <c:formatCode>0.00</c:formatCode>
                <c:ptCount val="8"/>
                <c:pt idx="0">
                  <c:v>0</c:v>
                </c:pt>
                <c:pt idx="1">
                  <c:v>8.9901960784313726</c:v>
                </c:pt>
                <c:pt idx="2">
                  <c:v>12.450980392156863</c:v>
                </c:pt>
                <c:pt idx="3">
                  <c:v>19.862745098039216</c:v>
                </c:pt>
                <c:pt idx="4">
                  <c:v>25.794117647058822</c:v>
                </c:pt>
                <c:pt idx="5">
                  <c:v>25.774509803921568</c:v>
                </c:pt>
                <c:pt idx="6">
                  <c:v>30.725490196078432</c:v>
                </c:pt>
                <c:pt idx="7">
                  <c:v>37.156862745098039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13-3A48-8784-F96F25F4644E}"/>
            </c:ext>
          </c:extLst>
        </c:ser>
        <c:ser>
          <c:idx val="1"/>
          <c:order val="3"/>
          <c:tx>
            <c:v>Pencil 2H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3.8412955264544458E-4"/>
                  <c:y val="-2.3058226406471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Tension!$A$17:$A$24</c:f>
              <c:numCache>
                <c:formatCode>0.0000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Tension!$N$17:$N$24</c:f>
              <c:numCache>
                <c:formatCode>0.00</c:formatCode>
                <c:ptCount val="8"/>
                <c:pt idx="0">
                  <c:v>0</c:v>
                </c:pt>
                <c:pt idx="1">
                  <c:v>16.416666666666664</c:v>
                </c:pt>
                <c:pt idx="2">
                  <c:v>19.361111111111111</c:v>
                </c:pt>
                <c:pt idx="3">
                  <c:v>24.75</c:v>
                </c:pt>
                <c:pt idx="4">
                  <c:v>28.194444444444443</c:v>
                </c:pt>
                <c:pt idx="5">
                  <c:v>37.055555555555557</c:v>
                </c:pt>
                <c:pt idx="6">
                  <c:v>41.194444444444443</c:v>
                </c:pt>
                <c:pt idx="7">
                  <c:v>47.638888888888886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13-3A48-8784-F96F25F4644E}"/>
            </c:ext>
          </c:extLst>
        </c:ser>
        <c:ser>
          <c:idx val="4"/>
          <c:order val="4"/>
          <c:tx>
            <c:v>Flex Sensor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FR"/>
                </a:p>
              </c:txPr>
            </c:trendlineLbl>
          </c:trendline>
          <c:xVal>
            <c:numRef>
              <c:f>Tension!$A$59:$A$65</c:f>
              <c:numCache>
                <c:formatCode>0.0000</c:formatCode>
                <c:ptCount val="7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</c:numCache>
            </c:numRef>
          </c:xVal>
          <c:yVal>
            <c:numRef>
              <c:f>Tension!$B$59:$B$65</c:f>
              <c:numCache>
                <c:formatCode>0.00</c:formatCode>
                <c:ptCount val="7"/>
                <c:pt idx="0">
                  <c:v>0</c:v>
                </c:pt>
                <c:pt idx="1">
                  <c:v>147.05882352941177</c:v>
                </c:pt>
                <c:pt idx="2">
                  <c:v>164.70588235294116</c:v>
                </c:pt>
                <c:pt idx="3">
                  <c:v>176.47058823529412</c:v>
                </c:pt>
                <c:pt idx="4">
                  <c:v>194.11764705882354</c:v>
                </c:pt>
                <c:pt idx="5">
                  <c:v>252.94117647058823</c:v>
                </c:pt>
                <c:pt idx="6">
                  <c:v>294.11764705882354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EA-364A-810B-A1CB7446B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979584"/>
        <c:axId val="1906981232"/>
      </c:scatterChart>
      <c:valAx>
        <c:axId val="190697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Deformation </a:t>
                </a:r>
                <a:r>
                  <a:rPr lang="el-GR"/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06981232"/>
        <c:crosses val="autoZero"/>
        <c:crossBetween val="midCat"/>
      </c:valAx>
      <c:valAx>
        <c:axId val="19069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/>
                  <a:t>Δ</a:t>
                </a:r>
                <a:r>
                  <a:rPr lang="fr-FR" sz="1200"/>
                  <a:t>R/R0</a:t>
                </a:r>
                <a:r>
                  <a:rPr lang="fr-FR" sz="1200" baseline="0"/>
                  <a:t> (in percent)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90697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Pencil</a:t>
            </a:r>
            <a:r>
              <a:rPr lang="en-GB" baseline="0"/>
              <a:t> 2H tension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2H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Tension!$A$17:$A$24</c:f>
              <c:numCache>
                <c:formatCode>0.0000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Tension!$B$17:$B$24</c:f>
              <c:numCache>
                <c:formatCode>0.00</c:formatCode>
                <c:ptCount val="8"/>
                <c:pt idx="0">
                  <c:v>0</c:v>
                </c:pt>
                <c:pt idx="1">
                  <c:v>18.333333333333332</c:v>
                </c:pt>
                <c:pt idx="2">
                  <c:v>22.222222222222221</c:v>
                </c:pt>
                <c:pt idx="3">
                  <c:v>25</c:v>
                </c:pt>
                <c:pt idx="4">
                  <c:v>28.888888888888886</c:v>
                </c:pt>
                <c:pt idx="5">
                  <c:v>36.111111111111107</c:v>
                </c:pt>
                <c:pt idx="6">
                  <c:v>38.888888888888893</c:v>
                </c:pt>
                <c:pt idx="7">
                  <c:v>42.777777777777779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4-0A49-AF44-6A1A3B496A60}"/>
            </c:ext>
          </c:extLst>
        </c:ser>
        <c:ser>
          <c:idx val="1"/>
          <c:order val="1"/>
          <c:tx>
            <c:v>2H #2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Tension!$G$17:$G$24</c:f>
              <c:numCache>
                <c:formatCode>0.0000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Tension!$H$17:$H$24</c:f>
              <c:numCache>
                <c:formatCode>0.00</c:formatCode>
                <c:ptCount val="8"/>
                <c:pt idx="0">
                  <c:v>0</c:v>
                </c:pt>
                <c:pt idx="1">
                  <c:v>14.499999999999998</c:v>
                </c:pt>
                <c:pt idx="2">
                  <c:v>16.5</c:v>
                </c:pt>
                <c:pt idx="3">
                  <c:v>24.5</c:v>
                </c:pt>
                <c:pt idx="4">
                  <c:v>27.500000000000004</c:v>
                </c:pt>
                <c:pt idx="5">
                  <c:v>38</c:v>
                </c:pt>
                <c:pt idx="6">
                  <c:v>43.5</c:v>
                </c:pt>
                <c:pt idx="7">
                  <c:v>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24-0A49-AF44-6A1A3B496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50768"/>
        <c:axId val="565529920"/>
      </c:scatterChart>
      <c:valAx>
        <c:axId val="56615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Deformation </a:t>
                </a:r>
                <a:r>
                  <a:rPr lang="el-GR"/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65529920"/>
        <c:crosses val="autoZero"/>
        <c:crossBetween val="midCat"/>
      </c:valAx>
      <c:valAx>
        <c:axId val="5655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R/R0</a:t>
                </a:r>
                <a:r>
                  <a:rPr lang="fr-FR" baseline="0"/>
                  <a:t> (in percent)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6615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Pencil 2B 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2B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Tension!$A$6:$A$13</c:f>
              <c:numCache>
                <c:formatCode>0.0000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Tension!$B$6:$B$13</c:f>
              <c:numCache>
                <c:formatCode>0.00</c:formatCode>
                <c:ptCount val="8"/>
                <c:pt idx="0">
                  <c:v>0</c:v>
                </c:pt>
                <c:pt idx="1">
                  <c:v>2.1428571428571428</c:v>
                </c:pt>
                <c:pt idx="2">
                  <c:v>5.7142857142857144</c:v>
                </c:pt>
                <c:pt idx="3">
                  <c:v>7.8571428571428568</c:v>
                </c:pt>
                <c:pt idx="4">
                  <c:v>10.714285714285714</c:v>
                </c:pt>
                <c:pt idx="5">
                  <c:v>14.285714285714285</c:v>
                </c:pt>
                <c:pt idx="6">
                  <c:v>16.428571428571427</c:v>
                </c:pt>
                <c:pt idx="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A-644D-BA94-EB6DE4E03AAF}"/>
            </c:ext>
          </c:extLst>
        </c:ser>
        <c:ser>
          <c:idx val="1"/>
          <c:order val="1"/>
          <c:tx>
            <c:v>2B #2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Tension!$G$6:$G$13</c:f>
              <c:numCache>
                <c:formatCode>0.0000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Tension!$H$6:$H$13</c:f>
              <c:numCache>
                <c:formatCode>0.00</c:formatCode>
                <c:ptCount val="8"/>
                <c:pt idx="0">
                  <c:v>0</c:v>
                </c:pt>
                <c:pt idx="1">
                  <c:v>4.7619047619047619</c:v>
                </c:pt>
                <c:pt idx="2">
                  <c:v>4.7619047619047619</c:v>
                </c:pt>
                <c:pt idx="3">
                  <c:v>19.047619047619047</c:v>
                </c:pt>
                <c:pt idx="4">
                  <c:v>14.285714285714285</c:v>
                </c:pt>
                <c:pt idx="5">
                  <c:v>30.952380952380953</c:v>
                </c:pt>
                <c:pt idx="6">
                  <c:v>38.095238095238095</c:v>
                </c:pt>
                <c:pt idx="7">
                  <c:v>38.095238095238095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9A-644D-BA94-EB6DE4E03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434640"/>
        <c:axId val="551514720"/>
      </c:scatterChart>
      <c:valAx>
        <c:axId val="56343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Deformation </a:t>
                </a:r>
                <a:r>
                  <a:rPr lang="el-GR"/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51514720"/>
        <c:crosses val="autoZero"/>
        <c:crossBetween val="midCat"/>
      </c:valAx>
      <c:valAx>
        <c:axId val="5515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R/R0</a:t>
                </a:r>
                <a:r>
                  <a:rPr lang="fr-FR" baseline="0"/>
                  <a:t> (in percent)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6343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Pencil HB 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HB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Tension!$A$39:$A$46</c:f>
              <c:numCache>
                <c:formatCode>0.0000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Tension!$B$39:$B$46</c:f>
              <c:numCache>
                <c:formatCode>0.00</c:formatCode>
                <c:ptCount val="8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26</c:v>
                </c:pt>
                <c:pt idx="4">
                  <c:v>31</c:v>
                </c:pt>
                <c:pt idx="5">
                  <c:v>28.999999999999996</c:v>
                </c:pt>
                <c:pt idx="6">
                  <c:v>34</c:v>
                </c:pt>
                <c:pt idx="7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A-1945-9374-D0B311E3BEE9}"/>
            </c:ext>
          </c:extLst>
        </c:ser>
        <c:ser>
          <c:idx val="1"/>
          <c:order val="1"/>
          <c:tx>
            <c:v>HB #2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Tension!$G$39:$G$46</c:f>
              <c:numCache>
                <c:formatCode>0.0000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Tension!$H$39:$H$46</c:f>
              <c:numCache>
                <c:formatCode>0.00</c:formatCode>
                <c:ptCount val="8"/>
                <c:pt idx="0">
                  <c:v>0</c:v>
                </c:pt>
                <c:pt idx="1">
                  <c:v>0.98039215686274506</c:v>
                </c:pt>
                <c:pt idx="2">
                  <c:v>4.9019607843137258</c:v>
                </c:pt>
                <c:pt idx="3">
                  <c:v>13.725490196078432</c:v>
                </c:pt>
                <c:pt idx="4">
                  <c:v>20.588235294117645</c:v>
                </c:pt>
                <c:pt idx="5">
                  <c:v>22.549019607843139</c:v>
                </c:pt>
                <c:pt idx="6">
                  <c:v>27.450980392156865</c:v>
                </c:pt>
                <c:pt idx="7">
                  <c:v>34.313725490196077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4A-1945-9374-D0B311E3B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20016"/>
        <c:axId val="565933024"/>
      </c:scatterChart>
      <c:valAx>
        <c:axId val="56612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Deformation </a:t>
                </a:r>
                <a:r>
                  <a:rPr lang="el-GR"/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65933024"/>
        <c:crosses val="autoZero"/>
        <c:crossBetween val="midCat"/>
      </c:valAx>
      <c:valAx>
        <c:axId val="5659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R/R0 (in percent)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6612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Pencil B 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Tension!$A$28:$A$35</c:f>
              <c:numCache>
                <c:formatCode>0.0000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Tension!$B$28:$B$35</c:f>
              <c:numCache>
                <c:formatCode>0.00</c:formatCode>
                <c:ptCount val="8"/>
                <c:pt idx="0">
                  <c:v>0</c:v>
                </c:pt>
                <c:pt idx="1">
                  <c:v>5.384615384615385</c:v>
                </c:pt>
                <c:pt idx="2">
                  <c:v>6.9230769230769234</c:v>
                </c:pt>
                <c:pt idx="3">
                  <c:v>9.2307692307692317</c:v>
                </c:pt>
                <c:pt idx="4">
                  <c:v>15.384615384615385</c:v>
                </c:pt>
                <c:pt idx="5">
                  <c:v>16.923076923076923</c:v>
                </c:pt>
                <c:pt idx="6">
                  <c:v>23.846153846153847</c:v>
                </c:pt>
                <c:pt idx="7">
                  <c:v>30.76923076923077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0-1640-9DFF-5829797D30D5}"/>
            </c:ext>
          </c:extLst>
        </c:ser>
        <c:ser>
          <c:idx val="1"/>
          <c:order val="1"/>
          <c:tx>
            <c:v>B #2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Tension!$G$28:$G$35</c:f>
              <c:numCache>
                <c:formatCode>0.0000</c:formatCode>
                <c:ptCount val="8"/>
                <c:pt idx="0">
                  <c:v>0</c:v>
                </c:pt>
                <c:pt idx="1">
                  <c:v>2.9999999999999996E-3</c:v>
                </c:pt>
                <c:pt idx="2">
                  <c:v>3.3333333333333331E-3</c:v>
                </c:pt>
                <c:pt idx="3">
                  <c:v>3.7499999999999994E-3</c:v>
                </c:pt>
                <c:pt idx="4">
                  <c:v>4.2857142857142851E-3</c:v>
                </c:pt>
                <c:pt idx="5">
                  <c:v>5.0000000000000001E-3</c:v>
                </c:pt>
                <c:pt idx="6">
                  <c:v>5.9999999999999993E-3</c:v>
                </c:pt>
                <c:pt idx="7">
                  <c:v>7.4999999999999989E-3</c:v>
                </c:pt>
              </c:numCache>
            </c:numRef>
          </c:xVal>
          <c:yVal>
            <c:numRef>
              <c:f>Tension!$H$28:$H$35</c:f>
              <c:numCache>
                <c:formatCode>0.00</c:formatCode>
                <c:ptCount val="8"/>
                <c:pt idx="0">
                  <c:v>0</c:v>
                </c:pt>
                <c:pt idx="1">
                  <c:v>4.2857142857142856</c:v>
                </c:pt>
                <c:pt idx="2">
                  <c:v>10</c:v>
                </c:pt>
                <c:pt idx="3">
                  <c:v>11.428571428571429</c:v>
                </c:pt>
                <c:pt idx="4">
                  <c:v>17.142857142857142</c:v>
                </c:pt>
                <c:pt idx="5">
                  <c:v>4.2857142857142856</c:v>
                </c:pt>
                <c:pt idx="6">
                  <c:v>18.571428571428573</c:v>
                </c:pt>
                <c:pt idx="7">
                  <c:v>28.571428571428569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E0-1640-9DFF-5829797D3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535152"/>
        <c:axId val="568243056"/>
      </c:scatterChart>
      <c:valAx>
        <c:axId val="55253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Deformation</a:t>
                </a:r>
                <a:r>
                  <a:rPr lang="en-GB" baseline="0"/>
                  <a:t> </a:t>
                </a:r>
                <a:r>
                  <a:rPr lang="el-GR" baseline="0"/>
                  <a:t>ε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68243056"/>
        <c:crosses val="autoZero"/>
        <c:crossBetween val="midCat"/>
      </c:valAx>
      <c:valAx>
        <c:axId val="5682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R/R0</a:t>
                </a:r>
                <a:r>
                  <a:rPr lang="fr-FR" baseline="0"/>
                  <a:t> (in percent)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55253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12700</xdr:colOff>
      <xdr:row>1</xdr:row>
      <xdr:rowOff>825500</xdr:rowOff>
    </xdr:from>
    <xdr:to>
      <xdr:col>24</xdr:col>
      <xdr:colOff>495300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38C19-C92B-2E41-A93B-22BCC0694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184150</xdr:colOff>
      <xdr:row>25</xdr:row>
      <xdr:rowOff>57150</xdr:rowOff>
    </xdr:from>
    <xdr:to>
      <xdr:col>25</xdr:col>
      <xdr:colOff>628650</xdr:colOff>
      <xdr:row>38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6DA783-4066-464C-BE29-61B42B08A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12700</xdr:colOff>
      <xdr:row>25</xdr:row>
      <xdr:rowOff>57150</xdr:rowOff>
    </xdr:from>
    <xdr:to>
      <xdr:col>20</xdr:col>
      <xdr:colOff>107950</xdr:colOff>
      <xdr:row>38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2D7C26-525F-2847-B532-76F4DEE53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368300</xdr:colOff>
      <xdr:row>38</xdr:row>
      <xdr:rowOff>196850</xdr:rowOff>
    </xdr:from>
    <xdr:to>
      <xdr:col>22</xdr:col>
      <xdr:colOff>812800</xdr:colOff>
      <xdr:row>52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416D6F-9F5E-6641-AA77-6EDDB9322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203200</xdr:colOff>
      <xdr:row>1</xdr:row>
      <xdr:rowOff>850900</xdr:rowOff>
    </xdr:from>
    <xdr:to>
      <xdr:col>24</xdr:col>
      <xdr:colOff>406400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4D443-F3B0-964B-B2E3-2A89FBCA5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31750</xdr:colOff>
      <xdr:row>40</xdr:row>
      <xdr:rowOff>95250</xdr:rowOff>
    </xdr:from>
    <xdr:to>
      <xdr:col>25</xdr:col>
      <xdr:colOff>476250</xdr:colOff>
      <xdr:row>53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38135-282C-37F8-0B9B-4BA41E27B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152400</xdr:colOff>
      <xdr:row>40</xdr:row>
      <xdr:rowOff>95250</xdr:rowOff>
    </xdr:from>
    <xdr:to>
      <xdr:col>19</xdr:col>
      <xdr:colOff>793750</xdr:colOff>
      <xdr:row>53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BBD05F-4820-94DF-7789-054A499FC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184150</xdr:colOff>
      <xdr:row>26</xdr:row>
      <xdr:rowOff>146050</xdr:rowOff>
    </xdr:from>
    <xdr:to>
      <xdr:col>19</xdr:col>
      <xdr:colOff>755650</xdr:colOff>
      <xdr:row>39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537FF-B3E8-0A32-6264-A54DB4A7A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19050</xdr:colOff>
      <xdr:row>26</xdr:row>
      <xdr:rowOff>133350</xdr:rowOff>
    </xdr:from>
    <xdr:to>
      <xdr:col>25</xdr:col>
      <xdr:colOff>463550</xdr:colOff>
      <xdr:row>39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D18490-10B6-F3F8-2351-93F332719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266700</xdr:colOff>
      <xdr:row>46</xdr:row>
      <xdr:rowOff>190500</xdr:rowOff>
    </xdr:from>
    <xdr:to>
      <xdr:col>13</xdr:col>
      <xdr:colOff>1219200</xdr:colOff>
      <xdr:row>68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57BB28-3E40-82AF-64B0-5BD2557AD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0A65-5F7C-AC40-B216-07E9FC2FA631}">
  <dimension ref="A1:AA47"/>
  <sheetViews>
    <sheetView showGridLines="0" topLeftCell="A21" workbookViewId="0">
      <selection activeCell="X2" sqref="X2"/>
    </sheetView>
  </sheetViews>
  <sheetFormatPr baseColWidth="10" defaultColWidth="10.83203125" defaultRowHeight="16" x14ac:dyDescent="0.2"/>
  <cols>
    <col min="1" max="1" width="14.5" style="1" customWidth="1"/>
    <col min="2" max="2" width="16.5" style="1" customWidth="1"/>
    <col min="3" max="3" width="5.83203125" style="1" customWidth="1"/>
    <col min="4" max="4" width="7" style="1" customWidth="1"/>
    <col min="5" max="5" width="6.33203125" style="1" customWidth="1"/>
    <col min="6" max="6" width="3.6640625" style="1" customWidth="1"/>
    <col min="7" max="7" width="14.6640625" style="1" customWidth="1"/>
    <col min="8" max="8" width="16.6640625" style="1" customWidth="1"/>
    <col min="9" max="9" width="6.5" style="1" customWidth="1"/>
    <col min="10" max="11" width="6.1640625" style="1" customWidth="1"/>
    <col min="12" max="12" width="3.5" style="1" customWidth="1"/>
    <col min="13" max="13" width="15.83203125" style="1" customWidth="1"/>
    <col min="14" max="14" width="17.33203125" style="1" customWidth="1"/>
    <col min="15" max="15" width="3.6640625" style="1" customWidth="1"/>
    <col min="16" max="16" width="13" style="1" customWidth="1"/>
    <col min="17" max="17" width="14.1640625" style="1" customWidth="1"/>
    <col min="18" max="16384" width="10.83203125" style="1"/>
  </cols>
  <sheetData>
    <row r="1" spans="1:27" ht="17" thickBot="1" x14ac:dyDescent="0.25">
      <c r="A1" s="138" t="s">
        <v>9</v>
      </c>
      <c r="B1" s="139"/>
      <c r="C1" s="139"/>
      <c r="D1" s="139"/>
      <c r="E1" s="140"/>
    </row>
    <row r="2" spans="1:27" ht="19" customHeight="1" thickBot="1" x14ac:dyDescent="0.25">
      <c r="A2" s="38"/>
      <c r="B2" s="38"/>
      <c r="C2" s="38"/>
      <c r="D2" s="38"/>
      <c r="E2" s="38"/>
      <c r="Z2" s="39" t="s">
        <v>0</v>
      </c>
      <c r="AA2" s="67" t="s">
        <v>22</v>
      </c>
    </row>
    <row r="3" spans="1:27" ht="17" thickBot="1" x14ac:dyDescent="0.25">
      <c r="A3" s="141" t="s">
        <v>18</v>
      </c>
      <c r="B3" s="142"/>
      <c r="C3" s="142"/>
      <c r="D3" s="142"/>
      <c r="E3" s="143"/>
      <c r="G3" s="144" t="s">
        <v>19</v>
      </c>
      <c r="H3" s="145"/>
      <c r="I3" s="145"/>
      <c r="J3" s="145"/>
      <c r="K3" s="146"/>
      <c r="M3" s="144" t="s">
        <v>20</v>
      </c>
      <c r="N3" s="146"/>
      <c r="Z3" s="44">
        <v>0</v>
      </c>
      <c r="AA3" s="40" t="s">
        <v>21</v>
      </c>
    </row>
    <row r="4" spans="1:27" ht="17" thickBot="1" x14ac:dyDescent="0.25">
      <c r="A4" s="147" t="s">
        <v>10</v>
      </c>
      <c r="B4" s="148"/>
      <c r="C4" s="148"/>
      <c r="D4" s="148"/>
      <c r="E4" s="149"/>
      <c r="G4" s="150" t="s">
        <v>14</v>
      </c>
      <c r="H4" s="148"/>
      <c r="I4" s="148"/>
      <c r="J4" s="148"/>
      <c r="K4" s="151"/>
      <c r="M4" s="152" t="s">
        <v>5</v>
      </c>
      <c r="N4" s="153"/>
      <c r="Z4" s="45">
        <v>3.0000000000000001E-3</v>
      </c>
      <c r="AA4" s="41">
        <v>5</v>
      </c>
    </row>
    <row r="5" spans="1:27" s="5" customFormat="1" ht="17" thickBot="1" x14ac:dyDescent="0.25">
      <c r="A5" s="14" t="s">
        <v>0</v>
      </c>
      <c r="B5" s="14" t="s">
        <v>4</v>
      </c>
      <c r="C5" s="14" t="s">
        <v>1</v>
      </c>
      <c r="D5" s="14" t="s">
        <v>2</v>
      </c>
      <c r="E5" s="15" t="s">
        <v>3</v>
      </c>
      <c r="G5" s="53" t="s">
        <v>0</v>
      </c>
      <c r="H5" s="14" t="s">
        <v>4</v>
      </c>
      <c r="I5" s="14" t="s">
        <v>1</v>
      </c>
      <c r="J5" s="14" t="s">
        <v>2</v>
      </c>
      <c r="K5" s="54" t="s">
        <v>3</v>
      </c>
      <c r="M5" s="47" t="s">
        <v>0</v>
      </c>
      <c r="N5" s="57" t="s">
        <v>4</v>
      </c>
      <c r="Z5" s="45">
        <v>3.333333E-3</v>
      </c>
      <c r="AA5" s="42">
        <v>4.5</v>
      </c>
    </row>
    <row r="6" spans="1:27" x14ac:dyDescent="0.2">
      <c r="A6" s="79">
        <v>0</v>
      </c>
      <c r="B6" s="77">
        <v>0</v>
      </c>
      <c r="C6" s="3">
        <v>210</v>
      </c>
      <c r="D6" s="3">
        <v>210</v>
      </c>
      <c r="E6" s="2">
        <f>D6-$C$6</f>
        <v>0</v>
      </c>
      <c r="G6" s="79">
        <v>0</v>
      </c>
      <c r="H6" s="77">
        <v>0</v>
      </c>
      <c r="I6" s="3">
        <v>70</v>
      </c>
      <c r="J6" s="3">
        <v>70</v>
      </c>
      <c r="K6" s="55">
        <f>J6-$I$6</f>
        <v>0</v>
      </c>
      <c r="M6" s="79">
        <v>0</v>
      </c>
      <c r="N6" s="82">
        <f>(B6+H6)/2</f>
        <v>0</v>
      </c>
      <c r="Z6" s="45">
        <v>3.7499999999999999E-3</v>
      </c>
      <c r="AA6" s="41">
        <v>4</v>
      </c>
    </row>
    <row r="7" spans="1:27" x14ac:dyDescent="0.2">
      <c r="A7" s="79">
        <f>0.0003/(2*0.05)</f>
        <v>2.9999999999999996E-3</v>
      </c>
      <c r="B7" s="77">
        <f>E7/$C$6 *100</f>
        <v>-14.285714285714285</v>
      </c>
      <c r="C7" s="3"/>
      <c r="D7" s="3">
        <v>180</v>
      </c>
      <c r="E7" s="2">
        <f t="shared" ref="E7:E13" si="0">D7-$C$6</f>
        <v>-30</v>
      </c>
      <c r="G7" s="79">
        <f>0.0003/(2*0.05)</f>
        <v>2.9999999999999996E-3</v>
      </c>
      <c r="H7" s="77">
        <f>K7/$I$6 *100</f>
        <v>-4.2857142857142856</v>
      </c>
      <c r="I7" s="3"/>
      <c r="J7" s="3">
        <v>67</v>
      </c>
      <c r="K7" s="55">
        <f t="shared" ref="K7:K13" si="1">J7-$I$6</f>
        <v>-3</v>
      </c>
      <c r="M7" s="79">
        <f>0.0003/(2*0.05)</f>
        <v>2.9999999999999996E-3</v>
      </c>
      <c r="N7" s="83">
        <f t="shared" ref="N7:N13" si="2">(B7+H7)/2</f>
        <v>-9.2857142857142847</v>
      </c>
      <c r="Z7" s="45">
        <v>4.2857140000000004E-3</v>
      </c>
      <c r="AA7" s="41">
        <v>3.5</v>
      </c>
    </row>
    <row r="8" spans="1:27" x14ac:dyDescent="0.2">
      <c r="A8" s="79">
        <f>0.0003/(2*0.045)</f>
        <v>3.3333333333333331E-3</v>
      </c>
      <c r="B8" s="77">
        <f t="shared" ref="B8:B13" si="3">E8/$C$6 *100</f>
        <v>-20.476190476190474</v>
      </c>
      <c r="C8" s="3"/>
      <c r="D8" s="3">
        <v>167</v>
      </c>
      <c r="E8" s="2">
        <f t="shared" si="0"/>
        <v>-43</v>
      </c>
      <c r="G8" s="79">
        <f>0.0003/(2*0.045)</f>
        <v>3.3333333333333331E-3</v>
      </c>
      <c r="H8" s="77">
        <f t="shared" ref="H8:H13" si="4">K8/$I$6 *100</f>
        <v>-8.5714285714285712</v>
      </c>
      <c r="I8" s="3"/>
      <c r="J8" s="3">
        <v>64</v>
      </c>
      <c r="K8" s="55">
        <f t="shared" si="1"/>
        <v>-6</v>
      </c>
      <c r="M8" s="79">
        <f>0.0003/(2*0.045)</f>
        <v>3.3333333333333331E-3</v>
      </c>
      <c r="N8" s="83">
        <f t="shared" si="2"/>
        <v>-14.523809523809522</v>
      </c>
      <c r="Z8" s="45">
        <v>5.0000000000000001E-3</v>
      </c>
      <c r="AA8" s="41">
        <v>3</v>
      </c>
    </row>
    <row r="9" spans="1:27" x14ac:dyDescent="0.2">
      <c r="A9" s="79">
        <f>0.0003/(2*0.04)</f>
        <v>3.7499999999999994E-3</v>
      </c>
      <c r="B9" s="77">
        <f t="shared" si="3"/>
        <v>-15.714285714285714</v>
      </c>
      <c r="C9" s="3"/>
      <c r="D9" s="3">
        <v>177</v>
      </c>
      <c r="E9" s="2">
        <f t="shared" si="0"/>
        <v>-33</v>
      </c>
      <c r="G9" s="79">
        <f>0.0003/(2*0.04)</f>
        <v>3.7499999999999994E-3</v>
      </c>
      <c r="H9" s="77">
        <f t="shared" si="4"/>
        <v>-2.8571428571428572</v>
      </c>
      <c r="I9" s="3"/>
      <c r="J9" s="3">
        <v>68</v>
      </c>
      <c r="K9" s="55">
        <f t="shared" si="1"/>
        <v>-2</v>
      </c>
      <c r="M9" s="79">
        <f>0.0003/(2*0.04)</f>
        <v>3.7499999999999994E-3</v>
      </c>
      <c r="N9" s="83">
        <f t="shared" si="2"/>
        <v>-9.2857142857142847</v>
      </c>
      <c r="Z9" s="45">
        <v>6.0000000000000001E-3</v>
      </c>
      <c r="AA9" s="41">
        <v>2.5</v>
      </c>
    </row>
    <row r="10" spans="1:27" ht="17" thickBot="1" x14ac:dyDescent="0.25">
      <c r="A10" s="79">
        <f>0.0003/(2*0.035)</f>
        <v>4.2857142857142851E-3</v>
      </c>
      <c r="B10" s="77">
        <f t="shared" si="3"/>
        <v>-19.047619047619047</v>
      </c>
      <c r="C10" s="3"/>
      <c r="D10" s="3">
        <v>170</v>
      </c>
      <c r="E10" s="2">
        <f t="shared" si="0"/>
        <v>-40</v>
      </c>
      <c r="G10" s="79">
        <f>0.0003/(2*0.035)</f>
        <v>4.2857142857142851E-3</v>
      </c>
      <c r="H10" s="77">
        <f t="shared" si="4"/>
        <v>-25.714285714285712</v>
      </c>
      <c r="I10" s="3"/>
      <c r="J10" s="3">
        <v>52</v>
      </c>
      <c r="K10" s="55">
        <f t="shared" si="1"/>
        <v>-18</v>
      </c>
      <c r="M10" s="79">
        <f>0.0003/(2*0.035)</f>
        <v>4.2857142857142851E-3</v>
      </c>
      <c r="N10" s="83">
        <f t="shared" si="2"/>
        <v>-22.38095238095238</v>
      </c>
      <c r="Z10" s="46">
        <v>7.4999999999999997E-3</v>
      </c>
      <c r="AA10" s="43">
        <v>2</v>
      </c>
    </row>
    <row r="11" spans="1:27" x14ac:dyDescent="0.2">
      <c r="A11" s="79">
        <f>0.0003/(2*0.03)</f>
        <v>5.0000000000000001E-3</v>
      </c>
      <c r="B11" s="77">
        <f t="shared" si="3"/>
        <v>-12.380952380952381</v>
      </c>
      <c r="C11" s="3"/>
      <c r="D11" s="3">
        <v>184</v>
      </c>
      <c r="E11" s="2">
        <f t="shared" si="0"/>
        <v>-26</v>
      </c>
      <c r="G11" s="79">
        <f>0.0003/(2*0.03)</f>
        <v>5.0000000000000001E-3</v>
      </c>
      <c r="H11" s="77">
        <f t="shared" si="4"/>
        <v>-32.857142857142854</v>
      </c>
      <c r="I11" s="3"/>
      <c r="J11" s="3">
        <v>47</v>
      </c>
      <c r="K11" s="55">
        <f t="shared" si="1"/>
        <v>-23</v>
      </c>
      <c r="M11" s="79">
        <f>0.0003/(2*0.03)</f>
        <v>5.0000000000000001E-3</v>
      </c>
      <c r="N11" s="83">
        <f t="shared" si="2"/>
        <v>-22.619047619047617</v>
      </c>
    </row>
    <row r="12" spans="1:27" x14ac:dyDescent="0.2">
      <c r="A12" s="79">
        <f>0.0003/(2*0.025)</f>
        <v>5.9999999999999993E-3</v>
      </c>
      <c r="B12" s="77">
        <f t="shared" si="3"/>
        <v>-26.190476190476193</v>
      </c>
      <c r="C12" s="3"/>
      <c r="D12" s="3">
        <v>155</v>
      </c>
      <c r="E12" s="2">
        <f t="shared" si="0"/>
        <v>-55</v>
      </c>
      <c r="G12" s="79">
        <f>0.0003/(2*0.025)</f>
        <v>5.9999999999999993E-3</v>
      </c>
      <c r="H12" s="77">
        <f t="shared" si="4"/>
        <v>-42.857142857142854</v>
      </c>
      <c r="I12" s="3"/>
      <c r="J12" s="3">
        <v>40</v>
      </c>
      <c r="K12" s="55">
        <f t="shared" si="1"/>
        <v>-30</v>
      </c>
      <c r="M12" s="79">
        <f>0.0003/(2*0.025)</f>
        <v>5.9999999999999993E-3</v>
      </c>
      <c r="N12" s="83">
        <f t="shared" si="2"/>
        <v>-34.523809523809526</v>
      </c>
    </row>
    <row r="13" spans="1:27" ht="17" thickBot="1" x14ac:dyDescent="0.25">
      <c r="A13" s="80">
        <f>0.0003/(2*0.02)</f>
        <v>7.4999999999999989E-3</v>
      </c>
      <c r="B13" s="78">
        <f t="shared" si="3"/>
        <v>-28.571428571428569</v>
      </c>
      <c r="C13" s="4"/>
      <c r="D13" s="4">
        <v>150</v>
      </c>
      <c r="E13" s="4">
        <f t="shared" si="0"/>
        <v>-60</v>
      </c>
      <c r="G13" s="80">
        <f>0.0003/(2*0.02)</f>
        <v>7.4999999999999989E-3</v>
      </c>
      <c r="H13" s="81">
        <f t="shared" si="4"/>
        <v>-41.428571428571431</v>
      </c>
      <c r="I13" s="56"/>
      <c r="J13" s="56">
        <v>41</v>
      </c>
      <c r="K13" s="127">
        <f t="shared" si="1"/>
        <v>-29</v>
      </c>
      <c r="M13" s="80">
        <f>0.0003/(2*0.02)</f>
        <v>7.4999999999999989E-3</v>
      </c>
      <c r="N13" s="84">
        <f t="shared" si="2"/>
        <v>-35</v>
      </c>
    </row>
    <row r="14" spans="1:27" ht="17" thickBot="1" x14ac:dyDescent="0.25">
      <c r="A14" s="6"/>
      <c r="E14" s="7"/>
      <c r="G14" s="6"/>
      <c r="K14" s="7"/>
      <c r="M14" s="48"/>
      <c r="N14" s="49"/>
    </row>
    <row r="15" spans="1:27" ht="17" thickBot="1" x14ac:dyDescent="0.25">
      <c r="A15" s="133" t="s">
        <v>11</v>
      </c>
      <c r="B15" s="134"/>
      <c r="C15" s="134"/>
      <c r="D15" s="134"/>
      <c r="E15" s="135"/>
      <c r="G15" s="133" t="s">
        <v>15</v>
      </c>
      <c r="H15" s="134"/>
      <c r="I15" s="134"/>
      <c r="J15" s="134"/>
      <c r="K15" s="135"/>
      <c r="M15" s="136" t="s">
        <v>6</v>
      </c>
      <c r="N15" s="137"/>
    </row>
    <row r="16" spans="1:27" s="5" customFormat="1" ht="17" thickBot="1" x14ac:dyDescent="0.25">
      <c r="A16" s="16" t="s">
        <v>0</v>
      </c>
      <c r="B16" s="17" t="s">
        <v>4</v>
      </c>
      <c r="C16" s="16" t="s">
        <v>1</v>
      </c>
      <c r="D16" s="17" t="s">
        <v>2</v>
      </c>
      <c r="E16" s="16" t="s">
        <v>3</v>
      </c>
      <c r="G16" s="16" t="s">
        <v>0</v>
      </c>
      <c r="H16" s="58" t="s">
        <v>4</v>
      </c>
      <c r="I16" s="16" t="s">
        <v>1</v>
      </c>
      <c r="J16" s="17" t="s">
        <v>2</v>
      </c>
      <c r="K16" s="59" t="s">
        <v>3</v>
      </c>
      <c r="M16" s="50" t="s">
        <v>0</v>
      </c>
      <c r="N16" s="60" t="s">
        <v>4</v>
      </c>
    </row>
    <row r="17" spans="1:14" x14ac:dyDescent="0.2">
      <c r="A17" s="117">
        <v>0</v>
      </c>
      <c r="B17" s="91">
        <v>0</v>
      </c>
      <c r="C17" s="12">
        <v>300</v>
      </c>
      <c r="D17" s="8">
        <v>300</v>
      </c>
      <c r="E17" s="12">
        <f>D17-$C$17</f>
        <v>0</v>
      </c>
      <c r="G17" s="115">
        <v>0</v>
      </c>
      <c r="H17" s="88">
        <v>0</v>
      </c>
      <c r="I17" s="9">
        <v>230</v>
      </c>
      <c r="J17" s="8">
        <v>230</v>
      </c>
      <c r="K17" s="68">
        <f>J17-$I$17</f>
        <v>0</v>
      </c>
      <c r="M17" s="113">
        <v>0</v>
      </c>
      <c r="N17" s="85">
        <f>(B17+H17)/2</f>
        <v>0</v>
      </c>
    </row>
    <row r="18" spans="1:14" x14ac:dyDescent="0.2">
      <c r="A18" s="117">
        <f>0.0003/(2*0.05)</f>
        <v>2.9999999999999996E-3</v>
      </c>
      <c r="B18" s="91">
        <f>E18/$C$17 *100</f>
        <v>-13.333333333333334</v>
      </c>
      <c r="C18" s="12"/>
      <c r="D18" s="8">
        <v>260</v>
      </c>
      <c r="E18" s="12">
        <f t="shared" ref="E18:E24" si="5">D18-$C$17</f>
        <v>-40</v>
      </c>
      <c r="G18" s="115">
        <f>0.0003/(2*0.05)</f>
        <v>2.9999999999999996E-3</v>
      </c>
      <c r="H18" s="89">
        <f>K18/$I$17 *100</f>
        <v>-7.8260869565217401</v>
      </c>
      <c r="I18" s="9"/>
      <c r="J18" s="8">
        <v>212</v>
      </c>
      <c r="K18" s="12">
        <f t="shared" ref="K18:K24" si="6">J18-$I$17</f>
        <v>-18</v>
      </c>
      <c r="M18" s="113">
        <v>3.0000000000000001E-3</v>
      </c>
      <c r="N18" s="86">
        <f t="shared" ref="N18:N24" si="7">(B18+H18)/2</f>
        <v>-10.579710144927537</v>
      </c>
    </row>
    <row r="19" spans="1:14" x14ac:dyDescent="0.2">
      <c r="A19" s="117">
        <f>0.0003/(2*0.045)</f>
        <v>3.3333333333333331E-3</v>
      </c>
      <c r="B19" s="91">
        <f t="shared" ref="B19:B24" si="8">E19/$C$17 *100</f>
        <v>-14.333333333333334</v>
      </c>
      <c r="C19" s="12"/>
      <c r="D19" s="8">
        <v>257</v>
      </c>
      <c r="E19" s="12">
        <f t="shared" si="5"/>
        <v>-43</v>
      </c>
      <c r="G19" s="115">
        <f>0.0003/(2*0.045)</f>
        <v>3.3333333333333331E-3</v>
      </c>
      <c r="H19" s="89">
        <f t="shared" ref="H19:H24" si="9">K19/$I$17 *100</f>
        <v>-11.304347826086957</v>
      </c>
      <c r="I19" s="9"/>
      <c r="J19" s="8">
        <v>204</v>
      </c>
      <c r="K19" s="12">
        <f t="shared" si="6"/>
        <v>-26</v>
      </c>
      <c r="M19" s="113">
        <v>3.333333E-3</v>
      </c>
      <c r="N19" s="86">
        <f t="shared" si="7"/>
        <v>-12.818840579710145</v>
      </c>
    </row>
    <row r="20" spans="1:14" x14ac:dyDescent="0.2">
      <c r="A20" s="117">
        <f>0.0003/(2*0.04)</f>
        <v>3.7499999999999994E-3</v>
      </c>
      <c r="B20" s="91">
        <f t="shared" si="8"/>
        <v>-16.666666666666664</v>
      </c>
      <c r="C20" s="12"/>
      <c r="D20" s="8">
        <v>250</v>
      </c>
      <c r="E20" s="12">
        <f t="shared" si="5"/>
        <v>-50</v>
      </c>
      <c r="G20" s="115">
        <f>0.0003/(2*0.04)</f>
        <v>3.7499999999999994E-3</v>
      </c>
      <c r="H20" s="89">
        <f t="shared" si="9"/>
        <v>-15.217391304347828</v>
      </c>
      <c r="I20" s="9"/>
      <c r="J20" s="8">
        <v>195</v>
      </c>
      <c r="K20" s="12">
        <f t="shared" si="6"/>
        <v>-35</v>
      </c>
      <c r="M20" s="113">
        <v>3.7499999999999999E-3</v>
      </c>
      <c r="N20" s="86">
        <f t="shared" si="7"/>
        <v>-15.942028985507246</v>
      </c>
    </row>
    <row r="21" spans="1:14" x14ac:dyDescent="0.2">
      <c r="A21" s="117">
        <f>0.0003/(2*0.035)</f>
        <v>4.2857142857142851E-3</v>
      </c>
      <c r="B21" s="91">
        <f t="shared" si="8"/>
        <v>-26.666666666666668</v>
      </c>
      <c r="C21" s="12"/>
      <c r="D21" s="8">
        <v>220</v>
      </c>
      <c r="E21" s="12">
        <f t="shared" si="5"/>
        <v>-80</v>
      </c>
      <c r="G21" s="115">
        <f>0.0003/(2*0.035)</f>
        <v>4.2857142857142851E-3</v>
      </c>
      <c r="H21" s="89">
        <f t="shared" si="9"/>
        <v>-34.347826086956523</v>
      </c>
      <c r="I21" s="9"/>
      <c r="J21" s="8">
        <v>151</v>
      </c>
      <c r="K21" s="12">
        <f t="shared" si="6"/>
        <v>-79</v>
      </c>
      <c r="M21" s="113">
        <v>4.2857140000000004E-3</v>
      </c>
      <c r="N21" s="86">
        <f t="shared" si="7"/>
        <v>-30.507246376811594</v>
      </c>
    </row>
    <row r="22" spans="1:14" x14ac:dyDescent="0.2">
      <c r="A22" s="117">
        <f>0.0003/(2*0.03)</f>
        <v>5.0000000000000001E-3</v>
      </c>
      <c r="B22" s="91">
        <f t="shared" si="8"/>
        <v>-30.333333333333336</v>
      </c>
      <c r="C22" s="12"/>
      <c r="D22" s="8">
        <v>209</v>
      </c>
      <c r="E22" s="12">
        <f t="shared" si="5"/>
        <v>-91</v>
      </c>
      <c r="G22" s="115">
        <f>0.0003/(2*0.03)</f>
        <v>5.0000000000000001E-3</v>
      </c>
      <c r="H22" s="89">
        <f t="shared" si="9"/>
        <v>-43.04347826086957</v>
      </c>
      <c r="I22" s="9"/>
      <c r="J22" s="8">
        <v>131</v>
      </c>
      <c r="K22" s="12">
        <f t="shared" si="6"/>
        <v>-99</v>
      </c>
      <c r="M22" s="113">
        <v>5.0000000000000001E-3</v>
      </c>
      <c r="N22" s="86">
        <f t="shared" si="7"/>
        <v>-36.688405797101453</v>
      </c>
    </row>
    <row r="23" spans="1:14" x14ac:dyDescent="0.2">
      <c r="A23" s="117">
        <f>0.0003/(2*0.025)</f>
        <v>5.9999999999999993E-3</v>
      </c>
      <c r="B23" s="91">
        <f t="shared" si="8"/>
        <v>-36.666666666666664</v>
      </c>
      <c r="C23" s="12"/>
      <c r="D23" s="8">
        <v>190</v>
      </c>
      <c r="E23" s="12">
        <f t="shared" si="5"/>
        <v>-110</v>
      </c>
      <c r="G23" s="115">
        <f>0.0003/(2*0.025)</f>
        <v>5.9999999999999993E-3</v>
      </c>
      <c r="H23" s="89">
        <f t="shared" si="9"/>
        <v>-47.826086956521742</v>
      </c>
      <c r="I23" s="9"/>
      <c r="J23" s="8">
        <v>120</v>
      </c>
      <c r="K23" s="12">
        <f t="shared" si="6"/>
        <v>-110</v>
      </c>
      <c r="M23" s="113">
        <v>6.0000000000000001E-3</v>
      </c>
      <c r="N23" s="86">
        <f t="shared" si="7"/>
        <v>-42.246376811594203</v>
      </c>
    </row>
    <row r="24" spans="1:14" ht="17" thickBot="1" x14ac:dyDescent="0.25">
      <c r="A24" s="118">
        <f>0.0003/(2*0.02)</f>
        <v>7.4999999999999989E-3</v>
      </c>
      <c r="B24" s="92">
        <f t="shared" si="8"/>
        <v>-42</v>
      </c>
      <c r="C24" s="13"/>
      <c r="D24" s="10">
        <v>174</v>
      </c>
      <c r="E24" s="13">
        <f t="shared" si="5"/>
        <v>-126</v>
      </c>
      <c r="G24" s="116">
        <f>0.0003/(2*0.02)</f>
        <v>7.4999999999999989E-3</v>
      </c>
      <c r="H24" s="90">
        <f t="shared" si="9"/>
        <v>-55.652173913043477</v>
      </c>
      <c r="I24" s="11"/>
      <c r="J24" s="10">
        <v>102</v>
      </c>
      <c r="K24" s="13">
        <f t="shared" si="6"/>
        <v>-128</v>
      </c>
      <c r="M24" s="114">
        <v>7.4999999999999997E-3</v>
      </c>
      <c r="N24" s="87">
        <f t="shared" si="7"/>
        <v>-48.826086956521735</v>
      </c>
    </row>
    <row r="25" spans="1:14" ht="17" thickBot="1" x14ac:dyDescent="0.25">
      <c r="A25" s="6"/>
      <c r="E25" s="7"/>
      <c r="G25" s="6"/>
      <c r="K25" s="7"/>
      <c r="M25" s="48"/>
      <c r="N25" s="49"/>
    </row>
    <row r="26" spans="1:14" ht="17" thickBot="1" x14ac:dyDescent="0.25">
      <c r="A26" s="128" t="s">
        <v>13</v>
      </c>
      <c r="B26" s="129"/>
      <c r="C26" s="129"/>
      <c r="D26" s="129"/>
      <c r="E26" s="130"/>
      <c r="G26" s="128" t="s">
        <v>17</v>
      </c>
      <c r="H26" s="129"/>
      <c r="I26" s="129"/>
      <c r="J26" s="129"/>
      <c r="K26" s="130"/>
      <c r="M26" s="131" t="s">
        <v>8</v>
      </c>
      <c r="N26" s="132"/>
    </row>
    <row r="27" spans="1:14" ht="17" thickBot="1" x14ac:dyDescent="0.25">
      <c r="A27" s="28" t="s">
        <v>0</v>
      </c>
      <c r="B27" s="31" t="s">
        <v>4</v>
      </c>
      <c r="C27" s="29" t="s">
        <v>1</v>
      </c>
      <c r="D27" s="31" t="s">
        <v>2</v>
      </c>
      <c r="E27" s="30" t="s">
        <v>3</v>
      </c>
      <c r="G27" s="28" t="s">
        <v>0</v>
      </c>
      <c r="H27" s="64" t="s">
        <v>4</v>
      </c>
      <c r="I27" s="29" t="s">
        <v>1</v>
      </c>
      <c r="J27" s="31" t="s">
        <v>2</v>
      </c>
      <c r="K27" s="63" t="s">
        <v>3</v>
      </c>
      <c r="M27" s="52" t="s">
        <v>0</v>
      </c>
      <c r="N27" s="62" t="s">
        <v>4</v>
      </c>
    </row>
    <row r="28" spans="1:14" x14ac:dyDescent="0.2">
      <c r="A28" s="125">
        <v>0</v>
      </c>
      <c r="B28" s="101">
        <v>0</v>
      </c>
      <c r="C28" s="27">
        <v>150</v>
      </c>
      <c r="D28" s="32">
        <v>150</v>
      </c>
      <c r="E28" s="35">
        <f>D28-$C$28</f>
        <v>0</v>
      </c>
      <c r="G28" s="125">
        <v>0</v>
      </c>
      <c r="H28" s="103">
        <v>0</v>
      </c>
      <c r="I28" s="27">
        <v>200</v>
      </c>
      <c r="J28" s="34">
        <v>200</v>
      </c>
      <c r="K28" s="69">
        <f>J28-$I$28</f>
        <v>0</v>
      </c>
      <c r="M28" s="123">
        <v>0</v>
      </c>
      <c r="N28" s="106">
        <f>(B28+H28)/2</f>
        <v>0</v>
      </c>
    </row>
    <row r="29" spans="1:14" x14ac:dyDescent="0.2">
      <c r="A29" s="125">
        <f>0.0003/(2*0.05)</f>
        <v>2.9999999999999996E-3</v>
      </c>
      <c r="B29" s="101">
        <f>E29/$C$28 *100</f>
        <v>-12.666666666666668</v>
      </c>
      <c r="C29" s="27"/>
      <c r="D29" s="32">
        <v>131</v>
      </c>
      <c r="E29" s="35">
        <f t="shared" ref="E29:E35" si="10">D29-$C$28</f>
        <v>-19</v>
      </c>
      <c r="G29" s="125">
        <f>0.0003/(2*0.05)</f>
        <v>2.9999999999999996E-3</v>
      </c>
      <c r="H29" s="104">
        <f>K29/$I$28 *100</f>
        <v>-4</v>
      </c>
      <c r="I29" s="27"/>
      <c r="J29" s="34">
        <v>192</v>
      </c>
      <c r="K29" s="32">
        <f t="shared" ref="K29:K35" si="11">J29-$I$28</f>
        <v>-8</v>
      </c>
      <c r="M29" s="123">
        <v>3.0000000000000001E-3</v>
      </c>
      <c r="N29" s="107">
        <f t="shared" ref="N29:N35" si="12">(B29+H29)/2</f>
        <v>-8.3333333333333339</v>
      </c>
    </row>
    <row r="30" spans="1:14" x14ac:dyDescent="0.2">
      <c r="A30" s="125">
        <f>0.0003/(2*0.045)</f>
        <v>3.3333333333333331E-3</v>
      </c>
      <c r="B30" s="101">
        <f t="shared" ref="B30:B35" si="13">E30/$C$28 *100</f>
        <v>-18</v>
      </c>
      <c r="C30" s="27"/>
      <c r="D30" s="32">
        <v>123</v>
      </c>
      <c r="E30" s="35">
        <f t="shared" si="10"/>
        <v>-27</v>
      </c>
      <c r="G30" s="125">
        <f>0.0003/(2*0.045)</f>
        <v>3.3333333333333331E-3</v>
      </c>
      <c r="H30" s="104">
        <f t="shared" ref="H30:H35" si="14">K30/$I$28 *100</f>
        <v>-11.5</v>
      </c>
      <c r="I30" s="27"/>
      <c r="J30" s="34">
        <v>177</v>
      </c>
      <c r="K30" s="32">
        <f t="shared" si="11"/>
        <v>-23</v>
      </c>
      <c r="M30" s="123">
        <v>3.333333E-3</v>
      </c>
      <c r="N30" s="107">
        <f t="shared" si="12"/>
        <v>-14.75</v>
      </c>
    </row>
    <row r="31" spans="1:14" x14ac:dyDescent="0.2">
      <c r="A31" s="125">
        <f>0.0003/(2*0.04)</f>
        <v>3.7499999999999994E-3</v>
      </c>
      <c r="B31" s="101">
        <f t="shared" si="13"/>
        <v>-20</v>
      </c>
      <c r="C31" s="27"/>
      <c r="D31" s="32">
        <v>120</v>
      </c>
      <c r="E31" s="35">
        <f t="shared" si="10"/>
        <v>-30</v>
      </c>
      <c r="G31" s="125">
        <f>0.0003/(2*0.04)</f>
        <v>3.7499999999999994E-3</v>
      </c>
      <c r="H31" s="104">
        <f t="shared" si="14"/>
        <v>-8.5</v>
      </c>
      <c r="I31" s="27"/>
      <c r="J31" s="34">
        <v>183</v>
      </c>
      <c r="K31" s="32">
        <f t="shared" si="11"/>
        <v>-17</v>
      </c>
      <c r="M31" s="123">
        <v>3.7499999999999999E-3</v>
      </c>
      <c r="N31" s="107">
        <f t="shared" si="12"/>
        <v>-14.25</v>
      </c>
    </row>
    <row r="32" spans="1:14" x14ac:dyDescent="0.2">
      <c r="A32" s="125">
        <f>0.0003/(2*0.035)</f>
        <v>4.2857142857142851E-3</v>
      </c>
      <c r="B32" s="101">
        <f t="shared" si="13"/>
        <v>-22</v>
      </c>
      <c r="C32" s="27"/>
      <c r="D32" s="32">
        <v>117</v>
      </c>
      <c r="E32" s="35">
        <f t="shared" si="10"/>
        <v>-33</v>
      </c>
      <c r="G32" s="125">
        <f>0.0003/(2*0.035)</f>
        <v>4.2857142857142851E-3</v>
      </c>
      <c r="H32" s="104">
        <f t="shared" si="14"/>
        <v>-18</v>
      </c>
      <c r="I32" s="27"/>
      <c r="J32" s="34">
        <v>164</v>
      </c>
      <c r="K32" s="32">
        <f t="shared" si="11"/>
        <v>-36</v>
      </c>
      <c r="M32" s="123">
        <v>4.2857140000000004E-3</v>
      </c>
      <c r="N32" s="107">
        <f t="shared" si="12"/>
        <v>-20</v>
      </c>
    </row>
    <row r="33" spans="1:14" x14ac:dyDescent="0.2">
      <c r="A33" s="125">
        <f>0.0003/(2*0.03)</f>
        <v>5.0000000000000001E-3</v>
      </c>
      <c r="B33" s="101">
        <f t="shared" si="13"/>
        <v>-20</v>
      </c>
      <c r="C33" s="27"/>
      <c r="D33" s="32">
        <v>120</v>
      </c>
      <c r="E33" s="35">
        <f t="shared" si="10"/>
        <v>-30</v>
      </c>
      <c r="G33" s="125">
        <f>0.0003/(2*0.03)</f>
        <v>5.0000000000000001E-3</v>
      </c>
      <c r="H33" s="104">
        <f t="shared" si="14"/>
        <v>-28.499999999999996</v>
      </c>
      <c r="I33" s="27"/>
      <c r="J33" s="34">
        <v>143</v>
      </c>
      <c r="K33" s="32">
        <f t="shared" si="11"/>
        <v>-57</v>
      </c>
      <c r="M33" s="123">
        <v>5.0000000000000001E-3</v>
      </c>
      <c r="N33" s="107">
        <f t="shared" si="12"/>
        <v>-24.25</v>
      </c>
    </row>
    <row r="34" spans="1:14" x14ac:dyDescent="0.2">
      <c r="A34" s="125">
        <f>0.0003/(2*0.025)</f>
        <v>5.9999999999999993E-3</v>
      </c>
      <c r="B34" s="101">
        <f t="shared" si="13"/>
        <v>-28.666666666666668</v>
      </c>
      <c r="C34" s="27"/>
      <c r="D34" s="32">
        <v>107</v>
      </c>
      <c r="E34" s="35">
        <f t="shared" si="10"/>
        <v>-43</v>
      </c>
      <c r="G34" s="125">
        <f>0.0003/(2*0.025)</f>
        <v>5.9999999999999993E-3</v>
      </c>
      <c r="H34" s="104">
        <f t="shared" si="14"/>
        <v>-39.5</v>
      </c>
      <c r="I34" s="27"/>
      <c r="J34" s="34">
        <v>121</v>
      </c>
      <c r="K34" s="32">
        <f t="shared" si="11"/>
        <v>-79</v>
      </c>
      <c r="M34" s="123">
        <v>6.0000000000000001E-3</v>
      </c>
      <c r="N34" s="107">
        <f t="shared" si="12"/>
        <v>-34.083333333333336</v>
      </c>
    </row>
    <row r="35" spans="1:14" ht="17" thickBot="1" x14ac:dyDescent="0.25">
      <c r="A35" s="126">
        <f>0.0003/(2*0.02)</f>
        <v>7.4999999999999989E-3</v>
      </c>
      <c r="B35" s="102">
        <f t="shared" si="13"/>
        <v>-38.666666666666664</v>
      </c>
      <c r="C35" s="37"/>
      <c r="D35" s="33">
        <v>92</v>
      </c>
      <c r="E35" s="33">
        <f t="shared" si="10"/>
        <v>-58</v>
      </c>
      <c r="G35" s="126">
        <f>0.0003/(2*0.02)</f>
        <v>7.4999999999999989E-3</v>
      </c>
      <c r="H35" s="105">
        <f t="shared" si="14"/>
        <v>-45</v>
      </c>
      <c r="I35" s="37"/>
      <c r="J35" s="36">
        <v>110</v>
      </c>
      <c r="K35" s="33">
        <f t="shared" si="11"/>
        <v>-90</v>
      </c>
      <c r="M35" s="124">
        <v>7.4999999999999997E-3</v>
      </c>
      <c r="N35" s="108">
        <f t="shared" si="12"/>
        <v>-41.833333333333329</v>
      </c>
    </row>
    <row r="38" spans="1:14" ht="17" thickBot="1" x14ac:dyDescent="0.25"/>
    <row r="39" spans="1:14" ht="17" thickBot="1" x14ac:dyDescent="0.25">
      <c r="A39" s="147" t="s">
        <v>23</v>
      </c>
      <c r="B39" s="148"/>
      <c r="C39" s="148"/>
      <c r="D39" s="148"/>
      <c r="E39" s="149"/>
    </row>
    <row r="40" spans="1:14" ht="17" thickBot="1" x14ac:dyDescent="0.25">
      <c r="A40" s="169" t="s">
        <v>0</v>
      </c>
      <c r="B40" s="170" t="s">
        <v>4</v>
      </c>
      <c r="C40" s="171" t="s">
        <v>1</v>
      </c>
      <c r="D40" s="170" t="s">
        <v>2</v>
      </c>
      <c r="E40" s="170" t="s">
        <v>3</v>
      </c>
    </row>
    <row r="41" spans="1:14" x14ac:dyDescent="0.2">
      <c r="A41" s="159">
        <v>0</v>
      </c>
      <c r="B41" s="160">
        <v>0</v>
      </c>
      <c r="C41" s="161">
        <v>39</v>
      </c>
      <c r="D41" s="162">
        <v>39</v>
      </c>
      <c r="E41" s="163">
        <f>D41-$C$41</f>
        <v>0</v>
      </c>
    </row>
    <row r="42" spans="1:14" x14ac:dyDescent="0.2">
      <c r="A42" s="159">
        <f>0.0003/(2*0.05)</f>
        <v>2.9999999999999996E-3</v>
      </c>
      <c r="B42" s="160">
        <f>E42/$C$41 *100</f>
        <v>-33.333333333333329</v>
      </c>
      <c r="C42" s="161"/>
      <c r="D42" s="162">
        <v>26</v>
      </c>
      <c r="E42" s="163">
        <f>D42-$C$41</f>
        <v>-13</v>
      </c>
    </row>
    <row r="43" spans="1:14" x14ac:dyDescent="0.2">
      <c r="A43" s="159">
        <f>0.0003/(2*0.045)</f>
        <v>3.3333333333333331E-3</v>
      </c>
      <c r="B43" s="160">
        <f>E43/$C$41 *100</f>
        <v>-32.051282051282051</v>
      </c>
      <c r="C43" s="161"/>
      <c r="D43" s="162">
        <v>26.5</v>
      </c>
      <c r="E43" s="163">
        <f>D43-$C$41</f>
        <v>-12.5</v>
      </c>
    </row>
    <row r="44" spans="1:14" x14ac:dyDescent="0.2">
      <c r="A44" s="159">
        <f>0.0003/(2*0.04)</f>
        <v>3.7499999999999994E-3</v>
      </c>
      <c r="B44" s="160">
        <f>E44/$C$41 *100</f>
        <v>-23.076923076923077</v>
      </c>
      <c r="C44" s="161"/>
      <c r="D44" s="162">
        <v>30</v>
      </c>
      <c r="E44" s="163">
        <f>D44-$C$41</f>
        <v>-9</v>
      </c>
    </row>
    <row r="45" spans="1:14" x14ac:dyDescent="0.2">
      <c r="A45" s="159">
        <f>0.0003/(2*0.035)</f>
        <v>4.2857142857142851E-3</v>
      </c>
      <c r="B45" s="160">
        <f>E45/$C$41 *100</f>
        <v>-26.923076923076923</v>
      </c>
      <c r="C45" s="161"/>
      <c r="D45" s="162">
        <v>28.5</v>
      </c>
      <c r="E45" s="163">
        <f>D45-$C$41</f>
        <v>-10.5</v>
      </c>
    </row>
    <row r="46" spans="1:14" x14ac:dyDescent="0.2">
      <c r="A46" s="159">
        <f>0.0003/(2*0.03)</f>
        <v>5.0000000000000001E-3</v>
      </c>
      <c r="B46" s="160">
        <f>E46/$C$41 *100</f>
        <v>-35.897435897435898</v>
      </c>
      <c r="C46" s="161"/>
      <c r="D46" s="162">
        <v>25</v>
      </c>
      <c r="E46" s="163">
        <f>D46-$C$41</f>
        <v>-14</v>
      </c>
    </row>
    <row r="47" spans="1:14" ht="17" thickBot="1" x14ac:dyDescent="0.25">
      <c r="A47" s="164">
        <f>0.0003/(2*0.025)</f>
        <v>5.9999999999999993E-3</v>
      </c>
      <c r="B47" s="165">
        <f>E47/$C$41 *100</f>
        <v>-38.461538461538467</v>
      </c>
      <c r="C47" s="166"/>
      <c r="D47" s="167">
        <v>24</v>
      </c>
      <c r="E47" s="168">
        <f>D47-$C$41</f>
        <v>-15</v>
      </c>
    </row>
  </sheetData>
  <mergeCells count="14">
    <mergeCell ref="A39:E39"/>
    <mergeCell ref="A1:E1"/>
    <mergeCell ref="A3:E3"/>
    <mergeCell ref="G3:K3"/>
    <mergeCell ref="M3:N3"/>
    <mergeCell ref="A4:E4"/>
    <mergeCell ref="G4:K4"/>
    <mergeCell ref="M4:N4"/>
    <mergeCell ref="A26:E26"/>
    <mergeCell ref="G26:K26"/>
    <mergeCell ref="M26:N26"/>
    <mergeCell ref="A15:E15"/>
    <mergeCell ref="G15:K15"/>
    <mergeCell ref="M15:N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BAF04-6FC7-CE48-AE14-9D2C2252560B}">
  <dimension ref="A1:AA65"/>
  <sheetViews>
    <sheetView showGridLines="0" tabSelected="1" topLeftCell="A38" zoomScale="110" workbookViewId="0">
      <selection activeCell="D70" sqref="D70"/>
    </sheetView>
  </sheetViews>
  <sheetFormatPr baseColWidth="10" defaultColWidth="10.83203125" defaultRowHeight="16" x14ac:dyDescent="0.2"/>
  <cols>
    <col min="1" max="1" width="14.5" style="1" customWidth="1"/>
    <col min="2" max="2" width="16.5" style="1" customWidth="1"/>
    <col min="3" max="3" width="5.83203125" style="1" customWidth="1"/>
    <col min="4" max="4" width="7" style="1" customWidth="1"/>
    <col min="5" max="5" width="6.33203125" style="1" customWidth="1"/>
    <col min="6" max="6" width="3.6640625" style="1" customWidth="1"/>
    <col min="7" max="7" width="14.6640625" style="1" customWidth="1"/>
    <col min="8" max="8" width="16.6640625" style="1" customWidth="1"/>
    <col min="9" max="9" width="6.5" style="1" customWidth="1"/>
    <col min="10" max="11" width="6.1640625" style="1" customWidth="1"/>
    <col min="12" max="12" width="3.5" style="1" customWidth="1"/>
    <col min="13" max="13" width="15.83203125" style="1" customWidth="1"/>
    <col min="14" max="14" width="17.33203125" style="1" customWidth="1"/>
    <col min="15" max="15" width="3.6640625" style="1" customWidth="1"/>
    <col min="16" max="16" width="13" style="1" customWidth="1"/>
    <col min="17" max="17" width="14.1640625" style="1" customWidth="1"/>
    <col min="18" max="16384" width="10.83203125" style="1"/>
  </cols>
  <sheetData>
    <row r="1" spans="1:27" ht="17" thickBot="1" x14ac:dyDescent="0.25">
      <c r="A1" s="138" t="s">
        <v>9</v>
      </c>
      <c r="B1" s="139"/>
      <c r="C1" s="139"/>
      <c r="D1" s="139"/>
      <c r="E1" s="140"/>
    </row>
    <row r="2" spans="1:27" ht="21" customHeight="1" thickBot="1" x14ac:dyDescent="0.25">
      <c r="A2" s="38"/>
      <c r="B2" s="38"/>
      <c r="C2" s="38"/>
      <c r="D2" s="38"/>
      <c r="E2" s="38"/>
      <c r="Z2" s="39" t="s">
        <v>0</v>
      </c>
      <c r="AA2" s="67" t="s">
        <v>22</v>
      </c>
    </row>
    <row r="3" spans="1:27" ht="17" thickBot="1" x14ac:dyDescent="0.25">
      <c r="A3" s="141" t="s">
        <v>18</v>
      </c>
      <c r="B3" s="142"/>
      <c r="C3" s="142"/>
      <c r="D3" s="142"/>
      <c r="E3" s="143"/>
      <c r="G3" s="144" t="s">
        <v>19</v>
      </c>
      <c r="H3" s="145"/>
      <c r="I3" s="145"/>
      <c r="J3" s="145"/>
      <c r="K3" s="146"/>
      <c r="M3" s="144" t="s">
        <v>20</v>
      </c>
      <c r="N3" s="146"/>
      <c r="Z3" s="44">
        <v>0</v>
      </c>
      <c r="AA3" s="40" t="s">
        <v>21</v>
      </c>
    </row>
    <row r="4" spans="1:27" ht="17" thickBot="1" x14ac:dyDescent="0.25">
      <c r="A4" s="147" t="s">
        <v>10</v>
      </c>
      <c r="B4" s="148"/>
      <c r="C4" s="148"/>
      <c r="D4" s="148"/>
      <c r="E4" s="149"/>
      <c r="G4" s="150" t="s">
        <v>14</v>
      </c>
      <c r="H4" s="148"/>
      <c r="I4" s="148"/>
      <c r="J4" s="148"/>
      <c r="K4" s="151"/>
      <c r="M4" s="152" t="s">
        <v>5</v>
      </c>
      <c r="N4" s="153"/>
      <c r="Z4" s="45">
        <v>3.0000000000000001E-3</v>
      </c>
      <c r="AA4" s="41">
        <v>5</v>
      </c>
    </row>
    <row r="5" spans="1:27" s="5" customFormat="1" ht="17" thickBot="1" x14ac:dyDescent="0.25">
      <c r="A5" s="14" t="s">
        <v>0</v>
      </c>
      <c r="B5" s="14" t="s">
        <v>4</v>
      </c>
      <c r="C5" s="14" t="s">
        <v>1</v>
      </c>
      <c r="D5" s="14" t="s">
        <v>2</v>
      </c>
      <c r="E5" s="73" t="s">
        <v>3</v>
      </c>
      <c r="G5" s="53" t="s">
        <v>0</v>
      </c>
      <c r="H5" s="14" t="s">
        <v>4</v>
      </c>
      <c r="I5" s="14" t="s">
        <v>1</v>
      </c>
      <c r="J5" s="14" t="s">
        <v>2</v>
      </c>
      <c r="K5" s="74" t="s">
        <v>3</v>
      </c>
      <c r="M5" s="47" t="s">
        <v>0</v>
      </c>
      <c r="N5" s="57" t="s">
        <v>4</v>
      </c>
      <c r="Z5" s="45">
        <v>3.333333E-3</v>
      </c>
      <c r="AA5" s="42">
        <v>4.5</v>
      </c>
    </row>
    <row r="6" spans="1:27" x14ac:dyDescent="0.2">
      <c r="A6" s="79">
        <v>0</v>
      </c>
      <c r="B6" s="77">
        <v>0</v>
      </c>
      <c r="C6" s="3">
        <v>140</v>
      </c>
      <c r="D6" s="70">
        <v>140</v>
      </c>
      <c r="E6" s="75">
        <f>D6-$C$6</f>
        <v>0</v>
      </c>
      <c r="G6" s="109">
        <v>0</v>
      </c>
      <c r="H6" s="77">
        <v>0</v>
      </c>
      <c r="I6" s="3">
        <v>42</v>
      </c>
      <c r="J6" s="70">
        <v>42</v>
      </c>
      <c r="K6" s="75">
        <f>J6-$I$6</f>
        <v>0</v>
      </c>
      <c r="M6" s="111">
        <v>0</v>
      </c>
      <c r="N6" s="82">
        <f>(B6+H6)/2</f>
        <v>0</v>
      </c>
      <c r="Z6" s="45">
        <v>3.7499999999999999E-3</v>
      </c>
      <c r="AA6" s="41">
        <v>4</v>
      </c>
    </row>
    <row r="7" spans="1:27" x14ac:dyDescent="0.2">
      <c r="A7" s="79">
        <f>0.0003/(2*0.05)</f>
        <v>2.9999999999999996E-3</v>
      </c>
      <c r="B7" s="77">
        <f>E7/$C$6 *100</f>
        <v>2.1428571428571428</v>
      </c>
      <c r="C7" s="3"/>
      <c r="D7" s="70">
        <v>143</v>
      </c>
      <c r="E7" s="3">
        <f t="shared" ref="E7:E13" si="0">D7-$C$6</f>
        <v>3</v>
      </c>
      <c r="G7" s="109">
        <f>0.0003/(2*0.05)</f>
        <v>2.9999999999999996E-3</v>
      </c>
      <c r="H7" s="77">
        <f>K7/$I$6 *100</f>
        <v>4.7619047619047619</v>
      </c>
      <c r="I7" s="3"/>
      <c r="J7" s="70">
        <v>44</v>
      </c>
      <c r="K7" s="3">
        <f t="shared" ref="K7:K13" si="1">J7-$I$6</f>
        <v>2</v>
      </c>
      <c r="M7" s="111">
        <v>3.0000000000000001E-3</v>
      </c>
      <c r="N7" s="83">
        <f t="shared" ref="N7:N13" si="2">(B7+H7)/2</f>
        <v>3.4523809523809526</v>
      </c>
      <c r="Z7" s="45">
        <v>4.2857140000000004E-3</v>
      </c>
      <c r="AA7" s="41">
        <v>3.5</v>
      </c>
    </row>
    <row r="8" spans="1:27" x14ac:dyDescent="0.2">
      <c r="A8" s="79">
        <f>0.0003/(2*0.045)</f>
        <v>3.3333333333333331E-3</v>
      </c>
      <c r="B8" s="77">
        <f t="shared" ref="B8:B13" si="3">E8/$C$6 *100</f>
        <v>5.7142857142857144</v>
      </c>
      <c r="C8" s="3"/>
      <c r="D8" s="70">
        <v>148</v>
      </c>
      <c r="E8" s="3">
        <f t="shared" si="0"/>
        <v>8</v>
      </c>
      <c r="G8" s="109">
        <f>0.0003/(2*0.045)</f>
        <v>3.3333333333333331E-3</v>
      </c>
      <c r="H8" s="77">
        <f t="shared" ref="H8:H13" si="4">K8/$I$6 *100</f>
        <v>4.7619047619047619</v>
      </c>
      <c r="I8" s="3"/>
      <c r="J8" s="70">
        <v>44</v>
      </c>
      <c r="K8" s="3">
        <f t="shared" si="1"/>
        <v>2</v>
      </c>
      <c r="M8" s="111">
        <v>3.333333E-3</v>
      </c>
      <c r="N8" s="83">
        <f t="shared" si="2"/>
        <v>5.2380952380952381</v>
      </c>
      <c r="Z8" s="45">
        <v>5.0000000000000001E-3</v>
      </c>
      <c r="AA8" s="41">
        <v>3</v>
      </c>
    </row>
    <row r="9" spans="1:27" x14ac:dyDescent="0.2">
      <c r="A9" s="79">
        <f>0.0003/(2*0.04)</f>
        <v>3.7499999999999994E-3</v>
      </c>
      <c r="B9" s="77">
        <f t="shared" si="3"/>
        <v>7.8571428571428568</v>
      </c>
      <c r="C9" s="3"/>
      <c r="D9" s="70">
        <v>151</v>
      </c>
      <c r="E9" s="3">
        <f t="shared" si="0"/>
        <v>11</v>
      </c>
      <c r="G9" s="109">
        <f>0.0003/(2*0.04)</f>
        <v>3.7499999999999994E-3</v>
      </c>
      <c r="H9" s="77">
        <f t="shared" si="4"/>
        <v>19.047619047619047</v>
      </c>
      <c r="I9" s="3"/>
      <c r="J9" s="70">
        <v>50</v>
      </c>
      <c r="K9" s="3">
        <f t="shared" si="1"/>
        <v>8</v>
      </c>
      <c r="M9" s="111">
        <v>3.7499999999999999E-3</v>
      </c>
      <c r="N9" s="83">
        <f t="shared" si="2"/>
        <v>13.452380952380953</v>
      </c>
      <c r="Z9" s="45">
        <v>6.0000000000000001E-3</v>
      </c>
      <c r="AA9" s="41">
        <v>2.5</v>
      </c>
    </row>
    <row r="10" spans="1:27" ht="17" thickBot="1" x14ac:dyDescent="0.25">
      <c r="A10" s="79">
        <f>0.0003/(2*0.035)</f>
        <v>4.2857142857142851E-3</v>
      </c>
      <c r="B10" s="77">
        <f t="shared" si="3"/>
        <v>10.714285714285714</v>
      </c>
      <c r="C10" s="3"/>
      <c r="D10" s="70">
        <v>155</v>
      </c>
      <c r="E10" s="3">
        <f t="shared" si="0"/>
        <v>15</v>
      </c>
      <c r="G10" s="109">
        <f>0.0003/(2*0.035)</f>
        <v>4.2857142857142851E-3</v>
      </c>
      <c r="H10" s="77">
        <f t="shared" si="4"/>
        <v>14.285714285714285</v>
      </c>
      <c r="I10" s="3"/>
      <c r="J10" s="70">
        <v>48</v>
      </c>
      <c r="K10" s="3">
        <f t="shared" si="1"/>
        <v>6</v>
      </c>
      <c r="M10" s="111">
        <v>4.2857140000000004E-3</v>
      </c>
      <c r="N10" s="83">
        <f t="shared" si="2"/>
        <v>12.5</v>
      </c>
      <c r="Z10" s="46">
        <v>7.4999999999999997E-3</v>
      </c>
      <c r="AA10" s="43">
        <v>2</v>
      </c>
    </row>
    <row r="11" spans="1:27" x14ac:dyDescent="0.2">
      <c r="A11" s="79">
        <f>0.0003/(2*0.03)</f>
        <v>5.0000000000000001E-3</v>
      </c>
      <c r="B11" s="77">
        <f t="shared" si="3"/>
        <v>14.285714285714285</v>
      </c>
      <c r="C11" s="3"/>
      <c r="D11" s="70">
        <v>160</v>
      </c>
      <c r="E11" s="3">
        <f t="shared" si="0"/>
        <v>20</v>
      </c>
      <c r="G11" s="109">
        <f>0.0003/(2*0.03)</f>
        <v>5.0000000000000001E-3</v>
      </c>
      <c r="H11" s="77">
        <f t="shared" si="4"/>
        <v>30.952380952380953</v>
      </c>
      <c r="I11" s="3"/>
      <c r="J11" s="70">
        <v>55</v>
      </c>
      <c r="K11" s="3">
        <f t="shared" si="1"/>
        <v>13</v>
      </c>
      <c r="M11" s="111">
        <v>5.0000000000000001E-3</v>
      </c>
      <c r="N11" s="83">
        <f t="shared" si="2"/>
        <v>22.61904761904762</v>
      </c>
    </row>
    <row r="12" spans="1:27" x14ac:dyDescent="0.2">
      <c r="A12" s="79">
        <f>0.0003/(2*0.025)</f>
        <v>5.9999999999999993E-3</v>
      </c>
      <c r="B12" s="77">
        <f t="shared" si="3"/>
        <v>16.428571428571427</v>
      </c>
      <c r="C12" s="3"/>
      <c r="D12" s="70">
        <v>163</v>
      </c>
      <c r="E12" s="3">
        <f t="shared" si="0"/>
        <v>23</v>
      </c>
      <c r="G12" s="109">
        <f>0.0003/(2*0.025)</f>
        <v>5.9999999999999993E-3</v>
      </c>
      <c r="H12" s="77">
        <f t="shared" si="4"/>
        <v>38.095238095238095</v>
      </c>
      <c r="I12" s="3"/>
      <c r="J12" s="70">
        <v>58</v>
      </c>
      <c r="K12" s="3">
        <f t="shared" si="1"/>
        <v>16</v>
      </c>
      <c r="M12" s="111">
        <v>6.0000000000000001E-3</v>
      </c>
      <c r="N12" s="83">
        <f t="shared" si="2"/>
        <v>27.261904761904759</v>
      </c>
    </row>
    <row r="13" spans="1:27" ht="17" thickBot="1" x14ac:dyDescent="0.25">
      <c r="A13" s="80">
        <f>0.0003/(2*0.02)</f>
        <v>7.4999999999999989E-3</v>
      </c>
      <c r="B13" s="78">
        <f t="shared" si="3"/>
        <v>20</v>
      </c>
      <c r="C13" s="4"/>
      <c r="D13" s="71">
        <v>168</v>
      </c>
      <c r="E13" s="4">
        <f t="shared" si="0"/>
        <v>28</v>
      </c>
      <c r="G13" s="110">
        <f>0.0003/(2*0.02)</f>
        <v>7.4999999999999989E-3</v>
      </c>
      <c r="H13" s="81">
        <f t="shared" si="4"/>
        <v>38.095238095238095</v>
      </c>
      <c r="I13" s="56"/>
      <c r="J13" s="72">
        <v>58</v>
      </c>
      <c r="K13" s="4">
        <f t="shared" si="1"/>
        <v>16</v>
      </c>
      <c r="M13" s="112">
        <v>7.4999999999999997E-3</v>
      </c>
      <c r="N13" s="84">
        <f t="shared" si="2"/>
        <v>29.047619047619047</v>
      </c>
    </row>
    <row r="14" spans="1:27" ht="17" thickBot="1" x14ac:dyDescent="0.25">
      <c r="A14" s="6"/>
      <c r="E14" s="7"/>
      <c r="G14" s="6"/>
      <c r="K14" s="7"/>
      <c r="M14" s="48"/>
      <c r="N14" s="49"/>
    </row>
    <row r="15" spans="1:27" ht="17" thickBot="1" x14ac:dyDescent="0.25">
      <c r="A15" s="133" t="s">
        <v>11</v>
      </c>
      <c r="B15" s="134"/>
      <c r="C15" s="134"/>
      <c r="D15" s="134"/>
      <c r="E15" s="135"/>
      <c r="G15" s="133" t="s">
        <v>15</v>
      </c>
      <c r="H15" s="134"/>
      <c r="I15" s="134"/>
      <c r="J15" s="134"/>
      <c r="K15" s="135"/>
      <c r="M15" s="136" t="s">
        <v>6</v>
      </c>
      <c r="N15" s="137"/>
    </row>
    <row r="16" spans="1:27" s="5" customFormat="1" ht="17" thickBot="1" x14ac:dyDescent="0.25">
      <c r="A16" s="16" t="s">
        <v>0</v>
      </c>
      <c r="B16" s="17" t="s">
        <v>4</v>
      </c>
      <c r="C16" s="16" t="s">
        <v>1</v>
      </c>
      <c r="D16" s="17" t="s">
        <v>2</v>
      </c>
      <c r="E16" s="59" t="s">
        <v>3</v>
      </c>
      <c r="G16" s="16" t="s">
        <v>0</v>
      </c>
      <c r="H16" s="58" t="s">
        <v>4</v>
      </c>
      <c r="I16" s="16" t="s">
        <v>1</v>
      </c>
      <c r="J16" s="17" t="s">
        <v>2</v>
      </c>
      <c r="K16" s="59" t="s">
        <v>3</v>
      </c>
      <c r="M16" s="50" t="s">
        <v>0</v>
      </c>
      <c r="N16" s="60" t="s">
        <v>4</v>
      </c>
    </row>
    <row r="17" spans="1:14" x14ac:dyDescent="0.2">
      <c r="A17" s="117">
        <v>0</v>
      </c>
      <c r="B17" s="91">
        <v>0</v>
      </c>
      <c r="C17" s="12">
        <v>180</v>
      </c>
      <c r="D17" s="8">
        <v>180</v>
      </c>
      <c r="E17" s="68">
        <f>D17-$C$17</f>
        <v>0</v>
      </c>
      <c r="G17" s="115">
        <v>0</v>
      </c>
      <c r="H17" s="88">
        <v>0</v>
      </c>
      <c r="I17" s="9">
        <v>200</v>
      </c>
      <c r="J17" s="8">
        <v>200</v>
      </c>
      <c r="K17" s="68">
        <f>J17-$I$17</f>
        <v>0</v>
      </c>
      <c r="M17" s="113">
        <v>0</v>
      </c>
      <c r="N17" s="85">
        <f>(B17+H17)/2</f>
        <v>0</v>
      </c>
    </row>
    <row r="18" spans="1:14" x14ac:dyDescent="0.2">
      <c r="A18" s="117">
        <f>0.0003/(2*0.05)</f>
        <v>2.9999999999999996E-3</v>
      </c>
      <c r="B18" s="91">
        <f>E18/$C$17 *100</f>
        <v>18.333333333333332</v>
      </c>
      <c r="C18" s="12"/>
      <c r="D18" s="8">
        <v>213</v>
      </c>
      <c r="E18" s="12">
        <f t="shared" ref="E18:E24" si="5">D18-$C$17</f>
        <v>33</v>
      </c>
      <c r="G18" s="115">
        <f>0.0003/(2*0.05)</f>
        <v>2.9999999999999996E-3</v>
      </c>
      <c r="H18" s="89">
        <f>K18/$I$17 *100</f>
        <v>14.499999999999998</v>
      </c>
      <c r="I18" s="9"/>
      <c r="J18" s="8">
        <v>229</v>
      </c>
      <c r="K18" s="12">
        <f t="shared" ref="K18:K24" si="6">J18-$I$17</f>
        <v>29</v>
      </c>
      <c r="M18" s="113">
        <v>3.0000000000000001E-3</v>
      </c>
      <c r="N18" s="86">
        <f t="shared" ref="N18:N24" si="7">(B18+H18)/2</f>
        <v>16.416666666666664</v>
      </c>
    </row>
    <row r="19" spans="1:14" x14ac:dyDescent="0.2">
      <c r="A19" s="117">
        <f>0.0003/(2*0.045)</f>
        <v>3.3333333333333331E-3</v>
      </c>
      <c r="B19" s="91">
        <f t="shared" ref="B19:B24" si="8">E19/$C$17 *100</f>
        <v>22.222222222222221</v>
      </c>
      <c r="C19" s="12"/>
      <c r="D19" s="8">
        <v>220</v>
      </c>
      <c r="E19" s="12">
        <f t="shared" si="5"/>
        <v>40</v>
      </c>
      <c r="G19" s="115">
        <f>0.0003/(2*0.045)</f>
        <v>3.3333333333333331E-3</v>
      </c>
      <c r="H19" s="89">
        <f t="shared" ref="H19:H24" si="9">K19/$I$17 *100</f>
        <v>16.5</v>
      </c>
      <c r="I19" s="9"/>
      <c r="J19" s="8">
        <v>233</v>
      </c>
      <c r="K19" s="12">
        <f t="shared" si="6"/>
        <v>33</v>
      </c>
      <c r="M19" s="113">
        <v>3.333333E-3</v>
      </c>
      <c r="N19" s="86">
        <f t="shared" si="7"/>
        <v>19.361111111111111</v>
      </c>
    </row>
    <row r="20" spans="1:14" x14ac:dyDescent="0.2">
      <c r="A20" s="117">
        <f>0.0003/(2*0.04)</f>
        <v>3.7499999999999994E-3</v>
      </c>
      <c r="B20" s="91">
        <f t="shared" si="8"/>
        <v>25</v>
      </c>
      <c r="C20" s="12"/>
      <c r="D20" s="8">
        <v>225</v>
      </c>
      <c r="E20" s="12">
        <f t="shared" si="5"/>
        <v>45</v>
      </c>
      <c r="G20" s="115">
        <f>0.0003/(2*0.04)</f>
        <v>3.7499999999999994E-3</v>
      </c>
      <c r="H20" s="89">
        <f t="shared" si="9"/>
        <v>24.5</v>
      </c>
      <c r="I20" s="9"/>
      <c r="J20" s="8">
        <v>249</v>
      </c>
      <c r="K20" s="12">
        <f t="shared" si="6"/>
        <v>49</v>
      </c>
      <c r="M20" s="113">
        <v>3.7499999999999999E-3</v>
      </c>
      <c r="N20" s="86">
        <f t="shared" si="7"/>
        <v>24.75</v>
      </c>
    </row>
    <row r="21" spans="1:14" x14ac:dyDescent="0.2">
      <c r="A21" s="117">
        <f>0.0003/(2*0.035)</f>
        <v>4.2857142857142851E-3</v>
      </c>
      <c r="B21" s="91">
        <f t="shared" si="8"/>
        <v>28.888888888888886</v>
      </c>
      <c r="C21" s="12"/>
      <c r="D21" s="8">
        <v>232</v>
      </c>
      <c r="E21" s="12">
        <f t="shared" si="5"/>
        <v>52</v>
      </c>
      <c r="G21" s="115">
        <f>0.0003/(2*0.035)</f>
        <v>4.2857142857142851E-3</v>
      </c>
      <c r="H21" s="89">
        <f t="shared" si="9"/>
        <v>27.500000000000004</v>
      </c>
      <c r="I21" s="9"/>
      <c r="J21" s="8">
        <v>255</v>
      </c>
      <c r="K21" s="12">
        <f t="shared" si="6"/>
        <v>55</v>
      </c>
      <c r="M21" s="113">
        <v>4.2857140000000004E-3</v>
      </c>
      <c r="N21" s="86">
        <f t="shared" si="7"/>
        <v>28.194444444444443</v>
      </c>
    </row>
    <row r="22" spans="1:14" x14ac:dyDescent="0.2">
      <c r="A22" s="117">
        <f>0.0003/(2*0.03)</f>
        <v>5.0000000000000001E-3</v>
      </c>
      <c r="B22" s="91">
        <f t="shared" si="8"/>
        <v>36.111111111111107</v>
      </c>
      <c r="C22" s="12"/>
      <c r="D22" s="8">
        <v>245</v>
      </c>
      <c r="E22" s="12">
        <f t="shared" si="5"/>
        <v>65</v>
      </c>
      <c r="G22" s="115">
        <f>0.0003/(2*0.03)</f>
        <v>5.0000000000000001E-3</v>
      </c>
      <c r="H22" s="89">
        <f t="shared" si="9"/>
        <v>38</v>
      </c>
      <c r="I22" s="9"/>
      <c r="J22" s="8">
        <v>276</v>
      </c>
      <c r="K22" s="12">
        <f t="shared" si="6"/>
        <v>76</v>
      </c>
      <c r="M22" s="113">
        <v>5.0000000000000001E-3</v>
      </c>
      <c r="N22" s="86">
        <f t="shared" si="7"/>
        <v>37.055555555555557</v>
      </c>
    </row>
    <row r="23" spans="1:14" x14ac:dyDescent="0.2">
      <c r="A23" s="117">
        <f>0.0003/(2*0.025)</f>
        <v>5.9999999999999993E-3</v>
      </c>
      <c r="B23" s="91">
        <f t="shared" si="8"/>
        <v>38.888888888888893</v>
      </c>
      <c r="C23" s="12"/>
      <c r="D23" s="8">
        <v>250</v>
      </c>
      <c r="E23" s="12">
        <f t="shared" si="5"/>
        <v>70</v>
      </c>
      <c r="G23" s="115">
        <f>0.0003/(2*0.025)</f>
        <v>5.9999999999999993E-3</v>
      </c>
      <c r="H23" s="89">
        <f t="shared" si="9"/>
        <v>43.5</v>
      </c>
      <c r="I23" s="9"/>
      <c r="J23" s="8">
        <v>287</v>
      </c>
      <c r="K23" s="12">
        <f t="shared" si="6"/>
        <v>87</v>
      </c>
      <c r="M23" s="113">
        <v>6.0000000000000001E-3</v>
      </c>
      <c r="N23" s="86">
        <f t="shared" si="7"/>
        <v>41.194444444444443</v>
      </c>
    </row>
    <row r="24" spans="1:14" ht="17" thickBot="1" x14ac:dyDescent="0.25">
      <c r="A24" s="118">
        <f>0.0003/(2*0.02)</f>
        <v>7.4999999999999989E-3</v>
      </c>
      <c r="B24" s="92">
        <f t="shared" si="8"/>
        <v>42.777777777777779</v>
      </c>
      <c r="C24" s="13"/>
      <c r="D24" s="10">
        <v>257</v>
      </c>
      <c r="E24" s="13">
        <f t="shared" si="5"/>
        <v>77</v>
      </c>
      <c r="G24" s="116">
        <f>0.0003/(2*0.02)</f>
        <v>7.4999999999999989E-3</v>
      </c>
      <c r="H24" s="90">
        <f t="shared" si="9"/>
        <v>52.5</v>
      </c>
      <c r="I24" s="11"/>
      <c r="J24" s="10">
        <v>305</v>
      </c>
      <c r="K24" s="13">
        <f t="shared" si="6"/>
        <v>105</v>
      </c>
      <c r="M24" s="114">
        <v>7.4999999999999997E-3</v>
      </c>
      <c r="N24" s="87">
        <f t="shared" si="7"/>
        <v>47.638888888888886</v>
      </c>
    </row>
    <row r="25" spans="1:14" ht="17" thickBot="1" x14ac:dyDescent="0.25">
      <c r="A25" s="6"/>
      <c r="E25" s="7"/>
      <c r="G25" s="6"/>
      <c r="K25" s="7"/>
      <c r="M25" s="48"/>
      <c r="N25" s="49"/>
    </row>
    <row r="26" spans="1:14" ht="17" thickBot="1" x14ac:dyDescent="0.25">
      <c r="A26" s="154" t="s">
        <v>12</v>
      </c>
      <c r="B26" s="155"/>
      <c r="C26" s="155"/>
      <c r="D26" s="155"/>
      <c r="E26" s="156"/>
      <c r="G26" s="154" t="s">
        <v>16</v>
      </c>
      <c r="H26" s="155"/>
      <c r="I26" s="155"/>
      <c r="J26" s="155"/>
      <c r="K26" s="156"/>
      <c r="M26" s="157" t="s">
        <v>7</v>
      </c>
      <c r="N26" s="158"/>
    </row>
    <row r="27" spans="1:14" ht="17" thickBot="1" x14ac:dyDescent="0.25">
      <c r="A27" s="19" t="s">
        <v>0</v>
      </c>
      <c r="B27" s="24" t="s">
        <v>4</v>
      </c>
      <c r="C27" s="20" t="s">
        <v>1</v>
      </c>
      <c r="D27" s="24" t="s">
        <v>2</v>
      </c>
      <c r="E27" s="66" t="s">
        <v>3</v>
      </c>
      <c r="G27" s="19" t="s">
        <v>0</v>
      </c>
      <c r="H27" s="65" t="s">
        <v>4</v>
      </c>
      <c r="I27" s="20" t="s">
        <v>1</v>
      </c>
      <c r="J27" s="24" t="s">
        <v>2</v>
      </c>
      <c r="K27" s="66" t="s">
        <v>3</v>
      </c>
      <c r="M27" s="51" t="s">
        <v>0</v>
      </c>
      <c r="N27" s="61" t="s">
        <v>4</v>
      </c>
    </row>
    <row r="28" spans="1:14" x14ac:dyDescent="0.2">
      <c r="A28" s="119">
        <v>0</v>
      </c>
      <c r="B28" s="93">
        <v>0</v>
      </c>
      <c r="C28" s="18">
        <v>130</v>
      </c>
      <c r="D28" s="21">
        <v>130</v>
      </c>
      <c r="E28" s="76">
        <f>D28-$C$28</f>
        <v>0</v>
      </c>
      <c r="G28" s="119">
        <v>0</v>
      </c>
      <c r="H28" s="95">
        <v>0</v>
      </c>
      <c r="I28" s="18">
        <v>70</v>
      </c>
      <c r="J28" s="21">
        <v>70</v>
      </c>
      <c r="K28" s="76">
        <f>J28-$I$28</f>
        <v>0</v>
      </c>
      <c r="M28" s="121">
        <v>0</v>
      </c>
      <c r="N28" s="98">
        <f>(B28+H28)/2</f>
        <v>0</v>
      </c>
    </row>
    <row r="29" spans="1:14" x14ac:dyDescent="0.2">
      <c r="A29" s="119">
        <f>0.0003/(2*0.05)</f>
        <v>2.9999999999999996E-3</v>
      </c>
      <c r="B29" s="93">
        <f>E29/$C$28 *100</f>
        <v>5.384615384615385</v>
      </c>
      <c r="C29" s="18"/>
      <c r="D29" s="21">
        <v>137</v>
      </c>
      <c r="E29" s="25">
        <f t="shared" ref="E29:E35" si="10">D29-$C$28</f>
        <v>7</v>
      </c>
      <c r="G29" s="119">
        <f>0.0003/(2*0.05)</f>
        <v>2.9999999999999996E-3</v>
      </c>
      <c r="H29" s="96">
        <f>K29/$I$28 *100</f>
        <v>4.2857142857142856</v>
      </c>
      <c r="I29" s="18"/>
      <c r="J29" s="21">
        <v>73</v>
      </c>
      <c r="K29" s="25">
        <f t="shared" ref="K29:K35" si="11">J29-$I$28</f>
        <v>3</v>
      </c>
      <c r="M29" s="121">
        <v>3.0000000000000001E-3</v>
      </c>
      <c r="N29" s="99">
        <f t="shared" ref="N29:N35" si="12">(B29+H29)/2</f>
        <v>4.8351648351648358</v>
      </c>
    </row>
    <row r="30" spans="1:14" x14ac:dyDescent="0.2">
      <c r="A30" s="119">
        <f>0.0003/(2*0.045)</f>
        <v>3.3333333333333331E-3</v>
      </c>
      <c r="B30" s="93">
        <f t="shared" ref="B30:B35" si="13">E30/$C$28 *100</f>
        <v>6.9230769230769234</v>
      </c>
      <c r="C30" s="18"/>
      <c r="D30" s="21">
        <v>139</v>
      </c>
      <c r="E30" s="25">
        <f t="shared" si="10"/>
        <v>9</v>
      </c>
      <c r="G30" s="119">
        <f>0.0003/(2*0.045)</f>
        <v>3.3333333333333331E-3</v>
      </c>
      <c r="H30" s="96">
        <f t="shared" ref="H30:H35" si="14">K30/$I$28 *100</f>
        <v>10</v>
      </c>
      <c r="I30" s="18"/>
      <c r="J30" s="21">
        <v>77</v>
      </c>
      <c r="K30" s="25">
        <f t="shared" si="11"/>
        <v>7</v>
      </c>
      <c r="M30" s="121">
        <v>3.333333E-3</v>
      </c>
      <c r="N30" s="99">
        <f t="shared" si="12"/>
        <v>8.4615384615384617</v>
      </c>
    </row>
    <row r="31" spans="1:14" x14ac:dyDescent="0.2">
      <c r="A31" s="119">
        <f>0.0003/(2*0.04)</f>
        <v>3.7499999999999994E-3</v>
      </c>
      <c r="B31" s="93">
        <f t="shared" si="13"/>
        <v>9.2307692307692317</v>
      </c>
      <c r="C31" s="18"/>
      <c r="D31" s="21">
        <v>142</v>
      </c>
      <c r="E31" s="25">
        <f t="shared" si="10"/>
        <v>12</v>
      </c>
      <c r="G31" s="119">
        <f>0.0003/(2*0.04)</f>
        <v>3.7499999999999994E-3</v>
      </c>
      <c r="H31" s="96">
        <f t="shared" si="14"/>
        <v>11.428571428571429</v>
      </c>
      <c r="I31" s="18"/>
      <c r="J31" s="21">
        <v>78</v>
      </c>
      <c r="K31" s="25">
        <f t="shared" si="11"/>
        <v>8</v>
      </c>
      <c r="M31" s="121">
        <v>3.7499999999999999E-3</v>
      </c>
      <c r="N31" s="99">
        <f t="shared" si="12"/>
        <v>10.32967032967033</v>
      </c>
    </row>
    <row r="32" spans="1:14" x14ac:dyDescent="0.2">
      <c r="A32" s="119">
        <f>0.0003/(2*0.035)</f>
        <v>4.2857142857142851E-3</v>
      </c>
      <c r="B32" s="93">
        <f t="shared" si="13"/>
        <v>15.384615384615385</v>
      </c>
      <c r="C32" s="18"/>
      <c r="D32" s="21">
        <v>150</v>
      </c>
      <c r="E32" s="25">
        <f t="shared" si="10"/>
        <v>20</v>
      </c>
      <c r="G32" s="119">
        <f>0.0003/(2*0.035)</f>
        <v>4.2857142857142851E-3</v>
      </c>
      <c r="H32" s="96">
        <f t="shared" si="14"/>
        <v>17.142857142857142</v>
      </c>
      <c r="I32" s="18"/>
      <c r="J32" s="21">
        <v>82</v>
      </c>
      <c r="K32" s="25">
        <f t="shared" si="11"/>
        <v>12</v>
      </c>
      <c r="M32" s="121">
        <v>4.2857140000000004E-3</v>
      </c>
      <c r="N32" s="99">
        <f t="shared" si="12"/>
        <v>16.263736263736263</v>
      </c>
    </row>
    <row r="33" spans="1:14" x14ac:dyDescent="0.2">
      <c r="A33" s="119">
        <f>0.0003/(2*0.03)</f>
        <v>5.0000000000000001E-3</v>
      </c>
      <c r="B33" s="93">
        <f t="shared" si="13"/>
        <v>16.923076923076923</v>
      </c>
      <c r="C33" s="18"/>
      <c r="D33" s="21">
        <v>152</v>
      </c>
      <c r="E33" s="25">
        <f t="shared" si="10"/>
        <v>22</v>
      </c>
      <c r="G33" s="119">
        <f>0.0003/(2*0.03)</f>
        <v>5.0000000000000001E-3</v>
      </c>
      <c r="H33" s="96">
        <f t="shared" si="14"/>
        <v>4.2857142857142856</v>
      </c>
      <c r="I33" s="18"/>
      <c r="J33" s="21">
        <v>73</v>
      </c>
      <c r="K33" s="25">
        <f t="shared" si="11"/>
        <v>3</v>
      </c>
      <c r="M33" s="121">
        <v>5.0000000000000001E-3</v>
      </c>
      <c r="N33" s="99">
        <f t="shared" si="12"/>
        <v>10.604395604395604</v>
      </c>
    </row>
    <row r="34" spans="1:14" x14ac:dyDescent="0.2">
      <c r="A34" s="119">
        <f>0.0003/(2*0.025)</f>
        <v>5.9999999999999993E-3</v>
      </c>
      <c r="B34" s="93">
        <f t="shared" si="13"/>
        <v>23.846153846153847</v>
      </c>
      <c r="C34" s="18"/>
      <c r="D34" s="21">
        <v>161</v>
      </c>
      <c r="E34" s="25">
        <f t="shared" si="10"/>
        <v>31</v>
      </c>
      <c r="G34" s="119">
        <f>0.0003/(2*0.025)</f>
        <v>5.9999999999999993E-3</v>
      </c>
      <c r="H34" s="96">
        <f t="shared" si="14"/>
        <v>18.571428571428573</v>
      </c>
      <c r="I34" s="18"/>
      <c r="J34" s="21">
        <v>83</v>
      </c>
      <c r="K34" s="25">
        <f t="shared" si="11"/>
        <v>13</v>
      </c>
      <c r="M34" s="121">
        <v>6.0000000000000001E-3</v>
      </c>
      <c r="N34" s="99">
        <f t="shared" si="12"/>
        <v>21.208791208791212</v>
      </c>
    </row>
    <row r="35" spans="1:14" ht="17" thickBot="1" x14ac:dyDescent="0.25">
      <c r="A35" s="120">
        <f>0.0003/(2*0.02)</f>
        <v>7.4999999999999989E-3</v>
      </c>
      <c r="B35" s="94">
        <f t="shared" si="13"/>
        <v>30.76923076923077</v>
      </c>
      <c r="C35" s="23"/>
      <c r="D35" s="22">
        <v>170</v>
      </c>
      <c r="E35" s="26">
        <f t="shared" si="10"/>
        <v>40</v>
      </c>
      <c r="G35" s="120">
        <f>0.0003/(2*0.02)</f>
        <v>7.4999999999999989E-3</v>
      </c>
      <c r="H35" s="97">
        <f t="shared" si="14"/>
        <v>28.571428571428569</v>
      </c>
      <c r="I35" s="23"/>
      <c r="J35" s="22">
        <v>90</v>
      </c>
      <c r="K35" s="26">
        <f t="shared" si="11"/>
        <v>20</v>
      </c>
      <c r="M35" s="122">
        <v>7.4999999999999997E-3</v>
      </c>
      <c r="N35" s="100">
        <f t="shared" si="12"/>
        <v>29.670329670329672</v>
      </c>
    </row>
    <row r="36" spans="1:14" ht="17" thickBot="1" x14ac:dyDescent="0.25">
      <c r="A36" s="6"/>
      <c r="E36" s="7"/>
      <c r="G36" s="6"/>
      <c r="K36" s="7"/>
      <c r="M36" s="48"/>
      <c r="N36" s="49"/>
    </row>
    <row r="37" spans="1:14" ht="17" thickBot="1" x14ac:dyDescent="0.25">
      <c r="A37" s="128" t="s">
        <v>13</v>
      </c>
      <c r="B37" s="129"/>
      <c r="C37" s="129"/>
      <c r="D37" s="129"/>
      <c r="E37" s="130"/>
      <c r="G37" s="128" t="s">
        <v>17</v>
      </c>
      <c r="H37" s="129"/>
      <c r="I37" s="129"/>
      <c r="J37" s="129"/>
      <c r="K37" s="130"/>
      <c r="M37" s="131" t="s">
        <v>8</v>
      </c>
      <c r="N37" s="132"/>
    </row>
    <row r="38" spans="1:14" ht="17" thickBot="1" x14ac:dyDescent="0.25">
      <c r="A38" s="28" t="s">
        <v>0</v>
      </c>
      <c r="B38" s="31" t="s">
        <v>4</v>
      </c>
      <c r="C38" s="29" t="s">
        <v>1</v>
      </c>
      <c r="D38" s="31" t="s">
        <v>2</v>
      </c>
      <c r="E38" s="63" t="s">
        <v>3</v>
      </c>
      <c r="G38" s="28" t="s">
        <v>0</v>
      </c>
      <c r="H38" s="64" t="s">
        <v>4</v>
      </c>
      <c r="I38" s="29" t="s">
        <v>1</v>
      </c>
      <c r="J38" s="31" t="s">
        <v>2</v>
      </c>
      <c r="K38" s="63" t="s">
        <v>3</v>
      </c>
      <c r="M38" s="52" t="s">
        <v>0</v>
      </c>
      <c r="N38" s="62" t="s">
        <v>4</v>
      </c>
    </row>
    <row r="39" spans="1:14" x14ac:dyDescent="0.2">
      <c r="A39" s="125">
        <v>0</v>
      </c>
      <c r="B39" s="101">
        <v>0</v>
      </c>
      <c r="C39" s="27">
        <v>100</v>
      </c>
      <c r="D39" s="34">
        <v>100</v>
      </c>
      <c r="E39" s="69">
        <f>D39-$C$39</f>
        <v>0</v>
      </c>
      <c r="G39" s="125">
        <v>0</v>
      </c>
      <c r="H39" s="103">
        <v>0</v>
      </c>
      <c r="I39" s="27">
        <v>102</v>
      </c>
      <c r="J39" s="34">
        <v>102</v>
      </c>
      <c r="K39" s="69">
        <f>J39-$I$39</f>
        <v>0</v>
      </c>
      <c r="M39" s="123">
        <v>0</v>
      </c>
      <c r="N39" s="106">
        <f>(B39+H39)/2</f>
        <v>0</v>
      </c>
    </row>
    <row r="40" spans="1:14" x14ac:dyDescent="0.2">
      <c r="A40" s="125">
        <f>0.0003/(2*0.05)</f>
        <v>2.9999999999999996E-3</v>
      </c>
      <c r="B40" s="101">
        <f>E40/$C$39 *100</f>
        <v>17</v>
      </c>
      <c r="C40" s="27"/>
      <c r="D40" s="34">
        <v>117</v>
      </c>
      <c r="E40" s="32">
        <f t="shared" ref="E40:E46" si="15">D40-$C$39</f>
        <v>17</v>
      </c>
      <c r="G40" s="125">
        <f>0.0003/(2*0.05)</f>
        <v>2.9999999999999996E-3</v>
      </c>
      <c r="H40" s="104">
        <f>K40/$I$39 *100</f>
        <v>0.98039215686274506</v>
      </c>
      <c r="I40" s="27"/>
      <c r="J40" s="34">
        <v>103</v>
      </c>
      <c r="K40" s="32">
        <f t="shared" ref="K40:K46" si="16">J40-$I$39</f>
        <v>1</v>
      </c>
      <c r="M40" s="123">
        <v>3.0000000000000001E-3</v>
      </c>
      <c r="N40" s="107">
        <f t="shared" ref="N40:N46" si="17">(B40+H40)/2</f>
        <v>8.9901960784313726</v>
      </c>
    </row>
    <row r="41" spans="1:14" x14ac:dyDescent="0.2">
      <c r="A41" s="125">
        <f>0.0003/(2*0.045)</f>
        <v>3.3333333333333331E-3</v>
      </c>
      <c r="B41" s="101">
        <f t="shared" ref="B41:B46" si="18">E41/$C$39 *100</f>
        <v>20</v>
      </c>
      <c r="C41" s="27"/>
      <c r="D41" s="34">
        <v>120</v>
      </c>
      <c r="E41" s="32">
        <f t="shared" si="15"/>
        <v>20</v>
      </c>
      <c r="G41" s="125">
        <f>0.0003/(2*0.045)</f>
        <v>3.3333333333333331E-3</v>
      </c>
      <c r="H41" s="104">
        <f t="shared" ref="H41:H46" si="19">K41/$I$39 *100</f>
        <v>4.9019607843137258</v>
      </c>
      <c r="I41" s="27"/>
      <c r="J41" s="34">
        <v>107</v>
      </c>
      <c r="K41" s="32">
        <f t="shared" si="16"/>
        <v>5</v>
      </c>
      <c r="M41" s="123">
        <v>3.333333E-3</v>
      </c>
      <c r="N41" s="107">
        <f t="shared" si="17"/>
        <v>12.450980392156863</v>
      </c>
    </row>
    <row r="42" spans="1:14" x14ac:dyDescent="0.2">
      <c r="A42" s="125">
        <f>0.0003/(2*0.04)</f>
        <v>3.7499999999999994E-3</v>
      </c>
      <c r="B42" s="101">
        <f t="shared" si="18"/>
        <v>26</v>
      </c>
      <c r="C42" s="27"/>
      <c r="D42" s="34">
        <v>126</v>
      </c>
      <c r="E42" s="32">
        <f t="shared" si="15"/>
        <v>26</v>
      </c>
      <c r="G42" s="125">
        <f>0.0003/(2*0.04)</f>
        <v>3.7499999999999994E-3</v>
      </c>
      <c r="H42" s="104">
        <f t="shared" si="19"/>
        <v>13.725490196078432</v>
      </c>
      <c r="I42" s="27"/>
      <c r="J42" s="34">
        <v>116</v>
      </c>
      <c r="K42" s="32">
        <f t="shared" si="16"/>
        <v>14</v>
      </c>
      <c r="M42" s="123">
        <v>3.7499999999999999E-3</v>
      </c>
      <c r="N42" s="107">
        <f t="shared" si="17"/>
        <v>19.862745098039216</v>
      </c>
    </row>
    <row r="43" spans="1:14" x14ac:dyDescent="0.2">
      <c r="A43" s="125">
        <f>0.0003/(2*0.035)</f>
        <v>4.2857142857142851E-3</v>
      </c>
      <c r="B43" s="101">
        <f t="shared" si="18"/>
        <v>31</v>
      </c>
      <c r="C43" s="27"/>
      <c r="D43" s="34">
        <v>131</v>
      </c>
      <c r="E43" s="32">
        <f t="shared" si="15"/>
        <v>31</v>
      </c>
      <c r="G43" s="125">
        <f>0.0003/(2*0.035)</f>
        <v>4.2857142857142851E-3</v>
      </c>
      <c r="H43" s="104">
        <f t="shared" si="19"/>
        <v>20.588235294117645</v>
      </c>
      <c r="I43" s="27"/>
      <c r="J43" s="34">
        <v>123</v>
      </c>
      <c r="K43" s="32">
        <f t="shared" si="16"/>
        <v>21</v>
      </c>
      <c r="M43" s="123">
        <v>4.2857140000000004E-3</v>
      </c>
      <c r="N43" s="107">
        <f t="shared" si="17"/>
        <v>25.794117647058822</v>
      </c>
    </row>
    <row r="44" spans="1:14" x14ac:dyDescent="0.2">
      <c r="A44" s="125">
        <f>0.0003/(2*0.03)</f>
        <v>5.0000000000000001E-3</v>
      </c>
      <c r="B44" s="101">
        <f t="shared" si="18"/>
        <v>28.999999999999996</v>
      </c>
      <c r="C44" s="27"/>
      <c r="D44" s="34">
        <v>129</v>
      </c>
      <c r="E44" s="32">
        <f t="shared" si="15"/>
        <v>29</v>
      </c>
      <c r="G44" s="125">
        <f>0.0003/(2*0.03)</f>
        <v>5.0000000000000001E-3</v>
      </c>
      <c r="H44" s="104">
        <f t="shared" si="19"/>
        <v>22.549019607843139</v>
      </c>
      <c r="I44" s="27"/>
      <c r="J44" s="34">
        <v>125</v>
      </c>
      <c r="K44" s="32">
        <f t="shared" si="16"/>
        <v>23</v>
      </c>
      <c r="M44" s="123">
        <v>5.0000000000000001E-3</v>
      </c>
      <c r="N44" s="107">
        <f t="shared" si="17"/>
        <v>25.774509803921568</v>
      </c>
    </row>
    <row r="45" spans="1:14" x14ac:dyDescent="0.2">
      <c r="A45" s="125">
        <f>0.0003/(2*0.025)</f>
        <v>5.9999999999999993E-3</v>
      </c>
      <c r="B45" s="101">
        <f t="shared" si="18"/>
        <v>34</v>
      </c>
      <c r="C45" s="27"/>
      <c r="D45" s="34">
        <v>134</v>
      </c>
      <c r="E45" s="32">
        <f t="shared" si="15"/>
        <v>34</v>
      </c>
      <c r="G45" s="125">
        <f>0.0003/(2*0.025)</f>
        <v>5.9999999999999993E-3</v>
      </c>
      <c r="H45" s="104">
        <f t="shared" si="19"/>
        <v>27.450980392156865</v>
      </c>
      <c r="I45" s="27"/>
      <c r="J45" s="34">
        <v>130</v>
      </c>
      <c r="K45" s="32">
        <f t="shared" si="16"/>
        <v>28</v>
      </c>
      <c r="M45" s="123">
        <v>6.0000000000000001E-3</v>
      </c>
      <c r="N45" s="107">
        <f t="shared" si="17"/>
        <v>30.725490196078432</v>
      </c>
    </row>
    <row r="46" spans="1:14" ht="17" thickBot="1" x14ac:dyDescent="0.25">
      <c r="A46" s="126">
        <f>0.0003/(2*0.02)</f>
        <v>7.4999999999999989E-3</v>
      </c>
      <c r="B46" s="102">
        <f t="shared" si="18"/>
        <v>40</v>
      </c>
      <c r="C46" s="37"/>
      <c r="D46" s="36">
        <v>140</v>
      </c>
      <c r="E46" s="33">
        <f t="shared" si="15"/>
        <v>40</v>
      </c>
      <c r="G46" s="126">
        <f>0.0003/(2*0.02)</f>
        <v>7.4999999999999989E-3</v>
      </c>
      <c r="H46" s="105">
        <f t="shared" si="19"/>
        <v>34.313725490196077</v>
      </c>
      <c r="I46" s="37"/>
      <c r="J46" s="36">
        <v>137</v>
      </c>
      <c r="K46" s="33">
        <f t="shared" si="16"/>
        <v>35</v>
      </c>
      <c r="M46" s="124">
        <v>7.4999999999999997E-3</v>
      </c>
      <c r="N46" s="108">
        <f t="shared" si="17"/>
        <v>37.156862745098039</v>
      </c>
    </row>
    <row r="49" spans="1:5" ht="17" thickBot="1" x14ac:dyDescent="0.25"/>
    <row r="50" spans="1:5" ht="17" thickBot="1" x14ac:dyDescent="0.25">
      <c r="A50" s="147" t="s">
        <v>23</v>
      </c>
      <c r="B50" s="148"/>
      <c r="C50" s="148"/>
      <c r="D50" s="148"/>
      <c r="E50" s="149"/>
    </row>
    <row r="51" spans="1:5" ht="17" thickBot="1" x14ac:dyDescent="0.25">
      <c r="A51" s="169" t="s">
        <v>0</v>
      </c>
      <c r="B51" s="170" t="s">
        <v>4</v>
      </c>
      <c r="C51" s="171" t="s">
        <v>1</v>
      </c>
      <c r="D51" s="170" t="s">
        <v>2</v>
      </c>
      <c r="E51" s="170" t="s">
        <v>3</v>
      </c>
    </row>
    <row r="52" spans="1:5" x14ac:dyDescent="0.2">
      <c r="A52" s="159">
        <f>-0.0003/(2*0.025)</f>
        <v>-5.9999999999999993E-3</v>
      </c>
      <c r="B52" s="160">
        <f>E52/$C$58 *100</f>
        <v>-38.461538461538467</v>
      </c>
      <c r="C52" s="161"/>
      <c r="D52" s="162">
        <v>24</v>
      </c>
      <c r="E52" s="163">
        <f>D52-$C$58</f>
        <v>-15</v>
      </c>
    </row>
    <row r="53" spans="1:5" x14ac:dyDescent="0.2">
      <c r="A53" s="159">
        <f>-0.0003/(2*0.03)</f>
        <v>-5.0000000000000001E-3</v>
      </c>
      <c r="B53" s="160">
        <f>E53/$C$58 *100</f>
        <v>-35.897435897435898</v>
      </c>
      <c r="C53" s="161"/>
      <c r="D53" s="162">
        <v>25</v>
      </c>
      <c r="E53" s="163">
        <f>D53-$C$58</f>
        <v>-14</v>
      </c>
    </row>
    <row r="54" spans="1:5" x14ac:dyDescent="0.2">
      <c r="A54" s="159">
        <f>-0.0003/(2*0.035)</f>
        <v>-4.2857142857142851E-3</v>
      </c>
      <c r="B54" s="160">
        <f>E54/$C$58 *100</f>
        <v>-26.923076923076923</v>
      </c>
      <c r="C54" s="161"/>
      <c r="D54" s="162">
        <v>28.5</v>
      </c>
      <c r="E54" s="163">
        <f>D54-$C$58</f>
        <v>-10.5</v>
      </c>
    </row>
    <row r="55" spans="1:5" x14ac:dyDescent="0.2">
      <c r="A55" s="159">
        <f>-0.0003/(2*0.04)</f>
        <v>-3.7499999999999994E-3</v>
      </c>
      <c r="B55" s="160">
        <f>E55/$C$58 *100</f>
        <v>-23.076923076923077</v>
      </c>
      <c r="C55" s="161"/>
      <c r="D55" s="162">
        <v>30</v>
      </c>
      <c r="E55" s="163">
        <f>D55-$C$58</f>
        <v>-9</v>
      </c>
    </row>
    <row r="56" spans="1:5" x14ac:dyDescent="0.2">
      <c r="A56" s="159">
        <f>-0.0003/(2*0.045)</f>
        <v>-3.3333333333333331E-3</v>
      </c>
      <c r="B56" s="160">
        <f>E56/$C$58 *100</f>
        <v>-32.051282051282051</v>
      </c>
      <c r="C56" s="161"/>
      <c r="D56" s="162">
        <v>26.5</v>
      </c>
      <c r="E56" s="163">
        <f>D56-$C$58</f>
        <v>-12.5</v>
      </c>
    </row>
    <row r="57" spans="1:5" x14ac:dyDescent="0.2">
      <c r="A57" s="159">
        <f>-0.0003/(2*0.05)</f>
        <v>-2.9999999999999996E-3</v>
      </c>
      <c r="B57" s="160">
        <f>E57/$C$58 *100</f>
        <v>-33.333333333333329</v>
      </c>
      <c r="C57" s="161"/>
      <c r="D57" s="162">
        <v>26</v>
      </c>
      <c r="E57" s="163">
        <f>D57-$C$58</f>
        <v>-13</v>
      </c>
    </row>
    <row r="58" spans="1:5" x14ac:dyDescent="0.2">
      <c r="A58" s="159">
        <v>0</v>
      </c>
      <c r="B58" s="160">
        <v>0</v>
      </c>
      <c r="C58" s="161">
        <v>39</v>
      </c>
      <c r="D58" s="162">
        <v>39</v>
      </c>
      <c r="E58" s="163">
        <f>D58-$C$58</f>
        <v>0</v>
      </c>
    </row>
    <row r="59" spans="1:5" x14ac:dyDescent="0.2">
      <c r="A59" s="159">
        <v>0</v>
      </c>
      <c r="B59" s="160">
        <v>0</v>
      </c>
      <c r="C59" s="161">
        <v>34</v>
      </c>
      <c r="D59" s="162">
        <v>34</v>
      </c>
      <c r="E59" s="163">
        <f>D59-$C$59</f>
        <v>0</v>
      </c>
    </row>
    <row r="60" spans="1:5" x14ac:dyDescent="0.2">
      <c r="A60" s="159">
        <f>0.0003/(2*0.05)</f>
        <v>2.9999999999999996E-3</v>
      </c>
      <c r="B60" s="160">
        <f>E60/$C$59 *100</f>
        <v>147.05882352941177</v>
      </c>
      <c r="C60" s="161"/>
      <c r="D60" s="162">
        <v>84</v>
      </c>
      <c r="E60" s="163">
        <f>D60-$C$59</f>
        <v>50</v>
      </c>
    </row>
    <row r="61" spans="1:5" x14ac:dyDescent="0.2">
      <c r="A61" s="159">
        <f>0.0003/(2*0.045)</f>
        <v>3.3333333333333331E-3</v>
      </c>
      <c r="B61" s="160">
        <f>E61/$C$59 *100</f>
        <v>164.70588235294116</v>
      </c>
      <c r="C61" s="161"/>
      <c r="D61" s="162">
        <v>90</v>
      </c>
      <c r="E61" s="163">
        <f>D61-$C$59</f>
        <v>56</v>
      </c>
    </row>
    <row r="62" spans="1:5" x14ac:dyDescent="0.2">
      <c r="A62" s="159">
        <f>0.0003/(2*0.04)</f>
        <v>3.7499999999999994E-3</v>
      </c>
      <c r="B62" s="160">
        <f>E62/$C$59 *100</f>
        <v>176.47058823529412</v>
      </c>
      <c r="C62" s="161"/>
      <c r="D62" s="162">
        <v>94</v>
      </c>
      <c r="E62" s="163">
        <f>D62-$C$59</f>
        <v>60</v>
      </c>
    </row>
    <row r="63" spans="1:5" x14ac:dyDescent="0.2">
      <c r="A63" s="159">
        <f>0.0003/(2*0.035)</f>
        <v>4.2857142857142851E-3</v>
      </c>
      <c r="B63" s="160">
        <f>E63/$C$59 *100</f>
        <v>194.11764705882354</v>
      </c>
      <c r="C63" s="161"/>
      <c r="D63" s="162">
        <v>100</v>
      </c>
      <c r="E63" s="163">
        <f>D63-$C$59</f>
        <v>66</v>
      </c>
    </row>
    <row r="64" spans="1:5" x14ac:dyDescent="0.2">
      <c r="A64" s="159">
        <f>0.0003/(2*0.03)</f>
        <v>5.0000000000000001E-3</v>
      </c>
      <c r="B64" s="160">
        <f>E64/$C$59 *100</f>
        <v>252.94117647058823</v>
      </c>
      <c r="C64" s="161"/>
      <c r="D64" s="162">
        <v>120</v>
      </c>
      <c r="E64" s="163">
        <f>D64-$C$59</f>
        <v>86</v>
      </c>
    </row>
    <row r="65" spans="1:5" ht="17" thickBot="1" x14ac:dyDescent="0.25">
      <c r="A65" s="164">
        <f>0.0003/(2*0.025)</f>
        <v>5.9999999999999993E-3</v>
      </c>
      <c r="B65" s="165">
        <f>E65/$C$59 *100</f>
        <v>294.11764705882354</v>
      </c>
      <c r="C65" s="166"/>
      <c r="D65" s="167">
        <v>134</v>
      </c>
      <c r="E65" s="168">
        <f>D65-$C$59</f>
        <v>100</v>
      </c>
    </row>
  </sheetData>
  <mergeCells count="17">
    <mergeCell ref="A50:E50"/>
    <mergeCell ref="A4:E4"/>
    <mergeCell ref="A15:E15"/>
    <mergeCell ref="A26:E26"/>
    <mergeCell ref="A37:E37"/>
    <mergeCell ref="A1:E1"/>
    <mergeCell ref="A3:E3"/>
    <mergeCell ref="G37:K37"/>
    <mergeCell ref="M4:N4"/>
    <mergeCell ref="M15:N15"/>
    <mergeCell ref="M26:N26"/>
    <mergeCell ref="M37:N37"/>
    <mergeCell ref="G3:K3"/>
    <mergeCell ref="M3:N3"/>
    <mergeCell ref="G4:K4"/>
    <mergeCell ref="G15:K15"/>
    <mergeCell ref="G26:K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Compression</vt:lpstr>
      <vt:lpstr>Tension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Paccard</dc:creator>
  <cp:lastModifiedBy>Luca Paccard</cp:lastModifiedBy>
  <dcterms:created xsi:type="dcterms:W3CDTF">2022-04-14T09:06:45Z</dcterms:created>
  <dcterms:modified xsi:type="dcterms:W3CDTF">2022-04-22T13:14:54Z</dcterms:modified>
</cp:coreProperties>
</file>