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otas/Documents/Documents – Daniel’s MacBook Air/Important /R/cheat-sheet-rmarkdown/Daniel/Exam-CheetSheetsFS21/QF-Codes_exam/"/>
    </mc:Choice>
  </mc:AlternateContent>
  <xr:revisionPtr revIDLastSave="0" documentId="13_ncr:1_{679A4E2B-0217-CC46-9454-45792297D37A}" xr6:coauthVersionLast="47" xr6:coauthVersionMax="47" xr10:uidLastSave="{00000000-0000-0000-0000-000000000000}"/>
  <bookViews>
    <workbookView xWindow="0" yWindow="500" windowWidth="28800" windowHeight="16360" activeTab="5" xr2:uid="{CAB25C4D-510A-AE41-9C8C-09F3BD61AFD9}"/>
  </bookViews>
  <sheets>
    <sheet name="MVP 2 Assets" sheetId="1" r:id="rId1"/>
    <sheet name="Zero-coupon bods" sheetId="2" r:id="rId2"/>
    <sheet name="Yield calculator" sheetId="3" r:id="rId3"/>
    <sheet name="Coupon bonds" sheetId="4" r:id="rId4"/>
    <sheet name="Durations" sheetId="6" r:id="rId5"/>
    <sheet name="Price Change" sheetId="7" r:id="rId6"/>
    <sheet name="Zero-coupon dur  convexity" sheetId="8" r:id="rId7"/>
  </sheets>
  <definedNames>
    <definedName name="solver_adj" localSheetId="3" hidden="1">'Coupon bonds'!$B$3</definedName>
    <definedName name="solver_adj" localSheetId="0" hidden="1">'MVP 2 Assets'!$B$6</definedName>
    <definedName name="solver_adj" localSheetId="2" hidden="1">'Yield calculator'!$B$2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3" hidden="1">0</definedName>
    <definedName name="solver_num" localSheetId="0" hidden="1">0</definedName>
    <definedName name="solver_num" localSheetId="2" hidden="1">0</definedName>
    <definedName name="solver_opt" localSheetId="3" hidden="1">'Coupon bonds'!$B$7</definedName>
    <definedName name="solver_opt" localSheetId="0" hidden="1">'MVP 2 Assets'!$B$8</definedName>
    <definedName name="solver_opt" localSheetId="2" hidden="1">'Yield calculator'!$B$10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3" hidden="1">3</definedName>
    <definedName name="solver_typ" localSheetId="0" hidden="1">2</definedName>
    <definedName name="solver_typ" localSheetId="2" hidden="1">3</definedName>
    <definedName name="solver_val" localSheetId="3" hidden="1">102.9</definedName>
    <definedName name="solver_val" localSheetId="0" hidden="1">0</definedName>
    <definedName name="solver_val" localSheetId="2" hidden="1">0.1</definedName>
    <definedName name="solver_ver" localSheetId="3" hidden="1">2</definedName>
    <definedName name="solver_ver" localSheetId="0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6" i="7"/>
  <c r="B5" i="8"/>
  <c r="B3" i="6"/>
  <c r="B7" i="6" s="1"/>
  <c r="B2" i="6"/>
  <c r="B10" i="4"/>
  <c r="B8" i="4"/>
  <c r="B9" i="4"/>
  <c r="B7" i="4"/>
  <c r="B9" i="3"/>
  <c r="B8" i="3"/>
  <c r="B10" i="3"/>
  <c r="B7" i="3"/>
  <c r="B10" i="2"/>
  <c r="B8" i="2"/>
  <c r="B9" i="2"/>
  <c r="B7" i="2"/>
  <c r="B7" i="1"/>
  <c r="B8" i="1" s="1"/>
  <c r="B8" i="6" l="1"/>
  <c r="B9" i="6" s="1"/>
</calcChain>
</file>

<file path=xl/sharedStrings.xml><?xml version="1.0" encoding="utf-8"?>
<sst xmlns="http://schemas.openxmlformats.org/spreadsheetml/2006/main" count="64" uniqueCount="44">
  <si>
    <t>MU1</t>
  </si>
  <si>
    <t>MU2</t>
  </si>
  <si>
    <t>SD1</t>
  </si>
  <si>
    <t>SD2</t>
  </si>
  <si>
    <t>Corr</t>
  </si>
  <si>
    <t>WA</t>
  </si>
  <si>
    <t>WB</t>
  </si>
  <si>
    <t>Desired Var</t>
  </si>
  <si>
    <t>Input</t>
  </si>
  <si>
    <t>Don't touch</t>
  </si>
  <si>
    <t>Screenshot of the solver. This is how it should look. Not always you will be able to get var=0, but rather set it to "min"</t>
  </si>
  <si>
    <t>Face vaue Ct</t>
  </si>
  <si>
    <t>Discount rate p.a.</t>
  </si>
  <si>
    <t>Number of years</t>
  </si>
  <si>
    <t xml:space="preserve">Price/Value with </t>
  </si>
  <si>
    <t>Annual compounding</t>
  </si>
  <si>
    <t>Semi-annual</t>
  </si>
  <si>
    <t>Quarterly</t>
  </si>
  <si>
    <t>Continuos</t>
  </si>
  <si>
    <t>Yield</t>
  </si>
  <si>
    <t>FV</t>
  </si>
  <si>
    <t>Price</t>
  </si>
  <si>
    <t>Annual</t>
  </si>
  <si>
    <t>Continuous</t>
  </si>
  <si>
    <t>Coupon</t>
  </si>
  <si>
    <t>Yield/discount rate</t>
  </si>
  <si>
    <t>Maturity</t>
  </si>
  <si>
    <t>Semin annual</t>
  </si>
  <si>
    <t>Conitnuous</t>
  </si>
  <si>
    <t>Coupon Rate</t>
  </si>
  <si>
    <t>Settlement Date</t>
  </si>
  <si>
    <t>Frequency</t>
  </si>
  <si>
    <t>Macculay duration</t>
  </si>
  <si>
    <t>Mod. Duration</t>
  </si>
  <si>
    <t>Maturity Date</t>
  </si>
  <si>
    <t>&lt;- Change this number maturity in years</t>
  </si>
  <si>
    <t>DVBP</t>
  </si>
  <si>
    <t>Convexity</t>
  </si>
  <si>
    <t>Mod Duration</t>
  </si>
  <si>
    <t>Price0</t>
  </si>
  <si>
    <t>Yield Delta</t>
  </si>
  <si>
    <t>Price Change</t>
  </si>
  <si>
    <t>Lower than annual compounding have lower price/value, because not the interest, but the DISCOUNT RATE is coumponding more often.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</si>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</sst>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330200</xdr:colOff>
      <xdr:row>4</xdr:row>
      <xdr:rowOff>76200</xdr:rowOff>
    </xdr:from>
    <xdr:to>
      <xdr:col>9</xdr:col>
      <xdr:colOff>431800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33F48-84DF-C542-8C82-D9EAC071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6700" y="889000"/>
          <a:ext cx="5054600" cy="670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E718-C025-0B4E-BA1A-88B7631E63FF}">
  <dimension ref="A1:E8"/>
  <sheetViews>
    <sheetView workbookViewId="0">
      <selection activeCell="C20" sqref="C20"/>
    </sheetView>
  </sheetViews>
  <sheetFormatPr baseColWidth="10" defaultRowHeight="16" x14ac:dyDescent="0.2"/>
  <sheetData>
    <row r="1" spans="1:5" x14ac:dyDescent="0.2">
      <c r="A1" t="s">
        <v>0</v>
      </c>
      <c r="B1" s="1">
        <v>0.1</v>
      </c>
      <c r="C1" t="s">
        <v>8</v>
      </c>
    </row>
    <row r="2" spans="1:5" x14ac:dyDescent="0.2">
      <c r="A2" t="s">
        <v>1</v>
      </c>
      <c r="B2" s="1">
        <v>0.15</v>
      </c>
      <c r="C2" t="s">
        <v>8</v>
      </c>
    </row>
    <row r="3" spans="1:5" x14ac:dyDescent="0.2">
      <c r="A3" t="s">
        <v>2</v>
      </c>
      <c r="B3" s="1">
        <v>0.05</v>
      </c>
      <c r="C3" t="s">
        <v>8</v>
      </c>
    </row>
    <row r="4" spans="1:5" x14ac:dyDescent="0.2">
      <c r="A4" t="s">
        <v>3</v>
      </c>
      <c r="B4" s="1">
        <v>0.1</v>
      </c>
      <c r="C4" t="s">
        <v>8</v>
      </c>
      <c r="E4" t="s">
        <v>10</v>
      </c>
    </row>
    <row r="5" spans="1:5" x14ac:dyDescent="0.2">
      <c r="A5" t="s">
        <v>4</v>
      </c>
      <c r="B5" s="1">
        <v>-0.5</v>
      </c>
      <c r="C5" t="s">
        <v>8</v>
      </c>
    </row>
    <row r="6" spans="1:5" x14ac:dyDescent="0.2">
      <c r="A6" t="s">
        <v>5</v>
      </c>
      <c r="B6" s="2">
        <v>0.71428571396019336</v>
      </c>
      <c r="C6" t="s">
        <v>9</v>
      </c>
    </row>
    <row r="7" spans="1:5" x14ac:dyDescent="0.2">
      <c r="A7" t="s">
        <v>6</v>
      </c>
      <c r="B7" s="2">
        <f>1-B6</f>
        <v>0.28571428603980664</v>
      </c>
      <c r="C7" t="s">
        <v>9</v>
      </c>
    </row>
    <row r="8" spans="1:5" x14ac:dyDescent="0.2">
      <c r="A8" t="s">
        <v>7</v>
      </c>
      <c r="B8" s="2">
        <f>B6^2*B3^2+2*B6*B7*B3*B4*B5+B7^2*B4^2</f>
        <v>1.0714285714285717E-3</v>
      </c>
      <c r="C8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1F85-4DCF-5848-848E-640EE4FE9E6C}">
  <dimension ref="A1:C10"/>
  <sheetViews>
    <sheetView workbookViewId="0">
      <selection activeCell="C11" sqref="C11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13</v>
      </c>
      <c r="B1">
        <v>10</v>
      </c>
    </row>
    <row r="2" spans="1:3" x14ac:dyDescent="0.2">
      <c r="A2" t="s">
        <v>11</v>
      </c>
      <c r="B2">
        <v>100</v>
      </c>
    </row>
    <row r="3" spans="1:3" x14ac:dyDescent="0.2">
      <c r="A3" t="s">
        <v>12</v>
      </c>
      <c r="B3" s="4">
        <v>0.06</v>
      </c>
    </row>
    <row r="6" spans="1:3" x14ac:dyDescent="0.2">
      <c r="A6" s="3" t="s">
        <v>14</v>
      </c>
      <c r="C6" s="3"/>
    </row>
    <row r="7" spans="1:3" x14ac:dyDescent="0.2">
      <c r="A7" t="s">
        <v>15</v>
      </c>
      <c r="B7">
        <f>B2/(1+B3)^B1</f>
        <v>55.839477691511789</v>
      </c>
      <c r="C7" s="5"/>
    </row>
    <row r="8" spans="1:3" x14ac:dyDescent="0.2">
      <c r="A8" t="s">
        <v>16</v>
      </c>
      <c r="B8">
        <f>B2/((1+(B3/2))^(2*B1))</f>
        <v>55.3675754186335</v>
      </c>
      <c r="C8" s="5"/>
    </row>
    <row r="9" spans="1:3" x14ac:dyDescent="0.2">
      <c r="A9" t="s">
        <v>17</v>
      </c>
      <c r="B9">
        <f>B2/((1+B3/4)^(4*B1))</f>
        <v>55.126232193738453</v>
      </c>
    </row>
    <row r="10" spans="1:3" x14ac:dyDescent="0.2">
      <c r="A10" t="s">
        <v>18</v>
      </c>
      <c r="B10">
        <f>B2/EXP(B3*B1)</f>
        <v>54.881163609402648</v>
      </c>
      <c r="C1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583-98C3-B84E-B6B5-0B2F560F4325}">
  <dimension ref="A1:C10"/>
  <sheetViews>
    <sheetView workbookViewId="0">
      <selection activeCell="E31" sqref="E31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20</v>
      </c>
      <c r="B1">
        <v>100</v>
      </c>
      <c r="C1" s="1" t="s">
        <v>8</v>
      </c>
    </row>
    <row r="2" spans="1:3" x14ac:dyDescent="0.2">
      <c r="A2" t="s">
        <v>21</v>
      </c>
      <c r="B2">
        <v>36.78793136662155</v>
      </c>
      <c r="C2" s="1" t="s">
        <v>8</v>
      </c>
    </row>
    <row r="3" spans="1:3" x14ac:dyDescent="0.2">
      <c r="A3" t="s">
        <v>13</v>
      </c>
      <c r="B3">
        <v>10</v>
      </c>
      <c r="C3" s="1" t="s">
        <v>8</v>
      </c>
    </row>
    <row r="6" spans="1:3" x14ac:dyDescent="0.2">
      <c r="A6" s="3" t="s">
        <v>19</v>
      </c>
    </row>
    <row r="7" spans="1:3" x14ac:dyDescent="0.2">
      <c r="A7" t="s">
        <v>22</v>
      </c>
      <c r="B7" s="5">
        <f>($B$1/$B$2)^(1/$B$3*C7)-1</f>
        <v>0.10517095638034202</v>
      </c>
      <c r="C7">
        <v>1</v>
      </c>
    </row>
    <row r="8" spans="1:3" x14ac:dyDescent="0.2">
      <c r="A8" t="s">
        <v>16</v>
      </c>
      <c r="B8" s="5">
        <f>(($B$1/$B$2)^(1/($B$3*C8))-1)*C8</f>
        <v>0.10254222918860023</v>
      </c>
      <c r="C8">
        <v>2</v>
      </c>
    </row>
    <row r="9" spans="1:3" x14ac:dyDescent="0.2">
      <c r="A9" t="s">
        <v>17</v>
      </c>
      <c r="B9" s="5">
        <f>(($B$1/$B$2)^(1/($B$3*C9))-1)*C9</f>
        <v>0.10126051763464528</v>
      </c>
      <c r="C9">
        <v>4</v>
      </c>
    </row>
    <row r="10" spans="1:3" x14ac:dyDescent="0.2">
      <c r="A10" t="s">
        <v>23</v>
      </c>
      <c r="B10" s="5">
        <f>LN(B1/B2)/B3</f>
        <v>0.10000003465952012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15CF-82BC-3249-8858-E07531F17412}">
  <dimension ref="A1:C10"/>
  <sheetViews>
    <sheetView workbookViewId="0">
      <selection activeCell="C15" sqref="C15"/>
    </sheetView>
  </sheetViews>
  <sheetFormatPr baseColWidth="10" defaultRowHeight="16" x14ac:dyDescent="0.2"/>
  <cols>
    <col min="1" max="1" width="19.83203125" customWidth="1"/>
  </cols>
  <sheetData>
    <row r="1" spans="1:3" x14ac:dyDescent="0.2">
      <c r="A1" t="s">
        <v>24</v>
      </c>
      <c r="B1">
        <v>4</v>
      </c>
    </row>
    <row r="2" spans="1:3" x14ac:dyDescent="0.2">
      <c r="A2" t="s">
        <v>20</v>
      </c>
      <c r="B2">
        <v>100</v>
      </c>
    </row>
    <row r="3" spans="1:3" x14ac:dyDescent="0.2">
      <c r="A3" t="s">
        <v>25</v>
      </c>
      <c r="B3" s="5">
        <v>2.49549539337314E-2</v>
      </c>
    </row>
    <row r="4" spans="1:3" x14ac:dyDescent="0.2">
      <c r="A4" t="s">
        <v>26</v>
      </c>
      <c r="B4">
        <v>2</v>
      </c>
    </row>
    <row r="7" spans="1:3" x14ac:dyDescent="0.2">
      <c r="A7" t="s">
        <v>22</v>
      </c>
      <c r="B7">
        <f>($B$1/$B$3)*(1-(1/(1+$B$3/C7)^$B$4*C7))+$B$2/(1+$B$3/C7)^$B$4*C7</f>
        <v>102.90000889966109</v>
      </c>
      <c r="C7">
        <v>1</v>
      </c>
    </row>
    <row r="8" spans="1:3" x14ac:dyDescent="0.2">
      <c r="A8" t="s">
        <v>27</v>
      </c>
      <c r="B8">
        <f t="shared" ref="B8:B9" si="0">($B$1/$B$3)*(1-(1/(1+$B$3/C8)^$B$4*C8))+$B$2/(1+$B$3/C8)^$B$4*C8</f>
        <v>42.664799257162002</v>
      </c>
      <c r="C8">
        <v>2</v>
      </c>
    </row>
    <row r="9" spans="1:3" x14ac:dyDescent="0.2">
      <c r="A9" t="s">
        <v>17</v>
      </c>
      <c r="B9">
        <f t="shared" si="0"/>
        <v>-77.885362670841459</v>
      </c>
      <c r="C9">
        <v>4</v>
      </c>
    </row>
    <row r="10" spans="1:3" x14ac:dyDescent="0.2">
      <c r="A10" t="s">
        <v>28</v>
      </c>
      <c r="B10">
        <f>($B$1/$B$3)*(1-(1/EXP(B3*B4)))+$B$2/EXP(B3*B4)</f>
        <v>102.93515333367297</v>
      </c>
      <c r="C10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1FCE-26E4-B348-8BAD-2B5B850F1F92}">
  <dimension ref="A1:E9"/>
  <sheetViews>
    <sheetView workbookViewId="0">
      <selection activeCell="B5" sqref="B5"/>
    </sheetView>
  </sheetViews>
  <sheetFormatPr baseColWidth="10" defaultRowHeight="16" x14ac:dyDescent="0.2"/>
  <cols>
    <col min="1" max="1" width="17.83203125" customWidth="1"/>
  </cols>
  <sheetData>
    <row r="1" spans="1:5" x14ac:dyDescent="0.2">
      <c r="A1" t="s">
        <v>29</v>
      </c>
      <c r="B1">
        <v>0.02</v>
      </c>
    </row>
    <row r="2" spans="1:5" x14ac:dyDescent="0.2">
      <c r="A2" t="s">
        <v>30</v>
      </c>
      <c r="B2" s="6">
        <f>DATE(2018,1,1)</f>
        <v>43101</v>
      </c>
    </row>
    <row r="3" spans="1:5" x14ac:dyDescent="0.2">
      <c r="A3" t="s">
        <v>34</v>
      </c>
      <c r="B3" s="6">
        <f>DATE(2018+C3,1,1)</f>
        <v>44197</v>
      </c>
      <c r="C3" s="1">
        <v>3</v>
      </c>
      <c r="D3" t="s">
        <v>35</v>
      </c>
    </row>
    <row r="4" spans="1:5" x14ac:dyDescent="0.2">
      <c r="A4" t="s">
        <v>19</v>
      </c>
      <c r="B4">
        <v>0.01</v>
      </c>
    </row>
    <row r="5" spans="1:5" x14ac:dyDescent="0.2">
      <c r="A5" t="s">
        <v>31</v>
      </c>
      <c r="B5">
        <v>1</v>
      </c>
      <c r="E5" s="6"/>
    </row>
    <row r="7" spans="1:5" x14ac:dyDescent="0.2">
      <c r="A7" t="s">
        <v>32</v>
      </c>
      <c r="B7">
        <f>DURATION(B2,B3,B1,B4,B5)</f>
        <v>2.9424817226443096</v>
      </c>
    </row>
    <row r="8" spans="1:5" x14ac:dyDescent="0.2">
      <c r="A8" t="s">
        <v>33</v>
      </c>
      <c r="B8">
        <f>MDURATION(B2,B3,B1,B4,B5)</f>
        <v>2.9133482402418909</v>
      </c>
    </row>
    <row r="9" spans="1:5" x14ac:dyDescent="0.2">
      <c r="A9" t="s">
        <v>36</v>
      </c>
      <c r="B9">
        <f>B8*0.0001</f>
        <v>2.9133482402418908E-4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0DEC-D002-DE4D-8D41-303358E6E9C7}">
  <dimension ref="A1:B6"/>
  <sheetViews>
    <sheetView tabSelected="1" workbookViewId="0">
      <selection activeCell="B5" sqref="B5"/>
    </sheetView>
  </sheetViews>
  <sheetFormatPr baseColWidth="10" defaultRowHeight="16" x14ac:dyDescent="0.2"/>
  <cols>
    <col min="1" max="1" width="14" customWidth="1"/>
  </cols>
  <sheetData>
    <row r="1" spans="1:2" x14ac:dyDescent="0.2">
      <c r="A1" t="s">
        <v>38</v>
      </c>
      <c r="B1" s="7">
        <v>7</v>
      </c>
    </row>
    <row r="2" spans="1:2" x14ac:dyDescent="0.2">
      <c r="A2" t="s">
        <v>37</v>
      </c>
      <c r="B2" s="7">
        <v>50</v>
      </c>
    </row>
    <row r="3" spans="1:2" x14ac:dyDescent="0.2">
      <c r="A3" t="s">
        <v>39</v>
      </c>
      <c r="B3">
        <v>100</v>
      </c>
    </row>
    <row r="4" spans="1:2" x14ac:dyDescent="0.2">
      <c r="A4" t="s">
        <v>40</v>
      </c>
      <c r="B4">
        <v>1E-3</v>
      </c>
    </row>
    <row r="6" spans="1:2" x14ac:dyDescent="0.2">
      <c r="A6" t="s">
        <v>41</v>
      </c>
      <c r="B6">
        <f>-1*B1*B3*B4+0.5*B2*B3*B4^2</f>
        <v>-0.69750000000000012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995E-9710-D04D-AD21-125EF208AA03}">
  <dimension ref="A1:B5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26</v>
      </c>
      <c r="B1">
        <v>5</v>
      </c>
    </row>
    <row r="2" spans="1:2" x14ac:dyDescent="0.2">
      <c r="A2" t="s">
        <v>19</v>
      </c>
      <c r="B2">
        <v>0.08</v>
      </c>
    </row>
    <row r="4" spans="1:2" x14ac:dyDescent="0.2">
      <c r="A4" t="s">
        <v>43</v>
      </c>
      <c r="B4">
        <f>B1/(1+B2)</f>
        <v>4.6296296296296298</v>
      </c>
    </row>
    <row r="5" spans="1:2" x14ac:dyDescent="0.2">
      <c r="A5" t="s">
        <v>37</v>
      </c>
      <c r="B5">
        <f>((1+B1)*B1)/((1+B2)^2)</f>
        <v>25.720164609053494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MVP 2 Assets</vt:lpstr>
      <vt:lpstr>Zero-coupon bods</vt:lpstr>
      <vt:lpstr>Yield calculator</vt:lpstr>
      <vt:lpstr>Coupon bonds</vt:lpstr>
      <vt:lpstr>Durations</vt:lpstr>
      <vt:lpstr>Price Change</vt:lpstr>
      <vt:lpstr>Zero-coupon dur  convexity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Kotas</dc:creator>
  <cp:lastModifiedBy>Daniel Kotas</cp:lastModifiedBy>
  <dcterms:created xsi:type="dcterms:W3CDTF">2021-06-12T10:36:32Z</dcterms:created>
  <dcterms:modified xsi:type="dcterms:W3CDTF">2021-06-13T06:44:05Z</dcterms:modified>
</cp:coreProperties>
</file>