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irata Ext /3D/Utility/"/>
    </mc:Choice>
  </mc:AlternateContent>
  <xr:revisionPtr revIDLastSave="0" documentId="13_ncr:1_{704FC995-7658-5C48-A70C-3976DD4C403A}" xr6:coauthVersionLast="45" xr6:coauthVersionMax="45" xr10:uidLastSave="{00000000-0000-0000-0000-000000000000}"/>
  <bookViews>
    <workbookView xWindow="520" yWindow="580" windowWidth="25580" windowHeight="17320" firstSheet="1" activeTab="1" xr2:uid="{00000000-000D-0000-FFFF-FFFF00000000}"/>
  </bookViews>
  <sheets>
    <sheet name="Instruction" sheetId="1" r:id="rId1"/>
    <sheet name="Calculator" sheetId="2" r:id="rId2"/>
    <sheet name="Material" sheetId="3" r:id="rId3"/>
    <sheet name="Depreciation" sheetId="4" r:id="rId4"/>
    <sheet name="Maintenance" sheetId="5" r:id="rId5"/>
    <sheet name="Power Consumption" sheetId="6" r:id="rId6"/>
  </sheets>
  <calcPr calcId="191029"/>
</workbook>
</file>

<file path=xl/calcChain.xml><?xml version="1.0" encoding="utf-8"?>
<calcChain xmlns="http://schemas.openxmlformats.org/spreadsheetml/2006/main">
  <c r="C7" i="6" l="1"/>
  <c r="E8" i="2" s="1"/>
  <c r="D12" i="5"/>
  <c r="D14" i="5" s="1"/>
  <c r="E9" i="2" s="1"/>
  <c r="C9" i="4"/>
  <c r="E7" i="2" s="1"/>
  <c r="K24" i="2"/>
  <c r="K23" i="2"/>
  <c r="K20" i="2"/>
  <c r="K19" i="2"/>
  <c r="E14" i="2"/>
  <c r="K14" i="2" s="1"/>
  <c r="E13" i="2"/>
  <c r="K13" i="2" s="1"/>
  <c r="K16" i="2" s="1"/>
  <c r="G23" i="1"/>
  <c r="G22" i="1"/>
  <c r="G21" i="1"/>
  <c r="G20" i="1"/>
  <c r="G18" i="1"/>
  <c r="G17" i="1"/>
  <c r="G10" i="1"/>
  <c r="G9" i="1"/>
  <c r="G8" i="1"/>
  <c r="G7" i="1"/>
  <c r="G6" i="1"/>
  <c r="E10" i="2" l="1"/>
  <c r="K10" i="2" s="1"/>
  <c r="K26" i="2" s="1"/>
  <c r="K27" i="2" l="1"/>
  <c r="K29" i="2" s="1"/>
</calcChain>
</file>

<file path=xl/sharedStrings.xml><?xml version="1.0" encoding="utf-8"?>
<sst xmlns="http://schemas.openxmlformats.org/spreadsheetml/2006/main" count="89" uniqueCount="78">
  <si>
    <r>
      <t xml:space="preserve">Add this Spreadshee to your Google Drive by Clicking on </t>
    </r>
    <r>
      <rPr>
        <i/>
        <sz val="18"/>
        <rFont val="Arial"/>
        <family val="2"/>
      </rPr>
      <t>File &gt; Make a copy</t>
    </r>
  </si>
  <si>
    <t>Quick Set Up</t>
  </si>
  <si>
    <t>Go to Depreciation tab, and insert your 3D printer price</t>
  </si>
  <si>
    <t>How much will your 3D printer work in period of one year</t>
  </si>
  <si>
    <t>Measure how much power does your 3D printer consumer over an hour</t>
  </si>
  <si>
    <t>Insert price of power per hour (check your power bills)</t>
  </si>
  <si>
    <t>Set up Material Price and Nett Mass</t>
  </si>
  <si>
    <t>How To use Calculator</t>
  </si>
  <si>
    <t>Import your 3D modelin in Slicer</t>
  </si>
  <si>
    <t>From your Slicer use Print Time Estimate to insert into calculator</t>
  </si>
  <si>
    <t>Also from Slicer use calculate 3D printed Part Mass</t>
  </si>
  <si>
    <t>If Support Material is the same as Primary Material, leave 0 g Mass for support</t>
  </si>
  <si>
    <t>If you are using diferent Support Material, insert Support Material Mass</t>
  </si>
  <si>
    <t>Insert how much did you speed time on preparing to start 3D print</t>
  </si>
  <si>
    <t>Insert how much time will you spend on cleaning the model after the 3D print (support removal)</t>
  </si>
  <si>
    <t>Insert Percentage which represents your profit from 3D printing Service</t>
  </si>
  <si>
    <t>No.</t>
  </si>
  <si>
    <t>Expenses</t>
  </si>
  <si>
    <t>Price</t>
  </si>
  <si>
    <t>Unit</t>
  </si>
  <si>
    <t>Quantity</t>
  </si>
  <si>
    <t>Total</t>
  </si>
  <si>
    <t>Legend</t>
  </si>
  <si>
    <t>Machine overhead expenses</t>
  </si>
  <si>
    <t>Green Fields are Input Fields</t>
  </si>
  <si>
    <t>Depreciation</t>
  </si>
  <si>
    <t>Power</t>
  </si>
  <si>
    <t>Maintenance</t>
  </si>
  <si>
    <t>3D Printer Hour Rate</t>
  </si>
  <si>
    <t>hour</t>
  </si>
  <si>
    <t>Orange Fields are for tweaking price of your hourly rates</t>
  </si>
  <si>
    <t>Material expenses</t>
  </si>
  <si>
    <t>Primary Material</t>
  </si>
  <si>
    <t>g</t>
  </si>
  <si>
    <t>Support Material</t>
  </si>
  <si>
    <t>Scrap Rate</t>
  </si>
  <si>
    <t>Operator Expenses</t>
  </si>
  <si>
    <t>Inspecting &amp; Repairing 3D models</t>
  </si>
  <si>
    <t>Preparation for 3D printing*</t>
  </si>
  <si>
    <t>Post Process Expenses</t>
  </si>
  <si>
    <t>Support removal Labor</t>
  </si>
  <si>
    <t>Sanding, Gluing Labor</t>
  </si>
  <si>
    <t>Total cost</t>
  </si>
  <si>
    <t xml:space="preserve">Profit </t>
  </si>
  <si>
    <t>3D Printing Price</t>
  </si>
  <si>
    <t>*Preparation for 3D printing includes importing models in slicer, orienting models, adding support,
setting up 3D printing parameters, change and prepare materials on Machine, starting the print etc.</t>
  </si>
  <si>
    <t>Material Costs</t>
  </si>
  <si>
    <t>Nett Mass</t>
  </si>
  <si>
    <t>Units</t>
  </si>
  <si>
    <t xml:space="preserve">Primary Material </t>
  </si>
  <si>
    <t>PLA euro/kg</t>
  </si>
  <si>
    <t>Support Material*</t>
  </si>
  <si>
    <t>UM PVA euro/kg</t>
  </si>
  <si>
    <t>*If Primary and Support Material are the same, insert the same price and Nett Mass in Support Material Colum as well</t>
  </si>
  <si>
    <t>Description</t>
  </si>
  <si>
    <t>Value</t>
  </si>
  <si>
    <t>3D Printer Cost</t>
  </si>
  <si>
    <t>3D Printer Expected Life</t>
  </si>
  <si>
    <t>years</t>
  </si>
  <si>
    <t>Total Working hours in a year</t>
  </si>
  <si>
    <t>hours</t>
  </si>
  <si>
    <t>Scrap Value</t>
  </si>
  <si>
    <t>Spare Parts</t>
  </si>
  <si>
    <t>Print Table Glass</t>
  </si>
  <si>
    <t>PTFE Coupler</t>
  </si>
  <si>
    <t>Belts Pack</t>
  </si>
  <si>
    <t>Nozzle</t>
  </si>
  <si>
    <t>Hot End Isolator</t>
  </si>
  <si>
    <t>Feeder pack</t>
  </si>
  <si>
    <t>Heater Cartridge</t>
  </si>
  <si>
    <t>Total per Year</t>
  </si>
  <si>
    <t>Maintenance per Hour</t>
  </si>
  <si>
    <t>Power Consmption Cost</t>
  </si>
  <si>
    <t>Power Consumption per Hour</t>
  </si>
  <si>
    <t>kWh</t>
  </si>
  <si>
    <t>Power price</t>
  </si>
  <si>
    <t>/kWh</t>
  </si>
  <si>
    <t>Power Cost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</si>
</sst>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€]#,##0.00"/>
    <numFmt numFmtId="165" formatCode="[$£]#,##0.00"/>
    <numFmt numFmtId="166" formatCode="#,##0.00\ [$kn-41A]"/>
    <numFmt numFmtId="167" formatCode="&quot;€&quot;\ #,##0.00"/>
  </numFmts>
  <fonts count="11" x14ac:knownFonts="1">
    <font>
      <sz val="10"/>
      <color rgb="FF000000"/>
      <name val="Arial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2"/>
      <color rgb="FFFF9900"/>
      <name val="Verdana"/>
      <family val="2"/>
    </font>
    <font>
      <sz val="12"/>
      <name val="Verdana"/>
      <family val="2"/>
    </font>
    <font>
      <u/>
      <sz val="12"/>
      <color rgb="FF0000FF"/>
      <name val="Verdana"/>
      <family val="2"/>
    </font>
    <font>
      <b/>
      <sz val="12"/>
      <color rgb="FFCC4125"/>
      <name val="Verdana"/>
      <family val="2"/>
    </font>
    <font>
      <b/>
      <sz val="10"/>
      <name val="Arial"/>
      <family val="2"/>
    </font>
    <font>
      <b/>
      <sz val="10"/>
      <color rgb="FF980000"/>
      <name val="Arial"/>
      <family val="2"/>
    </font>
    <font>
      <sz val="10"/>
      <color rgb="FF000000"/>
      <name val="Arial"/>
      <family val="2"/>
    </font>
    <font>
      <i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/>
    <xf numFmtId="0" fontId="3" fillId="0" borderId="4" xfId="0" applyFont="1" applyBorder="1" applyAlignment="1"/>
    <xf numFmtId="0" fontId="4" fillId="0" borderId="4" xfId="0" applyFont="1" applyBorder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4" xfId="0" applyFont="1" applyBorder="1" applyAlignment="1"/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2" borderId="0" xfId="0" applyFont="1" applyFill="1" applyAlignment="1"/>
    <xf numFmtId="164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3" borderId="0" xfId="0" applyFont="1" applyFill="1" applyAlignment="1"/>
    <xf numFmtId="0" fontId="2" fillId="3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/>
    <xf numFmtId="9" fontId="2" fillId="0" borderId="5" xfId="0" applyNumberFormat="1" applyFont="1" applyBorder="1" applyAlignment="1">
      <alignment horizontal="right"/>
    </xf>
    <xf numFmtId="9" fontId="2" fillId="2" borderId="5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2" fillId="0" borderId="0" xfId="0" applyNumberFormat="1" applyFont="1" applyAlignment="1">
      <alignment vertical="center"/>
    </xf>
    <xf numFmtId="9" fontId="2" fillId="0" borderId="0" xfId="0" applyNumberFormat="1" applyFont="1" applyAlignment="1"/>
    <xf numFmtId="9" fontId="2" fillId="2" borderId="0" xfId="0" applyNumberFormat="1" applyFont="1" applyFill="1" applyAlignment="1"/>
    <xf numFmtId="0" fontId="8" fillId="0" borderId="6" xfId="0" applyFont="1" applyBorder="1" applyAlignment="1"/>
    <xf numFmtId="0" fontId="8" fillId="0" borderId="6" xfId="0" applyFont="1" applyBorder="1"/>
    <xf numFmtId="164" fontId="8" fillId="0" borderId="6" xfId="0" applyNumberFormat="1" applyFont="1" applyBorder="1"/>
    <xf numFmtId="0" fontId="9" fillId="4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9" fillId="4" borderId="0" xfId="0" applyFont="1" applyFill="1" applyAlignment="1">
      <alignment horizontal="left"/>
    </xf>
    <xf numFmtId="164" fontId="2" fillId="2" borderId="0" xfId="0" applyNumberFormat="1" applyFont="1" applyFill="1" applyAlignment="1"/>
    <xf numFmtId="0" fontId="2" fillId="0" borderId="4" xfId="0" applyFont="1" applyBorder="1" applyAlignment="1">
      <alignment horizontal="left"/>
    </xf>
    <xf numFmtId="164" fontId="2" fillId="0" borderId="0" xfId="0" applyNumberFormat="1" applyFont="1" applyAlignment="1"/>
    <xf numFmtId="0" fontId="2" fillId="0" borderId="6" xfId="0" applyFont="1" applyBorder="1" applyAlignment="1">
      <alignment horizontal="left"/>
    </xf>
    <xf numFmtId="0" fontId="2" fillId="0" borderId="6" xfId="0" applyFont="1" applyBorder="1" applyAlignment="1"/>
    <xf numFmtId="0" fontId="2" fillId="0" borderId="6" xfId="0" applyFont="1" applyBorder="1"/>
    <xf numFmtId="164" fontId="2" fillId="0" borderId="6" xfId="0" applyNumberFormat="1" applyFont="1" applyBorder="1"/>
    <xf numFmtId="166" fontId="2" fillId="0" borderId="0" xfId="0" applyNumberFormat="1" applyFont="1" applyAlignment="1"/>
    <xf numFmtId="0" fontId="8" fillId="0" borderId="6" xfId="0" applyFont="1" applyBorder="1" applyAlignment="1">
      <alignment horizontal="center"/>
    </xf>
    <xf numFmtId="167" fontId="8" fillId="0" borderId="6" xfId="0" applyNumberFormat="1" applyFont="1" applyBorder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/>
    <xf numFmtId="0" fontId="2" fillId="0" borderId="4" xfId="0" applyFont="1" applyBorder="1"/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164" fontId="2" fillId="3" borderId="0" xfId="0" applyNumberFormat="1" applyFont="1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23"/>
  <sheetViews>
    <sheetView showGridLines="0" zoomScale="85" zoomScaleNormal="85" workbookViewId="0">
      <selection activeCell="G7" sqref="G7"/>
    </sheetView>
  </sheetViews>
  <sheetFormatPr baseColWidth="10" defaultColWidth="14.5" defaultRowHeight="15.75" customHeight="1" x14ac:dyDescent="0.15"/>
  <cols>
    <col min="2" max="2" width="8.1640625" customWidth="1"/>
    <col min="6" max="6" width="68.6640625" customWidth="1"/>
    <col min="7" max="7" width="31.1640625" customWidth="1"/>
  </cols>
  <sheetData>
    <row r="1" spans="2:8" ht="16" x14ac:dyDescent="0.2">
      <c r="C1" s="1"/>
      <c r="D1" s="1"/>
      <c r="E1" s="1"/>
      <c r="F1" s="1"/>
    </row>
    <row r="2" spans="2:8" ht="15.75" customHeight="1" x14ac:dyDescent="0.15">
      <c r="C2" s="57" t="s">
        <v>0</v>
      </c>
      <c r="D2" s="58"/>
      <c r="E2" s="58"/>
      <c r="F2" s="59"/>
    </row>
    <row r="4" spans="2:8" ht="16" x14ac:dyDescent="0.2">
      <c r="B4" s="2"/>
      <c r="C4" s="3" t="s">
        <v>1</v>
      </c>
      <c r="D4" s="4"/>
      <c r="E4" s="4"/>
      <c r="F4" s="4"/>
      <c r="G4" s="4"/>
    </row>
    <row r="5" spans="2:8" ht="15.75" customHeight="1" x14ac:dyDescent="0.15">
      <c r="C5" s="5"/>
    </row>
    <row r="6" spans="2:8" ht="16" x14ac:dyDescent="0.2">
      <c r="B6" s="6">
        <v>1</v>
      </c>
      <c r="C6" s="6" t="s">
        <v>2</v>
      </c>
      <c r="D6" s="7"/>
      <c r="E6" s="7"/>
      <c r="F6" s="8"/>
      <c r="G6" s="9" t="str">
        <f>HYPERLINK("https://docs.google.com/spreadsheets/d/17cFOijYvJ2LXwd66NKCaNe8qkb9bHx2R2kau7wYZ2uo/edit#rangeid=1248761281","Click Here")</f>
        <v>Click Here</v>
      </c>
    </row>
    <row r="7" spans="2:8" ht="16" x14ac:dyDescent="0.2">
      <c r="B7" s="6">
        <v>2</v>
      </c>
      <c r="C7" s="6" t="s">
        <v>3</v>
      </c>
      <c r="D7" s="7"/>
      <c r="E7" s="7"/>
      <c r="F7" s="7"/>
      <c r="G7" s="9" t="str">
        <f>HYPERLINK("https://docs.google.com/spreadsheets/d/17cFOijYvJ2LXwd66NKCaNe8qkb9bHx2R2kau7wYZ2uo/edit#rangeid=786421339","Click Here")</f>
        <v>Click Here</v>
      </c>
    </row>
    <row r="8" spans="2:8" ht="16" x14ac:dyDescent="0.2">
      <c r="B8" s="6">
        <v>3</v>
      </c>
      <c r="C8" s="6" t="s">
        <v>4</v>
      </c>
      <c r="D8" s="7"/>
      <c r="E8" s="7"/>
      <c r="F8" s="7"/>
      <c r="G8" s="9" t="str">
        <f>HYPERLINK("https://docs.google.com/spreadsheets/d/17cFOijYvJ2LXwd66NKCaNe8qkb9bHx2R2kau7wYZ2uo/edit#rangeid=563422288","Click Here")</f>
        <v>Click Here</v>
      </c>
    </row>
    <row r="9" spans="2:8" ht="16" x14ac:dyDescent="0.2">
      <c r="B9" s="6">
        <v>4</v>
      </c>
      <c r="C9" s="6" t="s">
        <v>5</v>
      </c>
      <c r="D9" s="7"/>
      <c r="E9" s="7"/>
      <c r="F9" s="7"/>
      <c r="G9" s="9" t="str">
        <f>HYPERLINK("https://docs.google.com/spreadsheets/d/17cFOijYvJ2LXwd66NKCaNe8qkb9bHx2R2kau7wYZ2uo/edit#rangeid=417156521","Click Here")</f>
        <v>Click Here</v>
      </c>
    </row>
    <row r="10" spans="2:8" ht="16" x14ac:dyDescent="0.2">
      <c r="B10" s="6">
        <v>5</v>
      </c>
      <c r="C10" s="6" t="s">
        <v>6</v>
      </c>
      <c r="D10" s="7"/>
      <c r="E10" s="7"/>
      <c r="F10" s="7"/>
      <c r="G10" s="9" t="str">
        <f>HYPERLINK("https://docs.google.com/spreadsheets/d/17cFOijYvJ2LXwd66NKCaNe8qkb9bHx2R2kau7wYZ2uo/edit#rangeid=822037150","Click Here")</f>
        <v>Click Here</v>
      </c>
    </row>
    <row r="14" spans="2:8" ht="16" x14ac:dyDescent="0.2">
      <c r="B14" s="4"/>
      <c r="C14" s="10" t="s">
        <v>7</v>
      </c>
      <c r="D14" s="4"/>
      <c r="E14" s="4"/>
      <c r="F14" s="4"/>
      <c r="G14" s="4"/>
      <c r="H14" s="7"/>
    </row>
    <row r="15" spans="2:8" ht="16" x14ac:dyDescent="0.2">
      <c r="B15" s="7"/>
      <c r="C15" s="6"/>
      <c r="D15" s="7"/>
      <c r="E15" s="7"/>
      <c r="F15" s="7"/>
      <c r="G15" s="7"/>
      <c r="H15" s="7"/>
    </row>
    <row r="16" spans="2:8" ht="16" x14ac:dyDescent="0.2">
      <c r="B16" s="6">
        <v>1</v>
      </c>
      <c r="C16" s="6" t="s">
        <v>8</v>
      </c>
      <c r="D16" s="7"/>
      <c r="E16" s="7"/>
      <c r="F16" s="7"/>
      <c r="G16" s="7"/>
      <c r="H16" s="7"/>
    </row>
    <row r="17" spans="2:8" ht="16" x14ac:dyDescent="0.2">
      <c r="B17" s="6">
        <v>2</v>
      </c>
      <c r="C17" s="6" t="s">
        <v>9</v>
      </c>
      <c r="D17" s="7"/>
      <c r="E17" s="7"/>
      <c r="F17" s="7"/>
      <c r="G17" s="9" t="str">
        <f>HYPERLINK("https://docs.google.com/spreadsheets/d/17cFOijYvJ2LXwd66NKCaNe8qkb9bHx2R2kau7wYZ2uo/edit#rangeid=231281894","Insert 3D Print Time")</f>
        <v>Insert 3D Print Time</v>
      </c>
      <c r="H17" s="7"/>
    </row>
    <row r="18" spans="2:8" ht="16" x14ac:dyDescent="0.2">
      <c r="B18" s="6">
        <v>3</v>
      </c>
      <c r="C18" s="6" t="s">
        <v>10</v>
      </c>
      <c r="D18" s="7"/>
      <c r="E18" s="7"/>
      <c r="F18" s="7"/>
      <c r="G18" s="9" t="str">
        <f>HYPERLINK("https://docs.google.com/spreadsheets/d/17cFOijYvJ2LXwd66NKCaNe8qkb9bHx2R2kau7wYZ2uo/edit#rangeid=659036372","Insert Primary Material Mass")</f>
        <v>Insert Primary Material Mass</v>
      </c>
      <c r="H18" s="7"/>
    </row>
    <row r="19" spans="2:8" ht="16" x14ac:dyDescent="0.2">
      <c r="B19" s="6">
        <v>4</v>
      </c>
      <c r="C19" s="6" t="s">
        <v>11</v>
      </c>
      <c r="D19" s="7"/>
      <c r="E19" s="7"/>
      <c r="F19" s="7"/>
      <c r="G19" s="7"/>
      <c r="H19" s="7"/>
    </row>
    <row r="20" spans="2:8" ht="16" x14ac:dyDescent="0.2">
      <c r="B20" s="6">
        <v>5</v>
      </c>
      <c r="C20" s="6" t="s">
        <v>12</v>
      </c>
      <c r="D20" s="7"/>
      <c r="E20" s="7"/>
      <c r="F20" s="7"/>
      <c r="G20" s="9" t="str">
        <f>HYPERLINK("https://docs.google.com/spreadsheets/d/17cFOijYvJ2LXwd66NKCaNe8qkb9bHx2R2kau7wYZ2uo/edit#rangeid=18174617","Insert Support Material Mass")</f>
        <v>Insert Support Material Mass</v>
      </c>
      <c r="H20" s="7"/>
    </row>
    <row r="21" spans="2:8" ht="16" x14ac:dyDescent="0.2">
      <c r="B21" s="6">
        <v>6</v>
      </c>
      <c r="C21" s="6" t="s">
        <v>13</v>
      </c>
      <c r="D21" s="7"/>
      <c r="E21" s="7"/>
      <c r="F21" s="7"/>
      <c r="G21" s="9" t="str">
        <f>HYPERLINK("https://docs.google.com/spreadsheets/d/17cFOijYvJ2LXwd66NKCaNe8qkb9bHx2R2kau7wYZ2uo/edit#rangeid=1519186447","Operator Time")</f>
        <v>Operator Time</v>
      </c>
      <c r="H21" s="7"/>
    </row>
    <row r="22" spans="2:8" ht="16" x14ac:dyDescent="0.2">
      <c r="B22" s="6">
        <v>7</v>
      </c>
      <c r="C22" s="6" t="s">
        <v>14</v>
      </c>
      <c r="D22" s="7"/>
      <c r="E22" s="7"/>
      <c r="F22" s="7"/>
      <c r="G22" s="9" t="str">
        <f>HYPERLINK("https://docs.google.com/spreadsheets/d/17cFOijYvJ2LXwd66NKCaNe8qkb9bHx2R2kau7wYZ2uo/edit#rangeid=378043007","Post-Process Time")</f>
        <v>Post-Process Time</v>
      </c>
      <c r="H22" s="7"/>
    </row>
    <row r="23" spans="2:8" ht="16" x14ac:dyDescent="0.2">
      <c r="B23" s="6">
        <v>8</v>
      </c>
      <c r="C23" s="6" t="s">
        <v>15</v>
      </c>
      <c r="D23" s="7"/>
      <c r="E23" s="7"/>
      <c r="F23" s="7"/>
      <c r="G23" s="9" t="str">
        <f>HYPERLINK("https://docs.google.com/spreadsheets/d/17cFOijYvJ2LXwd66NKCaNe8qkb9bHx2R2kau7wYZ2uo/edit#rangeid=940946902","Profit")</f>
        <v>Profit</v>
      </c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P41"/>
  <sheetViews>
    <sheetView showGridLines="0" tabSelected="1" workbookViewId="0">
      <selection activeCell="E21" sqref="E21"/>
    </sheetView>
  </sheetViews>
  <sheetFormatPr baseColWidth="10" defaultColWidth="14.5" defaultRowHeight="15.75" customHeight="1" x14ac:dyDescent="0.15"/>
  <cols>
    <col min="2" max="2" width="9.5" customWidth="1"/>
    <col min="3" max="3" width="29.1640625" customWidth="1"/>
    <col min="4" max="4" width="4.5" customWidth="1"/>
    <col min="5" max="5" width="9.33203125" customWidth="1"/>
    <col min="6" max="8" width="4.5" customWidth="1"/>
    <col min="9" max="9" width="8" customWidth="1"/>
    <col min="10" max="10" width="4.5" customWidth="1"/>
    <col min="11" max="11" width="6.5" customWidth="1"/>
    <col min="14" max="14" width="24.6640625" customWidth="1"/>
  </cols>
  <sheetData>
    <row r="4" spans="2:16" ht="13" x14ac:dyDescent="0.15">
      <c r="B4" s="11" t="s">
        <v>16</v>
      </c>
      <c r="C4" s="12" t="s">
        <v>17</v>
      </c>
      <c r="D4" s="13"/>
      <c r="E4" s="13" t="s">
        <v>18</v>
      </c>
      <c r="F4" s="14"/>
      <c r="G4" s="14" t="s">
        <v>19</v>
      </c>
      <c r="H4" s="13"/>
      <c r="I4" s="13" t="s">
        <v>20</v>
      </c>
      <c r="J4" s="13"/>
      <c r="K4" s="13" t="s">
        <v>21</v>
      </c>
    </row>
    <row r="5" spans="2:16" ht="13" x14ac:dyDescent="0.15">
      <c r="B5" s="15"/>
      <c r="C5" s="5"/>
      <c r="D5" s="16"/>
      <c r="E5" s="16"/>
      <c r="F5" s="17"/>
      <c r="G5" s="17"/>
      <c r="H5" s="16"/>
      <c r="I5" s="16"/>
      <c r="J5" s="16"/>
      <c r="K5" s="16"/>
      <c r="N5" s="5" t="s">
        <v>22</v>
      </c>
    </row>
    <row r="6" spans="2:16" ht="13" x14ac:dyDescent="0.15">
      <c r="B6" s="15"/>
      <c r="C6" s="60" t="s">
        <v>23</v>
      </c>
      <c r="D6" s="61"/>
      <c r="E6" s="61"/>
      <c r="F6" s="61"/>
      <c r="G6" s="61"/>
      <c r="H6" s="19"/>
      <c r="I6" s="19"/>
      <c r="J6" s="20"/>
      <c r="K6" s="20"/>
      <c r="N6" s="21" t="s">
        <v>24</v>
      </c>
    </row>
    <row r="7" spans="2:16" ht="13" hidden="1" x14ac:dyDescent="0.15">
      <c r="B7" s="15"/>
      <c r="C7" s="5" t="s">
        <v>25</v>
      </c>
      <c r="E7" s="22">
        <f>Depreciation!C9</f>
        <v>0.23333333333333334</v>
      </c>
      <c r="F7" s="23"/>
      <c r="G7" s="23"/>
      <c r="H7" s="24"/>
      <c r="I7" s="24"/>
      <c r="J7" s="24"/>
      <c r="K7" s="24"/>
    </row>
    <row r="8" spans="2:16" ht="13" hidden="1" x14ac:dyDescent="0.15">
      <c r="B8" s="15"/>
      <c r="C8" s="5" t="s">
        <v>26</v>
      </c>
      <c r="E8" s="25">
        <f>'Power Consumption'!C7</f>
        <v>0.18</v>
      </c>
      <c r="F8" s="23"/>
      <c r="G8" s="23"/>
      <c r="H8" s="24"/>
      <c r="I8" s="24"/>
      <c r="J8" s="24"/>
      <c r="K8" s="24"/>
    </row>
    <row r="9" spans="2:16" ht="13" hidden="1" x14ac:dyDescent="0.15">
      <c r="B9" s="15"/>
      <c r="C9" s="5" t="s">
        <v>27</v>
      </c>
      <c r="E9" s="22">
        <f>Maintenance!D14</f>
        <v>0.42775999999999997</v>
      </c>
      <c r="F9" s="23"/>
      <c r="G9" s="23"/>
      <c r="H9" s="24"/>
      <c r="I9" s="24"/>
      <c r="J9" s="24"/>
      <c r="K9" s="24"/>
    </row>
    <row r="10" spans="2:16" ht="13" x14ac:dyDescent="0.15">
      <c r="B10" s="26">
        <v>1</v>
      </c>
      <c r="C10" s="5" t="s">
        <v>28</v>
      </c>
      <c r="E10" s="22">
        <f>Depreciation!C9+Maintenance!D14+'Power Consumption'!C7</f>
        <v>0.84109333333333325</v>
      </c>
      <c r="F10" s="17"/>
      <c r="G10" s="17" t="s">
        <v>29</v>
      </c>
      <c r="H10" s="16"/>
      <c r="I10" s="27">
        <v>1</v>
      </c>
      <c r="J10" s="24"/>
      <c r="K10" s="28">
        <f>E10*I10</f>
        <v>0.84109333333333325</v>
      </c>
      <c r="N10" s="29" t="s">
        <v>30</v>
      </c>
      <c r="O10" s="30"/>
      <c r="P10" s="30"/>
    </row>
    <row r="11" spans="2:16" ht="13" x14ac:dyDescent="0.15">
      <c r="B11" s="15"/>
      <c r="F11" s="31"/>
      <c r="G11" s="31"/>
      <c r="H11" s="24"/>
      <c r="I11" s="24"/>
      <c r="J11" s="24"/>
      <c r="K11" s="24"/>
    </row>
    <row r="12" spans="2:16" ht="13" x14ac:dyDescent="0.15">
      <c r="B12" s="15"/>
      <c r="C12" s="60" t="s">
        <v>31</v>
      </c>
      <c r="D12" s="61"/>
      <c r="E12" s="61"/>
      <c r="F12" s="61"/>
      <c r="G12" s="61"/>
      <c r="H12" s="20"/>
      <c r="I12" s="20"/>
      <c r="J12" s="20"/>
      <c r="K12" s="20"/>
    </row>
    <row r="13" spans="2:16" ht="13" x14ac:dyDescent="0.15">
      <c r="B13" s="26">
        <v>2</v>
      </c>
      <c r="C13" s="5" t="s">
        <v>32</v>
      </c>
      <c r="E13" s="22">
        <f>Material!C4/Material!D4</f>
        <v>0.03</v>
      </c>
      <c r="F13" s="32"/>
      <c r="G13" s="32" t="s">
        <v>33</v>
      </c>
      <c r="H13" s="16"/>
      <c r="I13" s="27">
        <v>50</v>
      </c>
      <c r="J13" s="24"/>
      <c r="K13" s="28">
        <f t="shared" ref="K13:K14" si="0">E13*I13</f>
        <v>1.5</v>
      </c>
    </row>
    <row r="14" spans="2:16" ht="13" x14ac:dyDescent="0.15">
      <c r="B14" s="26">
        <v>3</v>
      </c>
      <c r="C14" s="5" t="s">
        <v>34</v>
      </c>
      <c r="E14" s="22">
        <f>Material!C5/Material!D5</f>
        <v>0</v>
      </c>
      <c r="F14" s="32"/>
      <c r="G14" s="32" t="s">
        <v>33</v>
      </c>
      <c r="H14" s="16"/>
      <c r="I14" s="27">
        <v>0</v>
      </c>
      <c r="J14" s="24"/>
      <c r="K14" s="28">
        <f t="shared" si="0"/>
        <v>0</v>
      </c>
    </row>
    <row r="15" spans="2:16" ht="13" x14ac:dyDescent="0.15">
      <c r="B15" s="15"/>
      <c r="H15" s="24"/>
      <c r="I15" s="24"/>
      <c r="J15" s="24"/>
      <c r="K15" s="24"/>
    </row>
    <row r="16" spans="2:16" ht="13" x14ac:dyDescent="0.15">
      <c r="B16" s="26">
        <v>4</v>
      </c>
      <c r="C16" s="33" t="s">
        <v>35</v>
      </c>
      <c r="D16" s="33"/>
      <c r="E16" s="33"/>
      <c r="F16" s="33"/>
      <c r="G16" s="33"/>
      <c r="H16" s="34"/>
      <c r="I16" s="35">
        <v>0</v>
      </c>
      <c r="J16" s="36"/>
      <c r="K16" s="37">
        <f>(8+K13)*I16</f>
        <v>0</v>
      </c>
    </row>
    <row r="17" spans="2:11" ht="13" x14ac:dyDescent="0.15">
      <c r="B17" s="15"/>
      <c r="H17" s="24"/>
      <c r="I17" s="24"/>
      <c r="J17" s="24"/>
      <c r="K17" s="24"/>
    </row>
    <row r="18" spans="2:11" ht="13" x14ac:dyDescent="0.15">
      <c r="B18" s="15"/>
      <c r="C18" s="60" t="s">
        <v>36</v>
      </c>
      <c r="D18" s="61"/>
      <c r="E18" s="61"/>
      <c r="F18" s="61"/>
      <c r="G18" s="61"/>
      <c r="H18" s="20"/>
      <c r="I18" s="20"/>
      <c r="J18" s="20"/>
      <c r="K18" s="20"/>
    </row>
    <row r="19" spans="2:11" ht="13" x14ac:dyDescent="0.15">
      <c r="B19" s="26">
        <v>5</v>
      </c>
      <c r="C19" s="5" t="s">
        <v>37</v>
      </c>
      <c r="D19" s="38"/>
      <c r="E19" s="64">
        <v>10</v>
      </c>
      <c r="F19" s="17"/>
      <c r="G19" s="62" t="s">
        <v>29</v>
      </c>
      <c r="H19" s="16"/>
      <c r="I19" s="27">
        <v>0.5</v>
      </c>
      <c r="J19" s="24"/>
      <c r="K19" s="28">
        <f>E19*I19</f>
        <v>5</v>
      </c>
    </row>
    <row r="20" spans="2:11" ht="13" x14ac:dyDescent="0.15">
      <c r="B20" s="26">
        <v>6</v>
      </c>
      <c r="C20" s="5" t="s">
        <v>38</v>
      </c>
      <c r="D20" s="38"/>
      <c r="E20" s="63"/>
      <c r="F20" s="17"/>
      <c r="G20" s="63"/>
      <c r="H20" s="16"/>
      <c r="I20" s="27">
        <v>0.3</v>
      </c>
      <c r="J20" s="24"/>
      <c r="K20" s="28">
        <f>E19*I20</f>
        <v>3</v>
      </c>
    </row>
    <row r="21" spans="2:11" ht="13" x14ac:dyDescent="0.15">
      <c r="B21" s="15"/>
      <c r="H21" s="24"/>
      <c r="I21" s="24"/>
      <c r="J21" s="24"/>
      <c r="K21" s="24"/>
    </row>
    <row r="22" spans="2:11" ht="13" x14ac:dyDescent="0.15">
      <c r="B22" s="15"/>
      <c r="C22" s="60" t="s">
        <v>39</v>
      </c>
      <c r="D22" s="61"/>
      <c r="E22" s="61"/>
      <c r="F22" s="61"/>
      <c r="G22" s="61"/>
      <c r="H22" s="20"/>
      <c r="I22" s="20"/>
      <c r="J22" s="20"/>
      <c r="K22" s="20"/>
    </row>
    <row r="23" spans="2:11" ht="13" x14ac:dyDescent="0.15">
      <c r="B23" s="26">
        <v>7</v>
      </c>
      <c r="C23" s="5" t="s">
        <v>40</v>
      </c>
      <c r="D23" s="38"/>
      <c r="E23" s="64">
        <v>15</v>
      </c>
      <c r="F23" s="17"/>
      <c r="G23" s="62" t="s">
        <v>29</v>
      </c>
      <c r="H23" s="16"/>
      <c r="I23" s="27">
        <v>0</v>
      </c>
      <c r="J23" s="24"/>
      <c r="K23" s="28">
        <f>E23*I23</f>
        <v>0</v>
      </c>
    </row>
    <row r="24" spans="2:11" ht="13" x14ac:dyDescent="0.15">
      <c r="B24" s="26">
        <v>8</v>
      </c>
      <c r="C24" s="5" t="s">
        <v>41</v>
      </c>
      <c r="D24" s="38"/>
      <c r="E24" s="63"/>
      <c r="F24" s="17"/>
      <c r="G24" s="63"/>
      <c r="H24" s="16"/>
      <c r="I24" s="27">
        <v>0</v>
      </c>
      <c r="J24" s="24"/>
      <c r="K24" s="28">
        <f>E23*I24</f>
        <v>0</v>
      </c>
    </row>
    <row r="25" spans="2:11" ht="13" x14ac:dyDescent="0.15">
      <c r="B25" s="15"/>
      <c r="C25" s="18"/>
      <c r="D25" s="2"/>
      <c r="E25" s="2"/>
      <c r="F25" s="2"/>
      <c r="G25" s="2"/>
      <c r="H25" s="2"/>
      <c r="I25" s="2"/>
      <c r="J25" s="20"/>
      <c r="K25" s="20"/>
    </row>
    <row r="26" spans="2:11" ht="13" x14ac:dyDescent="0.15">
      <c r="B26" s="26">
        <v>9</v>
      </c>
      <c r="C26" s="5" t="s">
        <v>42</v>
      </c>
      <c r="J26" s="24"/>
      <c r="K26" s="28">
        <f>SUM(K10:K25)</f>
        <v>10.341093333333333</v>
      </c>
    </row>
    <row r="27" spans="2:11" ht="13" x14ac:dyDescent="0.15">
      <c r="B27" s="26">
        <v>10</v>
      </c>
      <c r="C27" s="5" t="s">
        <v>43</v>
      </c>
      <c r="D27" s="5"/>
      <c r="E27" s="5"/>
      <c r="F27" s="5"/>
      <c r="G27" s="5"/>
      <c r="H27" s="39"/>
      <c r="I27" s="40">
        <v>0.1</v>
      </c>
      <c r="K27" s="22">
        <f>K26*I27</f>
        <v>1.0341093333333333</v>
      </c>
    </row>
    <row r="29" spans="2:11" ht="13" x14ac:dyDescent="0.15">
      <c r="C29" s="41" t="s">
        <v>44</v>
      </c>
      <c r="D29" s="42"/>
      <c r="E29" s="42"/>
      <c r="F29" s="42"/>
      <c r="G29" s="42"/>
      <c r="H29" s="42"/>
      <c r="I29" s="42"/>
      <c r="J29" s="42"/>
      <c r="K29" s="43">
        <f>K26+K27</f>
        <v>11.375202666666667</v>
      </c>
    </row>
    <row r="32" spans="2:11" ht="13" x14ac:dyDescent="0.15">
      <c r="C32" s="5" t="s">
        <v>45</v>
      </c>
    </row>
    <row r="34" spans="3:15" ht="13" x14ac:dyDescent="0.15">
      <c r="N34" s="5"/>
    </row>
    <row r="35" spans="3:15" ht="13" x14ac:dyDescent="0.15">
      <c r="C35" s="5"/>
      <c r="N35" s="5"/>
      <c r="O35" s="5"/>
    </row>
    <row r="36" spans="3:15" ht="13" x14ac:dyDescent="0.15">
      <c r="N36" s="5"/>
    </row>
    <row r="37" spans="3:15" ht="13" x14ac:dyDescent="0.15">
      <c r="N37" s="5"/>
    </row>
    <row r="38" spans="3:15" ht="13" x14ac:dyDescent="0.15">
      <c r="N38" s="5"/>
    </row>
    <row r="39" spans="3:15" ht="13" x14ac:dyDescent="0.15">
      <c r="N39" s="5"/>
    </row>
    <row r="40" spans="3:15" ht="13" x14ac:dyDescent="0.15">
      <c r="N40" s="5"/>
    </row>
    <row r="41" spans="3:15" ht="13" x14ac:dyDescent="0.15">
      <c r="N41" s="5"/>
    </row>
  </sheetData>
  <mergeCells count="8">
    <mergeCell ref="C6:G6"/>
    <mergeCell ref="C12:G12"/>
    <mergeCell ref="G19:G20"/>
    <mergeCell ref="G23:G24"/>
    <mergeCell ref="E23:E24"/>
    <mergeCell ref="E19:E20"/>
    <mergeCell ref="C18:G18"/>
    <mergeCell ref="C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B2:G8"/>
  <sheetViews>
    <sheetView showGridLines="0" workbookViewId="0">
      <selection activeCell="C5" sqref="C5"/>
    </sheetView>
  </sheetViews>
  <sheetFormatPr baseColWidth="10" defaultColWidth="14.5" defaultRowHeight="15.75" customHeight="1" x14ac:dyDescent="0.15"/>
  <cols>
    <col min="2" max="2" width="19.5" customWidth="1"/>
    <col min="5" max="5" width="5.5" customWidth="1"/>
  </cols>
  <sheetData>
    <row r="2" spans="2:7" ht="15.75" customHeight="1" x14ac:dyDescent="0.15">
      <c r="B2" s="18" t="s">
        <v>46</v>
      </c>
      <c r="C2" s="44" t="s">
        <v>18</v>
      </c>
      <c r="D2" s="19" t="s">
        <v>47</v>
      </c>
      <c r="E2" s="45" t="s">
        <v>48</v>
      </c>
    </row>
    <row r="3" spans="2:7" ht="15.75" customHeight="1" x14ac:dyDescent="0.15">
      <c r="B3" s="5"/>
      <c r="C3" s="46"/>
      <c r="D3" s="5"/>
      <c r="E3" s="15"/>
    </row>
    <row r="4" spans="2:7" ht="15.75" customHeight="1" x14ac:dyDescent="0.15">
      <c r="B4" s="5" t="s">
        <v>49</v>
      </c>
      <c r="C4" s="47">
        <v>30</v>
      </c>
      <c r="D4" s="21">
        <v>1000</v>
      </c>
      <c r="E4" s="26" t="s">
        <v>33</v>
      </c>
      <c r="G4" s="5" t="s">
        <v>50</v>
      </c>
    </row>
    <row r="5" spans="2:7" ht="15.75" customHeight="1" x14ac:dyDescent="0.15">
      <c r="B5" s="5" t="s">
        <v>51</v>
      </c>
      <c r="C5" s="47">
        <v>0</v>
      </c>
      <c r="D5" s="21">
        <v>1000</v>
      </c>
      <c r="E5" s="26" t="s">
        <v>33</v>
      </c>
      <c r="G5" s="5" t="s">
        <v>52</v>
      </c>
    </row>
    <row r="8" spans="2:7" ht="15.75" customHeight="1" x14ac:dyDescent="0.15">
      <c r="B8" s="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B2:E9"/>
  <sheetViews>
    <sheetView showGridLines="0" workbookViewId="0">
      <selection activeCell="C7" sqref="C7"/>
    </sheetView>
  </sheetViews>
  <sheetFormatPr baseColWidth="10" defaultColWidth="14.5" defaultRowHeight="15.75" customHeight="1" x14ac:dyDescent="0.15"/>
  <cols>
    <col min="2" max="2" width="26" customWidth="1"/>
    <col min="4" max="4" width="4.5" customWidth="1"/>
  </cols>
  <sheetData>
    <row r="2" spans="2:5" ht="15.75" customHeight="1" x14ac:dyDescent="0.15">
      <c r="B2" s="18" t="s">
        <v>54</v>
      </c>
      <c r="C2" s="19" t="s">
        <v>55</v>
      </c>
      <c r="D2" s="48"/>
      <c r="E2" s="48" t="s">
        <v>48</v>
      </c>
    </row>
    <row r="3" spans="2:5" ht="15.75" customHeight="1" x14ac:dyDescent="0.15">
      <c r="B3" s="5"/>
      <c r="C3" s="5"/>
      <c r="D3" s="32"/>
      <c r="E3" s="32"/>
    </row>
    <row r="4" spans="2:5" ht="15.75" customHeight="1" x14ac:dyDescent="0.15">
      <c r="B4" s="5" t="s">
        <v>56</v>
      </c>
      <c r="C4" s="47">
        <v>350</v>
      </c>
      <c r="D4" s="31"/>
      <c r="E4" s="31"/>
    </row>
    <row r="5" spans="2:5" ht="15.75" customHeight="1" x14ac:dyDescent="0.15">
      <c r="B5" s="5" t="s">
        <v>57</v>
      </c>
      <c r="C5" s="5">
        <v>3</v>
      </c>
      <c r="D5" s="32"/>
      <c r="E5" s="32" t="s">
        <v>58</v>
      </c>
    </row>
    <row r="6" spans="2:5" ht="15.75" customHeight="1" x14ac:dyDescent="0.15">
      <c r="B6" s="5" t="s">
        <v>59</v>
      </c>
      <c r="C6" s="21">
        <v>500</v>
      </c>
      <c r="D6" s="32"/>
      <c r="E6" s="32" t="s">
        <v>60</v>
      </c>
    </row>
    <row r="7" spans="2:5" ht="15.75" customHeight="1" x14ac:dyDescent="0.15">
      <c r="B7" s="5" t="s">
        <v>61</v>
      </c>
      <c r="C7" s="49">
        <v>0</v>
      </c>
      <c r="D7" s="31"/>
      <c r="E7" s="31"/>
    </row>
    <row r="8" spans="2:5" ht="15.75" customHeight="1" x14ac:dyDescent="0.15">
      <c r="B8" s="5"/>
      <c r="C8" s="49"/>
      <c r="D8" s="31"/>
      <c r="E8" s="31"/>
    </row>
    <row r="9" spans="2:5" ht="15.75" customHeight="1" x14ac:dyDescent="0.15">
      <c r="B9" s="41" t="s">
        <v>28</v>
      </c>
      <c r="C9" s="43">
        <f>(C4-C7)/C5*(1/C6)</f>
        <v>0.23333333333333334</v>
      </c>
      <c r="D9" s="50"/>
      <c r="E9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B2:D14"/>
  <sheetViews>
    <sheetView showGridLines="0" workbookViewId="0"/>
  </sheetViews>
  <sheetFormatPr baseColWidth="10" defaultColWidth="14.5" defaultRowHeight="15.75" customHeight="1" x14ac:dyDescent="0.15"/>
  <cols>
    <col min="2" max="2" width="25.6640625" customWidth="1"/>
    <col min="3" max="3" width="9.6640625" customWidth="1"/>
  </cols>
  <sheetData>
    <row r="2" spans="2:4" ht="15.75" customHeight="1" x14ac:dyDescent="0.15">
      <c r="B2" s="18" t="s">
        <v>62</v>
      </c>
      <c r="C2" s="19"/>
      <c r="D2" s="19" t="s">
        <v>18</v>
      </c>
    </row>
    <row r="3" spans="2:4" ht="15.75" customHeight="1" x14ac:dyDescent="0.15">
      <c r="B3" s="5"/>
      <c r="C3" s="49"/>
      <c r="D3" s="49"/>
    </row>
    <row r="4" spans="2:4" ht="15.75" customHeight="1" x14ac:dyDescent="0.15">
      <c r="B4" s="5" t="s">
        <v>63</v>
      </c>
      <c r="C4" s="49"/>
      <c r="D4" s="47">
        <v>35.9</v>
      </c>
    </row>
    <row r="5" spans="2:4" ht="15.75" customHeight="1" x14ac:dyDescent="0.15">
      <c r="B5" s="5" t="s">
        <v>64</v>
      </c>
      <c r="C5" s="49"/>
      <c r="D5" s="47">
        <v>18.899999999999999</v>
      </c>
    </row>
    <row r="6" spans="2:4" ht="15.75" customHeight="1" x14ac:dyDescent="0.15">
      <c r="B6" s="5" t="s">
        <v>65</v>
      </c>
      <c r="C6" s="49"/>
      <c r="D6" s="47">
        <v>24.9</v>
      </c>
    </row>
    <row r="7" spans="2:4" ht="15.75" customHeight="1" x14ac:dyDescent="0.15">
      <c r="B7" s="5" t="s">
        <v>66</v>
      </c>
      <c r="C7" s="49"/>
      <c r="D7" s="47">
        <v>18.899999999999999</v>
      </c>
    </row>
    <row r="8" spans="2:4" ht="15.75" customHeight="1" x14ac:dyDescent="0.15">
      <c r="B8" s="5" t="s">
        <v>67</v>
      </c>
      <c r="C8" s="49"/>
      <c r="D8" s="47">
        <v>34.5</v>
      </c>
    </row>
    <row r="9" spans="2:4" ht="15.75" customHeight="1" x14ac:dyDescent="0.15">
      <c r="B9" s="5" t="s">
        <v>68</v>
      </c>
      <c r="C9" s="49"/>
      <c r="D9" s="47">
        <v>36.880000000000003</v>
      </c>
    </row>
    <row r="10" spans="2:4" ht="15.75" customHeight="1" x14ac:dyDescent="0.15">
      <c r="B10" s="5" t="s">
        <v>69</v>
      </c>
      <c r="C10" s="49"/>
      <c r="D10" s="47">
        <v>43.9</v>
      </c>
    </row>
    <row r="11" spans="2:4" ht="15.75" customHeight="1" x14ac:dyDescent="0.15">
      <c r="B11" s="5"/>
      <c r="C11" s="49"/>
      <c r="D11" s="49"/>
    </row>
    <row r="12" spans="2:4" ht="15.75" customHeight="1" x14ac:dyDescent="0.15">
      <c r="B12" s="51" t="s">
        <v>70</v>
      </c>
      <c r="C12" s="52"/>
      <c r="D12" s="53">
        <f>SUM(D4:D10)</f>
        <v>213.88</v>
      </c>
    </row>
    <row r="14" spans="2:4" ht="15.75" customHeight="1" x14ac:dyDescent="0.15">
      <c r="B14" s="41" t="s">
        <v>71</v>
      </c>
      <c r="C14" s="42"/>
      <c r="D14" s="43">
        <f>D12/(Depreciation!C6)</f>
        <v>0.42775999999999997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  <outlinePr summaryBelow="0" summaryRight="0"/>
  </sheetPr>
  <dimension ref="B2:I12"/>
  <sheetViews>
    <sheetView showGridLines="0" workbookViewId="0">
      <selection activeCell="C7" sqref="C7"/>
    </sheetView>
  </sheetViews>
  <sheetFormatPr baseColWidth="10" defaultColWidth="14.5" defaultRowHeight="15.75" customHeight="1" x14ac:dyDescent="0.15"/>
  <cols>
    <col min="2" max="2" width="25.1640625" customWidth="1"/>
    <col min="4" max="4" width="5.5" customWidth="1"/>
    <col min="7" max="7" width="21.1640625" customWidth="1"/>
  </cols>
  <sheetData>
    <row r="2" spans="2:9" ht="15.75" customHeight="1" x14ac:dyDescent="0.15">
      <c r="B2" s="18" t="s">
        <v>72</v>
      </c>
      <c r="C2" s="19" t="s">
        <v>55</v>
      </c>
      <c r="D2" s="45" t="s">
        <v>48</v>
      </c>
    </row>
    <row r="3" spans="2:9" ht="15.75" customHeight="1" x14ac:dyDescent="0.15">
      <c r="B3" s="5"/>
      <c r="D3" s="15"/>
    </row>
    <row r="4" spans="2:9" ht="15.75" customHeight="1" x14ac:dyDescent="0.15">
      <c r="B4" s="5" t="s">
        <v>73</v>
      </c>
      <c r="C4" s="21">
        <v>1</v>
      </c>
      <c r="D4" s="26" t="s">
        <v>74</v>
      </c>
      <c r="G4" s="5"/>
    </row>
    <row r="5" spans="2:9" ht="15.75" customHeight="1" x14ac:dyDescent="0.15">
      <c r="B5" s="5" t="s">
        <v>75</v>
      </c>
      <c r="C5" s="47">
        <v>0.18</v>
      </c>
      <c r="D5" s="26" t="s">
        <v>76</v>
      </c>
      <c r="G5" s="5"/>
      <c r="H5" s="54"/>
    </row>
    <row r="6" spans="2:9" ht="15.75" customHeight="1" x14ac:dyDescent="0.15">
      <c r="B6" s="5"/>
      <c r="C6" s="49"/>
      <c r="D6" s="15"/>
      <c r="G6" s="5"/>
      <c r="H6" s="54"/>
    </row>
    <row r="7" spans="2:9" ht="15.75" customHeight="1" x14ac:dyDescent="0.15">
      <c r="B7" s="41" t="s">
        <v>77</v>
      </c>
      <c r="C7" s="56">
        <f>C4*C5</f>
        <v>0.18</v>
      </c>
      <c r="D7" s="55"/>
      <c r="G7" s="5"/>
      <c r="H7" s="54"/>
    </row>
    <row r="9" spans="2:9" ht="15.75" customHeight="1" x14ac:dyDescent="0.15">
      <c r="G9" s="5"/>
      <c r="H9" s="5"/>
      <c r="I9" s="5"/>
    </row>
    <row r="10" spans="2:9" ht="15.75" customHeight="1" x14ac:dyDescent="0.15">
      <c r="G10" s="5"/>
      <c r="H10" s="54"/>
    </row>
    <row r="11" spans="2:9" ht="15.75" customHeight="1" x14ac:dyDescent="0.15">
      <c r="G11" s="5"/>
    </row>
    <row r="12" spans="2:9" ht="15.75" customHeight="1" x14ac:dyDescent="0.15">
      <c r="G12" s="5"/>
      <c r="H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Instruction</vt:lpstr>
      <vt:lpstr>Calculator</vt:lpstr>
      <vt:lpstr>Material</vt:lpstr>
      <vt:lpstr>Depreciation</vt:lpstr>
      <vt:lpstr>Maintenance</vt:lpstr>
      <vt:lpstr>Power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Bersanetti Marco</dc:creator>
  <cp:lastModifiedBy>Microsoft Office User</cp:lastModifiedBy>
  <dcterms:created xsi:type="dcterms:W3CDTF">2020-10-21T10:03:54Z</dcterms:created>
  <dcterms:modified xsi:type="dcterms:W3CDTF">2020-12-05T17:09:32Z</dcterms:modified>
</cp:coreProperties>
</file>