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659EF2ED-6843-40F8-98F7-51D60A42EA42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I23" i="8"/>
  <c r="J23" i="8"/>
  <c r="K23" i="8"/>
  <c r="L23" i="8"/>
  <c r="A24" i="8"/>
  <c r="B24" i="8"/>
  <c r="C24" i="8"/>
  <c r="D24" i="8"/>
  <c r="H24" i="8"/>
  <c r="I24" i="8"/>
  <c r="J24" i="8"/>
  <c r="K24" i="8"/>
  <c r="L24" i="8"/>
  <c r="A25" i="8"/>
  <c r="B25" i="8"/>
  <c r="C25" i="8"/>
  <c r="D25" i="8"/>
  <c r="I25" i="8"/>
  <c r="J25" i="8"/>
  <c r="K25" i="8"/>
  <c r="L25" i="8"/>
  <c r="A26" i="8"/>
  <c r="B26" i="8"/>
  <c r="C26" i="8"/>
  <c r="D26" i="8"/>
  <c r="I26" i="8"/>
  <c r="J26" i="8"/>
  <c r="K26" i="8"/>
  <c r="L26" i="8"/>
  <c r="A27" i="8"/>
  <c r="B27" i="8"/>
  <c r="C27" i="8"/>
  <c r="D27" i="8"/>
  <c r="I27" i="8"/>
  <c r="J27" i="8"/>
  <c r="K27" i="8"/>
  <c r="L27" i="8"/>
  <c r="A28" i="8"/>
  <c r="B28" i="8"/>
  <c r="C28" i="8"/>
  <c r="D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G21" i="8" s="1"/>
  <c r="J21" i="5"/>
  <c r="H21" i="8" s="1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G25" i="8" s="1"/>
  <c r="J25" i="5"/>
  <c r="H25" i="8" s="1"/>
  <c r="H24" i="5"/>
  <c r="J24" i="5"/>
  <c r="H27" i="5"/>
  <c r="J27" i="5"/>
  <c r="H27" i="8" s="1"/>
  <c r="H26" i="5"/>
  <c r="G26" i="8" s="1"/>
  <c r="J26" i="5"/>
  <c r="B6" i="7" s="1"/>
  <c r="H23" i="5"/>
  <c r="G23" i="8" s="1"/>
  <c r="J23" i="5"/>
  <c r="H23" i="8" s="1"/>
  <c r="H30" i="5"/>
  <c r="B5" i="7" s="1"/>
  <c r="D5" i="7" s="1"/>
  <c r="J30" i="5"/>
  <c r="H29" i="5"/>
  <c r="J29" i="5"/>
  <c r="H28" i="5"/>
  <c r="G28" i="8" s="1"/>
  <c r="J28" i="5"/>
  <c r="H28" i="8" s="1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E13" i="6" l="1"/>
  <c r="B7" i="7"/>
  <c r="D7" i="7" s="1"/>
  <c r="G27" i="8"/>
  <c r="R27" i="8" s="1" a="1"/>
  <c r="R27" i="8" s="1"/>
  <c r="H26" i="8"/>
  <c r="B9" i="7"/>
  <c r="D9" i="7" s="1"/>
  <c r="I45" i="6"/>
  <c r="B13" i="7"/>
  <c r="D13" i="7" s="1"/>
  <c r="C37" i="6"/>
  <c r="B8" i="7"/>
  <c r="D8" i="7" s="1"/>
  <c r="G24" i="8"/>
  <c r="H17" i="6"/>
  <c r="C13" i="6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30" i="8" l="1" a="1"/>
  <c r="R30" i="8" s="1"/>
  <c r="R26" i="8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<sst xmlns="http://schemas.openxmlformats.org/spreadsheetml/2006/main" count="300" uniqueCount="102">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</sst>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29" sqref="Q29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>
        <f t="shared" si="4"/>
        <v>0</v>
      </c>
      <c r="I21" s="6" t="s">
        <v>17</v>
      </c>
      <c r="J21" s="66">
        <f t="shared" si="5"/>
        <v>2</v>
      </c>
      <c r="K21" s="94">
        <f t="shared" si="6"/>
        <v>0</v>
      </c>
      <c r="L21" s="101">
        <v>15</v>
      </c>
      <c r="M21" s="6" t="s">
        <v>17</v>
      </c>
      <c r="N21" s="102">
        <v>21</v>
      </c>
      <c r="O21" s="102">
        <v>15</v>
      </c>
      <c r="P21" s="6" t="s">
        <v>17</v>
      </c>
      <c r="Q21" s="102">
        <v>21</v>
      </c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>
        <f t="shared" si="4"/>
        <v>0</v>
      </c>
      <c r="I23" s="6" t="s">
        <v>17</v>
      </c>
      <c r="J23" s="66">
        <f t="shared" si="5"/>
        <v>2</v>
      </c>
      <c r="K23" s="94">
        <f t="shared" si="6"/>
        <v>0</v>
      </c>
      <c r="L23" s="101">
        <v>15</v>
      </c>
      <c r="M23" s="6" t="s">
        <v>17</v>
      </c>
      <c r="N23" s="102">
        <v>21</v>
      </c>
      <c r="O23" s="102">
        <v>15</v>
      </c>
      <c r="P23" s="6" t="s">
        <v>17</v>
      </c>
      <c r="Q23" s="102">
        <v>21</v>
      </c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>
        <f t="shared" si="4"/>
        <v>0</v>
      </c>
      <c r="I24" s="7" t="s">
        <v>17</v>
      </c>
      <c r="J24" s="67">
        <f t="shared" si="5"/>
        <v>2</v>
      </c>
      <c r="K24" s="98">
        <f t="shared" si="6"/>
        <v>0</v>
      </c>
      <c r="L24" s="99">
        <v>15</v>
      </c>
      <c r="M24" s="7" t="s">
        <v>17</v>
      </c>
      <c r="N24" s="100">
        <v>21</v>
      </c>
      <c r="O24" s="100">
        <v>15</v>
      </c>
      <c r="P24" s="7" t="s">
        <v>17</v>
      </c>
      <c r="Q24" s="100">
        <v>21</v>
      </c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Adamson / Müller</v>
      </c>
      <c r="H25" s="66">
        <f t="shared" si="4"/>
        <v>2</v>
      </c>
      <c r="I25" s="6" t="s">
        <v>17</v>
      </c>
      <c r="J25" s="66">
        <f t="shared" si="5"/>
        <v>0</v>
      </c>
      <c r="K25" s="94">
        <f t="shared" si="6"/>
        <v>0</v>
      </c>
      <c r="L25" s="101">
        <v>21</v>
      </c>
      <c r="M25" s="6" t="s">
        <v>17</v>
      </c>
      <c r="N25" s="102">
        <v>15</v>
      </c>
      <c r="O25" s="102">
        <v>21</v>
      </c>
      <c r="P25" s="6" t="s">
        <v>17</v>
      </c>
      <c r="Q25" s="102">
        <v>15</v>
      </c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Lendl / Kurzawa</v>
      </c>
      <c r="F26" s="7" t="s">
        <v>7</v>
      </c>
      <c r="G26" s="7" t="str">
        <f>IF($H$23=$J$23,CONCATENATE("Loser Match #",$A$23),IF($H$23&lt;$J$23,$E$23,$G$23))</f>
        <v>Allemann / Schaller</v>
      </c>
      <c r="H26" s="67">
        <f t="shared" si="4"/>
        <v>0</v>
      </c>
      <c r="I26" s="7" t="s">
        <v>17</v>
      </c>
      <c r="J26" s="67">
        <f t="shared" si="5"/>
        <v>2</v>
      </c>
      <c r="K26" s="98">
        <f t="shared" si="6"/>
        <v>0</v>
      </c>
      <c r="L26" s="99">
        <v>15</v>
      </c>
      <c r="M26" s="7" t="s">
        <v>17</v>
      </c>
      <c r="N26" s="100">
        <v>21</v>
      </c>
      <c r="O26" s="100">
        <v>15</v>
      </c>
      <c r="P26" s="7" t="s">
        <v>17</v>
      </c>
      <c r="Q26" s="100">
        <v>21</v>
      </c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2</v>
      </c>
      <c r="D27" s="93">
        <v>0.60416666666666663</v>
      </c>
      <c r="E27" s="6" t="str">
        <f>IF($H$25=$J$25,CONCATENATE("Winner Match #",$A$25),IF($H$25&gt;$J$25,$E$25,$G$25))</f>
        <v>Bothen / Arndt</v>
      </c>
      <c r="F27" s="6" t="s">
        <v>7</v>
      </c>
      <c r="G27" s="6" t="str">
        <f>IF($H$22=$J$22,CONCATENATE("Loser Match #",$A$22),IF($H$22&lt;$J$22,$E$22,$G$22))</f>
        <v>Baltermi / Hill Azpeitia</v>
      </c>
      <c r="H27" s="66">
        <f t="shared" si="4"/>
        <v>2</v>
      </c>
      <c r="I27" s="6" t="s">
        <v>17</v>
      </c>
      <c r="J27" s="66">
        <f t="shared" si="5"/>
        <v>0</v>
      </c>
      <c r="K27" s="94">
        <f t="shared" si="6"/>
        <v>0</v>
      </c>
      <c r="L27" s="101">
        <v>21</v>
      </c>
      <c r="M27" s="6" t="s">
        <v>17</v>
      </c>
      <c r="N27" s="102">
        <v>15</v>
      </c>
      <c r="O27" s="102">
        <v>21</v>
      </c>
      <c r="P27" s="6" t="s">
        <v>17</v>
      </c>
      <c r="Q27" s="102">
        <v>15</v>
      </c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3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Allemann / Schaller</v>
      </c>
      <c r="H28" s="67">
        <f t="shared" si="4"/>
        <v>0</v>
      </c>
      <c r="I28" s="7" t="s">
        <v>17</v>
      </c>
      <c r="J28" s="67">
        <f t="shared" si="5"/>
        <v>2</v>
      </c>
      <c r="K28" s="98">
        <f t="shared" si="6"/>
        <v>0</v>
      </c>
      <c r="L28" s="99">
        <v>15</v>
      </c>
      <c r="M28" s="7" t="s">
        <v>17</v>
      </c>
      <c r="N28" s="100">
        <v>21</v>
      </c>
      <c r="O28" s="100">
        <v>15</v>
      </c>
      <c r="P28" s="7" t="s">
        <v>17</v>
      </c>
      <c r="Q28" s="100">
        <v>21</v>
      </c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Addiechi / Flückiger</v>
      </c>
      <c r="F29" s="6" t="s">
        <v>7</v>
      </c>
      <c r="G29" s="6" t="str">
        <f>IF($H$27=$J$27,CONCATENATE("Winner Match #",$A$27),IF($H$27&gt;$J$27,$E$27,$G$27))</f>
        <v>Bothen / Arndt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Bosshard / Strebel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3</v>
      </c>
      <c r="D31" s="93">
        <v>0.66666666666666663</v>
      </c>
      <c r="E31" s="6" t="str">
        <f>IF($H$28=$J$28,CONCATENATE("Winner Match #",$A$28),IF($H$28&gt;$J$28,$E$28,$G$28))</f>
        <v>Allemann / Schaller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>
        <f>Resultate!H21</f>
        <v>0</v>
      </c>
      <c r="H21">
        <f>Resultate!J21</f>
        <v>2</v>
      </c>
      <c r="I21" s="129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>
        <f>Resultate!H23</f>
        <v>0</v>
      </c>
      <c r="H23">
        <f>Resultate!J23</f>
        <v>2</v>
      </c>
      <c r="I23" s="129">
        <f>Resultate!K23</f>
        <v>0</v>
      </c>
      <c r="J23">
        <f>Resultate!L23</f>
        <v>15</v>
      </c>
      <c r="K23">
        <f>Resultate!N23</f>
        <v>21</v>
      </c>
      <c r="L23">
        <f>Resultate!O23</f>
        <v>15</v>
      </c>
      <c r="M23">
        <f>Resultate!Q23</f>
        <v>21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>
        <f>Resultate!H24</f>
        <v>0</v>
      </c>
      <c r="H24">
        <f>Resultate!J24</f>
        <v>2</v>
      </c>
      <c r="I24" s="129">
        <f>Resultate!K24</f>
        <v>0</v>
      </c>
      <c r="J24">
        <f>Resultate!L24</f>
        <v>15</v>
      </c>
      <c r="K24">
        <f>Resultate!N24</f>
        <v>21</v>
      </c>
      <c r="L24">
        <f>Resultate!O24</f>
        <v>15</v>
      </c>
      <c r="M24">
        <f>Resultate!Q24</f>
        <v>21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Adamson / Müller</v>
      </c>
      <c r="G25">
        <f>Resultate!H25</f>
        <v>2</v>
      </c>
      <c r="H25">
        <f>Resultate!J25</f>
        <v>0</v>
      </c>
      <c r="I25" s="129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Lendl / Kurzawa</v>
      </c>
      <c r="F26" t="str">
        <f>Resultate!G26</f>
        <v>Allemann / Schaller</v>
      </c>
      <c r="G26">
        <f>Resultate!H26</f>
        <v>0</v>
      </c>
      <c r="H26">
        <f>Resultate!J26</f>
        <v>2</v>
      </c>
      <c r="I26" s="129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2</v>
      </c>
      <c r="D27" s="129">
        <f>Resultate!D27</f>
        <v>0.60416666666666663</v>
      </c>
      <c r="E27" t="str">
        <f>Resultate!E27</f>
        <v>Bothen / Arndt</v>
      </c>
      <c r="F27" t="str">
        <f>Resultate!G27</f>
        <v>Baltermi / Hill Azpeitia</v>
      </c>
      <c r="G27">
        <f>Resultate!H27</f>
        <v>2</v>
      </c>
      <c r="H27">
        <f>Resultate!J27</f>
        <v>0</v>
      </c>
      <c r="I27" s="129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3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Allemann / Schaller</v>
      </c>
      <c r="G28">
        <f>Resultate!H28</f>
        <v>0</v>
      </c>
      <c r="H28">
        <f>Resultate!J28</f>
        <v>2</v>
      </c>
      <c r="I28" s="129">
        <f>Resultate!K28</f>
        <v>0</v>
      </c>
      <c r="J28">
        <f>Resultate!L28</f>
        <v>15</v>
      </c>
      <c r="K28">
        <f>Resultate!N28</f>
        <v>21</v>
      </c>
      <c r="L28">
        <f>Resultate!O28</f>
        <v>15</v>
      </c>
      <c r="M28">
        <f>Resultate!Q28</f>
        <v>21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Addiechi / Flückiger</v>
      </c>
      <c r="F29" t="str">
        <f>Resultate!G29</f>
        <v>Bothen / Arndt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Bosshard / Strebel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Allemann / Schaller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Allemann / Schaller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(0 : 2)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Lendl / Kurzawa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(0 : 2)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Allemann / Schaller </v>
      </c>
      <c r="E20" s="122"/>
      <c r="F20" s="121" t="str">
        <f>CONCATENATE(Resultate!$E$30," ")</f>
        <v xml:space="preserve">Bosshard / Strebel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Addiechi / Flückiger </v>
      </c>
      <c r="E36" s="128" t="str">
        <f>CONCATENATE("",Resultate!$A$29,"")</f>
        <v>28</v>
      </c>
      <c r="F36" s="14" t="str">
        <f>CONCATENATE(Resultate!$G$29," ")</f>
        <v xml:space="preserve">Bothen / Arndt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(0 : 2)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(0 : 2)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Bothen / Arndt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Adamson / Müller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Lendl / Kurzawa</v>
      </c>
      <c r="C6" s="2" t="str">
        <f>IF(B6="5. Rang","mal schauen",VLOOKUP(B6,Anmeldung!$L$2:$M$17,2,FALSE))</f>
        <v>Patrick Lendl / Kacper Kurzawa</v>
      </c>
      <c r="D6" s="42">
        <f>IF(B6="5. Rang","zu Hause",VLOOKUP(B6,Anmeldung!$I$2:$J$17,2,FALSE))</f>
        <v>0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Baltermi / Hill Azpeitia</v>
      </c>
      <c r="C7" s="2" t="str">
        <f>IF(B7="5. Rang","mal schauen",VLOOKUP(B7,Anmeldung!$L$2:$M$17,2,FALSE))</f>
        <v>Andrin Baltermi / Oscar Hill Azpeitia</v>
      </c>
      <c r="D7" s="42">
        <f>IF(B7="5. Rang","zu Hause",VLOOKUP(B7,Anmeldung!$I$2:$J$17,2,FALSE))</f>
        <v>0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Charkin / Hrytsuk</v>
      </c>
      <c r="C8" s="2" t="str">
        <f>IF(B8="7. Rang","mal schauen",VLOOKUP(B8,Anmeldung!$L$2:$M$17,2,FALSE))</f>
        <v>Kanstantsin Charkin / Yury Hrytsuk</v>
      </c>
      <c r="D8" s="42">
        <f>IF(B8="7. Rang","zu Hause",VLOOKUP(B8,Anmeldung!$I$2:$J$17,2,FALSE))</f>
        <v>0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Adamson / Müller</v>
      </c>
      <c r="C9" s="2" t="str">
        <f>IF(B9="7. Rang","mal schauen",VLOOKUP(B9,Anmeldung!$L$2:$M$17,2,FALSE))</f>
        <v>Roberto Adamson / Alexander Müller</v>
      </c>
      <c r="D9" s="42">
        <f>IF(B9="7. Rang","zu Hause",VLOOKUP(B9,Anmeldung!$I$2:$J$17,2,FALSE))</f>
        <v>0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Mikami / Hofmann</v>
      </c>
      <c r="C13" s="2" t="str">
        <f>IF(B13="9. Rang","mal schauen",VLOOKUP(B13,Anmeldung!$L$2:$M$17,2,FALSE))</f>
        <v>Toshiki Mikami / Yannick Hofmann</v>
      </c>
      <c r="D13" s="42">
        <f>IF(B13="9. Rang","zu Hause",VLOOKUP(B13,Anmeldung!$I$2:$J$17,2,FALSE))</f>
        <v>0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