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BA831ECF-4B7D-4D69-AE83-B9A0820156BF}" xr6:coauthVersionLast="47" xr6:coauthVersionMax="47" xr10:uidLastSave="{00000000-0000-0000-0000-000000000000}"/>
  <bookViews>
    <workbookView xWindow="3420" yWindow="2543" windowWidth="18000" windowHeight="10972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8" l="1"/>
  <c r="P30" i="8"/>
  <c r="O30" i="8"/>
  <c r="N30" i="8"/>
  <c r="M30" i="8"/>
  <c r="L30" i="8"/>
  <c r="K30" i="8"/>
  <c r="J30" i="8"/>
  <c r="I30" i="8"/>
  <c r="H30" i="8"/>
  <c r="G30" i="8"/>
  <c r="D30" i="8"/>
  <c r="C30" i="8"/>
  <c r="R30" i="8" s="1" a="1"/>
  <c r="R30" i="8" s="1"/>
  <c r="B30" i="8"/>
  <c r="A30" i="8"/>
  <c r="Q29" i="8"/>
  <c r="P29" i="8"/>
  <c r="O29" i="8"/>
  <c r="N29" i="8"/>
  <c r="M29" i="8"/>
  <c r="L29" i="8"/>
  <c r="K29" i="8"/>
  <c r="J29" i="8"/>
  <c r="I29" i="8"/>
  <c r="H29" i="8"/>
  <c r="G29" i="8"/>
  <c r="D29" i="8"/>
  <c r="C29" i="8"/>
  <c r="R29" i="8" s="1" a="1"/>
  <c r="R29" i="8" s="1"/>
  <c r="B29" i="8"/>
  <c r="A29" i="8"/>
  <c r="Q28" i="8"/>
  <c r="P28" i="8"/>
  <c r="O28" i="8"/>
  <c r="N28" i="8"/>
  <c r="M28" i="8"/>
  <c r="L28" i="8"/>
  <c r="K28" i="8"/>
  <c r="J28" i="8"/>
  <c r="I28" i="8"/>
  <c r="H28" i="8"/>
  <c r="G28" i="8"/>
  <c r="D28" i="8"/>
  <c r="C28" i="8"/>
  <c r="R28" i="8" s="1" a="1"/>
  <c r="R28" i="8" s="1"/>
  <c r="B28" i="8"/>
  <c r="A28" i="8"/>
  <c r="Q27" i="8"/>
  <c r="P27" i="8"/>
  <c r="O27" i="8"/>
  <c r="N27" i="8"/>
  <c r="M27" i="8"/>
  <c r="L27" i="8"/>
  <c r="K27" i="8"/>
  <c r="J27" i="8"/>
  <c r="I27" i="8"/>
  <c r="H27" i="8"/>
  <c r="G27" i="8"/>
  <c r="D27" i="8"/>
  <c r="C27" i="8"/>
  <c r="B27" i="8"/>
  <c r="A27" i="8"/>
  <c r="Q26" i="8"/>
  <c r="P26" i="8"/>
  <c r="O26" i="8"/>
  <c r="N26" i="8"/>
  <c r="M26" i="8"/>
  <c r="L26" i="8"/>
  <c r="K26" i="8"/>
  <c r="J26" i="8"/>
  <c r="I26" i="8"/>
  <c r="H26" i="8"/>
  <c r="G26" i="8"/>
  <c r="D26" i="8"/>
  <c r="C26" i="8"/>
  <c r="B26" i="8"/>
  <c r="A26" i="8"/>
  <c r="Q25" i="8"/>
  <c r="P25" i="8"/>
  <c r="O25" i="8"/>
  <c r="N25" i="8"/>
  <c r="M25" i="8"/>
  <c r="L25" i="8"/>
  <c r="K25" i="8"/>
  <c r="J25" i="8"/>
  <c r="I25" i="8"/>
  <c r="H25" i="8"/>
  <c r="G25" i="8"/>
  <c r="D25" i="8"/>
  <c r="C25" i="8"/>
  <c r="B25" i="8"/>
  <c r="A25" i="8"/>
  <c r="Q24" i="8"/>
  <c r="P24" i="8"/>
  <c r="O24" i="8"/>
  <c r="N24" i="8"/>
  <c r="M24" i="8"/>
  <c r="L24" i="8"/>
  <c r="K24" i="8"/>
  <c r="J24" i="8"/>
  <c r="I24" i="8"/>
  <c r="H24" i="8"/>
  <c r="G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H23" i="8"/>
  <c r="G23" i="8"/>
  <c r="F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H22" i="8"/>
  <c r="G22" i="8"/>
  <c r="D22" i="8"/>
  <c r="C22" i="8"/>
  <c r="B22" i="8"/>
  <c r="A22" i="8"/>
  <c r="Q21" i="8"/>
  <c r="P21" i="8"/>
  <c r="O21" i="8"/>
  <c r="N21" i="8"/>
  <c r="M21" i="8"/>
  <c r="L21" i="8"/>
  <c r="K21" i="8"/>
  <c r="J21" i="8"/>
  <c r="I21" i="8"/>
  <c r="H21" i="8"/>
  <c r="G21" i="8"/>
  <c r="F21" i="8"/>
  <c r="D21" i="8"/>
  <c r="C21" i="8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H19" i="8"/>
  <c r="G19" i="8"/>
  <c r="D19" i="8"/>
  <c r="C19" i="8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E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A17" i="8"/>
  <c r="Q16" i="8"/>
  <c r="P16" i="8"/>
  <c r="O16" i="8"/>
  <c r="N16" i="8"/>
  <c r="M16" i="8"/>
  <c r="L16" i="8"/>
  <c r="K16" i="8"/>
  <c r="J16" i="8"/>
  <c r="I16" i="8"/>
  <c r="H16" i="8"/>
  <c r="G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H15" i="8"/>
  <c r="G15" i="8"/>
  <c r="D15" i="8"/>
  <c r="C15" i="8"/>
  <c r="B15" i="8"/>
  <c r="A15" i="8"/>
  <c r="Q14" i="8"/>
  <c r="P14" i="8"/>
  <c r="O14" i="8"/>
  <c r="N14" i="8"/>
  <c r="M14" i="8"/>
  <c r="L14" i="8"/>
  <c r="K14" i="8"/>
  <c r="J14" i="8"/>
  <c r="I14" i="8"/>
  <c r="H14" i="8"/>
  <c r="G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A13" i="8"/>
  <c r="Q12" i="8"/>
  <c r="P12" i="8"/>
  <c r="O12" i="8"/>
  <c r="N12" i="8"/>
  <c r="M12" i="8"/>
  <c r="L12" i="8"/>
  <c r="K12" i="8"/>
  <c r="J12" i="8"/>
  <c r="I12" i="8"/>
  <c r="H12" i="8"/>
  <c r="G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D11" i="8"/>
  <c r="C11" i="8"/>
  <c r="B11" i="8"/>
  <c r="A11" i="8"/>
  <c r="Q10" i="8"/>
  <c r="P10" i="8"/>
  <c r="O10" i="8"/>
  <c r="N10" i="8"/>
  <c r="M10" i="8"/>
  <c r="L10" i="8"/>
  <c r="K10" i="8"/>
  <c r="J10" i="8"/>
  <c r="I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A8" i="8"/>
  <c r="Q7" i="8"/>
  <c r="P7" i="8"/>
  <c r="O7" i="8"/>
  <c r="N7" i="8"/>
  <c r="M7" i="8"/>
  <c r="L7" i="8"/>
  <c r="K7" i="8"/>
  <c r="J7" i="8"/>
  <c r="I7" i="8"/>
  <c r="F7" i="8"/>
  <c r="E7" i="8"/>
  <c r="D7" i="8"/>
  <c r="C7" i="8"/>
  <c r="B7" i="8"/>
  <c r="A7" i="8"/>
  <c r="Q6" i="8"/>
  <c r="P6" i="8"/>
  <c r="O6" i="8"/>
  <c r="N6" i="8"/>
  <c r="M6" i="8"/>
  <c r="L6" i="8"/>
  <c r="K6" i="8"/>
  <c r="J6" i="8"/>
  <c r="I6" i="8"/>
  <c r="F6" i="8"/>
  <c r="E6" i="8"/>
  <c r="D6" i="8"/>
  <c r="C6" i="8"/>
  <c r="B6" i="8"/>
  <c r="A6" i="8"/>
  <c r="Q5" i="8"/>
  <c r="P5" i="8"/>
  <c r="O5" i="8"/>
  <c r="N5" i="8"/>
  <c r="M5" i="8"/>
  <c r="L5" i="8"/>
  <c r="K5" i="8"/>
  <c r="J5" i="8"/>
  <c r="I5" i="8"/>
  <c r="F5" i="8"/>
  <c r="E5" i="8"/>
  <c r="D5" i="8"/>
  <c r="C5" i="8"/>
  <c r="B5" i="8"/>
  <c r="A5" i="8"/>
  <c r="Q4" i="8"/>
  <c r="P4" i="8"/>
  <c r="O4" i="8"/>
  <c r="N4" i="8"/>
  <c r="M4" i="8"/>
  <c r="L4" i="8"/>
  <c r="K4" i="8"/>
  <c r="J4" i="8"/>
  <c r="I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F3" i="8"/>
  <c r="E3" i="8"/>
  <c r="D3" i="8"/>
  <c r="C3" i="8"/>
  <c r="B3" i="8"/>
  <c r="A3" i="8"/>
  <c r="Q2" i="8"/>
  <c r="P2" i="8"/>
  <c r="O2" i="8"/>
  <c r="N2" i="8"/>
  <c r="M2" i="8"/>
  <c r="L2" i="8"/>
  <c r="K2" i="8"/>
  <c r="J2" i="8"/>
  <c r="I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H22" i="5"/>
  <c r="B17" i="7"/>
  <c r="D17" i="7" s="1"/>
  <c r="H12" i="5"/>
  <c r="J19" i="6" s="1"/>
  <c r="J12" i="5"/>
  <c r="H11" i="5"/>
  <c r="J11" i="5"/>
  <c r="H10" i="5"/>
  <c r="J10" i="5"/>
  <c r="H10" i="8" s="1"/>
  <c r="H21" i="5"/>
  <c r="J21" i="5"/>
  <c r="I45" i="6" s="1"/>
  <c r="B13" i="7"/>
  <c r="D13" i="7" s="1"/>
  <c r="H20" i="5"/>
  <c r="B12" i="7" s="1"/>
  <c r="D12" i="7" s="1"/>
  <c r="J20" i="5"/>
  <c r="H19" i="5"/>
  <c r="J19" i="5"/>
  <c r="H18" i="5"/>
  <c r="J18" i="5"/>
  <c r="H25" i="5"/>
  <c r="B9" i="7" s="1"/>
  <c r="D9" i="7" s="1"/>
  <c r="J25" i="5"/>
  <c r="H24" i="5"/>
  <c r="J24" i="5"/>
  <c r="B8" i="7"/>
  <c r="D8" i="7" s="1"/>
  <c r="H27" i="5"/>
  <c r="B7" i="7" s="1"/>
  <c r="D7" i="7" s="1"/>
  <c r="J27" i="5"/>
  <c r="H26" i="5"/>
  <c r="J26" i="5"/>
  <c r="H23" i="5"/>
  <c r="J23" i="5"/>
  <c r="H30" i="5"/>
  <c r="B4" i="7" s="1"/>
  <c r="J30" i="5"/>
  <c r="H29" i="5"/>
  <c r="J29" i="5"/>
  <c r="E37" i="6" s="1"/>
  <c r="B5" i="7"/>
  <c r="D5" i="7" s="1"/>
  <c r="H28" i="5"/>
  <c r="J28" i="5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2" i="5"/>
  <c r="G2" i="8" s="1"/>
  <c r="J2" i="5"/>
  <c r="H2" i="8" s="1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16" i="5"/>
  <c r="J16" i="5"/>
  <c r="I37" i="6"/>
  <c r="C37" i="6"/>
  <c r="I8" i="4"/>
  <c r="E8" i="5" s="1"/>
  <c r="A37" i="6" s="1"/>
  <c r="H4" i="5"/>
  <c r="G4" i="8" s="1"/>
  <c r="J4" i="5"/>
  <c r="H4" i="8" s="1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J6" i="5"/>
  <c r="H6" i="8" s="1"/>
  <c r="F26" i="6"/>
  <c r="I4" i="4"/>
  <c r="E6" i="5" s="1"/>
  <c r="A25" i="6" s="1"/>
  <c r="I5" i="4"/>
  <c r="G5" i="5" s="1"/>
  <c r="A23" i="6" s="1"/>
  <c r="H15" i="5"/>
  <c r="J15" i="5"/>
  <c r="I14" i="4"/>
  <c r="E5" i="5" s="1"/>
  <c r="A19" i="6" s="1"/>
  <c r="H17" i="6"/>
  <c r="I13" i="4"/>
  <c r="G4" i="5" s="1"/>
  <c r="A17" i="6" s="1"/>
  <c r="H14" i="5"/>
  <c r="J14" i="5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B14" i="7" l="1"/>
  <c r="D14" i="7" s="1"/>
  <c r="G10" i="8"/>
  <c r="J43" i="6"/>
  <c r="J35" i="6"/>
  <c r="B15" i="7"/>
  <c r="D15" i="7" s="1"/>
  <c r="H11" i="8"/>
  <c r="G11" i="8"/>
  <c r="A28" i="6"/>
  <c r="G6" i="8"/>
  <c r="R27" i="8" a="1"/>
  <c r="R27" i="8" s="1"/>
  <c r="A22" i="6"/>
  <c r="R23" i="8" a="1"/>
  <c r="R23" i="8" s="1"/>
  <c r="R22" i="8" a="1"/>
  <c r="R22" i="8" s="1"/>
  <c r="R26" i="8" a="1"/>
  <c r="R26" i="8" s="1"/>
  <c r="R24" i="8" a="1"/>
  <c r="R24" i="8" s="1"/>
  <c r="A4" i="6"/>
  <c r="R25" i="8" a="1"/>
  <c r="R25" i="8" s="1"/>
  <c r="R21" i="8" a="1"/>
  <c r="R21" i="8" s="1"/>
  <c r="R18" i="8" a="1"/>
  <c r="R18" i="8" s="1"/>
  <c r="R20" i="8" a="1"/>
  <c r="R20" i="8" s="1"/>
  <c r="R17" i="8" a="1"/>
  <c r="R17" i="8" s="1"/>
  <c r="R19" i="8" a="1"/>
  <c r="R19" i="8" s="1"/>
  <c r="R16" i="8" a="1"/>
  <c r="R16" i="8" s="1"/>
  <c r="R15" i="8" a="1"/>
  <c r="R15" i="8" s="1"/>
  <c r="R14" i="8" a="1"/>
  <c r="R14" i="8" s="1"/>
  <c r="R13" i="8" a="1"/>
  <c r="R13" i="8" s="1"/>
  <c r="R12" i="8" a="1"/>
  <c r="R12" i="8" s="1"/>
  <c r="R10" i="8" a="1"/>
  <c r="R10" i="8" s="1"/>
  <c r="R11" i="8" a="1"/>
  <c r="R11" i="8" s="1"/>
  <c r="R8" i="8" a="1"/>
  <c r="R8" i="8" s="1"/>
  <c r="R5" i="8" a="1"/>
  <c r="R5" i="8" s="1"/>
  <c r="R3" i="8" a="1"/>
  <c r="R3" i="8" s="1"/>
  <c r="R6" i="8" a="1"/>
  <c r="R6" i="8" s="1"/>
  <c r="R7" i="8" a="1"/>
  <c r="R7" i="8" s="1"/>
  <c r="R4" i="8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B19" i="6"/>
  <c r="C17" i="7"/>
  <c r="G10" i="5"/>
  <c r="G13" i="6"/>
  <c r="I21" i="6"/>
  <c r="I13" i="6"/>
  <c r="A34" i="6"/>
  <c r="E11" i="5"/>
  <c r="G37" i="6"/>
  <c r="C5" i="7"/>
  <c r="B2" i="7"/>
  <c r="C2" i="7" s="1"/>
  <c r="E14" i="5"/>
  <c r="B7" i="6"/>
  <c r="C9" i="7"/>
  <c r="C13" i="7"/>
  <c r="A15" i="6"/>
  <c r="A5" i="5"/>
  <c r="G11" i="5" s="1"/>
  <c r="E15" i="5"/>
  <c r="A9" i="6"/>
  <c r="A16" i="6"/>
  <c r="C14" i="7"/>
  <c r="B3" i="7"/>
  <c r="G15" i="5"/>
  <c r="B31" i="6"/>
  <c r="C7" i="7"/>
  <c r="C11" i="7"/>
  <c r="C15" i="7"/>
  <c r="G14" i="5"/>
  <c r="C8" i="7"/>
  <c r="C12" i="7"/>
  <c r="B21" i="6" l="1"/>
  <c r="F15" i="8"/>
  <c r="J32" i="6"/>
  <c r="F11" i="8"/>
  <c r="J40" i="6"/>
  <c r="F10" i="8"/>
  <c r="B9" i="6"/>
  <c r="F14" i="8"/>
  <c r="J36" i="6"/>
  <c r="E11" i="8"/>
  <c r="B15" i="6"/>
  <c r="E15" i="8"/>
  <c r="B3" i="6"/>
  <c r="E14" i="8"/>
  <c r="J44" i="6"/>
  <c r="E10" i="8"/>
  <c r="D6" i="7"/>
  <c r="C16" i="7"/>
  <c r="D2" i="7"/>
  <c r="C10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J12" i="6" s="1"/>
  <c r="A9" i="5"/>
  <c r="E17" i="5"/>
  <c r="B39" i="6" s="1"/>
  <c r="G17" i="5" l="1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I10" i="6" s="1"/>
  <c r="A14" i="5"/>
  <c r="A15" i="5" l="1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C42" i="6" s="1"/>
  <c r="B42" i="6"/>
  <c r="A18" i="5"/>
  <c r="G21" i="5"/>
  <c r="I46" i="6" s="1"/>
  <c r="A19" i="5" l="1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D12" i="6" l="1"/>
  <c r="E28" i="8"/>
  <c r="G32" i="6"/>
  <c r="F27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<sst xmlns="http://schemas.openxmlformats.org/spreadsheetml/2006/main" count="300" uniqueCount="105">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</sst>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59765625" defaultRowHeight="12.75" x14ac:dyDescent="0.35"/>
  <cols>
    <col min="1" max="1" width="3" style="59" customWidth="1"/>
    <col min="2" max="2" width="13.796875" style="60" customWidth="1"/>
    <col min="3" max="3" width="11.33203125" style="60" customWidth="1"/>
    <col min="4" max="4" width="6.46484375" customWidth="1"/>
    <col min="5" max="5" width="16.796875" style="60" customWidth="1"/>
    <col min="6" max="6" width="12.19921875" style="60" customWidth="1"/>
    <col min="7" max="7" width="7.19921875" customWidth="1"/>
    <col min="8" max="8" width="4.46484375" customWidth="1"/>
    <col min="9" max="9" width="23.46484375" bestFit="1" customWidth="1"/>
    <col min="10" max="10" width="18.46484375" style="59" customWidth="1"/>
    <col min="11" max="11" width="6.19921875" style="59" customWidth="1"/>
    <col min="12" max="13" width="14.4648437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3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3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3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3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3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3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3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3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3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3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3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3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3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3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3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zoomScale="75" zoomScaleNormal="75" workbookViewId="0">
      <selection activeCell="T11" sqref="T11"/>
    </sheetView>
  </sheetViews>
  <sheetFormatPr defaultColWidth="9.19921875" defaultRowHeight="15" x14ac:dyDescent="0.35"/>
  <cols>
    <col min="1" max="3" width="4.59765625" style="66" customWidth="1"/>
    <col min="4" max="4" width="7.19921875" style="66" bestFit="1" customWidth="1"/>
    <col min="5" max="5" width="29.46484375" style="66" customWidth="1"/>
    <col min="6" max="6" width="3.46484375" style="66" customWidth="1"/>
    <col min="7" max="7" width="29.46484375" style="66" customWidth="1"/>
    <col min="8" max="10" width="3.796875" style="66" customWidth="1"/>
    <col min="11" max="11" width="6.19921875" style="66" customWidth="1"/>
    <col min="12" max="20" width="3.796875" style="66" customWidth="1"/>
    <col min="21" max="16384" width="9.1992187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>
        <f t="shared" ref="H2:H15" si="0">IF(L2=N2,"",SUM(IF(L2&gt;N2,1,0),IF(O2&gt;Q2,1,0),IF(R2&lt;=T2,0,1)))</f>
        <v>2</v>
      </c>
      <c r="I2" s="5" t="s">
        <v>17</v>
      </c>
      <c r="J2" s="67">
        <f t="shared" ref="J2:J15" si="1">IF(L2=N2,"",SUM(IF(L2&lt;N2,1,0),IF(O2&lt;Q2,1,0),IF(R2&gt;=T2,0,1)))</f>
        <v>0</v>
      </c>
      <c r="K2" s="93">
        <f t="shared" ref="K2:K15" si="2">SUM(V2-U2)</f>
        <v>0</v>
      </c>
      <c r="L2" s="86">
        <v>21</v>
      </c>
      <c r="M2" s="5" t="s">
        <v>17</v>
      </c>
      <c r="N2" s="84">
        <v>13</v>
      </c>
      <c r="O2" s="84">
        <v>21</v>
      </c>
      <c r="P2" s="5" t="s">
        <v>17</v>
      </c>
      <c r="Q2" s="84">
        <v>15</v>
      </c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>
        <f t="shared" si="0"/>
        <v>2</v>
      </c>
      <c r="I3" s="5" t="s">
        <v>17</v>
      </c>
      <c r="J3" s="67">
        <f t="shared" si="1"/>
        <v>0</v>
      </c>
      <c r="K3" s="93">
        <f t="shared" si="2"/>
        <v>0</v>
      </c>
      <c r="L3" s="86">
        <v>21</v>
      </c>
      <c r="M3" s="5" t="s">
        <v>17</v>
      </c>
      <c r="N3" s="84">
        <v>19</v>
      </c>
      <c r="O3" s="84">
        <v>23</v>
      </c>
      <c r="P3" s="5" t="s">
        <v>17</v>
      </c>
      <c r="Q3" s="84">
        <v>21</v>
      </c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>
        <f t="shared" si="0"/>
        <v>2</v>
      </c>
      <c r="I4" s="5" t="s">
        <v>17</v>
      </c>
      <c r="J4" s="67">
        <f t="shared" si="1"/>
        <v>0</v>
      </c>
      <c r="K4" s="93">
        <f t="shared" si="2"/>
        <v>0</v>
      </c>
      <c r="L4" s="86">
        <v>21</v>
      </c>
      <c r="M4" s="5" t="s">
        <v>17</v>
      </c>
      <c r="N4" s="84">
        <v>13</v>
      </c>
      <c r="O4" s="84">
        <v>21</v>
      </c>
      <c r="P4" s="5" t="s">
        <v>17</v>
      </c>
      <c r="Q4" s="84">
        <v>16</v>
      </c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3"/>
        <v>4</v>
      </c>
      <c r="B5" s="5" t="s">
        <v>16</v>
      </c>
      <c r="C5" s="82">
        <v>4</v>
      </c>
      <c r="D5" s="132">
        <v>0.4375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>
        <f t="shared" si="0"/>
        <v>0</v>
      </c>
      <c r="I5" s="5" t="s">
        <v>17</v>
      </c>
      <c r="J5" s="67">
        <f t="shared" si="1"/>
        <v>2</v>
      </c>
      <c r="K5" s="93">
        <f t="shared" si="2"/>
        <v>0</v>
      </c>
      <c r="L5" s="86">
        <v>9</v>
      </c>
      <c r="M5" s="5" t="s">
        <v>17</v>
      </c>
      <c r="N5" s="84">
        <v>21</v>
      </c>
      <c r="O5" s="84">
        <v>11</v>
      </c>
      <c r="P5" s="5" t="s">
        <v>17</v>
      </c>
      <c r="Q5" s="84">
        <v>21</v>
      </c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3"/>
        <v>5</v>
      </c>
      <c r="B6" s="5" t="s">
        <v>16</v>
      </c>
      <c r="C6" s="82">
        <v>5</v>
      </c>
      <c r="D6" s="132">
        <v>0.4375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>
        <f t="shared" si="0"/>
        <v>2</v>
      </c>
      <c r="I6" s="5" t="s">
        <v>17</v>
      </c>
      <c r="J6" s="67">
        <f t="shared" si="1"/>
        <v>0</v>
      </c>
      <c r="K6" s="93">
        <f t="shared" si="2"/>
        <v>0</v>
      </c>
      <c r="L6" s="86">
        <v>21</v>
      </c>
      <c r="M6" s="5" t="s">
        <v>17</v>
      </c>
      <c r="N6" s="84">
        <v>14</v>
      </c>
      <c r="O6" s="84">
        <v>21</v>
      </c>
      <c r="P6" s="5" t="s">
        <v>17</v>
      </c>
      <c r="Q6" s="84">
        <v>15</v>
      </c>
      <c r="R6" s="82"/>
      <c r="S6" s="5" t="s">
        <v>17</v>
      </c>
      <c r="T6" s="82"/>
      <c r="U6" s="70"/>
      <c r="V6" s="70"/>
      <c r="W6"/>
      <c r="X6"/>
    </row>
    <row r="7" spans="1:24" ht="18" customHeight="1" x14ac:dyDescent="0.35">
      <c r="A7" s="92">
        <f t="shared" si="3"/>
        <v>6</v>
      </c>
      <c r="B7" s="5" t="s">
        <v>16</v>
      </c>
      <c r="C7" s="82">
        <v>6</v>
      </c>
      <c r="D7" s="132">
        <v>0.4375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>
        <f t="shared" si="0"/>
        <v>2</v>
      </c>
      <c r="I7" s="5" t="s">
        <v>17</v>
      </c>
      <c r="J7" s="67">
        <f t="shared" si="1"/>
        <v>0</v>
      </c>
      <c r="K7" s="93">
        <f t="shared" si="2"/>
        <v>0</v>
      </c>
      <c r="L7" s="86">
        <v>21</v>
      </c>
      <c r="M7" s="5" t="s">
        <v>17</v>
      </c>
      <c r="N7" s="84">
        <v>12</v>
      </c>
      <c r="O7" s="84">
        <v>21</v>
      </c>
      <c r="P7" s="5" t="s">
        <v>17</v>
      </c>
      <c r="Q7" s="84">
        <v>17</v>
      </c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3"/>
        <v>7</v>
      </c>
      <c r="B8" s="5" t="s">
        <v>16</v>
      </c>
      <c r="C8" s="82">
        <v>4</v>
      </c>
      <c r="D8" s="132">
        <v>0.46875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 t="str">
        <f t="shared" si="0"/>
        <v/>
      </c>
      <c r="I8" s="5" t="s">
        <v>17</v>
      </c>
      <c r="J8" s="67" t="str">
        <f t="shared" si="1"/>
        <v/>
      </c>
      <c r="K8" s="93">
        <f t="shared" si="2"/>
        <v>0</v>
      </c>
      <c r="L8" s="86"/>
      <c r="M8" s="5" t="s">
        <v>17</v>
      </c>
      <c r="N8" s="84"/>
      <c r="O8" s="84"/>
      <c r="P8" s="5" t="s">
        <v>17</v>
      </c>
      <c r="Q8" s="84"/>
      <c r="R8" s="82"/>
      <c r="S8" s="5" t="s">
        <v>17</v>
      </c>
      <c r="T8" s="82"/>
      <c r="U8" s="70"/>
      <c r="V8" s="70"/>
      <c r="W8"/>
      <c r="X8"/>
    </row>
    <row r="9" spans="1:24" ht="18" customHeight="1" thickBot="1" x14ac:dyDescent="0.4">
      <c r="A9" s="94">
        <f t="shared" si="3"/>
        <v>8</v>
      </c>
      <c r="B9" s="6" t="s">
        <v>16</v>
      </c>
      <c r="C9" s="95"/>
      <c r="D9" s="133"/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/>
      <c r="M9" s="6" t="s">
        <v>17</v>
      </c>
      <c r="N9" s="105"/>
      <c r="O9" s="105"/>
      <c r="P9" s="6" t="s">
        <v>17</v>
      </c>
      <c r="Q9" s="105"/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35">
      <c r="A10" s="98">
        <f t="shared" si="3"/>
        <v>9</v>
      </c>
      <c r="B10" s="7">
        <v>13</v>
      </c>
      <c r="C10" s="99">
        <v>6</v>
      </c>
      <c r="D10" s="132">
        <v>0.46875</v>
      </c>
      <c r="E10" s="7" t="str">
        <f>IF($H$2=$J$2,CONCATENATE("Loser Match #",$A$2),IF($H$2&lt;$J$2,$E$2,$G$2))</f>
        <v>Bondi / Galeri</v>
      </c>
      <c r="F10" s="7" t="s">
        <v>7</v>
      </c>
      <c r="G10" s="7" t="str">
        <f>IF($H$3=$J$3,CONCATENATE("Loser Match #",$A$3),IF($H$3&lt;$J$3,$E$3,$G$3))</f>
        <v>van Polanen / Berner</v>
      </c>
      <c r="H10" s="69">
        <f t="shared" si="0"/>
        <v>1</v>
      </c>
      <c r="I10" s="7" t="s">
        <v>17</v>
      </c>
      <c r="J10" s="69">
        <f t="shared" si="1"/>
        <v>2</v>
      </c>
      <c r="K10" s="101">
        <f t="shared" si="2"/>
        <v>0</v>
      </c>
      <c r="L10" s="102">
        <v>21</v>
      </c>
      <c r="M10" s="7" t="s">
        <v>17</v>
      </c>
      <c r="N10" s="103">
        <v>17</v>
      </c>
      <c r="O10" s="103">
        <v>15</v>
      </c>
      <c r="P10" s="7" t="s">
        <v>17</v>
      </c>
      <c r="Q10" s="103">
        <v>21</v>
      </c>
      <c r="R10" s="99">
        <v>11</v>
      </c>
      <c r="S10" s="7" t="s">
        <v>17</v>
      </c>
      <c r="T10" s="99">
        <v>15</v>
      </c>
      <c r="U10" s="72"/>
      <c r="V10" s="72"/>
      <c r="W10"/>
      <c r="X10"/>
    </row>
    <row r="11" spans="1:24" ht="18" customHeight="1" x14ac:dyDescent="0.35">
      <c r="A11" s="92">
        <f t="shared" si="3"/>
        <v>10</v>
      </c>
      <c r="B11" s="5">
        <v>13</v>
      </c>
      <c r="C11" s="82">
        <v>5</v>
      </c>
      <c r="D11" s="132">
        <v>0.46875</v>
      </c>
      <c r="E11" s="5" t="str">
        <f>IF($H$4=$J$4,CONCATENATE("Loser Match #",$A$4),IF($H$4&lt;$J$4,$E$4,$G$4))</f>
        <v>Gränicher / Fluri</v>
      </c>
      <c r="F11" s="5" t="s">
        <v>7</v>
      </c>
      <c r="G11" s="5" t="str">
        <f>IF($H$5=$J$5,CONCATENATE("Loser Match #",$A$5),IF($H$5&lt;$J$5,$E$5,$G$5))</f>
        <v>Wiedemann / Büchelin</v>
      </c>
      <c r="H11" s="67">
        <f t="shared" si="0"/>
        <v>2</v>
      </c>
      <c r="I11" s="5" t="s">
        <v>17</v>
      </c>
      <c r="J11" s="67">
        <f t="shared" si="1"/>
        <v>0</v>
      </c>
      <c r="K11" s="93">
        <f t="shared" si="2"/>
        <v>0</v>
      </c>
      <c r="L11" s="86">
        <v>21</v>
      </c>
      <c r="M11" s="5" t="s">
        <v>17</v>
      </c>
      <c r="N11" s="84">
        <v>15</v>
      </c>
      <c r="O11" s="84">
        <v>21</v>
      </c>
      <c r="P11" s="5" t="s">
        <v>17</v>
      </c>
      <c r="Q11" s="84">
        <v>15</v>
      </c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3"/>
        <v>11</v>
      </c>
      <c r="B12" s="5">
        <v>13</v>
      </c>
      <c r="C12" s="82">
        <v>4</v>
      </c>
      <c r="D12" s="83">
        <v>0.5</v>
      </c>
      <c r="E12" s="5" t="str">
        <f>IF($H$6=$J$6,CONCATENATE("Loser Match #",$A$6),IF($H$6&lt;$J$6,$E$6,$G$6))</f>
        <v>Wälti / Brunschweiler</v>
      </c>
      <c r="F12" s="5" t="s">
        <v>7</v>
      </c>
      <c r="G12" s="5" t="str">
        <f>IF($H$7=$J$7,CONCATENATE("Loser Match #",$A$7),IF($H$7&lt;$J$7,$E$7,$G$7))</f>
        <v>Kämpfen / Maurer</v>
      </c>
      <c r="H12" s="67" t="str">
        <f t="shared" si="0"/>
        <v/>
      </c>
      <c r="I12" s="5" t="s">
        <v>17</v>
      </c>
      <c r="J12" s="67" t="str">
        <f t="shared" si="1"/>
        <v/>
      </c>
      <c r="K12" s="93">
        <f t="shared" si="2"/>
        <v>0</v>
      </c>
      <c r="L12" s="86"/>
      <c r="M12" s="5" t="s">
        <v>17</v>
      </c>
      <c r="N12" s="84"/>
      <c r="O12" s="84"/>
      <c r="P12" s="5" t="s">
        <v>17</v>
      </c>
      <c r="Q12" s="84"/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3"/>
        <v>12</v>
      </c>
      <c r="B13" s="6">
        <v>13</v>
      </c>
      <c r="C13" s="95"/>
      <c r="D13" s="83"/>
      <c r="E13" s="6" t="str">
        <f>IF($H$8=$J$8,CONCATENATE("Loser Match #",$A$8),IF($H$8&lt;$J$8,$E$8,$G$8))</f>
        <v>Loser Match #7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/>
      <c r="M13" s="6" t="s">
        <v>17</v>
      </c>
      <c r="N13" s="105"/>
      <c r="O13" s="105"/>
      <c r="P13" s="6" t="s">
        <v>17</v>
      </c>
      <c r="Q13" s="105"/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3"/>
        <v>13</v>
      </c>
      <c r="B14" s="7" t="s">
        <v>18</v>
      </c>
      <c r="C14" s="99">
        <v>5</v>
      </c>
      <c r="D14" s="83">
        <v>0.5</v>
      </c>
      <c r="E14" s="7" t="str">
        <f>IF($H$2=$J$2,CONCATENATE("Winner Match #",$A$2),IF($H$2&gt;$J$2,$E$2,$G$2))</f>
        <v>Billeter / Wüst</v>
      </c>
      <c r="F14" s="7" t="s">
        <v>7</v>
      </c>
      <c r="G14" s="7" t="str">
        <f>IF($H$3=$J$3,CONCATENATE("Winner Match #",$A$3),IF($H$3&gt;$J$3,$E$3,$G$3))</f>
        <v>Ribaut / Brunner</v>
      </c>
      <c r="H14" s="69" t="str">
        <f t="shared" si="0"/>
        <v/>
      </c>
      <c r="I14" s="7" t="s">
        <v>17</v>
      </c>
      <c r="J14" s="69" t="str">
        <f t="shared" si="1"/>
        <v/>
      </c>
      <c r="K14" s="101">
        <f t="shared" si="2"/>
        <v>0</v>
      </c>
      <c r="L14" s="102"/>
      <c r="M14" s="7" t="s">
        <v>17</v>
      </c>
      <c r="N14" s="103"/>
      <c r="O14" s="103"/>
      <c r="P14" s="7" t="s">
        <v>17</v>
      </c>
      <c r="Q14" s="103"/>
      <c r="R14" s="99"/>
      <c r="S14" s="7" t="s">
        <v>17</v>
      </c>
      <c r="T14" s="99"/>
      <c r="U14" s="72"/>
      <c r="V14" s="72"/>
      <c r="W14"/>
      <c r="X14"/>
    </row>
    <row r="15" spans="1:24" ht="18" customHeight="1" x14ac:dyDescent="0.35">
      <c r="A15" s="92">
        <f t="shared" si="3"/>
        <v>14</v>
      </c>
      <c r="B15" s="5" t="s">
        <v>18</v>
      </c>
      <c r="C15" s="82">
        <v>6</v>
      </c>
      <c r="D15" s="83">
        <v>0.5</v>
      </c>
      <c r="E15" s="5" t="str">
        <f>IF($H$4=$J$4,CONCATENATE("Winner Match #",$A$4),IF($H$4&gt;$J$4,$E$4,$G$4))</f>
        <v>Matic / Heim</v>
      </c>
      <c r="F15" s="5" t="s">
        <v>7</v>
      </c>
      <c r="G15" s="5" t="str">
        <f>IF($H$5=$J$5,CONCATENATE("Winner Match #",$A$5),IF($H$5&gt;$J$5,$E$5,$G$5))</f>
        <v>Barinova / Koshcheeva</v>
      </c>
      <c r="H15" s="67" t="str">
        <f t="shared" si="0"/>
        <v/>
      </c>
      <c r="I15" s="5" t="s">
        <v>17</v>
      </c>
      <c r="J15" s="67" t="str">
        <f t="shared" si="1"/>
        <v/>
      </c>
      <c r="K15" s="93">
        <f t="shared" si="2"/>
        <v>0</v>
      </c>
      <c r="L15" s="86"/>
      <c r="M15" s="5" t="s">
        <v>17</v>
      </c>
      <c r="N15" s="84"/>
      <c r="O15" s="84"/>
      <c r="P15" s="5" t="s">
        <v>17</v>
      </c>
      <c r="Q15" s="84"/>
      <c r="R15" s="82"/>
      <c r="S15" s="5" t="s">
        <v>17</v>
      </c>
      <c r="T15" s="82"/>
      <c r="U15" s="70"/>
      <c r="V15" s="70"/>
      <c r="W15"/>
      <c r="X15"/>
    </row>
    <row r="16" spans="1:24" ht="18" customHeight="1" x14ac:dyDescent="0.35">
      <c r="A16" s="92">
        <f t="shared" si="3"/>
        <v>15</v>
      </c>
      <c r="B16" s="5" t="s">
        <v>18</v>
      </c>
      <c r="C16" s="82">
        <v>4</v>
      </c>
      <c r="D16" s="83">
        <v>0.53125</v>
      </c>
      <c r="E16" s="5" t="str">
        <f>IF($H$6=$J$6,CONCATENATE("Winner Match #",$A$6),IF($H$6&gt;$J$6,$E$6,$G$6))</f>
        <v>Amabile / Padilla</v>
      </c>
      <c r="F16" s="5" t="s">
        <v>7</v>
      </c>
      <c r="G16" s="5" t="str">
        <f>IF($H$7=$J$7,CONCATENATE("Winner Match #",$A$7),IF($H$7&gt;$J$7,$E$7,$G$7))</f>
        <v>Schwab / Schinnerl</v>
      </c>
      <c r="H16" s="67" t="str">
        <f t="shared" ref="H16:H29" si="4">IF(L16=N16,"",SUM(IF(L16&gt;N16,1,0),IF(O16&gt;Q16,1,0),IF(R16&lt;=T16,0,1)))</f>
        <v/>
      </c>
      <c r="I16" s="5" t="s">
        <v>17</v>
      </c>
      <c r="J16" s="67" t="str">
        <f t="shared" ref="J16:J29" si="5">IF(L16=N16,"",SUM(IF(L16&lt;N16,1,0),IF(O16&lt;Q16,1,0),IF(R16&gt;=T16,0,1)))</f>
        <v/>
      </c>
      <c r="K16" s="93">
        <f t="shared" ref="K16:K29" si="6">SUM(V16-U16)</f>
        <v>0</v>
      </c>
      <c r="L16" s="86"/>
      <c r="M16" s="5" t="s">
        <v>17</v>
      </c>
      <c r="N16" s="84"/>
      <c r="O16" s="84"/>
      <c r="P16" s="5" t="s">
        <v>17</v>
      </c>
      <c r="Q16" s="84"/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3"/>
        <v>16</v>
      </c>
      <c r="B17" s="6" t="s">
        <v>18</v>
      </c>
      <c r="C17" s="95">
        <v>5</v>
      </c>
      <c r="D17" s="83">
        <v>0.53125</v>
      </c>
      <c r="E17" s="6" t="str">
        <f>IF($H$8=$J$8,CONCATENATE("Winner Match #",$A$8),IF($H$8&gt;$J$8,$E$8,$G$8))</f>
        <v>Winner Match #7</v>
      </c>
      <c r="F17" s="6" t="s">
        <v>7</v>
      </c>
      <c r="G17" s="6" t="str">
        <f>IF($H$9=$J$9,CONCATENATE("Winner Match #",$A$9),IF($H$9&gt;$J$9,$E$9,$G$9))</f>
        <v>Markl / Markl</v>
      </c>
      <c r="H17" s="68" t="str">
        <f t="shared" si="4"/>
        <v/>
      </c>
      <c r="I17" s="6" t="s">
        <v>17</v>
      </c>
      <c r="J17" s="68" t="str">
        <f t="shared" si="5"/>
        <v/>
      </c>
      <c r="K17" s="97">
        <f t="shared" si="6"/>
        <v>0</v>
      </c>
      <c r="L17" s="104"/>
      <c r="M17" s="6" t="s">
        <v>17</v>
      </c>
      <c r="N17" s="105"/>
      <c r="O17" s="105"/>
      <c r="P17" s="6" t="s">
        <v>17</v>
      </c>
      <c r="Q17" s="105"/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35">
      <c r="A18" s="98">
        <f t="shared" si="3"/>
        <v>17</v>
      </c>
      <c r="B18" s="7">
        <v>9</v>
      </c>
      <c r="C18" s="82">
        <v>6</v>
      </c>
      <c r="D18" s="83">
        <v>0.53125</v>
      </c>
      <c r="E18" s="7" t="str">
        <f>IF($H$13=$J$13,CONCATENATE("Winner Match #",$A$13),IF($H$13&gt;$J$13,$E$13,$G$13))</f>
        <v>Loser Match #7</v>
      </c>
      <c r="F18" s="7" t="s">
        <v>7</v>
      </c>
      <c r="G18" s="7" t="str">
        <f>IF($H$14=$J$14,CONCATENATE("Loser Match #",$A$14),IF($H$14&lt;$J$14,$E$14,$G$14))</f>
        <v>Loser Match #13</v>
      </c>
      <c r="H18" s="69" t="str">
        <f t="shared" si="4"/>
        <v/>
      </c>
      <c r="I18" s="7" t="s">
        <v>17</v>
      </c>
      <c r="J18" s="69" t="str">
        <f t="shared" si="5"/>
        <v/>
      </c>
      <c r="K18" s="101">
        <f t="shared" si="6"/>
        <v>0</v>
      </c>
      <c r="L18" s="102"/>
      <c r="M18" s="7" t="s">
        <v>17</v>
      </c>
      <c r="N18" s="103"/>
      <c r="O18" s="103"/>
      <c r="P18" s="7" t="s">
        <v>17</v>
      </c>
      <c r="Q18" s="103"/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35">
      <c r="A19" s="92">
        <f t="shared" si="3"/>
        <v>18</v>
      </c>
      <c r="B19" s="5">
        <v>9</v>
      </c>
      <c r="C19" s="82">
        <v>4</v>
      </c>
      <c r="D19" s="100">
        <v>0.5625</v>
      </c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7" t="str">
        <f t="shared" si="4"/>
        <v/>
      </c>
      <c r="I19" s="5" t="s">
        <v>17</v>
      </c>
      <c r="J19" s="67" t="str">
        <f t="shared" si="5"/>
        <v/>
      </c>
      <c r="K19" s="93">
        <f t="shared" si="6"/>
        <v>0</v>
      </c>
      <c r="L19" s="86"/>
      <c r="M19" s="5" t="s">
        <v>17</v>
      </c>
      <c r="N19" s="84"/>
      <c r="O19" s="84"/>
      <c r="P19" s="5" t="s">
        <v>17</v>
      </c>
      <c r="Q19" s="84"/>
      <c r="R19" s="82"/>
      <c r="S19" s="5" t="s">
        <v>17</v>
      </c>
      <c r="T19" s="82"/>
      <c r="U19" s="70"/>
      <c r="V19" s="70"/>
      <c r="W19"/>
      <c r="X19"/>
    </row>
    <row r="20" spans="1:24" ht="18" customHeight="1" thickBot="1" x14ac:dyDescent="0.4">
      <c r="A20" s="92">
        <f t="shared" si="3"/>
        <v>19</v>
      </c>
      <c r="B20" s="5">
        <v>9</v>
      </c>
      <c r="C20" s="95">
        <v>5</v>
      </c>
      <c r="D20" s="100">
        <v>0.5625</v>
      </c>
      <c r="E20" s="5" t="str">
        <f>IF($H$11=$J$11,CONCATENATE("Winner Match #",$A$11),IF($H$11&gt;$J$11,$E$11,$G$11))</f>
        <v>Gränicher / Fluri</v>
      </c>
      <c r="F20" s="5" t="s">
        <v>7</v>
      </c>
      <c r="G20" s="5" t="str">
        <f>IF($H$16=$J$16,CONCATENATE("Loser Match #",$A$16),IF($H$16&lt;$J$16,$E$16,$G$16))</f>
        <v>Loser Match #15</v>
      </c>
      <c r="H20" s="67" t="str">
        <f t="shared" si="4"/>
        <v/>
      </c>
      <c r="I20" s="5" t="s">
        <v>17</v>
      </c>
      <c r="J20" s="67" t="str">
        <f t="shared" si="5"/>
        <v/>
      </c>
      <c r="K20" s="93">
        <f t="shared" si="6"/>
        <v>0</v>
      </c>
      <c r="L20" s="86"/>
      <c r="M20" s="5" t="s">
        <v>17</v>
      </c>
      <c r="N20" s="84"/>
      <c r="O20" s="84"/>
      <c r="P20" s="5" t="s">
        <v>17</v>
      </c>
      <c r="Q20" s="84"/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3"/>
        <v>20</v>
      </c>
      <c r="B21" s="6">
        <v>9</v>
      </c>
      <c r="C21" s="82">
        <v>6</v>
      </c>
      <c r="D21" s="100">
        <v>0.5625</v>
      </c>
      <c r="E21" s="6" t="str">
        <f>IF($H$10=$J$10,CONCATENATE("Winner Match #",$A$10),IF($H$10&gt;$J$10,$E$10,$G$10))</f>
        <v>van Polanen / Berner</v>
      </c>
      <c r="F21" s="6" t="s">
        <v>7</v>
      </c>
      <c r="G21" s="6" t="str">
        <f>IF($H$17=$J$17,CONCATENATE("Loser Match #",$A$17),IF($H$17&lt;$J$17,$E$17,$G$17))</f>
        <v>Loser Match #16</v>
      </c>
      <c r="H21" s="68" t="str">
        <f t="shared" si="4"/>
        <v/>
      </c>
      <c r="I21" s="6" t="s">
        <v>17</v>
      </c>
      <c r="J21" s="68" t="str">
        <f t="shared" si="5"/>
        <v/>
      </c>
      <c r="K21" s="97">
        <f t="shared" si="6"/>
        <v>0</v>
      </c>
      <c r="L21" s="104"/>
      <c r="M21" s="6" t="s">
        <v>17</v>
      </c>
      <c r="N21" s="105"/>
      <c r="O21" s="105"/>
      <c r="P21" s="6" t="s">
        <v>17</v>
      </c>
      <c r="Q21" s="105"/>
      <c r="R21" s="95"/>
      <c r="S21" s="6" t="s">
        <v>17</v>
      </c>
      <c r="T21" s="95"/>
      <c r="U21" s="71"/>
      <c r="V21" s="71"/>
      <c r="W21"/>
      <c r="X21"/>
    </row>
    <row r="22" spans="1:24" ht="18" customHeight="1" thickBot="1" x14ac:dyDescent="0.4">
      <c r="A22" s="98">
        <f t="shared" si="3"/>
        <v>21</v>
      </c>
      <c r="B22" s="7" t="s">
        <v>39</v>
      </c>
      <c r="C22" s="82">
        <v>4</v>
      </c>
      <c r="D22" s="96">
        <v>0.53125</v>
      </c>
      <c r="E22" s="7" t="str">
        <f>IF($H$14=$J$14,CONCATENATE("Winner Match #",$A$14),IF($H$14&gt;$J$14,$E$14,$G$14))</f>
        <v>Winner Match #13</v>
      </c>
      <c r="F22" s="7" t="s">
        <v>7</v>
      </c>
      <c r="G22" s="7" t="str">
        <f>IF($H$15=$J$15,CONCATENATE("Winner Match #",$A$15),IF($H$15&gt;$J$15,$E$15,$G$15))</f>
        <v>Winner Match #14</v>
      </c>
      <c r="H22" s="69" t="str">
        <f t="shared" si="4"/>
        <v/>
      </c>
      <c r="I22" s="7" t="s">
        <v>17</v>
      </c>
      <c r="J22" s="69" t="str">
        <f t="shared" si="5"/>
        <v/>
      </c>
      <c r="K22" s="101">
        <f t="shared" si="6"/>
        <v>0</v>
      </c>
      <c r="L22" s="102"/>
      <c r="M22" s="7" t="s">
        <v>17</v>
      </c>
      <c r="N22" s="103"/>
      <c r="O22" s="103"/>
      <c r="P22" s="7" t="s">
        <v>17</v>
      </c>
      <c r="Q22" s="103"/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3"/>
        <v>22</v>
      </c>
      <c r="B23" s="6" t="s">
        <v>39</v>
      </c>
      <c r="C23" s="95">
        <v>5</v>
      </c>
      <c r="D23" s="96">
        <v>0.53125</v>
      </c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8" t="str">
        <f t="shared" si="4"/>
        <v/>
      </c>
      <c r="I23" s="6" t="s">
        <v>17</v>
      </c>
      <c r="J23" s="68" t="str">
        <f t="shared" si="5"/>
        <v/>
      </c>
      <c r="K23" s="97">
        <f t="shared" si="6"/>
        <v>0</v>
      </c>
      <c r="L23" s="104"/>
      <c r="M23" s="6" t="s">
        <v>17</v>
      </c>
      <c r="N23" s="105"/>
      <c r="O23" s="105"/>
      <c r="P23" s="6" t="s">
        <v>17</v>
      </c>
      <c r="Q23" s="105"/>
      <c r="R23" s="95"/>
      <c r="S23" s="6" t="s">
        <v>17</v>
      </c>
      <c r="T23" s="95"/>
      <c r="U23" s="71"/>
      <c r="V23" s="71"/>
      <c r="W23"/>
      <c r="X23"/>
    </row>
    <row r="24" spans="1:24" ht="18" customHeight="1" thickBot="1" x14ac:dyDescent="0.4">
      <c r="A24" s="98">
        <f t="shared" si="3"/>
        <v>23</v>
      </c>
      <c r="B24" s="7">
        <v>7</v>
      </c>
      <c r="C24" s="82">
        <v>6</v>
      </c>
      <c r="D24" s="96">
        <v>0.53125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9" t="str">
        <f t="shared" si="4"/>
        <v/>
      </c>
      <c r="I24" s="7" t="s">
        <v>17</v>
      </c>
      <c r="J24" s="69" t="str">
        <f t="shared" si="5"/>
        <v/>
      </c>
      <c r="K24" s="101">
        <f t="shared" si="6"/>
        <v>0</v>
      </c>
      <c r="L24" s="102"/>
      <c r="M24" s="7" t="s">
        <v>17</v>
      </c>
      <c r="N24" s="103"/>
      <c r="O24" s="103"/>
      <c r="P24" s="7" t="s">
        <v>17</v>
      </c>
      <c r="Q24" s="103"/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3"/>
        <v>24</v>
      </c>
      <c r="B25" s="6">
        <v>7</v>
      </c>
      <c r="C25" s="82">
        <v>4</v>
      </c>
      <c r="D25" s="100">
        <v>0.5625</v>
      </c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8" t="str">
        <f t="shared" si="4"/>
        <v/>
      </c>
      <c r="I25" s="6" t="s">
        <v>17</v>
      </c>
      <c r="J25" s="68" t="str">
        <f t="shared" si="5"/>
        <v/>
      </c>
      <c r="K25" s="97">
        <f t="shared" si="6"/>
        <v>0</v>
      </c>
      <c r="L25" s="104"/>
      <c r="M25" s="6" t="s">
        <v>17</v>
      </c>
      <c r="N25" s="105"/>
      <c r="O25" s="105"/>
      <c r="P25" s="6" t="s">
        <v>17</v>
      </c>
      <c r="Q25" s="105"/>
      <c r="R25" s="95"/>
      <c r="S25" s="6" t="s">
        <v>17</v>
      </c>
      <c r="T25" s="95"/>
      <c r="U25" s="71"/>
      <c r="V25" s="71"/>
      <c r="W25"/>
      <c r="X25"/>
    </row>
    <row r="26" spans="1:24" ht="18" customHeight="1" thickBot="1" x14ac:dyDescent="0.4">
      <c r="A26" s="98">
        <f t="shared" si="3"/>
        <v>25</v>
      </c>
      <c r="B26" s="7">
        <v>5</v>
      </c>
      <c r="C26" s="95">
        <v>5</v>
      </c>
      <c r="D26" s="100">
        <v>0.5625</v>
      </c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9" t="str">
        <f t="shared" si="4"/>
        <v/>
      </c>
      <c r="I26" s="7" t="s">
        <v>17</v>
      </c>
      <c r="J26" s="69" t="str">
        <f t="shared" si="5"/>
        <v/>
      </c>
      <c r="K26" s="101">
        <f t="shared" si="6"/>
        <v>0</v>
      </c>
      <c r="L26" s="102"/>
      <c r="M26" s="7" t="s">
        <v>17</v>
      </c>
      <c r="N26" s="103"/>
      <c r="O26" s="103"/>
      <c r="P26" s="7" t="s">
        <v>17</v>
      </c>
      <c r="Q26" s="103"/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3"/>
        <v>26</v>
      </c>
      <c r="B27" s="6">
        <v>5</v>
      </c>
      <c r="C27" s="95">
        <v>6</v>
      </c>
      <c r="D27" s="100">
        <v>0.5625</v>
      </c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8" t="str">
        <f t="shared" si="4"/>
        <v/>
      </c>
      <c r="I27" s="6" t="s">
        <v>17</v>
      </c>
      <c r="J27" s="68" t="str">
        <f t="shared" si="5"/>
        <v/>
      </c>
      <c r="K27" s="97">
        <f t="shared" si="6"/>
        <v>0</v>
      </c>
      <c r="L27" s="104"/>
      <c r="M27" s="6" t="s">
        <v>17</v>
      </c>
      <c r="N27" s="105"/>
      <c r="O27" s="105"/>
      <c r="P27" s="6" t="s">
        <v>17</v>
      </c>
      <c r="Q27" s="105"/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3"/>
        <v>27</v>
      </c>
      <c r="B28" s="7" t="s">
        <v>19</v>
      </c>
      <c r="C28" s="99"/>
      <c r="D28" s="100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9" t="str">
        <f t="shared" si="4"/>
        <v/>
      </c>
      <c r="I28" s="7" t="s">
        <v>17</v>
      </c>
      <c r="J28" s="69" t="str">
        <f t="shared" si="5"/>
        <v/>
      </c>
      <c r="K28" s="101">
        <f t="shared" si="6"/>
        <v>0</v>
      </c>
      <c r="L28" s="102"/>
      <c r="M28" s="7" t="s">
        <v>17</v>
      </c>
      <c r="N28" s="103"/>
      <c r="O28" s="103"/>
      <c r="P28" s="7" t="s">
        <v>17</v>
      </c>
      <c r="Q28" s="103"/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3"/>
        <v>28</v>
      </c>
      <c r="B29" s="6" t="s">
        <v>19</v>
      </c>
      <c r="C29" s="95"/>
      <c r="D29" s="96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8" t="str">
        <f t="shared" si="4"/>
        <v/>
      </c>
      <c r="I29" s="6" t="s">
        <v>17</v>
      </c>
      <c r="J29" s="68" t="str">
        <f t="shared" si="5"/>
        <v/>
      </c>
      <c r="K29" s="97">
        <f t="shared" si="6"/>
        <v>0</v>
      </c>
      <c r="L29" s="104"/>
      <c r="M29" s="6" t="s">
        <v>17</v>
      </c>
      <c r="N29" s="105"/>
      <c r="O29" s="105"/>
      <c r="P29" s="6" t="s">
        <v>17</v>
      </c>
      <c r="Q29" s="105"/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3"/>
        <v>29</v>
      </c>
      <c r="B30" s="106" t="s">
        <v>20</v>
      </c>
      <c r="C30" s="99"/>
      <c r="D30" s="100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3"/>
        <v>30</v>
      </c>
      <c r="B31" s="6" t="s">
        <v>21</v>
      </c>
      <c r="C31" s="95"/>
      <c r="D31" s="96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0"/>
  <sheetViews>
    <sheetView topLeftCell="A3" workbookViewId="0">
      <selection activeCell="U13" sqref="U13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18.59765625" bestFit="1" customWidth="1"/>
    <col min="6" max="6" width="19.19921875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1.796875" bestFit="1" customWidth="1"/>
    <col min="12" max="12" width="5.59765625" bestFit="1" customWidth="1"/>
    <col min="13" max="13" width="2.7304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6.6640625" bestFit="1" customWidth="1"/>
    <col min="19" max="19" width="3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3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>
        <f>Resultate!H2</f>
        <v>2</v>
      </c>
      <c r="H2">
        <f>Resultate!J2</f>
        <v>0</v>
      </c>
      <c r="I2" s="137">
        <f>Resultate!K2</f>
        <v>0</v>
      </c>
      <c r="J2">
        <f>Resultate!L2</f>
        <v>21</v>
      </c>
      <c r="K2">
        <f>Resultate!N2</f>
        <v>13</v>
      </c>
      <c r="L2">
        <f>Resultate!O2</f>
        <v>21</v>
      </c>
      <c r="M2">
        <f>Resultate!Q2</f>
        <v>15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" t="s">
        <v>104</v>
      </c>
    </row>
    <row r="3" spans="1:19" x14ac:dyDescent="0.3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>
        <f>Resultate!H3</f>
        <v>2</v>
      </c>
      <c r="H3">
        <f>Resultate!J3</f>
        <v>0</v>
      </c>
      <c r="I3" s="137">
        <f>Resultate!K3</f>
        <v>0</v>
      </c>
      <c r="J3">
        <f>Resultate!L3</f>
        <v>21</v>
      </c>
      <c r="K3">
        <f>Resultate!N3</f>
        <v>19</v>
      </c>
      <c r="L3">
        <f>Resultate!O3</f>
        <v>23</v>
      </c>
      <c r="M3">
        <f>Resultate!Q3</f>
        <v>21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104</v>
      </c>
    </row>
    <row r="4" spans="1:19" x14ac:dyDescent="0.3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>
        <f>Resultate!H4</f>
        <v>2</v>
      </c>
      <c r="H4">
        <f>Resultate!J4</f>
        <v>0</v>
      </c>
      <c r="I4" s="137">
        <f>Resultate!K4</f>
        <v>0</v>
      </c>
      <c r="J4">
        <f>Resultate!L4</f>
        <v>21</v>
      </c>
      <c r="K4">
        <f>Resultate!N4</f>
        <v>13</v>
      </c>
      <c r="L4">
        <f>Resultate!O4</f>
        <v>21</v>
      </c>
      <c r="M4">
        <f>Resultate!Q4</f>
        <v>16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104</v>
      </c>
    </row>
    <row r="5" spans="1:19" x14ac:dyDescent="0.35">
      <c r="A5">
        <f>Resultate!A5</f>
        <v>4</v>
      </c>
      <c r="B5" s="136" t="str">
        <f>Resultate!B5</f>
        <v>I</v>
      </c>
      <c r="C5">
        <f>Resultate!C5</f>
        <v>4</v>
      </c>
      <c r="D5" s="137">
        <f>Resultate!D5</f>
        <v>0.4375</v>
      </c>
      <c r="E5" t="str">
        <f>Resultate!E5</f>
        <v>Wiedemann / Büchelin</v>
      </c>
      <c r="F5" t="str">
        <f>Resultate!G5</f>
        <v>Barinova / Koshcheeva</v>
      </c>
      <c r="G5">
        <f>Resultate!H5</f>
        <v>0</v>
      </c>
      <c r="H5">
        <f>Resultate!J5</f>
        <v>2</v>
      </c>
      <c r="I5" s="137">
        <f>Resultate!K5</f>
        <v>0</v>
      </c>
      <c r="J5">
        <f>Resultate!L5</f>
        <v>9</v>
      </c>
      <c r="K5">
        <f>Resultate!N5</f>
        <v>21</v>
      </c>
      <c r="L5">
        <f>Resultate!O5</f>
        <v>11</v>
      </c>
      <c r="M5">
        <f>Resultate!Q5</f>
        <v>21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104</v>
      </c>
    </row>
    <row r="6" spans="1:19" x14ac:dyDescent="0.35">
      <c r="A6">
        <f>Resultate!A6</f>
        <v>5</v>
      </c>
      <c r="B6" s="136" t="str">
        <f>Resultate!B6</f>
        <v>I</v>
      </c>
      <c r="C6">
        <f>Resultate!C6</f>
        <v>5</v>
      </c>
      <c r="D6" s="137">
        <f>Resultate!D6</f>
        <v>0.4375</v>
      </c>
      <c r="E6" t="str">
        <f>Resultate!E6</f>
        <v>Amabile / Padilla</v>
      </c>
      <c r="F6" t="str">
        <f>Resultate!G6</f>
        <v>Wälti / Brunschweiler</v>
      </c>
      <c r="G6">
        <f>Resultate!H6</f>
        <v>2</v>
      </c>
      <c r="H6">
        <f>Resultate!J6</f>
        <v>0</v>
      </c>
      <c r="I6" s="137">
        <f>Resultate!K6</f>
        <v>0</v>
      </c>
      <c r="J6">
        <f>Resultate!L6</f>
        <v>21</v>
      </c>
      <c r="K6">
        <f>Resultate!N6</f>
        <v>14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104</v>
      </c>
    </row>
    <row r="7" spans="1:19" x14ac:dyDescent="0.35">
      <c r="A7">
        <f>Resultate!A7</f>
        <v>6</v>
      </c>
      <c r="B7" s="136" t="str">
        <f>Resultate!B7</f>
        <v>I</v>
      </c>
      <c r="C7">
        <f>Resultate!C7</f>
        <v>6</v>
      </c>
      <c r="D7" s="137">
        <f>Resultate!D7</f>
        <v>0.4375</v>
      </c>
      <c r="E7" t="str">
        <f>Resultate!E7</f>
        <v>Schwab / Schinnerl</v>
      </c>
      <c r="F7" t="str">
        <f>Resultate!G7</f>
        <v>Kämpfen / Maurer</v>
      </c>
      <c r="G7">
        <f>Resultate!H7</f>
        <v>2</v>
      </c>
      <c r="H7">
        <f>Resultate!J7</f>
        <v>0</v>
      </c>
      <c r="I7" s="137">
        <f>Resultate!K7</f>
        <v>0</v>
      </c>
      <c r="J7">
        <f>Resultate!L7</f>
        <v>21</v>
      </c>
      <c r="K7">
        <f>Resultate!N7</f>
        <v>12</v>
      </c>
      <c r="L7">
        <f>Resultate!O7</f>
        <v>21</v>
      </c>
      <c r="M7">
        <f>Resultate!Q7</f>
        <v>17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104</v>
      </c>
    </row>
    <row r="8" spans="1:19" x14ac:dyDescent="0.35">
      <c r="A8">
        <f>Resultate!A8</f>
        <v>7</v>
      </c>
      <c r="B8" s="136" t="str">
        <f>Resultate!B8</f>
        <v>I</v>
      </c>
      <c r="C8">
        <f>Resultate!C8</f>
        <v>4</v>
      </c>
      <c r="D8" s="137">
        <f>Resultate!D8</f>
        <v>0.46875</v>
      </c>
      <c r="E8" t="str">
        <f>Resultate!E8</f>
        <v>Garcia / Egli</v>
      </c>
      <c r="F8" t="str">
        <f>Resultate!G8</f>
        <v>Sauser / Lauper</v>
      </c>
      <c r="G8" t="str">
        <f>Resultate!H8</f>
        <v/>
      </c>
      <c r="H8" t="str">
        <f>Resultate!J8</f>
        <v/>
      </c>
      <c r="I8" s="137">
        <f>Resultate!K8</f>
        <v>0</v>
      </c>
      <c r="J8">
        <f>Resultate!L8</f>
        <v>0</v>
      </c>
      <c r="K8">
        <f>Resultate!N8</f>
        <v>0</v>
      </c>
      <c r="L8">
        <f>Resultate!O8</f>
        <v>0</v>
      </c>
      <c r="M8">
        <f>Resultate!Q8</f>
        <v>0</v>
      </c>
      <c r="N8">
        <f>Resultate!R8</f>
        <v>0</v>
      </c>
      <c r="O8">
        <f>Resultate!T8</f>
        <v>0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8" t="s">
        <v>104</v>
      </c>
    </row>
    <row r="9" spans="1:19" x14ac:dyDescent="0.3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0</v>
      </c>
      <c r="L9">
        <f>Resultate!O9</f>
        <v>0</v>
      </c>
      <c r="M9">
        <f>Resultate!Q9</f>
        <v>0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35">
      <c r="A10">
        <f>Resultate!A10</f>
        <v>9</v>
      </c>
      <c r="B10" s="136">
        <f>Resultate!B10</f>
        <v>13</v>
      </c>
      <c r="C10">
        <f>Resultate!C10</f>
        <v>6</v>
      </c>
      <c r="D10" s="137">
        <f>Resultate!D10</f>
        <v>0.46875</v>
      </c>
      <c r="E10" t="str">
        <f>Resultate!E10</f>
        <v>Bondi / Galeri</v>
      </c>
      <c r="F10" t="str">
        <f>Resultate!G10</f>
        <v>van Polanen / Berner</v>
      </c>
      <c r="G10">
        <f>Resultate!H10</f>
        <v>1</v>
      </c>
      <c r="H10">
        <f>Resultate!J10</f>
        <v>2</v>
      </c>
      <c r="I10" s="137">
        <f>Resultate!K10</f>
        <v>0</v>
      </c>
      <c r="J10">
        <f>Resultate!L10</f>
        <v>21</v>
      </c>
      <c r="K10">
        <f>Resultate!N10</f>
        <v>17</v>
      </c>
      <c r="L10">
        <f>Resultate!O10</f>
        <v>15</v>
      </c>
      <c r="M10">
        <f>Resultate!Q10</f>
        <v>21</v>
      </c>
      <c r="N10">
        <f>Resultate!R10</f>
        <v>11</v>
      </c>
      <c r="O10">
        <f>Resultate!T10</f>
        <v>15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0" t="s">
        <v>104</v>
      </c>
    </row>
    <row r="11" spans="1:19" x14ac:dyDescent="0.35">
      <c r="A11">
        <f>Resultate!A11</f>
        <v>10</v>
      </c>
      <c r="B11" s="136">
        <f>Resultate!B11</f>
        <v>13</v>
      </c>
      <c r="C11">
        <f>Resultate!C11</f>
        <v>5</v>
      </c>
      <c r="D11" s="137">
        <f>Resultate!D11</f>
        <v>0.46875</v>
      </c>
      <c r="E11" t="str">
        <f>Resultate!E11</f>
        <v>Gränicher / Fluri</v>
      </c>
      <c r="F11" t="str">
        <f>Resultate!G11</f>
        <v>Wiedemann / Büchelin</v>
      </c>
      <c r="G11">
        <f>Resultate!H11</f>
        <v>2</v>
      </c>
      <c r="H11">
        <f>Resultate!J11</f>
        <v>0</v>
      </c>
      <c r="I11" s="137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104</v>
      </c>
    </row>
    <row r="12" spans="1:19" x14ac:dyDescent="0.35">
      <c r="A12">
        <f>Resultate!A12</f>
        <v>11</v>
      </c>
      <c r="B12" s="136">
        <f>Resultate!B12</f>
        <v>13</v>
      </c>
      <c r="C12">
        <f>Resultate!C12</f>
        <v>4</v>
      </c>
      <c r="D12" s="137">
        <f>Resultate!D12</f>
        <v>0.5</v>
      </c>
      <c r="E12" t="str">
        <f>Resultate!E12</f>
        <v>Wälti / Brunschweiler</v>
      </c>
      <c r="F12" t="str">
        <f>Resultate!G12</f>
        <v>Kämpfen / Maurer</v>
      </c>
      <c r="G12" t="str">
        <f>Resultate!H12</f>
        <v/>
      </c>
      <c r="H12" t="str">
        <f>Resultate!J12</f>
        <v/>
      </c>
      <c r="I12" s="137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upcoming_1_court4</v>
      </c>
      <c r="S12" t="s">
        <v>104</v>
      </c>
    </row>
    <row r="13" spans="1:19" x14ac:dyDescent="0.3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Loser Match #7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0</v>
      </c>
      <c r="K13">
        <f>Resultate!N13</f>
        <v>0</v>
      </c>
      <c r="L13">
        <f>Resultate!O13</f>
        <v>0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35">
      <c r="A14">
        <f>Resultate!A14</f>
        <v>13</v>
      </c>
      <c r="B14" s="136" t="str">
        <f>Resultate!B14</f>
        <v>II</v>
      </c>
      <c r="C14">
        <f>Resultate!C14</f>
        <v>5</v>
      </c>
      <c r="D14" s="137">
        <f>Resultate!D14</f>
        <v>0.5</v>
      </c>
      <c r="E14" t="str">
        <f>Resultate!E14</f>
        <v>Billeter / Wüst</v>
      </c>
      <c r="F14" t="str">
        <f>Resultate!G14</f>
        <v>Ribaut / Brunner</v>
      </c>
      <c r="G14" t="str">
        <f>Resultate!H14</f>
        <v/>
      </c>
      <c r="H14" t="str">
        <f>Resultate!J14</f>
        <v/>
      </c>
      <c r="I14" s="137">
        <f>Resultate!K14</f>
        <v>0</v>
      </c>
      <c r="J14">
        <f>Resultate!L14</f>
        <v>0</v>
      </c>
      <c r="K14">
        <f>Resultate!N14</f>
        <v>0</v>
      </c>
      <c r="L14">
        <f>Resultate!O14</f>
        <v>0</v>
      </c>
      <c r="M14">
        <f>Resultate!Q14</f>
        <v>0</v>
      </c>
      <c r="N14">
        <f>Resultate!R14</f>
        <v>0</v>
      </c>
      <c r="O14">
        <f>Resultate!T14</f>
        <v>0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4" t="s">
        <v>104</v>
      </c>
    </row>
    <row r="15" spans="1:19" x14ac:dyDescent="0.35">
      <c r="A15">
        <f>Resultate!A15</f>
        <v>14</v>
      </c>
      <c r="B15" s="136" t="str">
        <f>Resultate!B15</f>
        <v>II</v>
      </c>
      <c r="C15">
        <f>Resultate!C15</f>
        <v>6</v>
      </c>
      <c r="D15" s="137">
        <f>Resultate!D15</f>
        <v>0.5</v>
      </c>
      <c r="E15" t="str">
        <f>Resultate!E15</f>
        <v>Matic / Heim</v>
      </c>
      <c r="F15" t="str">
        <f>Resultate!G15</f>
        <v>Barinova / Koshcheeva</v>
      </c>
      <c r="G15" t="str">
        <f>Resultate!H15</f>
        <v/>
      </c>
      <c r="H15" t="str">
        <f>Resultate!J15</f>
        <v/>
      </c>
      <c r="I15" s="137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5" t="s">
        <v>104</v>
      </c>
    </row>
    <row r="16" spans="1:19" x14ac:dyDescent="0.35">
      <c r="A16">
        <f>Resultate!A16</f>
        <v>15</v>
      </c>
      <c r="B16" s="136" t="str">
        <f>Resultate!B16</f>
        <v>II</v>
      </c>
      <c r="C16">
        <f>Resultate!C16</f>
        <v>4</v>
      </c>
      <c r="D16" s="137">
        <f>Resultate!D16</f>
        <v>0.53125</v>
      </c>
      <c r="E16" t="str">
        <f>Resultate!E16</f>
        <v>Amabile / Padilla</v>
      </c>
      <c r="F16" t="str">
        <f>Resultate!G16</f>
        <v>Schwab / Schinnerl</v>
      </c>
      <c r="G16" t="str">
        <f>Resultate!H16</f>
        <v/>
      </c>
      <c r="H16" t="str">
        <f>Resultate!J16</f>
        <v/>
      </c>
      <c r="I16" s="137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upcoming_2_court4</v>
      </c>
      <c r="S16" t="s">
        <v>104</v>
      </c>
    </row>
    <row r="17" spans="1:19" x14ac:dyDescent="0.35">
      <c r="A17">
        <f>Resultate!A17</f>
        <v>16</v>
      </c>
      <c r="B17" s="136" t="str">
        <f>Resultate!B17</f>
        <v>II</v>
      </c>
      <c r="C17">
        <f>Resultate!C17</f>
        <v>5</v>
      </c>
      <c r="D17" s="137">
        <f>Resultate!D17</f>
        <v>0.53125</v>
      </c>
      <c r="E17" t="str">
        <f>Resultate!E17</f>
        <v>Winner Match #7</v>
      </c>
      <c r="F17" t="str">
        <f>Resultate!G17</f>
        <v>Markl / Markl</v>
      </c>
      <c r="G17" t="str">
        <f>Resultate!H17</f>
        <v/>
      </c>
      <c r="H17" t="str">
        <f>Resultate!J17</f>
        <v/>
      </c>
      <c r="I17" s="137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upcoming_1_court5</v>
      </c>
      <c r="S17" t="s">
        <v>104</v>
      </c>
    </row>
    <row r="18" spans="1:19" x14ac:dyDescent="0.35">
      <c r="A18">
        <f>Resultate!A18</f>
        <v>17</v>
      </c>
      <c r="B18" s="136">
        <f>Resultate!B18</f>
        <v>9</v>
      </c>
      <c r="C18">
        <f>Resultate!C18</f>
        <v>6</v>
      </c>
      <c r="D18" s="137">
        <f>Resultate!D18</f>
        <v>0.53125</v>
      </c>
      <c r="E18" t="str">
        <f>Resultate!E18</f>
        <v>Loser Match #7</v>
      </c>
      <c r="F18" t="str">
        <f>Resultate!G18</f>
        <v>Loser Match #13</v>
      </c>
      <c r="G18" t="str">
        <f>Resultate!H18</f>
        <v/>
      </c>
      <c r="H18" t="str">
        <f>Resultate!J18</f>
        <v/>
      </c>
      <c r="I18" s="137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upcoming_1_court6</v>
      </c>
      <c r="S18" t="s">
        <v>104</v>
      </c>
    </row>
    <row r="19" spans="1:19" x14ac:dyDescent="0.35">
      <c r="A19">
        <f>Resultate!A19</f>
        <v>18</v>
      </c>
      <c r="B19" s="136">
        <f>Resultate!B19</f>
        <v>9</v>
      </c>
      <c r="C19">
        <f>Resultate!C19</f>
        <v>4</v>
      </c>
      <c r="D19" s="137">
        <f>Resultate!D19</f>
        <v>0.5625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37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upcoming_3_court4</v>
      </c>
      <c r="S19" t="s">
        <v>104</v>
      </c>
    </row>
    <row r="20" spans="1:19" x14ac:dyDescent="0.35">
      <c r="A20">
        <f>Resultate!A20</f>
        <v>19</v>
      </c>
      <c r="B20" s="136">
        <f>Resultate!B20</f>
        <v>9</v>
      </c>
      <c r="C20">
        <f>Resultate!C20</f>
        <v>5</v>
      </c>
      <c r="D20" s="137">
        <f>Resultate!D20</f>
        <v>0.5625</v>
      </c>
      <c r="E20" t="str">
        <f>Resultate!E20</f>
        <v>Gränicher / Fluri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37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upcoming_2_court5</v>
      </c>
      <c r="S20" t="s">
        <v>104</v>
      </c>
    </row>
    <row r="21" spans="1:19" x14ac:dyDescent="0.35">
      <c r="A21">
        <f>Resultate!A21</f>
        <v>20</v>
      </c>
      <c r="B21" s="136">
        <f>Resultate!B21</f>
        <v>9</v>
      </c>
      <c r="C21">
        <f>Resultate!C21</f>
        <v>6</v>
      </c>
      <c r="D21" s="137">
        <f>Resultate!D21</f>
        <v>0.5625</v>
      </c>
      <c r="E21" t="str">
        <f>Resultate!E21</f>
        <v>van Polanen / Berner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37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upcoming_2_court6</v>
      </c>
      <c r="S21" t="s">
        <v>104</v>
      </c>
    </row>
    <row r="22" spans="1:19" x14ac:dyDescent="0.35">
      <c r="A22">
        <f>Resultate!A22</f>
        <v>21</v>
      </c>
      <c r="B22" s="136" t="str">
        <f>Resultate!B22</f>
        <v>III</v>
      </c>
      <c r="C22">
        <f>Resultate!C22</f>
        <v>4</v>
      </c>
      <c r="D22" s="137">
        <f>Resultate!D22</f>
        <v>0.53125</v>
      </c>
      <c r="E22" t="str">
        <f>Resultate!E22</f>
        <v>Winner Match #13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37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upcoming_4_court4</v>
      </c>
      <c r="S22" t="s">
        <v>104</v>
      </c>
    </row>
    <row r="23" spans="1:19" x14ac:dyDescent="0.35">
      <c r="A23">
        <f>Resultate!A23</f>
        <v>22</v>
      </c>
      <c r="B23" s="136" t="str">
        <f>Resultate!B23</f>
        <v>III</v>
      </c>
      <c r="C23">
        <f>Resultate!C23</f>
        <v>5</v>
      </c>
      <c r="D23" s="137">
        <f>Resultate!D23</f>
        <v>0.53125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37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upcoming_3_court5</v>
      </c>
      <c r="S23" t="s">
        <v>104</v>
      </c>
    </row>
    <row r="24" spans="1:19" x14ac:dyDescent="0.35">
      <c r="A24">
        <f>Resultate!A24</f>
        <v>23</v>
      </c>
      <c r="B24" s="136">
        <f>Resultate!B24</f>
        <v>7</v>
      </c>
      <c r="C24">
        <f>Resultate!C24</f>
        <v>6</v>
      </c>
      <c r="D24" s="137">
        <f>Resultate!D24</f>
        <v>0.53125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37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upcoming_3_court6</v>
      </c>
      <c r="S24" t="s">
        <v>104</v>
      </c>
    </row>
    <row r="25" spans="1:19" x14ac:dyDescent="0.35">
      <c r="A25">
        <f>Resultate!A25</f>
        <v>24</v>
      </c>
      <c r="B25" s="136">
        <f>Resultate!B25</f>
        <v>7</v>
      </c>
      <c r="C25">
        <f>Resultate!C25</f>
        <v>4</v>
      </c>
      <c r="D25" s="137">
        <f>Resultate!D25</f>
        <v>0.5625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37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upcoming_5_court4</v>
      </c>
      <c r="S25" t="s">
        <v>104</v>
      </c>
    </row>
    <row r="26" spans="1:19" x14ac:dyDescent="0.35">
      <c r="A26">
        <f>Resultate!A26</f>
        <v>25</v>
      </c>
      <c r="B26" s="136">
        <f>Resultate!B26</f>
        <v>5</v>
      </c>
      <c r="C26">
        <f>Resultate!C26</f>
        <v>5</v>
      </c>
      <c r="D26" s="137">
        <f>Resultate!D26</f>
        <v>0.5625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37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upcoming_4_court5</v>
      </c>
      <c r="S26" t="s">
        <v>104</v>
      </c>
    </row>
    <row r="27" spans="1:19" x14ac:dyDescent="0.35">
      <c r="A27">
        <f>Resultate!A27</f>
        <v>26</v>
      </c>
      <c r="B27" s="136">
        <f>Resultate!B27</f>
        <v>5</v>
      </c>
      <c r="C27">
        <f>Resultate!C27</f>
        <v>6</v>
      </c>
      <c r="D27" s="137">
        <f>Resultate!D27</f>
        <v>0.5625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37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upcoming_4_court6</v>
      </c>
      <c r="S27" t="s">
        <v>104</v>
      </c>
    </row>
    <row r="28" spans="1:19" x14ac:dyDescent="0.35">
      <c r="A28">
        <f>Resultate!A28</f>
        <v>27</v>
      </c>
      <c r="B28" s="136" t="str">
        <f>Resultate!B28</f>
        <v>SF</v>
      </c>
      <c r="C28">
        <f>Resultate!C28</f>
        <v>0</v>
      </c>
      <c r="D28" s="137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37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104</v>
      </c>
    </row>
    <row r="29" spans="1:19" x14ac:dyDescent="0.35">
      <c r="A29">
        <f>Resultate!A29</f>
        <v>28</v>
      </c>
      <c r="B29" s="136" t="str">
        <f>Resultate!B29</f>
        <v>SF</v>
      </c>
      <c r="C29">
        <f>Resultate!C29</f>
        <v>0</v>
      </c>
      <c r="D29" s="137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37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104</v>
      </c>
    </row>
    <row r="30" spans="1:19" x14ac:dyDescent="0.35">
      <c r="A30">
        <f>Resultate!A30</f>
        <v>29</v>
      </c>
      <c r="B30" s="136" t="str">
        <f>Resultate!B30</f>
        <v>3/4</v>
      </c>
      <c r="C30">
        <f>Resultate!C30</f>
        <v>0</v>
      </c>
      <c r="D30" s="137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37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48"/>
  <sheetViews>
    <sheetView workbookViewId="0">
      <selection sqref="A1:J48"/>
    </sheetView>
  </sheetViews>
  <sheetFormatPr defaultColWidth="9.1992187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19921875" style="8"/>
  </cols>
  <sheetData>
    <row r="1" spans="1:14" ht="10.050000000000001" customHeight="1" x14ac:dyDescent="0.3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.050000000000001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10.050000000000001" customHeight="1" x14ac:dyDescent="0.35">
      <c r="A3" s="11" t="str">
        <f>CONCATENATE("",Resultate!$A$2,"")</f>
        <v>1</v>
      </c>
      <c r="B3" s="108" t="str">
        <f>CONCATENATE(Resultate!$E$14," ")</f>
        <v xml:space="preserve">Billeter / Wüst </v>
      </c>
      <c r="C3"/>
      <c r="D3" s="14"/>
      <c r="G3"/>
      <c r="H3"/>
      <c r="I3"/>
      <c r="J3"/>
      <c r="K3" s="9"/>
      <c r="L3" s="9"/>
      <c r="M3" s="9"/>
      <c r="N3" s="9"/>
    </row>
    <row r="4" spans="1:14" ht="10.050000000000001" customHeight="1" x14ac:dyDescent="0.35">
      <c r="A4" s="109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.050000000000001" customHeight="1" x14ac:dyDescent="0.3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.050000000000001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Winner Match #13 </v>
      </c>
      <c r="D6"/>
      <c r="E6"/>
      <c r="F6"/>
      <c r="G6"/>
      <c r="J6"/>
      <c r="K6" s="9"/>
      <c r="L6" s="9"/>
      <c r="M6" s="9"/>
      <c r="N6" s="9"/>
    </row>
    <row r="7" spans="1:14" ht="10.050000000000001" customHeight="1" x14ac:dyDescent="0.35">
      <c r="A7" s="34" t="str">
        <f>CONCATENATE(Resultate!$E$3," ")</f>
        <v xml:space="preserve">Ribaut / Brunner </v>
      </c>
      <c r="B7" s="12" t="str">
        <f>CONCATENATE("(",Resultate!$H$14," : ",Resultate!$J$14,")")</f>
        <v>( : 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.050000000000001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Loser Match #22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.050000000000001" customHeight="1" x14ac:dyDescent="0.35">
      <c r="A9" s="11" t="str">
        <f>CONCATENATE("",Resultate!$A$3,"")</f>
        <v>2</v>
      </c>
      <c r="B9" s="113" t="str">
        <f>CONCATENATE(Resultate!$G$14," ")</f>
        <v xml:space="preserve">Ribaut / Brunner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.050000000000001" customHeight="1" x14ac:dyDescent="0.35">
      <c r="A10" s="109" t="str">
        <f>CONCATENATE("(",Resultate!$H$3," : ",Resultate!$J$3,")")</f>
        <v>(2 : 0)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Loser Match #7 </v>
      </c>
      <c r="J10" s="21" t="str">
        <f>CONCATENATE("",Resultate!$A$13,"")</f>
        <v>12</v>
      </c>
      <c r="K10"/>
      <c r="L10"/>
      <c r="M10" s="9"/>
      <c r="N10" s="9"/>
    </row>
    <row r="11" spans="1:14" ht="10.050000000000001" customHeight="1" x14ac:dyDescent="0.3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.050000000000001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11" t="str">
        <f>CONCATENATE(Resultate!$E$24," ")</f>
        <v xml:space="preserve">Winner Match #17 </v>
      </c>
      <c r="I12" s="21" t="str">
        <f>CONCATENATE("",Resultate!$A$18,"")</f>
        <v>17</v>
      </c>
      <c r="J12" s="119" t="str">
        <f>CONCATENATE(Resultate!$E$13," ")</f>
        <v xml:space="preserve">Loser Match #7 </v>
      </c>
      <c r="K12"/>
      <c r="L12" s="9"/>
      <c r="M12" s="9"/>
      <c r="N12" s="9"/>
    </row>
    <row r="13" spans="1:14" ht="10.050000000000001" customHeight="1" x14ac:dyDescent="0.3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 : )</v>
      </c>
      <c r="D13" s="22"/>
      <c r="E13" s="120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10.050000000000001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Loser Match #13 </v>
      </c>
      <c r="J14"/>
      <c r="K14" s="9"/>
      <c r="L14"/>
      <c r="M14" s="9"/>
      <c r="N14" s="9"/>
    </row>
    <row r="15" spans="1:14" ht="10.050000000000001" customHeight="1" x14ac:dyDescent="0.35">
      <c r="A15" s="11" t="str">
        <f>CONCATENATE("",Resultate!$A$4,"")</f>
        <v>3</v>
      </c>
      <c r="B15" s="112" t="str">
        <f>CONCATENATE(Resultate!$E$15," ")</f>
        <v xml:space="preserve">Matic / Heim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.050000000000001" customHeight="1" x14ac:dyDescent="0.35">
      <c r="A16" s="109" t="str">
        <f>CONCATENATE("(",Resultate!$H$4," : ",Resultate!$J$4,")")</f>
        <v>(2 : 0)</v>
      </c>
      <c r="B16" s="13"/>
      <c r="C16" s="16"/>
      <c r="D16" s="14"/>
      <c r="G16" s="121" t="str">
        <f>CONCATENATE(Resultate!$E$26," ")</f>
        <v xml:space="preserve">Winner Match #23 </v>
      </c>
      <c r="H16" s="21" t="str">
        <f>CONCATENATE("",Resultate!$A$24,"")</f>
        <v>23</v>
      </c>
      <c r="I16"/>
      <c r="J16" s="111" t="str">
        <f>CONCATENATE(Resultate!$G$12," ")</f>
        <v xml:space="preserve">Kämpfen / Maurer </v>
      </c>
      <c r="K16" s="9"/>
      <c r="L16" s="9"/>
      <c r="M16" s="9"/>
      <c r="N16" s="9"/>
    </row>
    <row r="17" spans="1:14" ht="10.050000000000001" customHeight="1" x14ac:dyDescent="0.3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4"/>
      <c r="K17" s="9"/>
      <c r="L17" s="9"/>
      <c r="M17" s="9"/>
      <c r="N17" s="9"/>
    </row>
    <row r="18" spans="1:14" ht="10.050000000000001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Winner Match #14 </v>
      </c>
      <c r="D18" s="14"/>
      <c r="H18" s="24"/>
      <c r="I18" s="116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10.050000000000001" customHeight="1" x14ac:dyDescent="0.35">
      <c r="A19" s="34" t="str">
        <f>CONCATENATE(Resultate!$E$5," ")</f>
        <v xml:space="preserve">Wiedemann / Büchelin </v>
      </c>
      <c r="B19" s="12" t="str">
        <f>CONCATENATE("(",Resultate!$H$15," : ",Resultate!$J$15,")")</f>
        <v>( : )</v>
      </c>
      <c r="C19" s="22"/>
      <c r="D19" s="14"/>
      <c r="H19" s="24"/>
      <c r="I19" s="118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10.050000000000001" customHeight="1" x14ac:dyDescent="0.35">
      <c r="A20" s="107"/>
      <c r="B20" s="16"/>
      <c r="C20"/>
      <c r="D20" s="124" t="str">
        <f>CONCATENATE(Resultate!$E$31," ")</f>
        <v xml:space="preserve">Winner Match #27 </v>
      </c>
      <c r="E20" s="125"/>
      <c r="F20" s="124" t="str">
        <f>CONCATENATE(Resultate!$E$30," ")</f>
        <v xml:space="preserve">Loser Match #27 </v>
      </c>
      <c r="H20" s="126" t="str">
        <f>CONCATENATE(Resultate!$G$24," ")</f>
        <v xml:space="preserve">Winner Match #18 </v>
      </c>
      <c r="I20" s="21" t="str">
        <f>CONCATENATE("",Resultate!$A$19,"")</f>
        <v>18</v>
      </c>
      <c r="J20" s="119" t="str">
        <f>CONCATENATE(Resultate!$E$12," ")</f>
        <v xml:space="preserve">Wälti / Brunschweiler </v>
      </c>
      <c r="K20" s="9"/>
      <c r="L20" s="9"/>
      <c r="M20" s="9"/>
      <c r="N20" s="9"/>
    </row>
    <row r="21" spans="1:14" ht="10.050000000000001" customHeight="1" x14ac:dyDescent="0.35">
      <c r="A21" s="11" t="str">
        <f>CONCATENATE("",Resultate!$A$5,"")</f>
        <v>4</v>
      </c>
      <c r="B21" s="123" t="str">
        <f>CONCATENATE(Resultate!$G$15," ")</f>
        <v xml:space="preserve">Barinova / Koshcheeva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10.050000000000001" customHeight="1" x14ac:dyDescent="0.35">
      <c r="A22" s="109" t="str">
        <f>CONCATENATE("(",Resultate!$H$5," : ",Resultate!$J$5,")")</f>
        <v>(0 : 2)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10.050000000000001" customHeight="1" x14ac:dyDescent="0.3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.050000000000001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.050000000000001" customHeight="1" x14ac:dyDescent="0.3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.050000000000001" customHeight="1" x14ac:dyDescent="0.3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10.050000000000001" customHeight="1" x14ac:dyDescent="0.35">
      <c r="A27" s="11" t="str">
        <f>CONCATENATE("",Resultate!$A$6,"")</f>
        <v>5</v>
      </c>
      <c r="B27" s="34" t="str">
        <f>CONCATENATE(Resultate!$E$16," ")</f>
        <v xml:space="preserve">Amabile / Padilla </v>
      </c>
      <c r="C27"/>
      <c r="D27" s="30"/>
      <c r="F27" s="33"/>
      <c r="I27" s="9"/>
    </row>
    <row r="28" spans="1:14" ht="10.050000000000001" customHeight="1" x14ac:dyDescent="0.35">
      <c r="A28" s="109" t="str">
        <f>CONCATENATE("(",Resultate!$H$6," : ",Resultate!$J$6,")")</f>
        <v>(2 : 0)</v>
      </c>
      <c r="B28" s="13"/>
      <c r="C28"/>
      <c r="D28" s="127" t="str">
        <f>CONCATENATE(Resultate!$G$31," ")</f>
        <v xml:space="preserve">Winner Match #28 </v>
      </c>
      <c r="F28" s="128" t="str">
        <f>CONCATENATE(Resultate!$G$30," ")</f>
        <v xml:space="preserve">Loser Match #28 </v>
      </c>
      <c r="H28"/>
      <c r="J28"/>
    </row>
    <row r="29" spans="1:14" ht="10.050000000000001" customHeight="1" x14ac:dyDescent="0.3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.050000000000001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10.050000000000001" customHeight="1" x14ac:dyDescent="0.35">
      <c r="A31" s="34" t="str">
        <f>CONCATENATE(Resultate!$E$7," ")</f>
        <v xml:space="preserve">Schwab / Schinnerl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10.050000000000001" customHeight="1" x14ac:dyDescent="0.35">
      <c r="A32" s="107"/>
      <c r="B32" s="16"/>
      <c r="C32" s="16"/>
      <c r="D32" s="14"/>
      <c r="G32" s="111" t="str">
        <f>CONCATENATE(Resultate!$G$27," ")</f>
        <v xml:space="preserve">Loser Match #21 </v>
      </c>
      <c r="I32"/>
      <c r="J32" s="111" t="str">
        <f>CONCATENATE(Resultate!$G$11," ")</f>
        <v xml:space="preserve">Wiedemann / Büchelin </v>
      </c>
      <c r="K32"/>
    </row>
    <row r="33" spans="1:12" ht="10.050000000000001" customHeight="1" x14ac:dyDescent="0.35">
      <c r="A33" s="11" t="str">
        <f>CONCATENATE("",Resultate!$A$7,"")</f>
        <v>6</v>
      </c>
      <c r="B33" s="110" t="str">
        <f>CONCATENATE(Resultate!$G$16," ")</f>
        <v xml:space="preserve">Schwab / Schinnerl </v>
      </c>
      <c r="C33" s="16"/>
      <c r="D33" s="14"/>
      <c r="G33" s="18"/>
      <c r="I33"/>
      <c r="J33" s="114"/>
      <c r="K33"/>
    </row>
    <row r="34" spans="1:12" ht="10.050000000000001" customHeight="1" x14ac:dyDescent="0.35">
      <c r="A34" s="109" t="str">
        <f>CONCATENATE("(",Resultate!$H$7," : ",Resultate!$J$7,")")</f>
        <v>(2 : 0)</v>
      </c>
      <c r="B34" s="22"/>
      <c r="C34" s="10"/>
      <c r="D34" s="14"/>
      <c r="G34" s="115"/>
      <c r="I34" s="116" t="str">
        <f>CONCATENATE(Resultate!$E$20," ")</f>
        <v xml:space="preserve">Gränicher / Fluri </v>
      </c>
      <c r="J34" s="21" t="str">
        <f>CONCATENATE("",Resultate!$A$11,"")</f>
        <v>10</v>
      </c>
      <c r="K34"/>
      <c r="L34"/>
    </row>
    <row r="35" spans="1:12" ht="10.050000000000001" customHeight="1" x14ac:dyDescent="0.3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(0 : 2)</v>
      </c>
      <c r="K35"/>
    </row>
    <row r="36" spans="1:12" ht="10.050000000000001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Winner Match #22 </v>
      </c>
      <c r="E36" s="131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Gränicher / Fluri </v>
      </c>
      <c r="K36"/>
    </row>
    <row r="37" spans="1:12" ht="10.050000000000001" customHeight="1" x14ac:dyDescent="0.3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6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10.050000000000001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Loser Match #15 </v>
      </c>
      <c r="J38"/>
      <c r="K38" s="9"/>
      <c r="L38"/>
    </row>
    <row r="39" spans="1:12" ht="10.050000000000001" customHeight="1" x14ac:dyDescent="0.35">
      <c r="A39" s="11" t="str">
        <f>CONCATENATE("",Resultate!$A$8,"")</f>
        <v>7</v>
      </c>
      <c r="B39" s="34" t="str">
        <f>CONCATENATE(Resultate!$E$17," ")</f>
        <v xml:space="preserve">Winner Match #7 </v>
      </c>
      <c r="C39" s="16"/>
      <c r="D39" s="14"/>
      <c r="E39" s="15"/>
      <c r="G39" s="24"/>
      <c r="H39" s="24"/>
      <c r="J39" s="9"/>
      <c r="K39" s="9"/>
    </row>
    <row r="40" spans="1:12" ht="10.050000000000001" customHeight="1" x14ac:dyDescent="0.35">
      <c r="A40" s="109" t="str">
        <f>CONCATENATE("(",Resultate!$H$8," : ",Resultate!$J$8,")")</f>
        <v>( : )</v>
      </c>
      <c r="B40" s="13"/>
      <c r="C40" s="16"/>
      <c r="D40"/>
      <c r="E40"/>
      <c r="F40"/>
      <c r="G40" s="121" t="str">
        <f>CONCATENATE(Resultate!$E$27," ")</f>
        <v xml:space="preserve">Winner Match #24 </v>
      </c>
      <c r="H40" s="21" t="str">
        <f>CONCATENATE("",Resultate!$A$25,"")</f>
        <v>24</v>
      </c>
      <c r="I40"/>
      <c r="J40" s="116" t="str">
        <f>CONCATENATE(Resultate!$G$10," ")</f>
        <v xml:space="preserve">van Polanen / Berner </v>
      </c>
      <c r="K40" s="9"/>
      <c r="L40"/>
    </row>
    <row r="41" spans="1:12" ht="10.050000000000001" customHeight="1" x14ac:dyDescent="0.3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10.050000000000001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Winner Match #16 </v>
      </c>
      <c r="D42"/>
      <c r="E42"/>
      <c r="F42"/>
      <c r="G42"/>
      <c r="H42" s="24"/>
      <c r="I42" s="116" t="str">
        <f>CONCATENATE(Resultate!$E$21," ")</f>
        <v xml:space="preserve">van Polanen / Berner </v>
      </c>
      <c r="J42" s="21" t="str">
        <f>CONCATENATE("",Resultate!$A$10,"")</f>
        <v>9</v>
      </c>
      <c r="K42" s="9"/>
      <c r="L42"/>
    </row>
    <row r="43" spans="1:12" ht="10.050000000000001" customHeight="1" x14ac:dyDescent="0.35">
      <c r="A43" s="34" t="str">
        <f>CONCATENATE(Resultate!$E$9," ")</f>
        <v xml:space="preserve">Bye / Bye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(2 : 1)</v>
      </c>
      <c r="K43" s="9"/>
    </row>
    <row r="44" spans="1:12" ht="10.050000000000001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Winner Match #20 </v>
      </c>
      <c r="I44" s="21" t="str">
        <f>CONCATENATE("",Resultate!$A$21,"")</f>
        <v>20</v>
      </c>
      <c r="J44" s="119" t="str">
        <f>CONCATENATE(Resultate!$E$10," ")</f>
        <v xml:space="preserve">Bondi / Galeri </v>
      </c>
      <c r="K44" s="9"/>
    </row>
    <row r="45" spans="1:12" ht="10.050000000000001" customHeight="1" x14ac:dyDescent="0.3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10.050000000000001" customHeight="1" x14ac:dyDescent="0.3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Loser Match #16 </v>
      </c>
      <c r="J46"/>
      <c r="K46" s="9"/>
    </row>
    <row r="47" spans="1:12" ht="10.050000000000001" customHeight="1" x14ac:dyDescent="0.3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25" right="0.25" top="0.75" bottom="0.75" header="0.3" footer="0.3"/>
  <pageSetup paperSize="9" orientation="landscape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4648437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4" t="str">
        <f>IF(B6="5. Rang","zu Hause",VLOOKUP(B6,Anmeldung!$I$2:$J$17,2,FALSE))</f>
        <v>zu Hause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4" t="str">
        <f>IF(B7="5. Rang","zu Hause",VLOOKUP(B7,Anmeldung!$I$2:$J$17,2,FALSE))</f>
        <v>zu Hause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4" t="str">
        <f>IF(B8="7. Rang","zu Hause",VLOOKUP(B8,Anmeldung!$I$2:$J$17,2,FALSE))</f>
        <v>zu Hause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4" t="str">
        <f>IF(B9="7. Rang","zu Hause",VLOOKUP(B9,Anmeldung!$I$2:$J$17,2,FALSE))</f>
        <v>zu Hause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4" t="str">
        <f>IF(B10="9. Rang","zu Hause",VLOOKUP(B10,Anmeldung!$I$2:$J$17,2,FALSE))</f>
        <v>zu Hause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4" t="str">
        <f>IF(B11="9. Rang","zu Hause",VLOOKUP(B11,Anmeldung!$I$2:$J$17,2,FALSE))</f>
        <v>zu Hause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4" t="str">
        <f>IF(B12="9. Rang","zu Hause",VLOOKUP(B12,Anmeldung!$I$2:$J$17,2,FALSE))</f>
        <v>zu Hause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4" t="str">
        <f>IF(B13="9. Rang","zu Hause",VLOOKUP(B13,Anmeldung!$I$2:$J$17,2,FALSE))</f>
        <v>zu Hause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Bondi / Galeri</v>
      </c>
      <c r="C14" s="2" t="str">
        <f>IF(B14="13. Rang","mal schauen",VLOOKUP(B14,Anmeldung!$L$2:$M$17,2,FALSE))</f>
        <v>Alice Bondi / Elisa Galeri</v>
      </c>
      <c r="D14" s="44">
        <f>IF(B14="13. Rang","zu Hause",VLOOKUP(B14,Anmeldung!$I$2:$J$17,2,FALSE))</f>
        <v>0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Wiedemann / Büchelin</v>
      </c>
      <c r="C15" s="2" t="str">
        <f>IF(B15="13. Rang","mal schauen",VLOOKUP(B15,Anmeldung!$L$2:$M$17,2,FALSE))</f>
        <v>Laura Wiedemann / Isabel Büchelin</v>
      </c>
      <c r="D15" s="44">
        <f>IF(B15="13. Rang","zu Hause",VLOOKUP(B15,Anmeldung!$I$2:$J$17,2,FALSE))</f>
        <v>0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4" t="str">
        <f>IF(B16="13. Rang","zu Hause",VLOOKUP(B16,Anmeldung!$I$2:$J$17,2,FALSE))</f>
        <v>zu Hause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2025-09-19T23:56:16Z</cp:lastPrinted>
  <dcterms:created xsi:type="dcterms:W3CDTF">2005-06-20T09:17:43Z</dcterms:created>
  <dcterms:modified xsi:type="dcterms:W3CDTF">2025-09-20T09:30:56Z</dcterms:modified>
</cp:coreProperties>
</file>