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0F65ED22-B110-4916-915D-2475AAF7F47D}" xr6:coauthVersionLast="47" xr6:coauthVersionMax="47" xr10:uidLastSave="{00000000-0000-0000-0000-000000000000}"/>
  <bookViews>
    <workbookView xWindow="-98" yWindow="-98" windowWidth="24196" windowHeight="14476" activeTab="2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" i="8" l="1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 a="1"/>
  <c r="R31" i="8" s="1"/>
  <c r="J4" i="5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I27" i="8"/>
  <c r="J27" i="8"/>
  <c r="K27" i="8"/>
  <c r="L27" i="8"/>
  <c r="A28" i="8"/>
  <c r="B28" i="8"/>
  <c r="C28" i="8"/>
  <c r="D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J27" i="5"/>
  <c r="H27" i="8" s="1"/>
  <c r="H26" i="5"/>
  <c r="G26" i="8" s="1"/>
  <c r="J26" i="5"/>
  <c r="B6" i="7" s="1"/>
  <c r="H23" i="5"/>
  <c r="G23" i="8" s="1"/>
  <c r="J23" i="5"/>
  <c r="H23" i="8" s="1"/>
  <c r="H30" i="5"/>
  <c r="B5" i="7" s="1"/>
  <c r="D5" i="7" s="1"/>
  <c r="J30" i="5"/>
  <c r="H29" i="5"/>
  <c r="J29" i="5"/>
  <c r="H28" i="5"/>
  <c r="G28" i="8" s="1"/>
  <c r="J28" i="5"/>
  <c r="H28" i="8" s="1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E13" i="6" l="1"/>
  <c r="B7" i="7"/>
  <c r="D7" i="7" s="1"/>
  <c r="G27" i="8"/>
  <c r="R27" i="8" s="1" a="1"/>
  <c r="R27" i="8" s="1"/>
  <c r="H26" i="8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30" i="8" l="1" a="1"/>
  <c r="R30" i="8" s="1"/>
  <c r="R26" i="8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<sst xmlns="http://schemas.openxmlformats.org/spreadsheetml/2006/main" count="301" uniqueCount="102">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</sst>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opLeftCell="A2" zoomScale="75" zoomScaleNormal="75" workbookViewId="0">
      <selection activeCell="Q29" sqref="Q2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>
        <f t="shared" si="4"/>
        <v>2</v>
      </c>
      <c r="I27" s="6" t="s">
        <v>17</v>
      </c>
      <c r="J27" s="66">
        <f t="shared" si="5"/>
        <v>0</v>
      </c>
      <c r="K27" s="94">
        <f t="shared" si="6"/>
        <v>0</v>
      </c>
      <c r="L27" s="101">
        <v>21</v>
      </c>
      <c r="M27" s="6" t="s">
        <v>17</v>
      </c>
      <c r="N27" s="102">
        <v>15</v>
      </c>
      <c r="O27" s="102">
        <v>21</v>
      </c>
      <c r="P27" s="6" t="s">
        <v>17</v>
      </c>
      <c r="Q27" s="102">
        <v>15</v>
      </c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>
        <f t="shared" si="4"/>
        <v>0</v>
      </c>
      <c r="I28" s="7" t="s">
        <v>17</v>
      </c>
      <c r="J28" s="67">
        <f t="shared" si="5"/>
        <v>2</v>
      </c>
      <c r="K28" s="98">
        <f t="shared" si="6"/>
        <v>0</v>
      </c>
      <c r="L28" s="99">
        <v>15</v>
      </c>
      <c r="M28" s="7" t="s">
        <v>17</v>
      </c>
      <c r="N28" s="100">
        <v>21</v>
      </c>
      <c r="O28" s="100">
        <v>15</v>
      </c>
      <c r="P28" s="7" t="s">
        <v>17</v>
      </c>
      <c r="Q28" s="100">
        <v>21</v>
      </c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Bothen / Arndt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Bosshard / Strebel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Allemann / Schaller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2"/>
  <sheetViews>
    <sheetView tabSelected="1" workbookViewId="0">
      <selection activeCell="A31" sqref="A31:S32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>
        <f>Resultate!H27</f>
        <v>2</v>
      </c>
      <c r="H27">
        <f>Resultate!J27</f>
        <v>0</v>
      </c>
      <c r="I27" s="129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>
        <f>Resultate!H28</f>
        <v>0</v>
      </c>
      <c r="H28">
        <f>Resultate!J28</f>
        <v>2</v>
      </c>
      <c r="I28" s="129">
        <f>Resultate!K28</f>
        <v>0</v>
      </c>
      <c r="J28">
        <f>Resultate!L28</f>
        <v>15</v>
      </c>
      <c r="K28">
        <f>Resultate!N28</f>
        <v>21</v>
      </c>
      <c r="L28">
        <f>Resultate!O28</f>
        <v>15</v>
      </c>
      <c r="M28">
        <f>Resultate!Q28</f>
        <v>21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Bothen / Arndt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Bosshard / Strebel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30" t="s">
        <v>96</v>
      </c>
    </row>
    <row r="31" spans="1:19" x14ac:dyDescent="0.35">
      <c r="A31">
        <f>Resultate!A31</f>
        <v>30</v>
      </c>
      <c r="B31" s="130" t="str">
        <f>Resultate!B31</f>
        <v>F</v>
      </c>
      <c r="C31">
        <f>Resultate!C31</f>
        <v>3</v>
      </c>
      <c r="D31" s="129">
        <f>Resultate!D31</f>
        <v>0.66666666666666663</v>
      </c>
      <c r="E31" t="str">
        <f>Resultate!E31</f>
        <v>Allemann / Schaller</v>
      </c>
      <c r="F31" t="str">
        <f>Resultate!G31</f>
        <v>Winner Match #28</v>
      </c>
      <c r="G31" t="str">
        <f>Resultate!H31</f>
        <v/>
      </c>
      <c r="H31" t="str">
        <f>Resultate!J31</f>
        <v/>
      </c>
      <c r="I31" s="129">
        <f>Resultate!K31</f>
        <v>0</v>
      </c>
      <c r="J31">
        <f>Resultate!L31</f>
        <v>0</v>
      </c>
      <c r="K31">
        <f>Resultate!N31</f>
        <v>0</v>
      </c>
      <c r="L31">
        <f>Resultate!O31</f>
        <v>0</v>
      </c>
      <c r="M31">
        <f>Resultate!Q31</f>
        <v>0</v>
      </c>
      <c r="N31">
        <f>Resultate!R31</f>
        <v>0</v>
      </c>
      <c r="O31">
        <f>Resultate!T31</f>
        <v>0</v>
      </c>
      <c r="P31" s="129">
        <f>Resultate!U31</f>
        <v>0</v>
      </c>
      <c r="Q31" s="129">
        <f>Resultate!V31</f>
        <v>0</v>
      </c>
      <c r="R31" t="str" cm="1">
        <f t="array" ref="R31">IF(C31=0,"",_xlfn.LET(
_xlpm.court,$C31,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_xlpm.currBlank,AND($G31="",$H31=""),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31" t="s">
        <v>96</v>
      </c>
    </row>
    <row r="32" spans="1:19" x14ac:dyDescent="0.35">
      <c r="P32" s="129"/>
      <c r="Q32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(0 : 2)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Allemann / Schaller </v>
      </c>
      <c r="E20" s="122"/>
      <c r="F20" s="121" t="str">
        <f>CONCATENATE(Resultate!$E$30," ")</f>
        <v xml:space="preserve">Bosshard / Strebel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Bothen / Arndt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(0 : 2)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Baltermi / Hill Azpeitia</v>
      </c>
      <c r="C7" s="2" t="str">
        <f>IF(B7="5. Rang","mal schauen",VLOOKUP(B7,Anmeldung!$L$2:$M$17,2,FALSE))</f>
        <v>Andrin Baltermi / Oscar Hill Azpeitia</v>
      </c>
      <c r="D7" s="42">
        <f>IF(B7="5. Rang","zu Hause",VLOOKUP(B7,Anmeldung!$I$2:$J$17,2,FALSE))</f>
        <v>0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