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A7DB04CE-641E-4C2B-B8B7-B9DB4845B7A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8" l="1"/>
  <c r="P31" i="8"/>
  <c r="O31" i="8"/>
  <c r="N31" i="8"/>
  <c r="M31" i="8"/>
  <c r="L31" i="8"/>
  <c r="K31" i="8"/>
  <c r="J31" i="8"/>
  <c r="I31" i="8"/>
  <c r="F31" i="8"/>
  <c r="E31" i="8"/>
  <c r="D31" i="8"/>
  <c r="C31" i="8"/>
  <c r="B31" i="8"/>
  <c r="A31" i="8"/>
  <c r="Q30" i="8"/>
  <c r="P30" i="8"/>
  <c r="O30" i="8"/>
  <c r="N30" i="8"/>
  <c r="M30" i="8"/>
  <c r="L30" i="8"/>
  <c r="K30" i="8"/>
  <c r="J30" i="8"/>
  <c r="I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J30" i="5"/>
  <c r="H30" i="8" s="1"/>
  <c r="H29" i="5"/>
  <c r="G29" i="8" s="1"/>
  <c r="J29" i="5"/>
  <c r="H28" i="5"/>
  <c r="G28" i="8" s="1"/>
  <c r="J28" i="5"/>
  <c r="H31" i="5"/>
  <c r="G31" i="8" s="1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F26" i="6" l="1"/>
  <c r="B5" i="7"/>
  <c r="D5" i="7" s="1"/>
  <c r="G30" i="8"/>
  <c r="R30" i="8" s="1" a="1"/>
  <c r="R30" i="8" s="1"/>
  <c r="B4" i="7"/>
  <c r="R31" i="8" a="1"/>
  <c r="R31" i="8" s="1"/>
  <c r="H31" i="8"/>
  <c r="E37" i="6"/>
  <c r="H29" i="8"/>
  <c r="R29" i="8" s="1" a="1"/>
  <c r="R29" i="8" s="1"/>
  <c r="E13" i="6"/>
  <c r="B7" i="7"/>
  <c r="D7" i="7" s="1"/>
  <c r="B9" i="7"/>
  <c r="D9" i="7" s="1"/>
  <c r="G25" i="8"/>
  <c r="C37" i="6"/>
  <c r="G23" i="8"/>
  <c r="B8" i="7"/>
  <c r="D8" i="7" s="1"/>
  <c r="H17" i="6"/>
  <c r="C13" i="6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<sst xmlns="http://schemas.openxmlformats.org/spreadsheetml/2006/main" count="301" uniqueCount="105">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</sst>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31" sqref="Q31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>
        <f t="shared" si="4"/>
        <v>2</v>
      </c>
      <c r="I28" s="7" t="s">
        <v>17</v>
      </c>
      <c r="J28" s="69">
        <f t="shared" si="5"/>
        <v>0</v>
      </c>
      <c r="K28" s="101">
        <f t="shared" si="6"/>
        <v>0</v>
      </c>
      <c r="L28" s="102">
        <v>21</v>
      </c>
      <c r="M28" s="7" t="s">
        <v>17</v>
      </c>
      <c r="N28" s="103">
        <v>15</v>
      </c>
      <c r="O28" s="103">
        <v>21</v>
      </c>
      <c r="P28" s="7" t="s">
        <v>17</v>
      </c>
      <c r="Q28" s="103">
        <v>15</v>
      </c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>
        <f t="shared" si="4"/>
        <v>2</v>
      </c>
      <c r="I29" s="6" t="s">
        <v>17</v>
      </c>
      <c r="J29" s="68">
        <f t="shared" si="5"/>
        <v>0</v>
      </c>
      <c r="K29" s="97">
        <f t="shared" si="6"/>
        <v>0</v>
      </c>
      <c r="L29" s="104">
        <v>21</v>
      </c>
      <c r="M29" s="6" t="s">
        <v>17</v>
      </c>
      <c r="N29" s="105">
        <v>15</v>
      </c>
      <c r="O29" s="105">
        <v>21</v>
      </c>
      <c r="P29" s="6" t="s">
        <v>17</v>
      </c>
      <c r="Q29" s="105">
        <v>15</v>
      </c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4</v>
      </c>
      <c r="D30" s="100">
        <v>0.6875</v>
      </c>
      <c r="E30" s="7" t="str">
        <f>IF($H$28=$J$28,CONCATENATE("Loser Match #",$A$28),IF($H$28&lt;$J$28,$E$28,$G$28))</f>
        <v>Markl / Markl</v>
      </c>
      <c r="F30" s="7" t="s">
        <v>7</v>
      </c>
      <c r="G30" s="7" t="str">
        <f>IF($H$29=$J$29,CONCATENATE("Loser Match #",$A$29),IF($H$29&lt;$J$29,$E$29,$G$29))</f>
        <v>Schwab / Schinnerl</v>
      </c>
      <c r="H30" s="69">
        <f>IF(L30=N30,"",SUM(IF(L30&gt;N30,1,0),IF(O30&gt;Q30,1,0),IF(R30&lt;=T30,0,1)))</f>
        <v>2</v>
      </c>
      <c r="I30" s="7" t="s">
        <v>17</v>
      </c>
      <c r="J30" s="69">
        <f>IF(L30=N30,"",SUM(IF(L30&lt;N30,1,0),IF(O30&lt;Q30,1,0),IF(R30&gt;=T30,0,1)))</f>
        <v>0</v>
      </c>
      <c r="K30" s="101">
        <f>SUM(V30-U30)</f>
        <v>0</v>
      </c>
      <c r="L30" s="102">
        <v>21</v>
      </c>
      <c r="M30" s="7" t="s">
        <v>17</v>
      </c>
      <c r="N30" s="103">
        <v>15</v>
      </c>
      <c r="O30" s="103">
        <v>21</v>
      </c>
      <c r="P30" s="7" t="s">
        <v>17</v>
      </c>
      <c r="Q30" s="103">
        <v>15</v>
      </c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1</v>
      </c>
      <c r="D31" s="100">
        <v>0.6875</v>
      </c>
      <c r="E31" s="6" t="str">
        <f>IF($H$28=$J$28,CONCATENATE("Winner Match #",$A$28),IF($H$28&gt;$J$28,$E$28,$G$28))</f>
        <v>Billeter / Wüst</v>
      </c>
      <c r="F31" s="6" t="s">
        <v>7</v>
      </c>
      <c r="G31" s="6" t="str">
        <f>IF($H$29=$J$29,CONCATENATE("Winner Match #",$A$29),IF($H$29&gt;$J$29,$E$29,$G$29))</f>
        <v>Amabile / Padilla</v>
      </c>
      <c r="H31" s="68">
        <f>IF(L31=N31,"",SUM(IF(L31&gt;N31,1,0),IF(O31&gt;Q31,1,0),IF(R31&lt;=T31,0,1)))</f>
        <v>2</v>
      </c>
      <c r="I31" s="6" t="s">
        <v>17</v>
      </c>
      <c r="J31" s="68">
        <f>IF(L31=N31,"",SUM(IF(L31&lt;N31,1,0),IF(O31&lt;Q31,1,0),IF(R31&gt;=T31,0,1)))</f>
        <v>0</v>
      </c>
      <c r="K31" s="97">
        <f>SUM(V31-U31)</f>
        <v>0</v>
      </c>
      <c r="L31" s="86">
        <v>21</v>
      </c>
      <c r="M31" s="5" t="s">
        <v>17</v>
      </c>
      <c r="N31" s="84">
        <v>15</v>
      </c>
      <c r="O31" s="84">
        <v>21</v>
      </c>
      <c r="P31" s="5" t="s">
        <v>17</v>
      </c>
      <c r="Q31" s="84">
        <v>15</v>
      </c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1"/>
  <sheetViews>
    <sheetView workbookViewId="0">
      <selection activeCell="A31" sqref="A31:S3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>
        <f>Resultate!H28</f>
        <v>2</v>
      </c>
      <c r="H28">
        <f>Resultate!J28</f>
        <v>0</v>
      </c>
      <c r="I28" s="137">
        <f>Resultate!K28</f>
        <v>0</v>
      </c>
      <c r="J28">
        <f>Resultate!L28</f>
        <v>21</v>
      </c>
      <c r="K28">
        <f>Resultate!N28</f>
        <v>15</v>
      </c>
      <c r="L28">
        <f>Resultate!O28</f>
        <v>21</v>
      </c>
      <c r="M28">
        <f>Resultate!Q28</f>
        <v>15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>
        <f>Resultate!H29</f>
        <v>2</v>
      </c>
      <c r="H29">
        <f>Resultate!J29</f>
        <v>0</v>
      </c>
      <c r="I29" s="137">
        <f>Resultate!K29</f>
        <v>0</v>
      </c>
      <c r="J29">
        <f>Resultate!L29</f>
        <v>21</v>
      </c>
      <c r="K29">
        <f>Resultate!N29</f>
        <v>15</v>
      </c>
      <c r="L29">
        <f>Resultate!O29</f>
        <v>21</v>
      </c>
      <c r="M29">
        <f>Resultate!Q29</f>
        <v>15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4</v>
      </c>
      <c r="D30" s="137">
        <f>Resultate!D30</f>
        <v>0.6875</v>
      </c>
      <c r="E30" t="str">
        <f>Resultate!E30</f>
        <v>Markl / Markl</v>
      </c>
      <c r="F30" t="str">
        <f>Resultate!G30</f>
        <v>Schwab / Schinnerl</v>
      </c>
      <c r="G30">
        <f>Resultate!H30</f>
        <v>2</v>
      </c>
      <c r="H30">
        <f>Resultate!J30</f>
        <v>0</v>
      </c>
      <c r="I30" s="137">
        <f>Resultate!K30</f>
        <v>0</v>
      </c>
      <c r="J30">
        <f>Resultate!L30</f>
        <v>21</v>
      </c>
      <c r="K30">
        <f>Resultate!N30</f>
        <v>15</v>
      </c>
      <c r="L30">
        <f>Resultate!O30</f>
        <v>21</v>
      </c>
      <c r="M30">
        <f>Resultate!Q30</f>
        <v>15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0" t="s">
        <v>104</v>
      </c>
    </row>
    <row r="31" spans="1:19" x14ac:dyDescent="0.35">
      <c r="A31">
        <f>Resultate!A31</f>
        <v>30</v>
      </c>
      <c r="B31" s="136" t="str">
        <f>Resultate!B31</f>
        <v>F</v>
      </c>
      <c r="C31">
        <f>Resultate!C31</f>
        <v>1</v>
      </c>
      <c r="D31" s="137">
        <f>Resultate!D31</f>
        <v>0.6875</v>
      </c>
      <c r="E31" t="str">
        <f>Resultate!E31</f>
        <v>Billeter / Wüst</v>
      </c>
      <c r="F31" t="str">
        <f>Resultate!G31</f>
        <v>Amabile / Padilla</v>
      </c>
      <c r="G31">
        <f>Resultate!H31</f>
        <v>2</v>
      </c>
      <c r="H31">
        <f>Resultate!J31</f>
        <v>0</v>
      </c>
      <c r="I31" s="137">
        <f>Resultate!K31</f>
        <v>0</v>
      </c>
      <c r="J31">
        <f>Resultate!L31</f>
        <v>21</v>
      </c>
      <c r="K31">
        <f>Resultate!N31</f>
        <v>15</v>
      </c>
      <c r="L31">
        <f>Resultate!O31</f>
        <v>21</v>
      </c>
      <c r="M31">
        <f>Resultate!Q31</f>
        <v>15</v>
      </c>
      <c r="N31">
        <f>Resultate!R31</f>
        <v>0</v>
      </c>
      <c r="O31">
        <f>Resultate!T31</f>
        <v>0</v>
      </c>
      <c r="P31" s="137">
        <f>Resultate!U31</f>
        <v>0</v>
      </c>
      <c r="Q31" s="137">
        <f>Resultate!V31</f>
        <v>0</v>
      </c>
      <c r="R31" t="str" cm="1">
        <f t="array" ref="R31">IF(C31=0,"",_xlfn.LET(
_xlpm.court,$C31,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_xlpm.currBlank,AND($G31="",$H31=""),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(2 : 0)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Billeter / Wüst </v>
      </c>
      <c r="E20" s="125"/>
      <c r="F20" s="124" t="str">
        <f>CONCATENATE(Resultate!$E$30," ")</f>
        <v xml:space="preserve">Markl / Markl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(2 : 0)</v>
      </c>
      <c r="F26" s="32" t="str">
        <f>CONCATENATE("(",Resultate!$H$30," : ",Resultate!$J$30,")")</f>
        <v>(2 : 0)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Amabile / Padilla </v>
      </c>
      <c r="F28" s="128" t="str">
        <f>CONCATENATE(Resultate!$G$30," ")</f>
        <v xml:space="preserve">Schwab / Schinnerl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(2 : 0)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Billeter / Wüst</v>
      </c>
      <c r="C2" s="2" t="str">
        <f>IF(B2="1. Rang","mal schauen",VLOOKUP(B2,Anmeldung!$L$2:$M$17,2,FALSE))</f>
        <v>Saina Billeter / Samantha Wüst</v>
      </c>
      <c r="D2" s="44">
        <f>IF(B2="1. Rang","zu Hause",VLOOKUP(B2,Anmeldung!$I$2:$J$17,2,FALSE))</f>
        <v>0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Amabile / Padilla</v>
      </c>
      <c r="C3" s="2" t="str">
        <f>IF(B3="2. Rang","mal schauen",VLOOKUP(B3,Anmeldung!$L$2:$M$17,2,FALSE))</f>
        <v>Francesca Amabile / Meli Padilla</v>
      </c>
      <c r="D3" s="44">
        <f>IF(B3="2. Rang","zu Hause",VLOOKUP(B3,Anmeldung!$I$2:$J$17,2,FALSE))</f>
        <v>0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Markl / Markl</v>
      </c>
      <c r="C4" s="2" t="str">
        <f>IF(B4="3. Rang","mal schauen",VLOOKUP(B4,Anmeldung!$L$2:$M$17,2,FALSE))</f>
        <v>Alexa Leonie Markl / Maxima Julia Markl</v>
      </c>
      <c r="D4" s="44">
        <f>IF(B4="3. Rang","zu Hause",VLOOKUP(B4,Anmeldung!$I$2:$J$17,2,FALSE))</f>
        <v>0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Schwab / Schinnerl</v>
      </c>
      <c r="C5" s="2" t="str">
        <f>IF(B5="4. Rang","mal schauen",VLOOKUP(B5,Anmeldung!$L$2:$M$17,2,FALSE))</f>
        <v>Ramona Schwab / Aline Schinnerl</v>
      </c>
      <c r="D5" s="44">
        <f>IF(B5="4. Rang","zu Hause",VLOOKUP(B5,Anmeldung!$I$2:$J$17,2,FALSE))</f>
        <v>0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2025-09-20T15:10:25Z</dcterms:modified>
</cp:coreProperties>
</file>