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8E736A45-A2BB-4277-B7BC-E0274B18B019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R30" i="8" s="1" a="1"/>
  <c r="R30" i="8" s="1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D29" i="8"/>
  <c r="C29" i="8"/>
  <c r="R29" i="8" s="1" a="1"/>
  <c r="R29" i="8" s="1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D28" i="8"/>
  <c r="C28" i="8"/>
  <c r="R28" i="8" s="1" a="1"/>
  <c r="R28" i="8" s="1"/>
  <c r="B28" i="8"/>
  <c r="A28" i="8"/>
  <c r="Q27" i="8"/>
  <c r="P27" i="8"/>
  <c r="O27" i="8"/>
  <c r="N27" i="8"/>
  <c r="M27" i="8"/>
  <c r="L27" i="8"/>
  <c r="K27" i="8"/>
  <c r="J27" i="8"/>
  <c r="I27" i="8"/>
  <c r="H27" i="8"/>
  <c r="G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H26" i="8"/>
  <c r="G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H25" i="8"/>
  <c r="G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G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H23" i="8"/>
  <c r="G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H22" i="8"/>
  <c r="G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H21" i="8"/>
  <c r="G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H19" i="8"/>
  <c r="G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F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H16" i="8"/>
  <c r="G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B17" i="7"/>
  <c r="D17" i="7" s="1"/>
  <c r="H12" i="5"/>
  <c r="G12" i="8" s="1"/>
  <c r="J12" i="5"/>
  <c r="H11" i="5"/>
  <c r="J11" i="5"/>
  <c r="H10" i="5"/>
  <c r="J10" i="5"/>
  <c r="H10" i="8" s="1"/>
  <c r="H21" i="5"/>
  <c r="J21" i="5"/>
  <c r="I45" i="6" s="1"/>
  <c r="B13" i="7"/>
  <c r="D13" i="7" s="1"/>
  <c r="H20" i="5"/>
  <c r="B12" i="7" s="1"/>
  <c r="D12" i="7" s="1"/>
  <c r="J20" i="5"/>
  <c r="H19" i="5"/>
  <c r="J19" i="5"/>
  <c r="H18" i="5"/>
  <c r="J18" i="5"/>
  <c r="H25" i="5"/>
  <c r="B9" i="7" s="1"/>
  <c r="D9" i="7" s="1"/>
  <c r="J25" i="5"/>
  <c r="H24" i="5"/>
  <c r="J24" i="5"/>
  <c r="B8" i="7"/>
  <c r="D8" i="7" s="1"/>
  <c r="H27" i="5"/>
  <c r="B7" i="7" s="1"/>
  <c r="D7" i="7" s="1"/>
  <c r="J27" i="5"/>
  <c r="H26" i="5"/>
  <c r="J26" i="5"/>
  <c r="H23" i="5"/>
  <c r="J23" i="5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G17" i="8" s="1"/>
  <c r="J17" i="5"/>
  <c r="H17" i="8" s="1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G8" i="8" s="1"/>
  <c r="J8" i="5"/>
  <c r="H8" i="8" s="1"/>
  <c r="H16" i="5"/>
  <c r="J16" i="5"/>
  <c r="I37" i="6"/>
  <c r="C37" i="6"/>
  <c r="I8" i="4"/>
  <c r="E8" i="5" s="1"/>
  <c r="A37" i="6" s="1"/>
  <c r="H4" i="5"/>
  <c r="G4" i="8" s="1"/>
  <c r="J4" i="5"/>
  <c r="H4" i="8" s="1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J6" i="5"/>
  <c r="H6" i="8" s="1"/>
  <c r="F26" i="6"/>
  <c r="I4" i="4"/>
  <c r="E6" i="5" s="1"/>
  <c r="A25" i="6" s="1"/>
  <c r="I5" i="4"/>
  <c r="G5" i="5" s="1"/>
  <c r="A23" i="6" s="1"/>
  <c r="H15" i="5"/>
  <c r="G15" i="8" s="1"/>
  <c r="J15" i="5"/>
  <c r="H15" i="8" s="1"/>
  <c r="I14" i="4"/>
  <c r="E5" i="5" s="1"/>
  <c r="A19" i="6" s="1"/>
  <c r="H17" i="6"/>
  <c r="I13" i="4"/>
  <c r="G4" i="5" s="1"/>
  <c r="A17" i="6" s="1"/>
  <c r="H14" i="5"/>
  <c r="G14" i="8" s="1"/>
  <c r="J14" i="5"/>
  <c r="H14" i="8" s="1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B43" i="6" l="1"/>
  <c r="J19" i="6"/>
  <c r="B14" i="7"/>
  <c r="D14" i="7" s="1"/>
  <c r="G10" i="8"/>
  <c r="J43" i="6"/>
  <c r="J35" i="6"/>
  <c r="B15" i="7"/>
  <c r="D15" i="7" s="1"/>
  <c r="H11" i="8"/>
  <c r="G11" i="8"/>
  <c r="A28" i="6"/>
  <c r="G6" i="8"/>
  <c r="R27" i="8" a="1"/>
  <c r="R27" i="8" s="1"/>
  <c r="A22" i="6"/>
  <c r="R23" i="8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E15" i="5"/>
  <c r="A9" i="6"/>
  <c r="A16" i="6"/>
  <c r="C14" i="7"/>
  <c r="B3" i="7"/>
  <c r="G15" i="5"/>
  <c r="B31" i="6"/>
  <c r="C7" i="7"/>
  <c r="C15" i="7"/>
  <c r="G14" i="5"/>
  <c r="C8" i="7"/>
  <c r="C12" i="7"/>
  <c r="C11" i="7" l="1"/>
  <c r="B21" i="6"/>
  <c r="F15" i="8"/>
  <c r="J32" i="6"/>
  <c r="F11" i="8"/>
  <c r="J40" i="6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I46" i="6" l="1"/>
  <c r="F21" i="8"/>
  <c r="C42" i="6"/>
  <c r="F23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<sst xmlns="http://schemas.openxmlformats.org/spreadsheetml/2006/main" count="300" uniqueCount="105">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</sst>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L19" sqref="L19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2</v>
      </c>
      <c r="I2" s="5" t="s">
        <v>17</v>
      </c>
      <c r="J2" s="67">
        <f t="shared" ref="J2:J15" si="1">IF(L2=N2,"",SUM(IF(L2&lt;N2,1,0),IF(O2&lt;Q2,1,0),IF(R2&gt;=T2,0,1)))</f>
        <v>0</v>
      </c>
      <c r="K2" s="93">
        <f t="shared" ref="K2:K15" si="2">SUM(V2-U2)</f>
        <v>0</v>
      </c>
      <c r="L2" s="86">
        <v>21</v>
      </c>
      <c r="M2" s="5" t="s">
        <v>17</v>
      </c>
      <c r="N2" s="84">
        <v>13</v>
      </c>
      <c r="O2" s="84">
        <v>21</v>
      </c>
      <c r="P2" s="5" t="s">
        <v>17</v>
      </c>
      <c r="Q2" s="84">
        <v>15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>
        <f t="shared" si="0"/>
        <v>0</v>
      </c>
      <c r="I5" s="5" t="s">
        <v>17</v>
      </c>
      <c r="J5" s="67">
        <f t="shared" si="1"/>
        <v>2</v>
      </c>
      <c r="K5" s="93">
        <f t="shared" si="2"/>
        <v>0</v>
      </c>
      <c r="L5" s="86">
        <v>9</v>
      </c>
      <c r="M5" s="5" t="s">
        <v>17</v>
      </c>
      <c r="N5" s="84">
        <v>21</v>
      </c>
      <c r="O5" s="84">
        <v>11</v>
      </c>
      <c r="P5" s="5" t="s">
        <v>17</v>
      </c>
      <c r="Q5" s="84">
        <v>21</v>
      </c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>
        <f t="shared" si="0"/>
        <v>2</v>
      </c>
      <c r="I6" s="5" t="s">
        <v>17</v>
      </c>
      <c r="J6" s="67">
        <f t="shared" si="1"/>
        <v>0</v>
      </c>
      <c r="K6" s="93">
        <f t="shared" si="2"/>
        <v>0</v>
      </c>
      <c r="L6" s="86">
        <v>21</v>
      </c>
      <c r="M6" s="5" t="s">
        <v>17</v>
      </c>
      <c r="N6" s="84">
        <v>14</v>
      </c>
      <c r="O6" s="84">
        <v>21</v>
      </c>
      <c r="P6" s="5" t="s">
        <v>17</v>
      </c>
      <c r="Q6" s="84">
        <v>15</v>
      </c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>
        <f t="shared" si="0"/>
        <v>2</v>
      </c>
      <c r="I7" s="5" t="s">
        <v>17</v>
      </c>
      <c r="J7" s="67">
        <f t="shared" si="1"/>
        <v>0</v>
      </c>
      <c r="K7" s="93">
        <f t="shared" si="2"/>
        <v>0</v>
      </c>
      <c r="L7" s="86">
        <v>21</v>
      </c>
      <c r="M7" s="5" t="s">
        <v>17</v>
      </c>
      <c r="N7" s="84">
        <v>12</v>
      </c>
      <c r="O7" s="84">
        <v>21</v>
      </c>
      <c r="P7" s="5" t="s">
        <v>17</v>
      </c>
      <c r="Q7" s="84">
        <v>17</v>
      </c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>
        <f t="shared" si="0"/>
        <v>1</v>
      </c>
      <c r="I8" s="5" t="s">
        <v>17</v>
      </c>
      <c r="J8" s="67">
        <f t="shared" si="1"/>
        <v>2</v>
      </c>
      <c r="K8" s="93">
        <f t="shared" si="2"/>
        <v>0</v>
      </c>
      <c r="L8" s="86">
        <v>15</v>
      </c>
      <c r="M8" s="5" t="s">
        <v>17</v>
      </c>
      <c r="N8" s="84">
        <v>21</v>
      </c>
      <c r="O8" s="84">
        <v>21</v>
      </c>
      <c r="P8" s="5" t="s">
        <v>17</v>
      </c>
      <c r="Q8" s="84">
        <v>15</v>
      </c>
      <c r="R8" s="82">
        <v>8</v>
      </c>
      <c r="S8" s="5" t="s">
        <v>17</v>
      </c>
      <c r="T8" s="82">
        <v>15</v>
      </c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>
        <v>0</v>
      </c>
      <c r="M9" s="6" t="s">
        <v>17</v>
      </c>
      <c r="N9" s="105">
        <v>21</v>
      </c>
      <c r="O9" s="105">
        <v>0</v>
      </c>
      <c r="P9" s="6" t="s">
        <v>17</v>
      </c>
      <c r="Q9" s="105">
        <v>21</v>
      </c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6</v>
      </c>
      <c r="D10" s="132">
        <v>0.46875</v>
      </c>
      <c r="E10" s="7" t="str">
        <f>IF($H$2=$J$2,CONCATENATE("Loser Match #",$A$2),IF($H$2&lt;$J$2,$E$2,$G$2))</f>
        <v>Bondi / Galeri</v>
      </c>
      <c r="F10" s="7" t="s">
        <v>7</v>
      </c>
      <c r="G10" s="7" t="str">
        <f>IF($H$3=$J$3,CONCATENATE("Loser Match #",$A$3),IF($H$3&lt;$J$3,$E$3,$G$3))</f>
        <v>van Polanen / Berner</v>
      </c>
      <c r="H10" s="69">
        <f t="shared" si="0"/>
        <v>1</v>
      </c>
      <c r="I10" s="7" t="s">
        <v>17</v>
      </c>
      <c r="J10" s="69">
        <f t="shared" si="1"/>
        <v>2</v>
      </c>
      <c r="K10" s="101">
        <f t="shared" si="2"/>
        <v>0</v>
      </c>
      <c r="L10" s="102">
        <v>21</v>
      </c>
      <c r="M10" s="7" t="s">
        <v>17</v>
      </c>
      <c r="N10" s="103">
        <v>17</v>
      </c>
      <c r="O10" s="103">
        <v>15</v>
      </c>
      <c r="P10" s="7" t="s">
        <v>17</v>
      </c>
      <c r="Q10" s="103">
        <v>21</v>
      </c>
      <c r="R10" s="99">
        <v>11</v>
      </c>
      <c r="S10" s="7" t="s">
        <v>17</v>
      </c>
      <c r="T10" s="99">
        <v>15</v>
      </c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5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Wiedemann / Büchelin</v>
      </c>
      <c r="H11" s="67">
        <f t="shared" si="0"/>
        <v>2</v>
      </c>
      <c r="I11" s="5" t="s">
        <v>17</v>
      </c>
      <c r="J11" s="67">
        <f t="shared" si="1"/>
        <v>0</v>
      </c>
      <c r="K11" s="93">
        <f t="shared" si="2"/>
        <v>0</v>
      </c>
      <c r="L11" s="86">
        <v>21</v>
      </c>
      <c r="M11" s="5" t="s">
        <v>17</v>
      </c>
      <c r="N11" s="84">
        <v>15</v>
      </c>
      <c r="O11" s="84">
        <v>21</v>
      </c>
      <c r="P11" s="5" t="s">
        <v>17</v>
      </c>
      <c r="Q11" s="84">
        <v>15</v>
      </c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Wälti / Brunschweiler</v>
      </c>
      <c r="F12" s="5" t="s">
        <v>7</v>
      </c>
      <c r="G12" s="5" t="str">
        <f>IF($H$7=$J$7,CONCATENATE("Loser Match #",$A$7),IF($H$7&lt;$J$7,$E$7,$G$7))</f>
        <v>Kämpfen / Maurer</v>
      </c>
      <c r="H12" s="67">
        <f t="shared" si="0"/>
        <v>0</v>
      </c>
      <c r="I12" s="5" t="s">
        <v>17</v>
      </c>
      <c r="J12" s="67">
        <f t="shared" si="1"/>
        <v>2</v>
      </c>
      <c r="K12" s="93">
        <f t="shared" si="2"/>
        <v>0</v>
      </c>
      <c r="L12" s="86">
        <v>15</v>
      </c>
      <c r="M12" s="5" t="s">
        <v>17</v>
      </c>
      <c r="N12" s="84">
        <v>21</v>
      </c>
      <c r="O12" s="84">
        <v>15</v>
      </c>
      <c r="P12" s="5" t="s">
        <v>17</v>
      </c>
      <c r="Q12" s="84">
        <v>21</v>
      </c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Garcia / Egli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>
        <v>21</v>
      </c>
      <c r="M13" s="6" t="s">
        <v>17</v>
      </c>
      <c r="N13" s="105">
        <v>0</v>
      </c>
      <c r="O13" s="105">
        <v>21</v>
      </c>
      <c r="P13" s="6" t="s">
        <v>17</v>
      </c>
      <c r="Q13" s="105">
        <v>0</v>
      </c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0.5</v>
      </c>
      <c r="E14" s="7" t="str">
        <f>IF($H$2=$J$2,CONCATENATE("Winner Match #",$A$2),IF($H$2&gt;$J$2,$E$2,$G$2))</f>
        <v>Billeter / Wüst</v>
      </c>
      <c r="F14" s="7" t="s">
        <v>7</v>
      </c>
      <c r="G14" s="7" t="str">
        <f>IF($H$3=$J$3,CONCATENATE("Winner Match #",$A$3),IF($H$3&gt;$J$3,$E$3,$G$3))</f>
        <v>Ribaut / Brunner</v>
      </c>
      <c r="H14" s="69">
        <f t="shared" si="0"/>
        <v>2</v>
      </c>
      <c r="I14" s="7" t="s">
        <v>17</v>
      </c>
      <c r="J14" s="69">
        <f t="shared" si="1"/>
        <v>1</v>
      </c>
      <c r="K14" s="101">
        <f t="shared" si="2"/>
        <v>0</v>
      </c>
      <c r="L14" s="102">
        <v>21</v>
      </c>
      <c r="M14" s="7" t="s">
        <v>17</v>
      </c>
      <c r="N14" s="103">
        <v>15</v>
      </c>
      <c r="O14" s="103">
        <v>15</v>
      </c>
      <c r="P14" s="7" t="s">
        <v>17</v>
      </c>
      <c r="Q14" s="103">
        <v>21</v>
      </c>
      <c r="R14" s="99">
        <v>15</v>
      </c>
      <c r="S14" s="7" t="s">
        <v>17</v>
      </c>
      <c r="T14" s="99">
        <v>8</v>
      </c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6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Barinova / Koshcheeva</v>
      </c>
      <c r="H15" s="67">
        <f t="shared" si="0"/>
        <v>2</v>
      </c>
      <c r="I15" s="5" t="s">
        <v>17</v>
      </c>
      <c r="J15" s="67">
        <f t="shared" si="1"/>
        <v>1</v>
      </c>
      <c r="K15" s="93">
        <f t="shared" si="2"/>
        <v>0</v>
      </c>
      <c r="L15" s="86">
        <v>15</v>
      </c>
      <c r="M15" s="5" t="s">
        <v>17</v>
      </c>
      <c r="N15" s="84">
        <v>21</v>
      </c>
      <c r="O15" s="84">
        <v>21</v>
      </c>
      <c r="P15" s="5" t="s">
        <v>17</v>
      </c>
      <c r="Q15" s="84">
        <v>15</v>
      </c>
      <c r="R15" s="82">
        <v>15</v>
      </c>
      <c r="S15" s="5" t="s">
        <v>17</v>
      </c>
      <c r="T15" s="82">
        <v>8</v>
      </c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Amabile / Padilla</v>
      </c>
      <c r="F16" s="5" t="s">
        <v>7</v>
      </c>
      <c r="G16" s="5" t="str">
        <f>IF($H$7=$J$7,CONCATENATE("Winner Match #",$A$7),IF($H$7&gt;$J$7,$E$7,$G$7))</f>
        <v>Schwab / Schinnerl</v>
      </c>
      <c r="H16" s="67" t="str">
        <f t="shared" ref="H16:H29" si="4">IF(L16=N16,"",SUM(IF(L16&gt;N16,1,0),IF(O16&gt;Q16,1,0),IF(R16&lt;=T16,0,1)))</f>
        <v/>
      </c>
      <c r="I16" s="5" t="s">
        <v>17</v>
      </c>
      <c r="J16" s="67" t="str">
        <f t="shared" ref="J16:J29" si="5">IF(L16=N16,"",SUM(IF(L16&lt;N16,1,0),IF(O16&lt;Q16,1,0),IF(R16&gt;=T16,0,1)))</f>
        <v/>
      </c>
      <c r="K16" s="93">
        <f t="shared" ref="K16:K29" si="6">SUM(V16-U16)</f>
        <v>0</v>
      </c>
      <c r="L16" s="86"/>
      <c r="M16" s="5" t="s">
        <v>17</v>
      </c>
      <c r="N16" s="84"/>
      <c r="O16" s="84"/>
      <c r="P16" s="5" t="s">
        <v>17</v>
      </c>
      <c r="Q16" s="84"/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Sauser / Lauper</v>
      </c>
      <c r="F17" s="6" t="s">
        <v>7</v>
      </c>
      <c r="G17" s="6" t="str">
        <f>IF($H$9=$J$9,CONCATENATE("Winner Match #",$A$9),IF($H$9&gt;$J$9,$E$9,$G$9))</f>
        <v>Markl / Markl</v>
      </c>
      <c r="H17" s="68">
        <f t="shared" si="4"/>
        <v>0</v>
      </c>
      <c r="I17" s="6" t="s">
        <v>17</v>
      </c>
      <c r="J17" s="68">
        <f t="shared" si="5"/>
        <v>2</v>
      </c>
      <c r="K17" s="97">
        <f t="shared" si="6"/>
        <v>0</v>
      </c>
      <c r="L17" s="104">
        <v>15</v>
      </c>
      <c r="M17" s="6" t="s">
        <v>17</v>
      </c>
      <c r="N17" s="105">
        <v>21</v>
      </c>
      <c r="O17" s="105">
        <v>15</v>
      </c>
      <c r="P17" s="6" t="s">
        <v>17</v>
      </c>
      <c r="Q17" s="105">
        <v>21</v>
      </c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Garcia / Egli</v>
      </c>
      <c r="F18" s="7" t="s">
        <v>7</v>
      </c>
      <c r="G18" s="7" t="str">
        <f>IF($H$14=$J$14,CONCATENATE("Loser Match #",$A$14),IF($H$14&lt;$J$14,$E$14,$G$14))</f>
        <v>Ribaut / Brunner</v>
      </c>
      <c r="H18" s="69" t="str">
        <f t="shared" si="4"/>
        <v/>
      </c>
      <c r="I18" s="7" t="s">
        <v>17</v>
      </c>
      <c r="J18" s="69" t="str">
        <f t="shared" si="5"/>
        <v/>
      </c>
      <c r="K18" s="101">
        <f t="shared" si="6"/>
        <v>0</v>
      </c>
      <c r="L18" s="102"/>
      <c r="M18" s="7" t="s">
        <v>17</v>
      </c>
      <c r="N18" s="103"/>
      <c r="O18" s="103"/>
      <c r="P18" s="7" t="s">
        <v>17</v>
      </c>
      <c r="Q18" s="103"/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Kämpfen / Maurer</v>
      </c>
      <c r="F19" s="5" t="s">
        <v>7</v>
      </c>
      <c r="G19" s="5" t="str">
        <f>IF($H$15=$J$15,CONCATENATE("Loser Match #",$A$15),IF($H$15&lt;$J$15,$E$15,$G$15))</f>
        <v>Barinova / Koshcheeva</v>
      </c>
      <c r="H19" s="67" t="str">
        <f t="shared" si="4"/>
        <v/>
      </c>
      <c r="I19" s="5" t="s">
        <v>17</v>
      </c>
      <c r="J19" s="67" t="str">
        <f t="shared" si="5"/>
        <v/>
      </c>
      <c r="K19" s="93">
        <f t="shared" si="6"/>
        <v>0</v>
      </c>
      <c r="L19" s="86"/>
      <c r="M19" s="5" t="s">
        <v>17</v>
      </c>
      <c r="N19" s="84"/>
      <c r="O19" s="84"/>
      <c r="P19" s="5" t="s">
        <v>17</v>
      </c>
      <c r="Q19" s="84"/>
      <c r="R19" s="82"/>
      <c r="S19" s="5" t="s">
        <v>17</v>
      </c>
      <c r="T19" s="82"/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5</v>
      </c>
      <c r="D20" s="100">
        <v>0.5625</v>
      </c>
      <c r="E20" s="5" t="str">
        <f>IF($H$11=$J$11,CONCATENATE("Winner Match #",$A$11),IF($H$11&gt;$J$11,$E$11,$G$11))</f>
        <v>Gränicher / Fluri</v>
      </c>
      <c r="F20" s="5" t="s">
        <v>7</v>
      </c>
      <c r="G20" s="5" t="str">
        <f>IF($H$16=$J$16,CONCATENATE("Loser Match #",$A$16),IF($H$16&lt;$J$16,$E$16,$G$16))</f>
        <v>Loser Match #15</v>
      </c>
      <c r="H20" s="67" t="str">
        <f t="shared" si="4"/>
        <v/>
      </c>
      <c r="I20" s="5" t="s">
        <v>17</v>
      </c>
      <c r="J20" s="67" t="str">
        <f t="shared" si="5"/>
        <v/>
      </c>
      <c r="K20" s="93">
        <f t="shared" si="6"/>
        <v>0</v>
      </c>
      <c r="L20" s="86"/>
      <c r="M20" s="5" t="s">
        <v>17</v>
      </c>
      <c r="N20" s="84"/>
      <c r="O20" s="84"/>
      <c r="P20" s="5" t="s">
        <v>17</v>
      </c>
      <c r="Q20" s="84"/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6</v>
      </c>
      <c r="D21" s="100">
        <v>0.5625</v>
      </c>
      <c r="E21" s="6" t="str">
        <f>IF($H$10=$J$10,CONCATENATE("Winner Match #",$A$10),IF($H$10&gt;$J$10,$E$10,$G$10))</f>
        <v>van Polanen / Berner</v>
      </c>
      <c r="F21" s="6" t="s">
        <v>7</v>
      </c>
      <c r="G21" s="6" t="str">
        <f>IF($H$17=$J$17,CONCATENATE("Loser Match #",$A$17),IF($H$17&lt;$J$17,$E$17,$G$17))</f>
        <v>Sauser / Lauper</v>
      </c>
      <c r="H21" s="68" t="str">
        <f t="shared" si="4"/>
        <v/>
      </c>
      <c r="I21" s="6" t="s">
        <v>17</v>
      </c>
      <c r="J21" s="68" t="str">
        <f t="shared" si="5"/>
        <v/>
      </c>
      <c r="K21" s="97">
        <f t="shared" si="6"/>
        <v>0</v>
      </c>
      <c r="L21" s="104"/>
      <c r="M21" s="6" t="s">
        <v>17</v>
      </c>
      <c r="N21" s="105"/>
      <c r="O21" s="105"/>
      <c r="P21" s="6" t="s">
        <v>17</v>
      </c>
      <c r="Q21" s="105"/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4</v>
      </c>
      <c r="D22" s="96">
        <v>0.53125</v>
      </c>
      <c r="E22" s="7" t="str">
        <f>IF($H$14=$J$14,CONCATENATE("Winner Match #",$A$14),IF($H$14&gt;$J$14,$E$14,$G$14))</f>
        <v>Billeter / Wüst</v>
      </c>
      <c r="F22" s="7" t="s">
        <v>7</v>
      </c>
      <c r="G22" s="7" t="str">
        <f>IF($H$15=$J$15,CONCATENATE("Winner Match #",$A$15),IF($H$15&gt;$J$15,$E$15,$G$15))</f>
        <v>Matic / Heim</v>
      </c>
      <c r="H22" s="69" t="str">
        <f t="shared" si="4"/>
        <v/>
      </c>
      <c r="I22" s="7" t="s">
        <v>17</v>
      </c>
      <c r="J22" s="69" t="str">
        <f t="shared" si="5"/>
        <v/>
      </c>
      <c r="K22" s="101">
        <f t="shared" si="6"/>
        <v>0</v>
      </c>
      <c r="L22" s="102"/>
      <c r="M22" s="7" t="s">
        <v>17</v>
      </c>
      <c r="N22" s="103"/>
      <c r="O22" s="103"/>
      <c r="P22" s="7" t="s">
        <v>17</v>
      </c>
      <c r="Q22" s="103"/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5</v>
      </c>
      <c r="D23" s="96">
        <v>0.53125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Markl / Markl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>
        <v>6</v>
      </c>
      <c r="D24" s="96">
        <v>0.53125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9" t="str">
        <f t="shared" si="4"/>
        <v/>
      </c>
      <c r="I24" s="7" t="s">
        <v>17</v>
      </c>
      <c r="J24" s="69" t="str">
        <f t="shared" si="5"/>
        <v/>
      </c>
      <c r="K24" s="101">
        <f t="shared" si="6"/>
        <v>0</v>
      </c>
      <c r="L24" s="102"/>
      <c r="M24" s="7" t="s">
        <v>17</v>
      </c>
      <c r="N24" s="103"/>
      <c r="O24" s="103"/>
      <c r="P24" s="7" t="s">
        <v>17</v>
      </c>
      <c r="Q24" s="103"/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4</v>
      </c>
      <c r="D25" s="100">
        <v>0.5625</v>
      </c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5</v>
      </c>
      <c r="D26" s="100">
        <v>0.5625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>
        <v>6</v>
      </c>
      <c r="D27" s="100">
        <v>0.5625</v>
      </c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/>
      <c r="D28" s="100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/>
      <c r="D29" s="96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/>
      <c r="D30" s="100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/>
      <c r="D31" s="96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2.7304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6.664062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2</v>
      </c>
      <c r="H2">
        <f>Resultate!J2</f>
        <v>0</v>
      </c>
      <c r="I2" s="137">
        <f>Resultate!K2</f>
        <v>0</v>
      </c>
      <c r="J2">
        <f>Resultate!L2</f>
        <v>21</v>
      </c>
      <c r="K2">
        <f>Resultate!N2</f>
        <v>13</v>
      </c>
      <c r="L2">
        <f>Resultate!O2</f>
        <v>21</v>
      </c>
      <c r="M2">
        <f>Resultate!Q2</f>
        <v>15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>
        <f>Resultate!H5</f>
        <v>0</v>
      </c>
      <c r="H5">
        <f>Resultate!J5</f>
        <v>2</v>
      </c>
      <c r="I5" s="137">
        <f>Resultate!K5</f>
        <v>0</v>
      </c>
      <c r="J5">
        <f>Resultate!L5</f>
        <v>9</v>
      </c>
      <c r="K5">
        <f>Resultate!N5</f>
        <v>21</v>
      </c>
      <c r="L5">
        <f>Resultate!O5</f>
        <v>11</v>
      </c>
      <c r="M5">
        <f>Resultate!Q5</f>
        <v>21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>
        <f>Resultate!H6</f>
        <v>2</v>
      </c>
      <c r="H6">
        <f>Resultate!J6</f>
        <v>0</v>
      </c>
      <c r="I6" s="137">
        <f>Resultate!K6</f>
        <v>0</v>
      </c>
      <c r="J6">
        <f>Resultate!L6</f>
        <v>21</v>
      </c>
      <c r="K6">
        <f>Resultate!N6</f>
        <v>14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>
        <f>Resultate!H7</f>
        <v>2</v>
      </c>
      <c r="H7">
        <f>Resultate!J7</f>
        <v>0</v>
      </c>
      <c r="I7" s="137">
        <f>Resultate!K7</f>
        <v>0</v>
      </c>
      <c r="J7">
        <f>Resultate!L7</f>
        <v>21</v>
      </c>
      <c r="K7">
        <f>Resultate!N7</f>
        <v>12</v>
      </c>
      <c r="L7">
        <f>Resultate!O7</f>
        <v>21</v>
      </c>
      <c r="M7">
        <f>Resultate!Q7</f>
        <v>17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>
        <f>Resultate!H8</f>
        <v>1</v>
      </c>
      <c r="H8">
        <f>Resultate!J8</f>
        <v>2</v>
      </c>
      <c r="I8" s="137">
        <f>Resultate!K8</f>
        <v>0</v>
      </c>
      <c r="J8">
        <f>Resultate!L8</f>
        <v>15</v>
      </c>
      <c r="K8">
        <f>Resultate!N8</f>
        <v>21</v>
      </c>
      <c r="L8">
        <f>Resultate!O8</f>
        <v>21</v>
      </c>
      <c r="M8">
        <f>Resultate!Q8</f>
        <v>15</v>
      </c>
      <c r="N8">
        <f>Resultate!R8</f>
        <v>8</v>
      </c>
      <c r="O8">
        <f>Resultate!T8</f>
        <v>15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21</v>
      </c>
      <c r="L9">
        <f>Resultate!O9</f>
        <v>0</v>
      </c>
      <c r="M9">
        <f>Resultate!Q9</f>
        <v>21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6</v>
      </c>
      <c r="D10" s="137">
        <f>Resultate!D10</f>
        <v>0.46875</v>
      </c>
      <c r="E10" t="str">
        <f>Resultate!E10</f>
        <v>Bondi / Galeri</v>
      </c>
      <c r="F10" t="str">
        <f>Resultate!G10</f>
        <v>van Polanen / Berner</v>
      </c>
      <c r="G10">
        <f>Resultate!H10</f>
        <v>1</v>
      </c>
      <c r="H10">
        <f>Resultate!J10</f>
        <v>2</v>
      </c>
      <c r="I10" s="137">
        <f>Resultate!K10</f>
        <v>0</v>
      </c>
      <c r="J10">
        <f>Resultate!L10</f>
        <v>21</v>
      </c>
      <c r="K10">
        <f>Resultate!N10</f>
        <v>17</v>
      </c>
      <c r="L10">
        <f>Resultate!O10</f>
        <v>15</v>
      </c>
      <c r="M10">
        <f>Resultate!Q10</f>
        <v>21</v>
      </c>
      <c r="N10">
        <f>Resultate!R10</f>
        <v>11</v>
      </c>
      <c r="O10">
        <f>Resultate!T10</f>
        <v>15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5</v>
      </c>
      <c r="D11" s="137">
        <f>Resultate!D11</f>
        <v>0.46875</v>
      </c>
      <c r="E11" t="str">
        <f>Resultate!E11</f>
        <v>Gränicher / Fluri</v>
      </c>
      <c r="F11" t="str">
        <f>Resultate!G11</f>
        <v>Wiedemann / Büchelin</v>
      </c>
      <c r="G11">
        <f>Resultate!H11</f>
        <v>2</v>
      </c>
      <c r="H11">
        <f>Resultate!J11</f>
        <v>0</v>
      </c>
      <c r="I11" s="137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Wälti / Brunschweiler</v>
      </c>
      <c r="F12" t="str">
        <f>Resultate!G12</f>
        <v>Kämpfen / Maurer</v>
      </c>
      <c r="G12">
        <f>Resultate!H12</f>
        <v>0</v>
      </c>
      <c r="H12">
        <f>Resultate!J12</f>
        <v>2</v>
      </c>
      <c r="I12" s="137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Garcia / Egli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21</v>
      </c>
      <c r="K13">
        <f>Resultate!N13</f>
        <v>0</v>
      </c>
      <c r="L13">
        <f>Resultate!O13</f>
        <v>21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0.5</v>
      </c>
      <c r="E14" t="str">
        <f>Resultate!E14</f>
        <v>Billeter / Wüst</v>
      </c>
      <c r="F14" t="str">
        <f>Resultate!G14</f>
        <v>Ribaut / Brunner</v>
      </c>
      <c r="G14">
        <f>Resultate!H14</f>
        <v>2</v>
      </c>
      <c r="H14">
        <f>Resultate!J14</f>
        <v>1</v>
      </c>
      <c r="I14" s="137">
        <f>Resultate!K14</f>
        <v>0</v>
      </c>
      <c r="J14">
        <f>Resultate!L14</f>
        <v>21</v>
      </c>
      <c r="K14">
        <f>Resultate!N14</f>
        <v>15</v>
      </c>
      <c r="L14">
        <f>Resultate!O14</f>
        <v>15</v>
      </c>
      <c r="M14">
        <f>Resultate!Q14</f>
        <v>21</v>
      </c>
      <c r="N14">
        <f>Resultate!R14</f>
        <v>15</v>
      </c>
      <c r="O14">
        <f>Resultate!T14</f>
        <v>8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6</v>
      </c>
      <c r="D15" s="137">
        <f>Resultate!D15</f>
        <v>0.5</v>
      </c>
      <c r="E15" t="str">
        <f>Resultate!E15</f>
        <v>Matic / Heim</v>
      </c>
      <c r="F15" t="str">
        <f>Resultate!G15</f>
        <v>Barinova / Koshcheeva</v>
      </c>
      <c r="G15">
        <f>Resultate!H15</f>
        <v>2</v>
      </c>
      <c r="H15">
        <f>Resultate!J15</f>
        <v>1</v>
      </c>
      <c r="I15" s="137">
        <f>Resultate!K15</f>
        <v>0</v>
      </c>
      <c r="J15">
        <f>Resultate!L15</f>
        <v>15</v>
      </c>
      <c r="K15">
        <f>Resultate!N15</f>
        <v>21</v>
      </c>
      <c r="L15">
        <f>Resultate!O15</f>
        <v>21</v>
      </c>
      <c r="M15">
        <f>Resultate!Q15</f>
        <v>15</v>
      </c>
      <c r="N15">
        <f>Resultate!R15</f>
        <v>15</v>
      </c>
      <c r="O15">
        <f>Resultate!T15</f>
        <v>8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Amabile / Padilla</v>
      </c>
      <c r="F16" t="str">
        <f>Resultate!G16</f>
        <v>Schwab / Schinnerl</v>
      </c>
      <c r="G16" t="str">
        <f>Resultate!H16</f>
        <v/>
      </c>
      <c r="H16" t="str">
        <f>Resultate!J16</f>
        <v/>
      </c>
      <c r="I16" s="137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Sauser / Lauper</v>
      </c>
      <c r="F17" t="str">
        <f>Resultate!G17</f>
        <v>Markl / Markl</v>
      </c>
      <c r="G17">
        <f>Resultate!H17</f>
        <v>0</v>
      </c>
      <c r="H17">
        <f>Resultate!J17</f>
        <v>2</v>
      </c>
      <c r="I17" s="137">
        <f>Resultate!K17</f>
        <v>0</v>
      </c>
      <c r="J17">
        <f>Resultate!L17</f>
        <v>15</v>
      </c>
      <c r="K17">
        <f>Resultate!N17</f>
        <v>21</v>
      </c>
      <c r="L17">
        <f>Resultate!O17</f>
        <v>15</v>
      </c>
      <c r="M17">
        <f>Resultate!Q17</f>
        <v>21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Garcia / Egli</v>
      </c>
      <c r="F18" t="str">
        <f>Resultate!G18</f>
        <v>Ribaut / Brunner</v>
      </c>
      <c r="G18" t="str">
        <f>Resultate!H18</f>
        <v/>
      </c>
      <c r="H18" t="str">
        <f>Resultate!J18</f>
        <v/>
      </c>
      <c r="I18" s="137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Kämpfen / Maurer</v>
      </c>
      <c r="F19" t="str">
        <f>Resultate!G19</f>
        <v>Barinova / Koshcheeva</v>
      </c>
      <c r="G19" t="str">
        <f>Resultate!H19</f>
        <v/>
      </c>
      <c r="H19" t="str">
        <f>Resultate!J19</f>
        <v/>
      </c>
      <c r="I19" s="137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upcoming_1_court4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5</v>
      </c>
      <c r="D20" s="137">
        <f>Resultate!D20</f>
        <v>0.5625</v>
      </c>
      <c r="E20" t="str">
        <f>Resultate!E20</f>
        <v>Gränicher / Fluri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37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6</v>
      </c>
      <c r="D21" s="137">
        <f>Resultate!D21</f>
        <v>0.5625</v>
      </c>
      <c r="E21" t="str">
        <f>Resultate!E21</f>
        <v>van Polanen / Berner</v>
      </c>
      <c r="F21" t="str">
        <f>Resultate!G21</f>
        <v>Sauser / Lauper</v>
      </c>
      <c r="G21" t="str">
        <f>Resultate!H21</f>
        <v/>
      </c>
      <c r="H21" t="str">
        <f>Resultate!J21</f>
        <v/>
      </c>
      <c r="I21" s="137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upcoming_1_court6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4</v>
      </c>
      <c r="D22" s="137">
        <f>Resultate!D22</f>
        <v>0.53125</v>
      </c>
      <c r="E22" t="str">
        <f>Resultate!E22</f>
        <v>Billeter / Wüst</v>
      </c>
      <c r="F22" t="str">
        <f>Resultate!G22</f>
        <v>Matic / Heim</v>
      </c>
      <c r="G22" t="str">
        <f>Resultate!H22</f>
        <v/>
      </c>
      <c r="H22" t="str">
        <f>Resultate!J22</f>
        <v/>
      </c>
      <c r="I22" s="137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upcoming_2_court4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5</v>
      </c>
      <c r="D23" s="137">
        <f>Resultate!D23</f>
        <v>0.53125</v>
      </c>
      <c r="E23" t="str">
        <f>Resultate!E23</f>
        <v>Winner Match #15</v>
      </c>
      <c r="F23" t="str">
        <f>Resultate!G23</f>
        <v>Markl / Markl</v>
      </c>
      <c r="G23" t="str">
        <f>Resultate!H23</f>
        <v/>
      </c>
      <c r="H23" t="str">
        <f>Resultate!J23</f>
        <v/>
      </c>
      <c r="I23" s="137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upcoming_1_court5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6</v>
      </c>
      <c r="D24" s="137">
        <f>Resultate!D24</f>
        <v>0.53125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37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upcoming_2_court6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4</v>
      </c>
      <c r="D25" s="137">
        <f>Resultate!D25</f>
        <v>0.5625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37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upcoming_3_court4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5</v>
      </c>
      <c r="D26" s="137">
        <f>Resultate!D26</f>
        <v>0.5625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7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upcoming_2_court5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6</v>
      </c>
      <c r="D27" s="137">
        <f>Resultate!D27</f>
        <v>0.5625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37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upcoming_3_court6</v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0</v>
      </c>
      <c r="D28" s="137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0</v>
      </c>
      <c r="D29" s="137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0</v>
      </c>
      <c r="D30" s="137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Billeter / Wüst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Billeter / Wüst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(2 : 1)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Garcia / Egli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Winner Match #17 </v>
      </c>
      <c r="I12" s="21" t="str">
        <f>CONCATENATE("",Resultate!$A$18,"")</f>
        <v>17</v>
      </c>
      <c r="J12" s="119" t="str">
        <f>CONCATENATE(Resultate!$E$13," ")</f>
        <v xml:space="preserve">Garcia / Egli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 : 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Ribaut / Brunner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Winner Match #23 </v>
      </c>
      <c r="H16" s="21" t="str">
        <f>CONCATENATE("",Resultate!$A$24,"")</f>
        <v>23</v>
      </c>
      <c r="I16"/>
      <c r="J16" s="111" t="str">
        <f>CONCATENATE(Resultate!$G$12," ")</f>
        <v xml:space="preserve">Kämpfen / Maurer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Matic / Heim </v>
      </c>
      <c r="D18" s="14"/>
      <c r="H18" s="24"/>
      <c r="I18" s="116" t="str">
        <f>CONCATENATE(Resultate!$E$19," ")</f>
        <v xml:space="preserve">Kämpfen / Maurer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(2 : 1)</v>
      </c>
      <c r="C19" s="22"/>
      <c r="D19" s="14"/>
      <c r="H19" s="24"/>
      <c r="I19" s="118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Winner Match #18 </v>
      </c>
      <c r="I20" s="21" t="str">
        <f>CONCATENATE("",Resultate!$A$19,"")</f>
        <v>18</v>
      </c>
      <c r="J20" s="119" t="str">
        <f>CONCATENATE(Resultate!$E$12," ")</f>
        <v xml:space="preserve">Wälti / Brunschweiler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Barinova / Koshcheeva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(0 : 2)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Barinova / Koshcheeva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Amabile / Padilla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(2 : 0)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Loser Match #21 </v>
      </c>
      <c r="I32"/>
      <c r="J32" s="111" t="str">
        <f>CONCATENATE(Resultate!$G$11," ")</f>
        <v xml:space="preserve">Wiedemann / Büchelin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Schwab / Schinnerl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(2 : 0)</v>
      </c>
      <c r="B34" s="22"/>
      <c r="C34" s="10"/>
      <c r="D34" s="14"/>
      <c r="G34" s="115"/>
      <c r="I34" s="116" t="str">
        <f>CONCATENATE(Resultate!$E$20," ")</f>
        <v xml:space="preserve">Gränicher / Fluri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(0 : 2)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Loser Match #15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Sauser / Lauper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(1 : 2)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Markl / Markl </v>
      </c>
      <c r="D42"/>
      <c r="E42"/>
      <c r="F42"/>
      <c r="G42"/>
      <c r="H42" s="24"/>
      <c r="I42" s="116" t="str">
        <f>CONCATENATE(Resultate!$E$21," ")</f>
        <v xml:space="preserve">van Polanen / Berner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(0 : 2)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(2 : 1)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Winner Match #20 </v>
      </c>
      <c r="I44" s="21" t="str">
        <f>CONCATENATE("",Resultate!$A$21,"")</f>
        <v>20</v>
      </c>
      <c r="J44" s="119" t="str">
        <f>CONCATENATE(Resultate!$E$10," ")</f>
        <v xml:space="preserve">Bondi / Galeri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Sauser / Lauper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4" t="str">
        <f>IF(B8="7. Rang","zu Hause",VLOOKUP(B8,Anmeldung!$I$2:$J$17,2,FALSE))</f>
        <v>zu Hause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4" t="str">
        <f>IF(B10="9. Rang","zu Hause",VLOOKUP(B10,Anmeldung!$I$2:$J$17,2,FALSE))</f>
        <v>zu Hause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4" t="str">
        <f>IF(B11="9. Rang","zu Hause",VLOOKUP(B11,Anmeldung!$I$2:$J$17,2,FALSE))</f>
        <v>zu Hause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4" t="str">
        <f>IF(B12="9. Rang","zu Hause",VLOOKUP(B12,Anmeldung!$I$2:$J$17,2,FALSE))</f>
        <v>zu Hause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4" t="str">
        <f>IF(B13="9. Rang","zu Hause",VLOOKUP(B13,Anmeldung!$I$2:$J$17,2,FALSE))</f>
        <v>zu Hause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Bondi / Galeri</v>
      </c>
      <c r="C14" s="2" t="str">
        <f>IF(B14="13. Rang","mal schauen",VLOOKUP(B14,Anmeldung!$L$2:$M$17,2,FALSE))</f>
        <v>Alice Bondi / Elisa Galeri</v>
      </c>
      <c r="D14" s="44">
        <f>IF(B14="13. Rang","zu Hause",VLOOKUP(B14,Anmeldung!$I$2:$J$17,2,FALSE))</f>
        <v>0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Wiedemann / Büchelin</v>
      </c>
      <c r="C15" s="2" t="str">
        <f>IF(B15="13. Rang","mal schauen",VLOOKUP(B15,Anmeldung!$L$2:$M$17,2,FALSE))</f>
        <v>Laura Wiedemann / Isabel Büchelin</v>
      </c>
      <c r="D15" s="44">
        <f>IF(B15="13. Rang","zu Hause",VLOOKUP(B15,Anmeldung!$I$2:$J$17,2,FALSE))</f>
        <v>0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Wälti / Brunschweiler</v>
      </c>
      <c r="C16" s="2" t="str">
        <f>IF(B16="13. Rang","mal schauen",VLOOKUP(B16,Anmeldung!$L$2:$M$17,2,FALSE))</f>
        <v>Nora Wälti / Alysha Joanna Brunschweiler</v>
      </c>
      <c r="D16" s="44">
        <f>IF(B16="13. Rang","zu Hause",VLOOKUP(B16,Anmeldung!$I$2:$J$17,2,FALSE))</f>
        <v>0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2025-09-20T10:53:34Z</dcterms:modified>
</cp:coreProperties>
</file>