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57F1AD85-7470-4E4F-BC2A-CDBF54A58480}" xr6:coauthVersionLast="47" xr6:coauthVersionMax="47" xr10:uidLastSave="{00000000-0000-0000-0000-000000000000}"/>
  <bookViews>
    <workbookView xWindow="3420" yWindow="2543" windowWidth="18000" windowHeight="10972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R27" i="8" l="1" a="1"/>
  <c r="R27" i="8" s="1"/>
  <c r="R28" i="8" a="1"/>
  <c r="R28" i="8" s="1"/>
  <c r="R29" i="8" a="1"/>
  <c r="R29" i="8" s="1"/>
  <c r="R30" i="8" a="1"/>
  <c r="R30" i="8" s="1"/>
  <c r="J1" i="8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I7" i="8"/>
  <c r="J7" i="8"/>
  <c r="K7" i="8"/>
  <c r="L7" i="8"/>
  <c r="A8" i="8"/>
  <c r="B8" i="8"/>
  <c r="D8" i="8"/>
  <c r="I8" i="8"/>
  <c r="J8" i="8"/>
  <c r="K8" i="8"/>
  <c r="L8" i="8"/>
  <c r="A9" i="8"/>
  <c r="B9" i="8"/>
  <c r="D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I11" i="8"/>
  <c r="J11" i="8"/>
  <c r="K11" i="8"/>
  <c r="L11" i="8"/>
  <c r="A12" i="8"/>
  <c r="B12" i="8"/>
  <c r="D12" i="8"/>
  <c r="G12" i="8"/>
  <c r="H12" i="8"/>
  <c r="I12" i="8"/>
  <c r="J12" i="8"/>
  <c r="K12" i="8"/>
  <c r="L12" i="8"/>
  <c r="A13" i="8"/>
  <c r="B13" i="8"/>
  <c r="D13" i="8"/>
  <c r="I13" i="8"/>
  <c r="J13" i="8"/>
  <c r="K13" i="8"/>
  <c r="L13" i="8"/>
  <c r="A14" i="8"/>
  <c r="B14" i="8"/>
  <c r="D14" i="8"/>
  <c r="G14" i="8"/>
  <c r="H14" i="8"/>
  <c r="I14" i="8"/>
  <c r="J14" i="8"/>
  <c r="K14" i="8"/>
  <c r="L14" i="8"/>
  <c r="A15" i="8"/>
  <c r="B15" i="8"/>
  <c r="D15" i="8"/>
  <c r="G15" i="8"/>
  <c r="H15" i="8"/>
  <c r="I15" i="8"/>
  <c r="J15" i="8"/>
  <c r="K15" i="8"/>
  <c r="L15" i="8"/>
  <c r="A16" i="8"/>
  <c r="B16" i="8"/>
  <c r="D16" i="8"/>
  <c r="G16" i="8"/>
  <c r="H16" i="8"/>
  <c r="I16" i="8"/>
  <c r="J16" i="8"/>
  <c r="K16" i="8"/>
  <c r="L16" i="8"/>
  <c r="A17" i="8"/>
  <c r="B17" i="8"/>
  <c r="C17" i="8"/>
  <c r="D17" i="8"/>
  <c r="G17" i="8"/>
  <c r="H17" i="8"/>
  <c r="I17" i="8"/>
  <c r="J17" i="8"/>
  <c r="K17" i="8"/>
  <c r="L17" i="8"/>
  <c r="A18" i="8"/>
  <c r="B18" i="8"/>
  <c r="C18" i="8"/>
  <c r="D18" i="8"/>
  <c r="G18" i="8"/>
  <c r="H18" i="8"/>
  <c r="I18" i="8"/>
  <c r="J18" i="8"/>
  <c r="K18" i="8"/>
  <c r="L18" i="8"/>
  <c r="A19" i="8"/>
  <c r="B19" i="8"/>
  <c r="C19" i="8"/>
  <c r="D19" i="8"/>
  <c r="G19" i="8"/>
  <c r="H19" i="8"/>
  <c r="I19" i="8"/>
  <c r="J19" i="8"/>
  <c r="K19" i="8"/>
  <c r="L19" i="8"/>
  <c r="A20" i="8"/>
  <c r="B20" i="8"/>
  <c r="C20" i="8"/>
  <c r="D20" i="8"/>
  <c r="G20" i="8"/>
  <c r="H20" i="8"/>
  <c r="I20" i="8"/>
  <c r="J20" i="8"/>
  <c r="K20" i="8"/>
  <c r="L20" i="8"/>
  <c r="A21" i="8"/>
  <c r="B21" i="8"/>
  <c r="C21" i="8"/>
  <c r="D21" i="8"/>
  <c r="G21" i="8"/>
  <c r="H21" i="8"/>
  <c r="I21" i="8"/>
  <c r="J21" i="8"/>
  <c r="K21" i="8"/>
  <c r="L21" i="8"/>
  <c r="A22" i="8"/>
  <c r="B22" i="8"/>
  <c r="C22" i="8"/>
  <c r="D22" i="8"/>
  <c r="G22" i="8"/>
  <c r="H22" i="8"/>
  <c r="I22" i="8"/>
  <c r="J22" i="8"/>
  <c r="K22" i="8"/>
  <c r="L22" i="8"/>
  <c r="A23" i="8"/>
  <c r="B23" i="8"/>
  <c r="C23" i="8"/>
  <c r="D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J13" i="5"/>
  <c r="H13" i="8" s="1"/>
  <c r="H12" i="5"/>
  <c r="J12" i="5"/>
  <c r="B16" i="7"/>
  <c r="D16" i="7" s="1"/>
  <c r="H11" i="5"/>
  <c r="G11" i="8" s="1"/>
  <c r="J11" i="5"/>
  <c r="H21" i="5"/>
  <c r="B13" i="7" s="1"/>
  <c r="D13" i="7" s="1"/>
  <c r="J21" i="5"/>
  <c r="H20" i="5"/>
  <c r="J20" i="5"/>
  <c r="B12" i="7" s="1"/>
  <c r="D12" i="7" s="1"/>
  <c r="H19" i="5"/>
  <c r="B11" i="7" s="1"/>
  <c r="D11" i="7" s="1"/>
  <c r="J19" i="5"/>
  <c r="H18" i="5"/>
  <c r="B10" i="7" s="1"/>
  <c r="D10" i="7" s="1"/>
  <c r="J18" i="5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9" i="5"/>
  <c r="G9" i="8" s="1"/>
  <c r="J9" i="5"/>
  <c r="H9" i="8" s="1"/>
  <c r="I45" i="6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8" i="8" s="1"/>
  <c r="H16" i="5"/>
  <c r="J16" i="5"/>
  <c r="I37" i="6"/>
  <c r="I8" i="4"/>
  <c r="E8" i="5" s="1"/>
  <c r="A37" i="6" s="1"/>
  <c r="H4" i="5"/>
  <c r="G4" i="8" s="1"/>
  <c r="H4" i="8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B19" i="6" s="1"/>
  <c r="J15" i="5"/>
  <c r="J19" i="6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B17" i="7" l="1"/>
  <c r="J11" i="6"/>
  <c r="G13" i="8"/>
  <c r="J35" i="6"/>
  <c r="H11" i="8"/>
  <c r="R23" i="8" a="1"/>
  <c r="R23" i="8" s="1"/>
  <c r="A40" i="6"/>
  <c r="G8" i="8"/>
  <c r="A28" i="6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2" i="8" a="1"/>
  <c r="R22" i="8" s="1"/>
  <c r="R26" i="8" a="1"/>
  <c r="R26" i="8" s="1"/>
  <c r="R25" i="8" a="1"/>
  <c r="R25" i="8" s="1"/>
  <c r="R18" i="8" a="1"/>
  <c r="R18" i="8" s="1"/>
  <c r="R20" i="8" a="1"/>
  <c r="R20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6" i="8" a="1"/>
  <c r="R16" i="8" s="1"/>
  <c r="R15" i="8" a="1"/>
  <c r="R15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C14" i="7" l="1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<sst xmlns="http://schemas.openxmlformats.org/spreadsheetml/2006/main" count="300" uniqueCount="102">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</sst>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3" zoomScale="75" zoomScaleNormal="75" workbookViewId="0">
      <selection activeCell="C18" sqref="C18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>
        <f t="shared" si="2"/>
        <v>2</v>
      </c>
      <c r="I7" s="5" t="s">
        <v>17</v>
      </c>
      <c r="J7" s="65">
        <f t="shared" si="3"/>
        <v>0</v>
      </c>
      <c r="K7" s="90">
        <f t="shared" si="0"/>
        <v>0</v>
      </c>
      <c r="L7" s="83">
        <v>21</v>
      </c>
      <c r="M7" s="5" t="s">
        <v>17</v>
      </c>
      <c r="N7" s="81">
        <v>15</v>
      </c>
      <c r="O7" s="81">
        <v>21</v>
      </c>
      <c r="P7" s="5" t="s">
        <v>17</v>
      </c>
      <c r="Q7" s="81">
        <v>15</v>
      </c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>
        <f t="shared" si="2"/>
        <v>0</v>
      </c>
      <c r="I8" s="5" t="s">
        <v>17</v>
      </c>
      <c r="J8" s="65">
        <f t="shared" si="3"/>
        <v>2</v>
      </c>
      <c r="K8" s="90">
        <f t="shared" si="0"/>
        <v>0</v>
      </c>
      <c r="L8" s="83">
        <v>15</v>
      </c>
      <c r="M8" s="5" t="s">
        <v>17</v>
      </c>
      <c r="N8" s="81">
        <v>21</v>
      </c>
      <c r="O8" s="81">
        <v>15</v>
      </c>
      <c r="P8" s="5" t="s">
        <v>17</v>
      </c>
      <c r="Q8" s="81">
        <v>21</v>
      </c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>
        <f t="shared" si="2"/>
        <v>0</v>
      </c>
      <c r="I9" s="6" t="s">
        <v>17</v>
      </c>
      <c r="J9" s="66">
        <f t="shared" si="3"/>
        <v>2</v>
      </c>
      <c r="K9" s="94">
        <f t="shared" si="0"/>
        <v>0</v>
      </c>
      <c r="L9" s="101">
        <v>19</v>
      </c>
      <c r="M9" s="6" t="s">
        <v>17</v>
      </c>
      <c r="N9" s="102">
        <v>21</v>
      </c>
      <c r="O9" s="102">
        <v>15</v>
      </c>
      <c r="P9" s="6" t="s">
        <v>17</v>
      </c>
      <c r="Q9" s="102">
        <v>21</v>
      </c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/>
      <c r="M10" s="7" t="s">
        <v>17</v>
      </c>
      <c r="N10" s="100"/>
      <c r="O10" s="100"/>
      <c r="P10" s="7" t="s">
        <v>17</v>
      </c>
      <c r="Q10" s="100"/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3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>
        <f t="shared" si="2"/>
        <v>2</v>
      </c>
      <c r="I11" s="5" t="s">
        <v>17</v>
      </c>
      <c r="J11" s="65">
        <f t="shared" si="3"/>
        <v>0</v>
      </c>
      <c r="K11" s="90">
        <f t="shared" si="0"/>
        <v>0</v>
      </c>
      <c r="L11" s="83">
        <v>21</v>
      </c>
      <c r="M11" s="5" t="s">
        <v>17</v>
      </c>
      <c r="N11" s="81">
        <v>15</v>
      </c>
      <c r="O11" s="81">
        <v>21</v>
      </c>
      <c r="P11" s="5" t="s">
        <v>17</v>
      </c>
      <c r="Q11" s="81">
        <v>15</v>
      </c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2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Lendl / Kurzawa</v>
      </c>
      <c r="H12" s="65" t="str">
        <f t="shared" si="2"/>
        <v/>
      </c>
      <c r="I12" s="5" t="s">
        <v>17</v>
      </c>
      <c r="J12" s="65" t="str">
        <f t="shared" si="3"/>
        <v/>
      </c>
      <c r="K12" s="90">
        <f t="shared" si="0"/>
        <v>0</v>
      </c>
      <c r="L12" s="83"/>
      <c r="M12" s="5" t="s">
        <v>17</v>
      </c>
      <c r="N12" s="81"/>
      <c r="O12" s="81"/>
      <c r="P12" s="5" t="s">
        <v>17</v>
      </c>
      <c r="Q12" s="81"/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Charkin / Hrytsuk</v>
      </c>
      <c r="F13" s="6" t="s">
        <v>7</v>
      </c>
      <c r="G13" s="6" t="str">
        <f>IF($H$9=$J$9,CONCATENATE("Loser Match #",$A$9),IF($H$9&lt;$J$9,$E$9,$G$9))</f>
        <v>Dürst / Dürst</v>
      </c>
      <c r="H13" s="66">
        <f t="shared" si="2"/>
        <v>2</v>
      </c>
      <c r="I13" s="6" t="s">
        <v>17</v>
      </c>
      <c r="J13" s="66">
        <f t="shared" si="3"/>
        <v>0</v>
      </c>
      <c r="K13" s="94">
        <f t="shared" si="0"/>
        <v>0</v>
      </c>
      <c r="L13" s="101">
        <v>21</v>
      </c>
      <c r="M13" s="6" t="s">
        <v>17</v>
      </c>
      <c r="N13" s="102">
        <v>15</v>
      </c>
      <c r="O13" s="102">
        <v>21</v>
      </c>
      <c r="P13" s="6" t="s">
        <v>17</v>
      </c>
      <c r="Q13" s="102">
        <v>15</v>
      </c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3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 t="str">
        <f t="shared" si="2"/>
        <v/>
      </c>
      <c r="I14" s="7" t="s">
        <v>17</v>
      </c>
      <c r="J14" s="67" t="str">
        <f t="shared" si="3"/>
        <v/>
      </c>
      <c r="K14" s="98">
        <f t="shared" si="0"/>
        <v>0</v>
      </c>
      <c r="L14" s="99"/>
      <c r="M14" s="7" t="s">
        <v>17</v>
      </c>
      <c r="N14" s="100"/>
      <c r="O14" s="100"/>
      <c r="P14" s="7" t="s">
        <v>17</v>
      </c>
      <c r="Q14" s="100"/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1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 t="str">
        <f t="shared" si="2"/>
        <v/>
      </c>
      <c r="I15" s="5" t="s">
        <v>17</v>
      </c>
      <c r="J15" s="65" t="str">
        <f t="shared" si="3"/>
        <v/>
      </c>
      <c r="K15" s="90">
        <f t="shared" si="0"/>
        <v>0</v>
      </c>
      <c r="L15" s="83"/>
      <c r="M15" s="5" t="s">
        <v>17</v>
      </c>
      <c r="N15" s="81"/>
      <c r="O15" s="81"/>
      <c r="P15" s="5" t="s">
        <v>17</v>
      </c>
      <c r="Q15" s="81"/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1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Bothen / Arndt</v>
      </c>
      <c r="H16" s="65" t="str">
        <f t="shared" ref="H16:H29" si="4">IF(L16=N16,"",SUM(IF(L16&gt;N16,1,0),IF(O16&gt;Q16,1,0),IF(R16&lt;=T16,0,1)))</f>
        <v/>
      </c>
      <c r="I16" s="5" t="s">
        <v>17</v>
      </c>
      <c r="J16" s="65" t="str">
        <f t="shared" ref="J16:J29" si="5">IF(L16=N16,"",SUM(IF(L16&lt;N16,1,0),IF(O16&lt;Q16,1,0),IF(R16&gt;=T16,0,1)))</f>
        <v/>
      </c>
      <c r="K16" s="90">
        <f t="shared" ref="K16:K29" si="6">SUM(V16-U16)</f>
        <v>0</v>
      </c>
      <c r="L16" s="83"/>
      <c r="M16" s="5" t="s">
        <v>17</v>
      </c>
      <c r="N16" s="81"/>
      <c r="O16" s="81"/>
      <c r="P16" s="5" t="s">
        <v>17</v>
      </c>
      <c r="Q16" s="81"/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Addiechi / Flückiger</v>
      </c>
      <c r="F17" s="6" t="s">
        <v>7</v>
      </c>
      <c r="G17" s="6" t="str">
        <f>IF($H$9=$J$9,CONCATENATE("Winner Match #",$A$9),IF($H$9&gt;$J$9,$E$9,$G$9))</f>
        <v>Adamson / Müller</v>
      </c>
      <c r="H17" s="66" t="str">
        <f t="shared" si="4"/>
        <v/>
      </c>
      <c r="I17" s="6" t="s">
        <v>17</v>
      </c>
      <c r="J17" s="66" t="str">
        <f t="shared" si="5"/>
        <v/>
      </c>
      <c r="K17" s="94">
        <f t="shared" si="6"/>
        <v>0</v>
      </c>
      <c r="L17" s="101"/>
      <c r="M17" s="6" t="s">
        <v>17</v>
      </c>
      <c r="N17" s="102"/>
      <c r="O17" s="102"/>
      <c r="P17" s="6" t="s">
        <v>17</v>
      </c>
      <c r="Q17" s="102"/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3</v>
      </c>
      <c r="D18" s="97">
        <v>0.53125</v>
      </c>
      <c r="E18" s="7" t="str">
        <f>IF($H$13=$J$13,CONCATENATE("Winner Match #",$A$13),IF($H$13&gt;$J$13,$E$13,$G$13))</f>
        <v>Charkin / Hrytsuk</v>
      </c>
      <c r="F18" s="7" t="s">
        <v>7</v>
      </c>
      <c r="G18" s="7" t="str">
        <f>IF($H$14=$J$14,CONCATENATE("Loser Match #",$A$14),IF($H$14&lt;$J$14,$E$14,$G$14))</f>
        <v>Loser Match #13</v>
      </c>
      <c r="H18" s="67" t="str">
        <f t="shared" si="4"/>
        <v/>
      </c>
      <c r="I18" s="7" t="s">
        <v>17</v>
      </c>
      <c r="J18" s="67" t="str">
        <f t="shared" si="5"/>
        <v/>
      </c>
      <c r="K18" s="98">
        <f t="shared" si="6"/>
        <v>0</v>
      </c>
      <c r="L18" s="99"/>
      <c r="M18" s="7" t="s">
        <v>17</v>
      </c>
      <c r="N18" s="100"/>
      <c r="O18" s="100"/>
      <c r="P18" s="7" t="s">
        <v>17</v>
      </c>
      <c r="Q18" s="100"/>
      <c r="R18" s="96"/>
      <c r="S18" s="7" t="s">
        <v>17</v>
      </c>
      <c r="T18" s="96"/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1</v>
      </c>
      <c r="D19" s="93">
        <v>0.55208333333333337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5" t="str">
        <f t="shared" si="4"/>
        <v/>
      </c>
      <c r="I19" s="5" t="s">
        <v>17</v>
      </c>
      <c r="J19" s="65" t="str">
        <f t="shared" si="5"/>
        <v/>
      </c>
      <c r="K19" s="90">
        <f t="shared" si="6"/>
        <v>0</v>
      </c>
      <c r="L19" s="83"/>
      <c r="M19" s="5" t="s">
        <v>17</v>
      </c>
      <c r="N19" s="81"/>
      <c r="O19" s="81"/>
      <c r="P19" s="5" t="s">
        <v>17</v>
      </c>
      <c r="Q19" s="81"/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2</v>
      </c>
      <c r="D20" s="93">
        <v>0.55208333333333337</v>
      </c>
      <c r="E20" s="5" t="str">
        <f>IF($H$11=$J$11,CONCATENATE("Winner Match #",$A$11),IF($H$11&gt;$J$11,$E$11,$G$11))</f>
        <v>Sieber / Müller</v>
      </c>
      <c r="F20" s="5" t="s">
        <v>7</v>
      </c>
      <c r="G20" s="5" t="str">
        <f>IF($H$16=$J$16,CONCATENATE("Loser Match #",$A$16),IF($H$16&lt;$J$16,$E$16,$G$16))</f>
        <v>Loser Match #15</v>
      </c>
      <c r="H20" s="65" t="str">
        <f t="shared" si="4"/>
        <v/>
      </c>
      <c r="I20" s="5" t="s">
        <v>17</v>
      </c>
      <c r="J20" s="65" t="str">
        <f t="shared" si="5"/>
        <v/>
      </c>
      <c r="K20" s="90">
        <f t="shared" si="6"/>
        <v>0</v>
      </c>
      <c r="L20" s="83"/>
      <c r="M20" s="5" t="s">
        <v>17</v>
      </c>
      <c r="N20" s="81"/>
      <c r="O20" s="81"/>
      <c r="P20" s="5" t="s">
        <v>17</v>
      </c>
      <c r="Q20" s="81"/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3</v>
      </c>
      <c r="D21" s="93">
        <v>0.55208333333333337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Loser Match #16</v>
      </c>
      <c r="H21" s="66" t="str">
        <f t="shared" si="4"/>
        <v/>
      </c>
      <c r="I21" s="6" t="s">
        <v>17</v>
      </c>
      <c r="J21" s="66" t="str">
        <f t="shared" si="5"/>
        <v/>
      </c>
      <c r="K21" s="94">
        <f t="shared" si="6"/>
        <v>0</v>
      </c>
      <c r="L21" s="101"/>
      <c r="M21" s="6" t="s">
        <v>17</v>
      </c>
      <c r="N21" s="102"/>
      <c r="O21" s="102"/>
      <c r="P21" s="6" t="s">
        <v>17</v>
      </c>
      <c r="Q21" s="102"/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1</v>
      </c>
      <c r="D22" s="80">
        <v>0.58333333333333337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7" t="str">
        <f t="shared" si="4"/>
        <v/>
      </c>
      <c r="I22" s="7" t="s">
        <v>17</v>
      </c>
      <c r="J22" s="67" t="str">
        <f t="shared" si="5"/>
        <v/>
      </c>
      <c r="K22" s="98">
        <f t="shared" si="6"/>
        <v>0</v>
      </c>
      <c r="L22" s="99"/>
      <c r="M22" s="7" t="s">
        <v>17</v>
      </c>
      <c r="N22" s="100"/>
      <c r="O22" s="100"/>
      <c r="P22" s="7" t="s">
        <v>17</v>
      </c>
      <c r="Q22" s="100"/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2</v>
      </c>
      <c r="D23" s="80">
        <v>0.58333333333333337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6" t="str">
        <f t="shared" si="4"/>
        <v/>
      </c>
      <c r="I23" s="6" t="s">
        <v>17</v>
      </c>
      <c r="J23" s="66" t="str">
        <f t="shared" si="5"/>
        <v/>
      </c>
      <c r="K23" s="94">
        <f t="shared" si="6"/>
        <v>0</v>
      </c>
      <c r="L23" s="101"/>
      <c r="M23" s="6" t="s">
        <v>17</v>
      </c>
      <c r="N23" s="102"/>
      <c r="O23" s="102"/>
      <c r="P23" s="6" t="s">
        <v>17</v>
      </c>
      <c r="Q23" s="102"/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3</v>
      </c>
      <c r="D24" s="80">
        <v>0.58333333333333337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7" t="str">
        <f t="shared" si="4"/>
        <v/>
      </c>
      <c r="I24" s="7" t="s">
        <v>17</v>
      </c>
      <c r="J24" s="67" t="str">
        <f t="shared" si="5"/>
        <v/>
      </c>
      <c r="K24" s="98">
        <f t="shared" si="6"/>
        <v>0</v>
      </c>
      <c r="L24" s="99"/>
      <c r="M24" s="7" t="s">
        <v>17</v>
      </c>
      <c r="N24" s="100"/>
      <c r="O24" s="100"/>
      <c r="P24" s="7" t="s">
        <v>17</v>
      </c>
      <c r="Q24" s="100"/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/>
      <c r="D25" s="93"/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6" t="str">
        <f t="shared" si="4"/>
        <v/>
      </c>
      <c r="I25" s="6" t="s">
        <v>17</v>
      </c>
      <c r="J25" s="66" t="str">
        <f t="shared" si="5"/>
        <v/>
      </c>
      <c r="K25" s="94">
        <f t="shared" si="6"/>
        <v>0</v>
      </c>
      <c r="L25" s="101"/>
      <c r="M25" s="6" t="s">
        <v>17</v>
      </c>
      <c r="N25" s="102"/>
      <c r="O25" s="102"/>
      <c r="P25" s="6" t="s">
        <v>17</v>
      </c>
      <c r="Q25" s="102"/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/>
      <c r="D26" s="97"/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7" t="str">
        <f t="shared" si="4"/>
        <v/>
      </c>
      <c r="I26" s="7" t="s">
        <v>17</v>
      </c>
      <c r="J26" s="67" t="str">
        <f t="shared" si="5"/>
        <v/>
      </c>
      <c r="K26" s="98">
        <f t="shared" si="6"/>
        <v>0</v>
      </c>
      <c r="L26" s="99"/>
      <c r="M26" s="7" t="s">
        <v>17</v>
      </c>
      <c r="N26" s="100"/>
      <c r="O26" s="100"/>
      <c r="P26" s="7" t="s">
        <v>17</v>
      </c>
      <c r="Q26" s="100"/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/>
      <c r="D27" s="93"/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6" t="str">
        <f t="shared" si="4"/>
        <v/>
      </c>
      <c r="I27" s="6" t="s">
        <v>17</v>
      </c>
      <c r="J27" s="66" t="str">
        <f t="shared" si="5"/>
        <v/>
      </c>
      <c r="K27" s="94">
        <f t="shared" si="6"/>
        <v>0</v>
      </c>
      <c r="L27" s="101"/>
      <c r="M27" s="6" t="s">
        <v>17</v>
      </c>
      <c r="N27" s="102"/>
      <c r="O27" s="102"/>
      <c r="P27" s="6" t="s">
        <v>17</v>
      </c>
      <c r="Q27" s="102"/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/>
      <c r="D28" s="97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7" t="str">
        <f t="shared" si="4"/>
        <v/>
      </c>
      <c r="I28" s="7" t="s">
        <v>17</v>
      </c>
      <c r="J28" s="67" t="str">
        <f t="shared" si="5"/>
        <v/>
      </c>
      <c r="K28" s="98">
        <f t="shared" si="6"/>
        <v>0</v>
      </c>
      <c r="L28" s="99"/>
      <c r="M28" s="7" t="s">
        <v>17</v>
      </c>
      <c r="N28" s="100"/>
      <c r="O28" s="100"/>
      <c r="P28" s="7" t="s">
        <v>17</v>
      </c>
      <c r="Q28" s="100"/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/>
      <c r="D29" s="93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/>
      <c r="D30" s="97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/>
      <c r="D31" s="93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R17" sqref="R17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hidden="1" customWidth="1"/>
    <col min="5" max="5" width="20.46484375" hidden="1" customWidth="1"/>
    <col min="6" max="6" width="17" hidden="1" customWidth="1"/>
    <col min="7" max="7" width="5.796875" hidden="1" customWidth="1"/>
    <col min="8" max="8" width="1.796875" hidden="1" customWidth="1"/>
    <col min="9" max="9" width="7.9296875" hidden="1" customWidth="1"/>
    <col min="10" max="10" width="5.59765625" hidden="1" customWidth="1"/>
    <col min="11" max="11" width="2.796875" hidden="1" customWidth="1"/>
    <col min="12" max="12" width="5.59765625" hidden="1" customWidth="1"/>
    <col min="13" max="13" width="2.796875" hidden="1" customWidth="1"/>
    <col min="14" max="14" width="5.59765625" hidden="1" customWidth="1"/>
    <col min="15" max="15" width="1.796875" hidden="1" customWidth="1"/>
    <col min="16" max="16" width="8.59765625" hidden="1" customWidth="1"/>
    <col min="17" max="17" width="7.9296875" hidden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>
        <f>Resultate!H7</f>
        <v>2</v>
      </c>
      <c r="H7">
        <f>Resultate!J7</f>
        <v>0</v>
      </c>
      <c r="I7" s="129">
        <f>Resultate!K7</f>
        <v>0</v>
      </c>
      <c r="J7">
        <f>Resultate!L7</f>
        <v>21</v>
      </c>
      <c r="K7">
        <f>Resultate!N7</f>
        <v>15</v>
      </c>
      <c r="L7">
        <f>Resultate!O7</f>
        <v>21</v>
      </c>
      <c r="M7">
        <f>Resultate!Q7</f>
        <v>15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>
        <f>Resultate!H8</f>
        <v>0</v>
      </c>
      <c r="H8">
        <f>Resultate!J8</f>
        <v>2</v>
      </c>
      <c r="I8" s="129">
        <f>Resultate!K8</f>
        <v>0</v>
      </c>
      <c r="J8">
        <f>Resultate!L8</f>
        <v>15</v>
      </c>
      <c r="K8">
        <f>Resultate!N8</f>
        <v>21</v>
      </c>
      <c r="L8">
        <f>Resultate!O8</f>
        <v>15</v>
      </c>
      <c r="M8">
        <f>Resultate!Q8</f>
        <v>21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>
        <f>Resultate!H9</f>
        <v>0</v>
      </c>
      <c r="H9">
        <f>Resultate!J9</f>
        <v>2</v>
      </c>
      <c r="I9" s="129">
        <f>Resultate!K9</f>
        <v>0</v>
      </c>
      <c r="J9">
        <f>Resultate!L9</f>
        <v>19</v>
      </c>
      <c r="K9">
        <f>Resultate!N9</f>
        <v>21</v>
      </c>
      <c r="L9">
        <f>Resultate!O9</f>
        <v>15</v>
      </c>
      <c r="M9">
        <f>Resultate!Q9</f>
        <v>21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3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>
        <f>Resultate!H11</f>
        <v>2</v>
      </c>
      <c r="H11">
        <f>Resultate!J11</f>
        <v>0</v>
      </c>
      <c r="I11" s="129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2</v>
      </c>
      <c r="D12" s="129">
        <f>Resultate!D12</f>
        <v>0.46875</v>
      </c>
      <c r="E12" t="str">
        <f>Resultate!E12</f>
        <v>Péter-Contesse / Känzig</v>
      </c>
      <c r="F12" t="str">
        <f>Resultate!G12</f>
        <v>Lendl / Kurzawa</v>
      </c>
      <c r="G12" t="str">
        <f>Resultate!H12</f>
        <v/>
      </c>
      <c r="H12" t="str">
        <f>Resultate!J12</f>
        <v/>
      </c>
      <c r="I12" s="129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Charkin / Hrytsuk</v>
      </c>
      <c r="F13" t="str">
        <f>Resultate!G13</f>
        <v>Dürst / Dürst</v>
      </c>
      <c r="G13">
        <f>Resultate!H13</f>
        <v>2</v>
      </c>
      <c r="H13">
        <f>Resultate!J13</f>
        <v>0</v>
      </c>
      <c r="I13" s="129">
        <f>Resultate!K13</f>
        <v>0</v>
      </c>
      <c r="J13">
        <f>Resultate!L13</f>
        <v>21</v>
      </c>
      <c r="K13">
        <f>Resultate!N13</f>
        <v>15</v>
      </c>
      <c r="L13">
        <f>Resultate!O13</f>
        <v>21</v>
      </c>
      <c r="M13">
        <f>Resultate!Q13</f>
        <v>15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3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 t="str">
        <f>Resultate!H14</f>
        <v/>
      </c>
      <c r="H14" t="str">
        <f>Resultate!J14</f>
        <v/>
      </c>
      <c r="I14" s="129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1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 t="str">
        <f>Resultate!H15</f>
        <v/>
      </c>
      <c r="H15" t="str">
        <f>Resultate!J15</f>
        <v/>
      </c>
      <c r="I15" s="129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1</v>
      </c>
      <c r="D16" s="129">
        <f>Resultate!D16</f>
        <v>0.53125</v>
      </c>
      <c r="E16" t="str">
        <f>Resultate!E16</f>
        <v>Allemann / Schaller</v>
      </c>
      <c r="F16" t="str">
        <f>Resultate!G16</f>
        <v>Bothen / Arndt</v>
      </c>
      <c r="G16" t="str">
        <f>Resultate!H16</f>
        <v/>
      </c>
      <c r="H16" t="str">
        <f>Resultate!J16</f>
        <v/>
      </c>
      <c r="I16" s="129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upcoming_1_court1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Addiechi / Flückiger</v>
      </c>
      <c r="F17" t="str">
        <f>Resultate!G17</f>
        <v>Adamson / Müller</v>
      </c>
      <c r="G17" t="str">
        <f>Resultate!H17</f>
        <v/>
      </c>
      <c r="H17" t="str">
        <f>Resultate!J17</f>
        <v/>
      </c>
      <c r="I17" s="129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3</v>
      </c>
      <c r="D18" s="129">
        <f>Resultate!D18</f>
        <v>0.53125</v>
      </c>
      <c r="E18" t="str">
        <f>Resultate!E18</f>
        <v>Charkin / Hrytsuk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29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1</v>
      </c>
      <c r="D19" s="129">
        <f>Resultate!D19</f>
        <v>0.55208333333333337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29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upcoming_2_court1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2</v>
      </c>
      <c r="D20" s="129">
        <f>Resultate!D20</f>
        <v>0.55208333333333337</v>
      </c>
      <c r="E20" t="str">
        <f>Resultate!E20</f>
        <v>Sieber / Müller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29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upcoming_2_court2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3</v>
      </c>
      <c r="D21" s="129">
        <f>Resultate!D21</f>
        <v>0.55208333333333337</v>
      </c>
      <c r="E21" t="str">
        <f>Resultate!E21</f>
        <v>Mikami / Hofmann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29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upcoming_2_court3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1</v>
      </c>
      <c r="D22" s="129">
        <f>Resultate!D22</f>
        <v>0.58333333333333337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29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upcoming_3_court1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2</v>
      </c>
      <c r="D23" s="129">
        <f>Resultate!D23</f>
        <v>0.58333333333333337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29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upcoming_3_court2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29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upcoming_3_court3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0</v>
      </c>
      <c r="D25" s="129">
        <f>Resultate!D25</f>
        <v>0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29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0</v>
      </c>
      <c r="D26" s="129">
        <f>Resultate!D26</f>
        <v>0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29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0</v>
      </c>
      <c r="D27" s="129">
        <f>Resultate!D27</f>
        <v>0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29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0</v>
      </c>
      <c r="D28" s="129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29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0</v>
      </c>
      <c r="D29" s="129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0</v>
      </c>
      <c r="D30" s="129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Loser Match #22 </v>
      </c>
      <c r="I8"/>
      <c r="J8" s="108" t="str">
        <f>CONCATENATE(Resultate!$G$13," ")</f>
        <v xml:space="preserve">Dürst / Dürst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Charkin / Hrytsuk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(0 : 2)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08" t="str">
        <f>CONCATENATE(Resultate!$E$24," ")</f>
        <v xml:space="preserve">Winner Match #17 </v>
      </c>
      <c r="I12" s="21" t="str">
        <f>CONCATENATE("",Resultate!$A$18,"")</f>
        <v>17</v>
      </c>
      <c r="J12" s="116" t="str">
        <f>CONCATENATE(Resultate!$E$13," ")</f>
        <v xml:space="preserve">Charkin / Hrytsuk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 : )</v>
      </c>
      <c r="D13" s="22"/>
      <c r="E13" s="117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Winner Match #23 </v>
      </c>
      <c r="H16" s="21" t="str">
        <f>CONCATENATE("",Resultate!$A$24,"")</f>
        <v>23</v>
      </c>
      <c r="I16"/>
      <c r="J16" s="108" t="str">
        <f>CONCATENATE(Resultate!$G$12," ")</f>
        <v xml:space="preserve">Lendl / Kurzawa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Winner Match #14 </v>
      </c>
      <c r="D18" s="14"/>
      <c r="H18" s="24"/>
      <c r="I18" s="113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 : )</v>
      </c>
      <c r="C19" s="22"/>
      <c r="D19" s="14"/>
      <c r="H19" s="24"/>
      <c r="I19" s="115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Winner Match #27 </v>
      </c>
      <c r="E20" s="122"/>
      <c r="F20" s="121" t="str">
        <f>CONCATENATE(Resultate!$E$30," ")</f>
        <v xml:space="preserve">Loser Match #27 </v>
      </c>
      <c r="H20" s="123" t="str">
        <f>CONCATENATE(Resultate!$G$24," ")</f>
        <v xml:space="preserve">Winner Match #18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Loser Match #21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Bothen / Arndt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(2 : 0)</v>
      </c>
      <c r="B34" s="22"/>
      <c r="C34" s="10"/>
      <c r="D34" s="14"/>
      <c r="G34" s="112"/>
      <c r="I34" s="113" t="str">
        <f>CONCATENATE(Resultate!$E$20," ")</f>
        <v xml:space="preserve">Sieber / Müller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(0 : 2)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Winner Match #22 </v>
      </c>
      <c r="E36" s="128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3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Loser Match #15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Addiechi / Flückiger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(0 : 2)</v>
      </c>
      <c r="B40" s="13"/>
      <c r="C40" s="16"/>
      <c r="D40"/>
      <c r="E40"/>
      <c r="F40"/>
      <c r="G40" s="118" t="str">
        <f>CONCATENATE(Resultate!$E$27," ")</f>
        <v xml:space="preserve">Winner Match #24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Winner Match #16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Winner Match #20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Adamson / Müller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(0 : 2)</v>
      </c>
      <c r="B46" s="22"/>
      <c r="C46" s="14"/>
      <c r="D46" s="14"/>
      <c r="E46"/>
      <c r="H46"/>
      <c r="I46" s="116" t="str">
        <f>CONCATENATE(Resultate!$G$21," ")</f>
        <v xml:space="preserve">Loser Match #16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2" t="str">
        <f>IF(B6="5. Rang","zu Hause",VLOOKUP(B6,Anmeldung!$I$2:$J$17,2,FALSE))</f>
        <v>zu Hause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2" t="str">
        <f>IF(B7="5. Rang","zu Hause",VLOOKUP(B7,Anmeldung!$I$2:$J$17,2,FALSE))</f>
        <v>zu Hause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2" t="str">
        <f>IF(B8="7. Rang","zu Hause",VLOOKUP(B8,Anmeldung!$I$2:$J$17,2,FALSE))</f>
        <v>zu Hause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2" t="str">
        <f>IF(B9="7. Rang","zu Hause",VLOOKUP(B9,Anmeldung!$I$2:$J$17,2,FALSE))</f>
        <v>zu Hause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2" t="str">
        <f>IF(B10="9. Rang","zu Hause",VLOOKUP(B10,Anmeldung!$I$2:$J$17,2,FALSE))</f>
        <v>zu Hause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2" t="str">
        <f>IF(B11="9. Rang","zu Hause",VLOOKUP(B11,Anmeldung!$I$2:$J$17,2,FALSE))</f>
        <v>zu Hause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2" t="str">
        <f>IF(B12="9. Rang","zu Hause",VLOOKUP(B12,Anmeldung!$I$2:$J$17,2,FALSE))</f>
        <v>zu Hause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2" t="str">
        <f>IF(B13="9. Rang","zu Hause",VLOOKUP(B13,Anmeldung!$I$2:$J$17,2,FALSE))</f>
        <v>zu Hause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Ducret / Abassi</v>
      </c>
      <c r="C15" s="2" t="str">
        <f>IF(B15="13. Rang","mal schauen",VLOOKUP(B15,Anmeldung!$L$2:$M$17,2,FALSE))</f>
        <v>Noah Ducret / Mike Abassi</v>
      </c>
      <c r="D15" s="42">
        <f>IF(B15="13. Rang","zu Hause",VLOOKUP(B15,Anmeldung!$I$2:$J$17,2,FALSE))</f>
        <v>0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2" t="str">
        <f>IF(B16="13. Rang","zu Hause",VLOOKUP(B16,Anmeldung!$I$2:$J$17,2,FALSE))</f>
        <v>zu Hause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Dürst / Dürst</v>
      </c>
      <c r="C17" s="43" t="str">
        <f>IF(B17="13. Rang","mal schauen",VLOOKUP(B17,Anmeldung!$L$2:$M$17,2,FALSE))</f>
        <v>Linus Dürst / Marwin Dürst</v>
      </c>
      <c r="D17" s="44">
        <f>IF(B17="13. Rang","zu Hause",VLOOKUP(B17,Anmeldung!$I$2:$J$17,2,FALSE))</f>
        <v>0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customXml/itemProps3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2025-09-20T10:04:35Z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