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D9AAA495-7FE0-4409-A566-E979CCEE4718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J1" i="8" l="1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I15" i="8"/>
  <c r="J15" i="8"/>
  <c r="K15" i="8"/>
  <c r="L15" i="8"/>
  <c r="A16" i="8"/>
  <c r="B16" i="8"/>
  <c r="D16" i="8"/>
  <c r="I16" i="8"/>
  <c r="J16" i="8"/>
  <c r="K16" i="8"/>
  <c r="L16" i="8"/>
  <c r="A17" i="8"/>
  <c r="B17" i="8"/>
  <c r="C17" i="8"/>
  <c r="D17" i="8"/>
  <c r="I17" i="8"/>
  <c r="J17" i="8"/>
  <c r="K17" i="8"/>
  <c r="L17" i="8"/>
  <c r="A18" i="8"/>
  <c r="B18" i="8"/>
  <c r="C18" i="8"/>
  <c r="D18" i="8"/>
  <c r="I18" i="8"/>
  <c r="J18" i="8"/>
  <c r="K18" i="8"/>
  <c r="L18" i="8"/>
  <c r="A19" i="8"/>
  <c r="B19" i="8"/>
  <c r="C19" i="8"/>
  <c r="D19" i="8"/>
  <c r="H19" i="8"/>
  <c r="I19" i="8"/>
  <c r="J19" i="8"/>
  <c r="K19" i="8"/>
  <c r="L19" i="8"/>
  <c r="A20" i="8"/>
  <c r="B20" i="8"/>
  <c r="C20" i="8"/>
  <c r="D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G12" i="8" s="1"/>
  <c r="J12" i="5"/>
  <c r="J19" i="6" s="1"/>
  <c r="B16" i="7"/>
  <c r="D16" i="7" s="1"/>
  <c r="H11" i="5"/>
  <c r="G11" i="8" s="1"/>
  <c r="J11" i="5"/>
  <c r="H21" i="5"/>
  <c r="B13" i="7" s="1"/>
  <c r="D13" i="7" s="1"/>
  <c r="J21" i="5"/>
  <c r="H20" i="5"/>
  <c r="G20" i="8" s="1"/>
  <c r="J20" i="5"/>
  <c r="B12" i="7" s="1"/>
  <c r="D12" i="7" s="1"/>
  <c r="H19" i="5"/>
  <c r="G19" i="8" s="1"/>
  <c r="J19" i="5"/>
  <c r="H18" i="5"/>
  <c r="J18" i="5"/>
  <c r="H18" i="8" s="1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J17" i="5"/>
  <c r="H17" i="8" s="1"/>
  <c r="H9" i="5"/>
  <c r="G9" i="8" s="1"/>
  <c r="J9" i="5"/>
  <c r="H9" i="8" s="1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G16" i="8" s="1"/>
  <c r="J16" i="5"/>
  <c r="H16" i="8" s="1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J15" i="5"/>
  <c r="H15" i="8" s="1"/>
  <c r="I14" i="4"/>
  <c r="E5" i="5" s="1"/>
  <c r="A19" i="6" s="1"/>
  <c r="H17" i="6"/>
  <c r="I13" i="4"/>
  <c r="G4" i="5" s="1"/>
  <c r="A17" i="6" s="1"/>
  <c r="H14" i="5"/>
  <c r="G14" i="8" s="1"/>
  <c r="J14" i="5"/>
  <c r="H14" i="8" s="1"/>
  <c r="E13" i="6"/>
  <c r="C13" i="6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10" i="7" l="1"/>
  <c r="D10" i="7" s="1"/>
  <c r="G18" i="8"/>
  <c r="I37" i="6"/>
  <c r="H20" i="8"/>
  <c r="R20" i="8" s="1" a="1"/>
  <c r="R20" i="8" s="1"/>
  <c r="B11" i="7"/>
  <c r="D11" i="7" s="1"/>
  <c r="R28" i="8" a="1"/>
  <c r="R28" i="8" s="1"/>
  <c r="B43" i="6"/>
  <c r="G17" i="8"/>
  <c r="R23" i="8" s="1" a="1"/>
  <c r="R23" i="8" s="1"/>
  <c r="R29" i="8" a="1"/>
  <c r="R29" i="8" s="1"/>
  <c r="R27" i="8" a="1"/>
  <c r="R27" i="8" s="1"/>
  <c r="R30" i="8" a="1"/>
  <c r="R30" i="8" s="1"/>
  <c r="B19" i="6"/>
  <c r="G15" i="8"/>
  <c r="R22" i="8" s="1" a="1"/>
  <c r="R22" i="8" s="1"/>
  <c r="H12" i="8"/>
  <c r="B17" i="7"/>
  <c r="J11" i="6"/>
  <c r="G13" i="8"/>
  <c r="J35" i="6"/>
  <c r="H11" i="8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5" i="8" a="1"/>
  <c r="R25" i="8" s="1"/>
  <c r="R18" i="8" a="1"/>
  <c r="R18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R26" i="8" l="1" a="1"/>
  <c r="R26" i="8" s="1"/>
  <c r="R15" i="8" a="1"/>
  <c r="R15" i="8" s="1"/>
  <c r="R16" i="8" a="1"/>
  <c r="R16" i="8" s="1"/>
  <c r="C14" i="7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<sst xmlns="http://schemas.openxmlformats.org/spreadsheetml/2006/main" count="300" uniqueCount="102">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</sst>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T19" sqref="T19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>
        <v>0</v>
      </c>
      <c r="M10" s="7" t="s">
        <v>17</v>
      </c>
      <c r="N10" s="100">
        <v>21</v>
      </c>
      <c r="O10" s="100">
        <v>0</v>
      </c>
      <c r="P10" s="7" t="s">
        <v>17</v>
      </c>
      <c r="Q10" s="100">
        <v>21</v>
      </c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>
        <f t="shared" si="2"/>
        <v>0</v>
      </c>
      <c r="I12" s="5" t="s">
        <v>17</v>
      </c>
      <c r="J12" s="65">
        <f t="shared" si="3"/>
        <v>2</v>
      </c>
      <c r="K12" s="90">
        <f t="shared" si="0"/>
        <v>0</v>
      </c>
      <c r="L12" s="83">
        <v>15</v>
      </c>
      <c r="M12" s="5" t="s">
        <v>17</v>
      </c>
      <c r="N12" s="81">
        <v>21</v>
      </c>
      <c r="O12" s="81">
        <v>15</v>
      </c>
      <c r="P12" s="5" t="s">
        <v>17</v>
      </c>
      <c r="Q12" s="81">
        <v>21</v>
      </c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>
        <f t="shared" si="2"/>
        <v>2</v>
      </c>
      <c r="I15" s="5" t="s">
        <v>17</v>
      </c>
      <c r="J15" s="65">
        <f t="shared" si="3"/>
        <v>0</v>
      </c>
      <c r="K15" s="90">
        <f t="shared" si="0"/>
        <v>0</v>
      </c>
      <c r="L15" s="83">
        <v>21</v>
      </c>
      <c r="M15" s="5" t="s">
        <v>17</v>
      </c>
      <c r="N15" s="81">
        <v>15</v>
      </c>
      <c r="O15" s="81">
        <v>21</v>
      </c>
      <c r="P15" s="5" t="s">
        <v>17</v>
      </c>
      <c r="Q15" s="81">
        <v>15</v>
      </c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3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>
        <f t="shared" ref="H16:H29" si="4">IF(L16=N16,"",SUM(IF(L16&gt;N16,1,0),IF(O16&gt;Q16,1,0),IF(R16&lt;=T16,0,1)))</f>
        <v>2</v>
      </c>
      <c r="I16" s="5" t="s">
        <v>17</v>
      </c>
      <c r="J16" s="65">
        <f t="shared" ref="J16:J29" si="5">IF(L16=N16,"",SUM(IF(L16&lt;N16,1,0),IF(O16&lt;Q16,1,0),IF(R16&gt;=T16,0,1)))</f>
        <v>0</v>
      </c>
      <c r="K16" s="90">
        <f t="shared" ref="K16:K29" si="6">SUM(V16-U16)</f>
        <v>0</v>
      </c>
      <c r="L16" s="83">
        <v>21</v>
      </c>
      <c r="M16" s="5" t="s">
        <v>17</v>
      </c>
      <c r="N16" s="81">
        <v>15</v>
      </c>
      <c r="O16" s="81">
        <v>21</v>
      </c>
      <c r="P16" s="5" t="s">
        <v>17</v>
      </c>
      <c r="Q16" s="81">
        <v>15</v>
      </c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>
        <f t="shared" si="4"/>
        <v>2</v>
      </c>
      <c r="I17" s="6" t="s">
        <v>17</v>
      </c>
      <c r="J17" s="66">
        <f t="shared" si="5"/>
        <v>0</v>
      </c>
      <c r="K17" s="94">
        <f t="shared" si="6"/>
        <v>0</v>
      </c>
      <c r="L17" s="101">
        <v>21</v>
      </c>
      <c r="M17" s="6" t="s">
        <v>17</v>
      </c>
      <c r="N17" s="102">
        <v>15</v>
      </c>
      <c r="O17" s="102">
        <v>21</v>
      </c>
      <c r="P17" s="6" t="s">
        <v>17</v>
      </c>
      <c r="Q17" s="102">
        <v>15</v>
      </c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1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>
        <f t="shared" si="4"/>
        <v>2</v>
      </c>
      <c r="I18" s="7" t="s">
        <v>17</v>
      </c>
      <c r="J18" s="67">
        <f t="shared" si="5"/>
        <v>1</v>
      </c>
      <c r="K18" s="98">
        <f t="shared" si="6"/>
        <v>0</v>
      </c>
      <c r="L18" s="99">
        <v>21</v>
      </c>
      <c r="M18" s="7" t="s">
        <v>17</v>
      </c>
      <c r="N18" s="100">
        <v>15</v>
      </c>
      <c r="O18" s="100">
        <v>15</v>
      </c>
      <c r="P18" s="7" t="s">
        <v>17</v>
      </c>
      <c r="Q18" s="100">
        <v>21</v>
      </c>
      <c r="R18" s="96">
        <v>15</v>
      </c>
      <c r="S18" s="7" t="s">
        <v>17</v>
      </c>
      <c r="T18" s="96">
        <v>8</v>
      </c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2</v>
      </c>
      <c r="D19" s="93">
        <v>0.5625</v>
      </c>
      <c r="E19" s="5" t="str">
        <f>IF($H$12=$J$12,CONCATENATE("Winner Match #",$A$12),IF($H$12&gt;$J$12,$E$12,$G$12))</f>
        <v>Lendl / Kurzawa</v>
      </c>
      <c r="F19" s="5" t="s">
        <v>7</v>
      </c>
      <c r="G19" s="5" t="str">
        <f>IF($H$15=$J$15,CONCATENATE("Loser Match #",$A$15),IF($H$15&lt;$J$15,$E$15,$G$15))</f>
        <v>Stöckli / Stöckli</v>
      </c>
      <c r="H19" s="65">
        <f t="shared" si="4"/>
        <v>2</v>
      </c>
      <c r="I19" s="5" t="s">
        <v>17</v>
      </c>
      <c r="J19" s="65">
        <f t="shared" si="5"/>
        <v>0</v>
      </c>
      <c r="K19" s="90">
        <f t="shared" si="6"/>
        <v>0</v>
      </c>
      <c r="L19" s="83">
        <v>21</v>
      </c>
      <c r="M19" s="5" t="s">
        <v>17</v>
      </c>
      <c r="N19" s="81">
        <v>15</v>
      </c>
      <c r="O19" s="81">
        <v>21</v>
      </c>
      <c r="P19" s="5" t="s">
        <v>17</v>
      </c>
      <c r="Q19" s="81">
        <v>15</v>
      </c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3</v>
      </c>
      <c r="D20" s="93">
        <v>0.5625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Bothen / Arndt</v>
      </c>
      <c r="H20" s="65">
        <f t="shared" si="4"/>
        <v>0</v>
      </c>
      <c r="I20" s="5" t="s">
        <v>17</v>
      </c>
      <c r="J20" s="65">
        <f t="shared" si="5"/>
        <v>2</v>
      </c>
      <c r="K20" s="90">
        <f t="shared" si="6"/>
        <v>0</v>
      </c>
      <c r="L20" s="83">
        <v>15</v>
      </c>
      <c r="M20" s="5" t="s">
        <v>17</v>
      </c>
      <c r="N20" s="81">
        <v>21</v>
      </c>
      <c r="O20" s="81">
        <v>15</v>
      </c>
      <c r="P20" s="5" t="s">
        <v>17</v>
      </c>
      <c r="Q20" s="81">
        <v>21</v>
      </c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2</v>
      </c>
      <c r="D21" s="93">
        <v>0.5625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Adamson / Müller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3</v>
      </c>
      <c r="D22" s="80">
        <v>0.59375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Bosshard / Strebel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1</v>
      </c>
      <c r="D23" s="80">
        <v>0.58333333333333337</v>
      </c>
      <c r="E23" s="6" t="str">
        <f>IF($H$16=$J$16,CONCATENATE("Winner Match #",$A$16),IF($H$16&gt;$J$16,$E$16,$G$16))</f>
        <v>Allemann / Schaller</v>
      </c>
      <c r="F23" s="6" t="s">
        <v>7</v>
      </c>
      <c r="G23" s="6" t="str">
        <f>IF($H$17=$J$17,CONCATENATE("Winner Match #",$A$17),IF($H$17&gt;$J$17,$E$17,$G$17))</f>
        <v>Addiechi / Flückiger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Charkin / Hrytsuk</v>
      </c>
      <c r="F24" s="7" t="s">
        <v>7</v>
      </c>
      <c r="G24" s="7" t="str">
        <f>IF($H$19=$J$19,CONCATENATE("Winner Match #",$A$19),IF($H$19&gt;$J$19,$E$19,$G$19))</f>
        <v>Lendl / Kurzawa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>
        <v>2</v>
      </c>
      <c r="D25" s="93">
        <v>0.60416666666666663</v>
      </c>
      <c r="E25" s="6" t="str">
        <f>IF($H$20=$J$20,CONCATENATE("Winner Match #",$A$20),IF($H$20&gt;$J$20,$E$20,$G$20))</f>
        <v>Bothen / Arndt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>
        <v>1</v>
      </c>
      <c r="D26" s="97">
        <v>0.60416666666666663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>
        <v>3</v>
      </c>
      <c r="D27" s="93">
        <v>0.60416666666666663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>
        <v>1</v>
      </c>
      <c r="D28" s="97">
        <v>0.63541666666666663</v>
      </c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>
        <v>2</v>
      </c>
      <c r="D29" s="93">
        <v>0.63541666666666663</v>
      </c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>
        <v>2</v>
      </c>
      <c r="D30" s="97">
        <v>0.66666666666666663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>
        <v>1</v>
      </c>
      <c r="D31" s="93">
        <v>0.66666666666666663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E21" sqref="E21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796875" bestFit="1" customWidth="1"/>
    <col min="5" max="6" width="20.53125" bestFit="1" customWidth="1"/>
    <col min="7" max="7" width="5.9296875" bestFit="1" customWidth="1"/>
    <col min="8" max="8" width="1.73046875" bestFit="1" customWidth="1"/>
    <col min="9" max="9" width="7.796875" bestFit="1" customWidth="1"/>
    <col min="10" max="10" width="5.53125" bestFit="1" customWidth="1"/>
    <col min="11" max="11" width="2.73046875" bestFit="1" customWidth="1"/>
    <col min="12" max="12" width="5.53125" bestFit="1" customWidth="1"/>
    <col min="13" max="13" width="2.73046875" bestFit="1" customWidth="1"/>
    <col min="14" max="14" width="5.53125" bestFit="1" customWidth="1"/>
    <col min="15" max="15" width="2.73046875" bestFit="1" customWidth="1"/>
    <col min="16" max="16" width="8.53125" bestFit="1" customWidth="1"/>
    <col min="17" max="17" width="7.8632812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21</v>
      </c>
      <c r="L10">
        <f>Resultate!O10</f>
        <v>0</v>
      </c>
      <c r="M10">
        <f>Resultate!Q10</f>
        <v>21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>
        <f>Resultate!H12</f>
        <v>0</v>
      </c>
      <c r="H12">
        <f>Resultate!J12</f>
        <v>2</v>
      </c>
      <c r="I12" s="129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>
        <f>Resultate!H15</f>
        <v>2</v>
      </c>
      <c r="H15">
        <f>Resultate!J15</f>
        <v>0</v>
      </c>
      <c r="I15" s="129">
        <f>Resultate!K15</f>
        <v>0</v>
      </c>
      <c r="J15">
        <f>Resultate!L15</f>
        <v>21</v>
      </c>
      <c r="K15">
        <f>Resultate!N15</f>
        <v>15</v>
      </c>
      <c r="L15">
        <f>Resultate!O15</f>
        <v>21</v>
      </c>
      <c r="M15">
        <f>Resultate!Q15</f>
        <v>15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3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>
        <f>Resultate!H16</f>
        <v>2</v>
      </c>
      <c r="H16">
        <f>Resultate!J16</f>
        <v>0</v>
      </c>
      <c r="I16" s="129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>
        <f>Resultate!H17</f>
        <v>2</v>
      </c>
      <c r="H17">
        <f>Resultate!J17</f>
        <v>0</v>
      </c>
      <c r="I17" s="129">
        <f>Resultate!K17</f>
        <v>0</v>
      </c>
      <c r="J17">
        <f>Resultate!L17</f>
        <v>21</v>
      </c>
      <c r="K17">
        <f>Resultate!N17</f>
        <v>15</v>
      </c>
      <c r="L17">
        <f>Resultate!O17</f>
        <v>21</v>
      </c>
      <c r="M17">
        <f>Resultate!Q17</f>
        <v>15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1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>
        <f>Resultate!H18</f>
        <v>2</v>
      </c>
      <c r="H18">
        <f>Resultate!J18</f>
        <v>1</v>
      </c>
      <c r="I18" s="129">
        <f>Resultate!K18</f>
        <v>0</v>
      </c>
      <c r="J18">
        <f>Resultate!L18</f>
        <v>21</v>
      </c>
      <c r="K18">
        <f>Resultate!N18</f>
        <v>15</v>
      </c>
      <c r="L18">
        <f>Resultate!O18</f>
        <v>15</v>
      </c>
      <c r="M18">
        <f>Resultate!Q18</f>
        <v>21</v>
      </c>
      <c r="N18">
        <f>Resultate!R18</f>
        <v>15</v>
      </c>
      <c r="O18">
        <f>Resultate!T18</f>
        <v>8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2</v>
      </c>
      <c r="D19" s="129">
        <f>Resultate!D19</f>
        <v>0.5625</v>
      </c>
      <c r="E19" t="str">
        <f>Resultate!E19</f>
        <v>Lendl / Kurzawa</v>
      </c>
      <c r="F19" t="str">
        <f>Resultate!G19</f>
        <v>Stöckli / Stöckli</v>
      </c>
      <c r="G19">
        <f>Resultate!H19</f>
        <v>2</v>
      </c>
      <c r="H19">
        <f>Resultate!J19</f>
        <v>0</v>
      </c>
      <c r="I19" s="129">
        <f>Resultate!K19</f>
        <v>0</v>
      </c>
      <c r="J19">
        <f>Resultate!L19</f>
        <v>21</v>
      </c>
      <c r="K19">
        <f>Resultate!N19</f>
        <v>15</v>
      </c>
      <c r="L19">
        <f>Resultate!O19</f>
        <v>21</v>
      </c>
      <c r="M19">
        <f>Resultate!Q19</f>
        <v>15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3</v>
      </c>
      <c r="D20" s="129">
        <f>Resultate!D20</f>
        <v>0.5625</v>
      </c>
      <c r="E20" t="str">
        <f>Resultate!E20</f>
        <v>Sieber / Müller</v>
      </c>
      <c r="F20" t="str">
        <f>Resultate!G20</f>
        <v>Bothen / Arndt</v>
      </c>
      <c r="G20">
        <f>Resultate!H20</f>
        <v>0</v>
      </c>
      <c r="H20">
        <f>Resultate!J20</f>
        <v>2</v>
      </c>
      <c r="I20" s="129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2</v>
      </c>
      <c r="D21" s="129">
        <f>Resultate!D21</f>
        <v>0.5625</v>
      </c>
      <c r="E21" t="str">
        <f>Resultate!E21</f>
        <v>Mikami / Hofmann</v>
      </c>
      <c r="F21" t="str">
        <f>Resultate!G21</f>
        <v>Adamson / Müller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3</v>
      </c>
      <c r="D22" s="129">
        <f>Resultate!D22</f>
        <v>0.59375</v>
      </c>
      <c r="E22" t="str">
        <f>Resultate!E22</f>
        <v>Baltermi / Hill Azpeitia</v>
      </c>
      <c r="F22" t="str">
        <f>Resultate!G22</f>
        <v>Bosshard / Strebel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1</v>
      </c>
      <c r="D23" s="129">
        <f>Resultate!D23</f>
        <v>0.58333333333333337</v>
      </c>
      <c r="E23" t="str">
        <f>Resultate!E23</f>
        <v>Allemann / Schaller</v>
      </c>
      <c r="F23" t="str">
        <f>Resultate!G23</f>
        <v>Addiechi / Flückiger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Charkin / Hrytsuk</v>
      </c>
      <c r="F24" t="str">
        <f>Resultate!G24</f>
        <v>Lendl / Kurzawa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2</v>
      </c>
      <c r="D25" s="129">
        <f>Resultate!D25</f>
        <v>0.60416666666666663</v>
      </c>
      <c r="E25" t="str">
        <f>Resultate!E25</f>
        <v>Bothen / Arndt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1</v>
      </c>
      <c r="D26" s="129">
        <f>Resultate!D26</f>
        <v>0.60416666666666663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3</v>
      </c>
      <c r="D27" s="129">
        <f>Resultate!D27</f>
        <v>0.60416666666666663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1</v>
      </c>
      <c r="D28" s="129">
        <f>Resultate!D28</f>
        <v>0.63541666666666663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2</v>
      </c>
      <c r="D29" s="129">
        <f>Resultate!D29</f>
        <v>0.63541666666666663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2</v>
      </c>
      <c r="D30" s="129">
        <f>Resultate!D30</f>
        <v>0.66666666666666663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Charkin / Hrytsuk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(2 : 1)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Bosshard / Strebel </v>
      </c>
      <c r="D18" s="14"/>
      <c r="H18" s="24"/>
      <c r="I18" s="113" t="str">
        <f>CONCATENATE(Resultate!$E$19," ")</f>
        <v xml:space="preserve">Lendl / Kurzawa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(2 : 0)</v>
      </c>
      <c r="C19" s="22"/>
      <c r="D19" s="14"/>
      <c r="H19" s="24"/>
      <c r="I19" s="115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Lendl / Kurzawa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(2 : 0)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Stöckli / Stöckli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Allemann / Schaller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Bothen / Arndt </v>
      </c>
      <c r="I37" s="23" t="str">
        <f>CONCATENATE("(",Resultate!$H$20," : ",Resultate!$J$20,")")</f>
        <v>(0 : 2)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Bothen / Arndt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Addiechi / Flückiger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(2 : 0)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Adamson / Müller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Raffi / Röthlisberger</v>
      </c>
      <c r="C10" s="2" t="str">
        <f>IF(B10="9. Rang","mal schauen",VLOOKUP(B10,Anmeldung!$L$2:$M$17,2,FALSE))</f>
        <v>Luca Raffi / Marc Röthlisberger</v>
      </c>
      <c r="D10" s="42">
        <f>IF(B10="9. Rang","zu Hause",VLOOKUP(B10,Anmeldung!$I$2:$J$17,2,FALSE))</f>
        <v>0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Stöckli / Stöckli</v>
      </c>
      <c r="C11" s="2" t="str">
        <f>IF(B11="9. Rang","mal schauen",VLOOKUP(B11,Anmeldung!$L$2:$M$17,2,FALSE))</f>
        <v>Vivian Stöckli / Julian Stöckli</v>
      </c>
      <c r="D11" s="42">
        <f>IF(B11="9. Rang","zu Hause",VLOOKUP(B11,Anmeldung!$I$2:$J$17,2,FALSE))</f>
        <v>0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Sieber / Müller</v>
      </c>
      <c r="C12" s="2" t="str">
        <f>IF(B12="9. Rang","mal schauen",VLOOKUP(B12,Anmeldung!$L$2:$M$17,2,FALSE))</f>
        <v>Jonatan Sieber / Tim Müller</v>
      </c>
      <c r="D12" s="42">
        <f>IF(B12="9. Rang","zu Hause",VLOOKUP(B12,Anmeldung!$I$2:$J$17,2,FALSE))</f>
        <v>0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Péter-Contesse / Känzig</v>
      </c>
      <c r="C16" s="2" t="str">
        <f>IF(B16="13. Rang","mal schauen",VLOOKUP(B16,Anmeldung!$L$2:$M$17,2,FALSE))</f>
        <v>Luc Péter-Contesse / Yanis Känzig</v>
      </c>
      <c r="D16" s="42">
        <f>IF(B16="13. Rang","zu Hause",VLOOKUP(B16,Anmeldung!$I$2:$J$17,2,FALSE))</f>
        <v>0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2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