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4DD8A548-4DB4-4D78-8201-CDB049524B51}" xr6:coauthVersionLast="47" xr6:coauthVersionMax="47" xr10:uidLastSave="{00000000-0000-0000-0000-000000000000}"/>
  <bookViews>
    <workbookView xWindow="203" yWindow="3308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8" l="1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E6" i="8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E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E3" i="8"/>
  <c r="F3" i="8"/>
  <c r="I3" i="8"/>
  <c r="J3" i="8"/>
  <c r="K3" i="8"/>
  <c r="L3" i="8"/>
  <c r="A4" i="8"/>
  <c r="B4" i="8"/>
  <c r="C4" i="8"/>
  <c r="D4" i="8"/>
  <c r="E4" i="8"/>
  <c r="F4" i="8"/>
  <c r="I4" i="8"/>
  <c r="J4" i="8"/>
  <c r="K4" i="8"/>
  <c r="L4" i="8"/>
  <c r="A5" i="8"/>
  <c r="B5" i="8"/>
  <c r="D5" i="8"/>
  <c r="E5" i="8"/>
  <c r="F5" i="8"/>
  <c r="I5" i="8"/>
  <c r="J5" i="8"/>
  <c r="K5" i="8"/>
  <c r="L5" i="8"/>
  <c r="A6" i="8"/>
  <c r="B6" i="8"/>
  <c r="D6" i="8"/>
  <c r="F6" i="8"/>
  <c r="G6" i="8"/>
  <c r="H6" i="8"/>
  <c r="I6" i="8"/>
  <c r="J6" i="8"/>
  <c r="K6" i="8"/>
  <c r="L6" i="8"/>
  <c r="A7" i="8"/>
  <c r="B7" i="8"/>
  <c r="D7" i="8"/>
  <c r="E7" i="8"/>
  <c r="F7" i="8"/>
  <c r="G7" i="8"/>
  <c r="H7" i="8"/>
  <c r="I7" i="8"/>
  <c r="J7" i="8"/>
  <c r="K7" i="8"/>
  <c r="L7" i="8"/>
  <c r="A8" i="8"/>
  <c r="B8" i="8"/>
  <c r="D8" i="8"/>
  <c r="E8" i="8"/>
  <c r="F8" i="8"/>
  <c r="G8" i="8"/>
  <c r="H8" i="8"/>
  <c r="I8" i="8"/>
  <c r="J8" i="8"/>
  <c r="K8" i="8"/>
  <c r="L8" i="8"/>
  <c r="A9" i="8"/>
  <c r="B9" i="8"/>
  <c r="D9" i="8"/>
  <c r="E9" i="8"/>
  <c r="F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E12" i="8"/>
  <c r="F12" i="8"/>
  <c r="G12" i="8"/>
  <c r="H12" i="8"/>
  <c r="I12" i="8"/>
  <c r="J12" i="8"/>
  <c r="K12" i="8"/>
  <c r="L12" i="8"/>
  <c r="A13" i="8"/>
  <c r="B13" i="8"/>
  <c r="D13" i="8"/>
  <c r="E13" i="8"/>
  <c r="F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E16" i="8"/>
  <c r="F16" i="8"/>
  <c r="G16" i="8"/>
  <c r="H16" i="8"/>
  <c r="I16" i="8"/>
  <c r="J16" i="8"/>
  <c r="K16" i="8"/>
  <c r="L16" i="8"/>
  <c r="A17" i="8"/>
  <c r="B17" i="8"/>
  <c r="C17" i="8"/>
  <c r="D17" i="8"/>
  <c r="E17" i="8"/>
  <c r="F17" i="8"/>
  <c r="G17" i="8"/>
  <c r="H17" i="8"/>
  <c r="I17" i="8"/>
  <c r="J17" i="8"/>
  <c r="K17" i="8"/>
  <c r="L17" i="8"/>
  <c r="A18" i="8"/>
  <c r="B18" i="8"/>
  <c r="C18" i="8"/>
  <c r="D18" i="8"/>
  <c r="E18" i="8"/>
  <c r="G18" i="8"/>
  <c r="H18" i="8"/>
  <c r="I18" i="8"/>
  <c r="J18" i="8"/>
  <c r="K18" i="8"/>
  <c r="L18" i="8"/>
  <c r="A19" i="8"/>
  <c r="B19" i="8"/>
  <c r="C19" i="8"/>
  <c r="D19" i="8"/>
  <c r="E19" i="8"/>
  <c r="G19" i="8"/>
  <c r="H19" i="8"/>
  <c r="I19" i="8"/>
  <c r="J19" i="8"/>
  <c r="K19" i="8"/>
  <c r="L19" i="8"/>
  <c r="A20" i="8"/>
  <c r="B20" i="8"/>
  <c r="C20" i="8"/>
  <c r="D20" i="8"/>
  <c r="F20" i="8"/>
  <c r="G20" i="8"/>
  <c r="H20" i="8"/>
  <c r="I20" i="8"/>
  <c r="J20" i="8"/>
  <c r="K20" i="8"/>
  <c r="L20" i="8"/>
  <c r="A21" i="8"/>
  <c r="B21" i="8"/>
  <c r="C21" i="8"/>
  <c r="D21" i="8"/>
  <c r="F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R23" i="8" s="1" a="1"/>
  <c r="R23" i="8" s="1"/>
  <c r="D23" i="8"/>
  <c r="E23" i="8"/>
  <c r="F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F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E2" i="8"/>
  <c r="F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B14" i="7"/>
  <c r="D14" i="7" s="1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A28" i="6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4" i="8" l="1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C14" i="7"/>
  <c r="B3" i="7"/>
  <c r="G15" i="5"/>
  <c r="B31" i="6"/>
  <c r="C7" i="7"/>
  <c r="C11" i="7"/>
  <c r="G14" i="5"/>
  <c r="C8" i="7"/>
  <c r="C12" i="7"/>
  <c r="C16" i="7"/>
  <c r="J40" i="6" l="1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<sst xmlns="http://schemas.openxmlformats.org/spreadsheetml/2006/main" count="300" uniqueCount="102">
  <si>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</si>
  <si>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</si>
  <si>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</si>
  <si>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</si>
  <si>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</si>
  <si>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</si>
  <si>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</si>
  <si>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</si>
  <si>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</si>
  <si>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</si>
  <si>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</si>
  <si>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</si>
  <si>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</si>
  <si>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</si>
  <si>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</si>
  <si>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</si>
  <si>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</si>
  <si>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</si>
  <si>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</si>
  <si>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</si>
  <si>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</si>
  <si>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</si>
  <si>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</si>
  <si>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</si>
  <si>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</si>
  <si>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</si>
  <si>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</si>
  <si>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</si>
  <si>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</si>
  <si>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</si>
  <si>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</si>
  <si>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</si>
  <si>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</si>
  <si>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</si>
  <si>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</si>
  <si>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</si>
  <si>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</si>
  <si>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</si>
  <si>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</si>
  <si>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</si>
  <si>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</si>
  <si>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</si>
  <si>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</si>
  <si>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</si>
  <si>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</si>
  <si>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</si>
  <si>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</si>
  <si>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</si>
  <si>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</si>
  <si>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</si>
  <si>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Pérez</t>
  </si>
  <si>
    <t>José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</si>
  <si>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</si>
  <si>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</si>
  <si>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</si>
  <si>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</si>
  <si>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</si>
  <si>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</si>
  <si>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</si>
  <si>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</si>
  <si>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</si>
  <si>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</si>
  <si>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</si>
  <si>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</si>
  <si>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</si>
  <si>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</si>
  <si>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</si>
  <si>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</si>
  <si>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</si>
  <si>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</si>
  <si>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</si>
  <si>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</si>
  <si>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</si>
  <si>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</si>
  <si>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</si>
  <si>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</si>
  <si>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</si>
  <si>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</si>
  <si>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</si>
  <si>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</si>
  <si>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Lendzian</t>
  </si>
  <si>
    <t>Maciej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</si>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</sst>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G2" sqref="G2"/>
    </sheetView>
  </sheetViews>
  <sheetFormatPr defaultColWidth="8.59765625" defaultRowHeight="12.75" x14ac:dyDescent="0.35"/>
  <cols>
    <col min="1" max="1" width="3" style="59" customWidth="1"/>
    <col min="2" max="2" width="13.9296875" style="60" customWidth="1"/>
    <col min="3" max="3" width="11.33203125" style="60" customWidth="1"/>
    <col min="4" max="4" width="6.46484375" customWidth="1"/>
    <col min="5" max="5" width="16.9296875" style="60" customWidth="1"/>
    <col min="6" max="6" width="12.06640625" style="60" customWidth="1"/>
    <col min="7" max="7" width="7.06640625" customWidth="1"/>
    <col min="8" max="8" width="4.46484375" customWidth="1"/>
    <col min="9" max="9" width="23.53125" bestFit="1" customWidth="1"/>
    <col min="10" max="10" width="18.53125" style="59" customWidth="1"/>
    <col min="11" max="11" width="6.06640625" style="59" customWidth="1"/>
    <col min="12" max="13" width="14.5312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44</v>
      </c>
      <c r="C2" s="40" t="s">
        <v>45</v>
      </c>
      <c r="D2" s="1"/>
      <c r="E2" s="37" t="s">
        <v>74</v>
      </c>
      <c r="F2" s="40" t="s">
        <v>75</v>
      </c>
      <c r="G2" s="1"/>
      <c r="H2" s="1"/>
      <c r="I2" s="54" t="str">
        <f>CONCATENATE($B$2," / ",$E$2)</f>
        <v>Baltermi / Hill Azpeitia</v>
      </c>
      <c r="J2" s="40"/>
      <c r="K2" s="39"/>
      <c r="L2" s="54" t="str">
        <f>CONCATENATE($B$2," / ",$E$2)</f>
        <v>Baltermi / Hill Azpeitia</v>
      </c>
      <c r="M2" s="55" t="str">
        <f>CONCATENATE($C$2," ",$B$2," / ",$F$2," ",$E$2)</f>
        <v>Andrin Baltermi / Oscar Hill Azpeitia</v>
      </c>
    </row>
    <row r="3" spans="1:13" s="56" customFormat="1" ht="13.5" customHeight="1" x14ac:dyDescent="0.35">
      <c r="A3" s="57">
        <v>2</v>
      </c>
      <c r="B3" s="38" t="s">
        <v>46</v>
      </c>
      <c r="C3" s="41" t="s">
        <v>47</v>
      </c>
      <c r="D3" s="3"/>
      <c r="E3" s="38" t="s">
        <v>76</v>
      </c>
      <c r="F3" s="41" t="s">
        <v>77</v>
      </c>
      <c r="G3" s="3"/>
      <c r="H3" s="3"/>
      <c r="I3" s="58" t="str">
        <f>CONCATENATE($B$3," / ",$E$3)</f>
        <v>Adamson / Müller</v>
      </c>
      <c r="J3" s="41"/>
      <c r="K3" s="39"/>
      <c r="L3" s="58" t="str">
        <f>CONCATENATE($B$3," / ",$E$3)</f>
        <v>Adamson / Müller</v>
      </c>
      <c r="M3" s="55" t="str">
        <f>CONCATENATE($C$3," ",$B$3," / ",$F$3," ",$E$3)</f>
        <v>Roberto Adamson / Alexander Müller</v>
      </c>
    </row>
    <row r="4" spans="1:13" s="56" customFormat="1" ht="13.5" customHeight="1" x14ac:dyDescent="0.35">
      <c r="A4" s="57">
        <v>3</v>
      </c>
      <c r="B4" s="38" t="s">
        <v>48</v>
      </c>
      <c r="C4" s="41" t="s">
        <v>49</v>
      </c>
      <c r="D4" s="3"/>
      <c r="E4" s="38" t="s">
        <v>78</v>
      </c>
      <c r="F4" s="41" t="s">
        <v>79</v>
      </c>
      <c r="G4" s="3"/>
      <c r="H4" s="3"/>
      <c r="I4" s="58" t="str">
        <f>CONCATENATE($B$4," / ",$E$4)</f>
        <v>Allemann / Schaller</v>
      </c>
      <c r="J4" s="41"/>
      <c r="K4" s="39"/>
      <c r="L4" s="58" t="str">
        <f>CONCATENATE($B$4," / ",$E$4)</f>
        <v>Allemann / Schaller</v>
      </c>
      <c r="M4" s="55" t="str">
        <f>CONCATENATE($C$4," ",$B$4," / ",$F$4," ",$E$4)</f>
        <v>Jacques Allemann / Til Schaller</v>
      </c>
    </row>
    <row r="5" spans="1:13" s="56" customFormat="1" ht="13.5" customHeight="1" x14ac:dyDescent="0.35">
      <c r="A5" s="57">
        <v>4</v>
      </c>
      <c r="B5" s="38" t="s">
        <v>50</v>
      </c>
      <c r="C5" s="41" t="s">
        <v>51</v>
      </c>
      <c r="D5" s="3"/>
      <c r="E5" s="38" t="s">
        <v>80</v>
      </c>
      <c r="F5" s="41" t="s">
        <v>81</v>
      </c>
      <c r="G5" s="3"/>
      <c r="H5" s="3"/>
      <c r="I5" s="58" t="str">
        <f>CONCATENATE($B$5," / ",$E$5)</f>
        <v>Pérez / Lendzian</v>
      </c>
      <c r="J5" s="41"/>
      <c r="K5" s="39"/>
      <c r="L5" s="58" t="str">
        <f>CONCATENATE($B$5," / ",$E$5)</f>
        <v>Pérez / Lendzian</v>
      </c>
      <c r="M5" s="55" t="str">
        <f>CONCATENATE($C$5," ",$B$5," / ",$F$5," ",$E$5)</f>
        <v>José Pérez / Maciej Lendzian</v>
      </c>
    </row>
    <row r="6" spans="1:13" s="56" customFormat="1" ht="13.5" customHeight="1" x14ac:dyDescent="0.35">
      <c r="A6" s="57">
        <v>5</v>
      </c>
      <c r="B6" s="38" t="s">
        <v>52</v>
      </c>
      <c r="C6" s="41" t="s">
        <v>53</v>
      </c>
      <c r="D6" s="3"/>
      <c r="E6" s="38" t="s">
        <v>52</v>
      </c>
      <c r="F6" s="41" t="s">
        <v>55</v>
      </c>
      <c r="G6" s="3"/>
      <c r="H6" s="3"/>
      <c r="I6" s="58" t="str">
        <f>CONCATENATE($B$6," / ",$E$6)</f>
        <v>Stöckli / Stöckli</v>
      </c>
      <c r="J6" s="41"/>
      <c r="K6" s="39"/>
      <c r="L6" s="58" t="str">
        <f>CONCATENATE($B$6," / ",$E$6)</f>
        <v>Stöckli / Stöckli</v>
      </c>
      <c r="M6" s="55" t="str">
        <f>CONCATENATE($C$6," ",$B$6," / ",$F$6," ",$E$6)</f>
        <v>Vivian Stöckli / Julian Stöckli</v>
      </c>
    </row>
    <row r="7" spans="1:13" s="56" customFormat="1" ht="13.5" customHeight="1" x14ac:dyDescent="0.35">
      <c r="A7" s="57">
        <v>6</v>
      </c>
      <c r="B7" s="38" t="s">
        <v>54</v>
      </c>
      <c r="C7" s="41" t="s">
        <v>55</v>
      </c>
      <c r="D7" s="3"/>
      <c r="E7" s="38" t="s">
        <v>82</v>
      </c>
      <c r="F7" s="41" t="s">
        <v>83</v>
      </c>
      <c r="G7" s="3"/>
      <c r="H7" s="3"/>
      <c r="I7" s="58" t="str">
        <f>CONCATENATE($B$7," / ",$E$7)</f>
        <v>Bosshard / Strebel</v>
      </c>
      <c r="J7" s="41"/>
      <c r="K7" s="39"/>
      <c r="L7" s="58" t="str">
        <f>CONCATENATE($B$7," / ",$E$7)</f>
        <v>Bosshard / Strebel</v>
      </c>
      <c r="M7" s="55" t="str">
        <f>CONCATENATE($C$7," ",$B$7," / ",$F$7," ",$E$7)</f>
        <v>Julian Bosshard / Raphael Strebel</v>
      </c>
    </row>
    <row r="8" spans="1:13" s="56" customFormat="1" ht="13.5" customHeight="1" x14ac:dyDescent="0.35">
      <c r="A8" s="57">
        <v>7</v>
      </c>
      <c r="B8" s="38" t="s">
        <v>56</v>
      </c>
      <c r="C8" s="41" t="s">
        <v>57</v>
      </c>
      <c r="D8" s="3"/>
      <c r="E8" s="38" t="s">
        <v>84</v>
      </c>
      <c r="F8" s="41" t="s">
        <v>85</v>
      </c>
      <c r="G8" s="3"/>
      <c r="H8" s="3"/>
      <c r="I8" s="58" t="str">
        <f>CONCATENATE($B$8," / ",$E$8)</f>
        <v>Lendl / Kurzawa</v>
      </c>
      <c r="J8" s="41"/>
      <c r="K8" s="39"/>
      <c r="L8" s="58" t="str">
        <f>CONCATENATE($B$8," / ",$E$8)</f>
        <v>Lendl / Kurzawa</v>
      </c>
      <c r="M8" s="55" t="str">
        <f>CONCATENATE($C$8," ",$B$8," / ",$F$8," ",$E$8)</f>
        <v>Patrick Lendl / Kacper Kurzawa</v>
      </c>
    </row>
    <row r="9" spans="1:13" s="56" customFormat="1" ht="13.5" customHeight="1" x14ac:dyDescent="0.35">
      <c r="A9" s="57">
        <v>8</v>
      </c>
      <c r="B9" s="38" t="s">
        <v>58</v>
      </c>
      <c r="C9" s="41" t="s">
        <v>59</v>
      </c>
      <c r="D9" s="3"/>
      <c r="E9" s="38" t="s">
        <v>86</v>
      </c>
      <c r="F9" s="41" t="s">
        <v>87</v>
      </c>
      <c r="G9" s="3"/>
      <c r="H9" s="3"/>
      <c r="I9" s="58" t="str">
        <f>CONCATENATE($B$9," / ",$E$9)</f>
        <v>Charkin / Hrytsuk</v>
      </c>
      <c r="J9" s="41"/>
      <c r="K9" s="39"/>
      <c r="L9" s="58" t="str">
        <f>CONCATENATE($B$9," / ",$E$9)</f>
        <v>Charkin / Hrytsuk</v>
      </c>
      <c r="M9" s="55" t="str">
        <f>CONCATENATE($C$9," ",$B$9," / ",$F$9," ",$E$9)</f>
        <v>Kanstantsin Charkin / Yury Hrytsuk</v>
      </c>
    </row>
    <row r="10" spans="1:13" s="56" customFormat="1" ht="13.5" customHeight="1" x14ac:dyDescent="0.35">
      <c r="A10" s="76">
        <v>9</v>
      </c>
      <c r="B10" s="77" t="s">
        <v>60</v>
      </c>
      <c r="C10" s="78" t="s">
        <v>61</v>
      </c>
      <c r="D10" s="79"/>
      <c r="E10" s="77" t="s">
        <v>42</v>
      </c>
      <c r="F10" s="78" t="s">
        <v>43</v>
      </c>
      <c r="G10" s="79"/>
      <c r="H10" s="79"/>
      <c r="I10" s="58" t="str">
        <f>CONCATENATE($B$10," / ",$E$10)</f>
        <v>Raffi / Röthlisberger</v>
      </c>
      <c r="J10" s="78"/>
      <c r="K10" s="39"/>
      <c r="L10" s="58" t="str">
        <f>CONCATENATE($B$10," / ",$E$10)</f>
        <v>Raffi / Röthlisberger</v>
      </c>
      <c r="M10" s="55" t="str">
        <f>CONCATENATE($C$10," ",$B$10," / ",$F$10," ",$E$10)</f>
        <v>Luca Raffi / Marc Röthlisberger</v>
      </c>
    </row>
    <row r="11" spans="1:13" s="56" customFormat="1" ht="13.5" customHeight="1" x14ac:dyDescent="0.35">
      <c r="A11" s="57">
        <v>10</v>
      </c>
      <c r="B11" s="38" t="s">
        <v>62</v>
      </c>
      <c r="C11" s="41" t="s">
        <v>63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Mikami / Hofmann</v>
      </c>
      <c r="J11" s="41"/>
      <c r="K11" s="39"/>
      <c r="L11" s="58" t="str">
        <f>CONCATENATE($B$11," / ",$E$11)</f>
        <v>Mikami / Hofmann</v>
      </c>
      <c r="M11" s="55" t="str">
        <f>CONCATENATE($C$11," ",$B$11," / ",$F$11," ",$E$11)</f>
        <v>Toshiki Mikami / Yannick Hofmann</v>
      </c>
    </row>
    <row r="12" spans="1:13" s="56" customFormat="1" ht="13.5" customHeight="1" x14ac:dyDescent="0.35">
      <c r="A12" s="57">
        <v>11</v>
      </c>
      <c r="B12" s="38" t="s">
        <v>64</v>
      </c>
      <c r="C12" s="41" t="s">
        <v>65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Addiechi / Flückiger</v>
      </c>
      <c r="J12" s="41"/>
      <c r="K12" s="39"/>
      <c r="L12" s="58" t="str">
        <f>CONCATENATE($B$12," / ",$E$12)</f>
        <v>Addiechi / Flückiger</v>
      </c>
      <c r="M12" s="55" t="str">
        <f>CONCATENATE($C$12," ",$B$12," / ",$F$12," ",$E$12)</f>
        <v>Federico Addiechi / Martin Flückiger</v>
      </c>
    </row>
    <row r="13" spans="1:13" s="56" customFormat="1" ht="13.5" customHeight="1" x14ac:dyDescent="0.35">
      <c r="A13" s="57">
        <v>12</v>
      </c>
      <c r="B13" s="38" t="s">
        <v>66</v>
      </c>
      <c r="C13" s="41" t="s">
        <v>67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Bothen / Arndt</v>
      </c>
      <c r="J13" s="41"/>
      <c r="K13" s="39"/>
      <c r="L13" s="58" t="str">
        <f>CONCATENATE($B$13," / ",$E$13)</f>
        <v>Bothen / Arndt</v>
      </c>
      <c r="M13" s="55" t="str">
        <f>CONCATENATE($C$13," ",$B$13," / ",$F$13," ",$E$13)</f>
        <v>Jacob Bothen / Tommy Arndt</v>
      </c>
    </row>
    <row r="14" spans="1:13" s="56" customFormat="1" ht="13.5" customHeight="1" x14ac:dyDescent="0.35">
      <c r="A14" s="57">
        <v>13</v>
      </c>
      <c r="B14" s="38" t="s">
        <v>68</v>
      </c>
      <c r="C14" s="41" t="s">
        <v>69</v>
      </c>
      <c r="D14" s="3"/>
      <c r="E14" s="38" t="s">
        <v>76</v>
      </c>
      <c r="F14" s="41" t="s">
        <v>41</v>
      </c>
      <c r="G14" s="3"/>
      <c r="H14" s="3"/>
      <c r="I14" s="58" t="str">
        <f>CONCATENATE($B$14," / ",$E$14)</f>
        <v>Sieber / Müller</v>
      </c>
      <c r="J14" s="41"/>
      <c r="K14" s="39"/>
      <c r="L14" s="58" t="str">
        <f>CONCATENATE($B$14," / ",$E$14)</f>
        <v>Sieber / Müller</v>
      </c>
      <c r="M14" s="55" t="str">
        <f>CONCATENATE($C$14," ",$B$14," / ",$F$14," ",$E$14)</f>
        <v>Jonatan Sieber / Tim Müller</v>
      </c>
    </row>
    <row r="15" spans="1:13" s="56" customFormat="1" ht="13.5" customHeight="1" x14ac:dyDescent="0.35">
      <c r="A15" s="57">
        <v>14</v>
      </c>
      <c r="B15" s="38" t="s">
        <v>70</v>
      </c>
      <c r="C15" s="41" t="s">
        <v>71</v>
      </c>
      <c r="D15" s="3"/>
      <c r="E15" s="38" t="s">
        <v>94</v>
      </c>
      <c r="F15" s="41" t="s">
        <v>95</v>
      </c>
      <c r="G15" s="3"/>
      <c r="H15" s="3"/>
      <c r="I15" s="58" t="str">
        <f>CONCATENATE($B$15," / ",$E$15)</f>
        <v>Ducret / Abassi</v>
      </c>
      <c r="J15" s="41"/>
      <c r="K15" s="39"/>
      <c r="L15" s="58" t="str">
        <f>CONCATENATE($B$15," / ",$E$15)</f>
        <v>Ducret / Abassi</v>
      </c>
      <c r="M15" s="55" t="str">
        <f>CONCATENATE($C$15," ",$B$15," / ",$F$15," ",$E$15)</f>
        <v>Noah Ducret / Mike Abassi</v>
      </c>
    </row>
    <row r="16" spans="1:13" s="56" customFormat="1" ht="13.5" customHeight="1" x14ac:dyDescent="0.35">
      <c r="A16" s="57">
        <v>15</v>
      </c>
      <c r="B16" s="38" t="s">
        <v>72</v>
      </c>
      <c r="C16" s="41" t="s">
        <v>73</v>
      </c>
      <c r="D16" s="3"/>
      <c r="E16" s="38" t="s">
        <v>96</v>
      </c>
      <c r="F16" s="41" t="s">
        <v>97</v>
      </c>
      <c r="G16" s="3"/>
      <c r="H16" s="3"/>
      <c r="I16" s="58" t="str">
        <f>CONCATENATE($B$16," / ",$E$16)</f>
        <v>Péter-Contesse / Känzig</v>
      </c>
      <c r="J16" s="41"/>
      <c r="K16" s="39"/>
      <c r="L16" s="58" t="str">
        <f>CONCATENATE($B$16," / ",$E$16)</f>
        <v>Péter-Contesse / Känzig</v>
      </c>
      <c r="M16" s="55" t="str">
        <f>CONCATENATE($C$16," ",$B$16," / ",$F$16," ",$E$16)</f>
        <v>Luc Péter-Contesse / Yanis Känzig</v>
      </c>
    </row>
    <row r="17" spans="1:13" s="56" customFormat="1" ht="13.5" customHeight="1" x14ac:dyDescent="0.35">
      <c r="A17" s="57">
        <v>16</v>
      </c>
      <c r="B17" s="38" t="s">
        <v>101</v>
      </c>
      <c r="C17" s="41" t="s">
        <v>101</v>
      </c>
      <c r="D17" s="3"/>
      <c r="E17" s="38" t="s">
        <v>101</v>
      </c>
      <c r="F17" s="41" t="s">
        <v>101</v>
      </c>
      <c r="G17" s="3"/>
      <c r="H17" s="3"/>
      <c r="I17" s="58" t="str">
        <f>CONCATENATE($B$17," / ",$E$17)</f>
        <v>bye / bye</v>
      </c>
      <c r="J17" s="41"/>
      <c r="K17" s="39"/>
      <c r="L17" s="58" t="str">
        <f>CONCATENATE($B$17," / ",$E$17)</f>
        <v>bye / bye</v>
      </c>
      <c r="M17" s="55" t="str">
        <f>CONCATENATE($C$17," ",$B$17," / ",$F$17," ",$E$17)</f>
        <v>bye bye / bye bye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5" zoomScale="75" zoomScaleNormal="75" workbookViewId="0">
      <selection activeCell="C23" sqref="C23:C25"/>
    </sheetView>
  </sheetViews>
  <sheetFormatPr defaultColWidth="9.06640625" defaultRowHeight="15" x14ac:dyDescent="0.35"/>
  <cols>
    <col min="1" max="3" width="4.59765625" style="66" customWidth="1"/>
    <col min="4" max="4" width="7.06640625" style="66" bestFit="1" customWidth="1"/>
    <col min="5" max="5" width="29.46484375" style="66" customWidth="1"/>
    <col min="6" max="6" width="3.53125" style="66" customWidth="1"/>
    <col min="7" max="7" width="29.46484375" style="66" customWidth="1"/>
    <col min="8" max="10" width="3.9296875" style="66" customWidth="1"/>
    <col min="11" max="11" width="6.06640625" style="66" customWidth="1"/>
    <col min="12" max="20" width="3.9296875" style="66" customWidth="1"/>
    <col min="21" max="16384" width="9.0664062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/>
      <c r="D2" s="83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>bye / bye</v>
      </c>
      <c r="H2" s="67">
        <v>2</v>
      </c>
      <c r="I2" s="5" t="s">
        <v>17</v>
      </c>
      <c r="J2" s="67">
        <v>0</v>
      </c>
      <c r="K2" s="93">
        <f t="shared" ref="K2:K15" si="0">SUM(V2-U2)</f>
        <v>0</v>
      </c>
      <c r="L2" s="86"/>
      <c r="M2" s="5" t="s">
        <v>17</v>
      </c>
      <c r="N2" s="84"/>
      <c r="O2" s="84"/>
      <c r="P2" s="5" t="s">
        <v>17</v>
      </c>
      <c r="Q2" s="84"/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1">SUM(A2,1)</f>
        <v>2</v>
      </c>
      <c r="B3" s="5" t="s">
        <v>16</v>
      </c>
      <c r="C3" s="82">
        <v>1</v>
      </c>
      <c r="D3" s="83">
        <v>0.40625</v>
      </c>
      <c r="E3" s="5" t="str">
        <f>IF(Anmeldung!$I$10=" / ",CONCATENATE("Seed #",Anmeldung!$A$10),Anmeldung!$I$10)</f>
        <v>Raffi / Röthlisberger</v>
      </c>
      <c r="F3" s="5" t="s">
        <v>7</v>
      </c>
      <c r="G3" s="5" t="str">
        <f>IF(Anmeldung!$I$9=" / ",CONCATENATE("Seed #",Anmeldung!$A$9),Anmeldung!$I$9)</f>
        <v>Charkin / Hrytsuk</v>
      </c>
      <c r="H3" s="67" t="str">
        <f t="shared" ref="H3:H15" si="2">IF(L3=N3,"",SUM(IF(L3&gt;N3,1,0),IF(O3&gt;Q3,1,0),IF(R3&lt;=T3,0,1)))</f>
        <v/>
      </c>
      <c r="I3" s="5" t="s">
        <v>17</v>
      </c>
      <c r="J3" s="67" t="str">
        <f t="shared" ref="J3:J15" si="3">IF(L3=N3,"",SUM(IF(L3&lt;N3,1,0),IF(O3&lt;Q3,1,0),IF(R3&gt;=T3,0,1)))</f>
        <v/>
      </c>
      <c r="K3" s="93">
        <f t="shared" si="0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1"/>
        <v>3</v>
      </c>
      <c r="B4" s="5" t="s">
        <v>16</v>
      </c>
      <c r="C4" s="82">
        <v>2</v>
      </c>
      <c r="D4" s="83">
        <v>0.40625</v>
      </c>
      <c r="E4" s="5" t="str">
        <f>IF(Anmeldung!$I$6=" / ",CONCATENATE("Seed #",Anmeldung!$A$6),Anmeldung!$I$6)</f>
        <v>Stöckli / Stöckli</v>
      </c>
      <c r="F4" s="5" t="s">
        <v>7</v>
      </c>
      <c r="G4" s="5" t="str">
        <f>IF(Anmeldung!$I$13=" / ",CONCATENATE("Seed #",Anmeldung!$A$13),Anmeldung!$I$13)</f>
        <v>Bothen / Arndt</v>
      </c>
      <c r="H4" s="67" t="str">
        <f t="shared" si="2"/>
        <v/>
      </c>
      <c r="I4" s="5" t="s">
        <v>17</v>
      </c>
      <c r="J4" s="67" t="str">
        <f t="shared" si="3"/>
        <v/>
      </c>
      <c r="K4" s="93">
        <f t="shared" si="0"/>
        <v>0</v>
      </c>
      <c r="L4" s="86"/>
      <c r="M4" s="5" t="s">
        <v>17</v>
      </c>
      <c r="N4" s="84"/>
      <c r="O4" s="84"/>
      <c r="P4" s="5" t="s">
        <v>17</v>
      </c>
      <c r="Q4" s="84"/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1"/>
        <v>4</v>
      </c>
      <c r="B5" s="5" t="s">
        <v>16</v>
      </c>
      <c r="C5" s="82">
        <v>1</v>
      </c>
      <c r="D5" s="83">
        <v>0.42708333333333331</v>
      </c>
      <c r="E5" s="5" t="str">
        <f>IF(Anmeldung!$I$14=" / ",CONCATENATE("Seed #",Anmeldung!$A$14),Anmeldung!$I$14)</f>
        <v>Sieber / Müller</v>
      </c>
      <c r="F5" s="5" t="s">
        <v>7</v>
      </c>
      <c r="G5" s="5" t="str">
        <f>IF(Anmeldung!$I$5=" / ",CONCATENATE("Seed #",Anmeldung!$A$5),Anmeldung!$I$5)</f>
        <v>Pérez / Lendzian</v>
      </c>
      <c r="H5" s="67" t="str">
        <f t="shared" si="2"/>
        <v/>
      </c>
      <c r="I5" s="5" t="s">
        <v>17</v>
      </c>
      <c r="J5" s="67" t="str">
        <f t="shared" si="3"/>
        <v/>
      </c>
      <c r="K5" s="93">
        <f t="shared" si="0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1"/>
        <v>5</v>
      </c>
      <c r="B6" s="5" t="s">
        <v>16</v>
      </c>
      <c r="C6" s="82">
        <v>2</v>
      </c>
      <c r="D6" s="83">
        <v>0.42708333333333331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Ducret / Abassi</v>
      </c>
      <c r="H6" s="67" t="str">
        <f t="shared" si="2"/>
        <v/>
      </c>
      <c r="I6" s="5" t="s">
        <v>17</v>
      </c>
      <c r="J6" s="67" t="str">
        <f t="shared" si="3"/>
        <v/>
      </c>
      <c r="K6" s="93">
        <f t="shared" si="0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thickBot="1" x14ac:dyDescent="0.4">
      <c r="A7" s="92">
        <f t="shared" si="1"/>
        <v>6</v>
      </c>
      <c r="B7" s="5" t="s">
        <v>16</v>
      </c>
      <c r="C7" s="82">
        <v>3</v>
      </c>
      <c r="D7" s="96">
        <v>0.42708333333333331</v>
      </c>
      <c r="E7" s="5" t="str">
        <f>IF(Anmeldung!$I$12=" / ",CONCATENATE("Seed #",Anmeldung!$A$12),Anmeldung!$I$12)</f>
        <v>Addiechi / Flückiger</v>
      </c>
      <c r="F7" s="5" t="s">
        <v>7</v>
      </c>
      <c r="G7" s="5" t="str">
        <f>IF(Anmeldung!$I$7=" / ",CONCATENATE("Seed #",Anmeldung!$A$7),Anmeldung!$I$7)</f>
        <v>Bosshard / Strebel</v>
      </c>
      <c r="H7" s="67" t="str">
        <f t="shared" si="2"/>
        <v/>
      </c>
      <c r="I7" s="5" t="s">
        <v>17</v>
      </c>
      <c r="J7" s="67" t="str">
        <f t="shared" si="3"/>
        <v/>
      </c>
      <c r="K7" s="93">
        <f t="shared" si="0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1"/>
        <v>7</v>
      </c>
      <c r="B8" s="5" t="s">
        <v>16</v>
      </c>
      <c r="C8" s="82">
        <v>1</v>
      </c>
      <c r="D8" s="83">
        <v>0.44791666666666669</v>
      </c>
      <c r="E8" s="5" t="str">
        <f>IF(Anmeldung!$I$8=" / ",CONCATENATE("Seed #",Anmeldung!$A$8),Anmeldung!$I$8)</f>
        <v>Lendl / Kurzawa</v>
      </c>
      <c r="F8" s="5" t="s">
        <v>7</v>
      </c>
      <c r="G8" s="5" t="str">
        <f>IF(Anmeldung!$I$11=" / ",CONCATENATE("Seed #",Anmeldung!$A$11),Anmeldung!$I$11)</f>
        <v>Mikami / Hofmann</v>
      </c>
      <c r="H8" s="67" t="str">
        <f t="shared" si="2"/>
        <v/>
      </c>
      <c r="I8" s="5" t="s">
        <v>17</v>
      </c>
      <c r="J8" s="67" t="str">
        <f t="shared" si="3"/>
        <v/>
      </c>
      <c r="K8" s="93">
        <f t="shared" si="0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1"/>
        <v>8</v>
      </c>
      <c r="B9" s="6" t="s">
        <v>16</v>
      </c>
      <c r="C9" s="82">
        <v>2</v>
      </c>
      <c r="D9" s="96">
        <v>0.44791666666666669</v>
      </c>
      <c r="E9" s="6" t="str">
        <f>IF(Anmeldung!$I$16=" / ",CONCATENATE("Seed #",Anmeldung!$A$16),Anmeldung!$I$16)</f>
        <v>Péter-Contesse / Känzig</v>
      </c>
      <c r="F9" s="6" t="s">
        <v>7</v>
      </c>
      <c r="G9" s="6" t="str">
        <f>IF(Anmeldung!$I$3=" / ",CONCATENATE("Seed #",Anmeldung!$A$3),Anmeldung!$I$3)</f>
        <v>Adamson / Müller</v>
      </c>
      <c r="H9" s="68" t="str">
        <f t="shared" si="2"/>
        <v/>
      </c>
      <c r="I9" s="6" t="s">
        <v>17</v>
      </c>
      <c r="J9" s="68" t="str">
        <f t="shared" si="3"/>
        <v/>
      </c>
      <c r="K9" s="97">
        <f t="shared" si="0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thickBot="1" x14ac:dyDescent="0.4">
      <c r="A10" s="98">
        <f t="shared" si="1"/>
        <v>9</v>
      </c>
      <c r="B10" s="7">
        <v>13</v>
      </c>
      <c r="C10" s="82"/>
      <c r="D10" s="96"/>
      <c r="E10" s="7" t="str">
        <f>IF($H$2=$J$2,CONCATENATE("Loser Match #",$A$2),IF($H$2&lt;$J$2,$E$2,$G$2))</f>
        <v>bye / bye</v>
      </c>
      <c r="F10" s="7" t="s">
        <v>7</v>
      </c>
      <c r="G10" s="7" t="str">
        <f>IF($H$3=$J$3,CONCATENATE("Loser Match #",$A$3),IF($H$3&lt;$J$3,$E$3,$G$3))</f>
        <v>Loser Match #2</v>
      </c>
      <c r="H10" s="69">
        <v>0</v>
      </c>
      <c r="I10" s="7" t="s">
        <v>17</v>
      </c>
      <c r="J10" s="67">
        <v>2</v>
      </c>
      <c r="K10" s="101">
        <f t="shared" si="0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1"/>
        <v>10</v>
      </c>
      <c r="B11" s="5">
        <v>13</v>
      </c>
      <c r="C11" s="82">
        <v>1</v>
      </c>
      <c r="D11" s="83">
        <v>0.46875</v>
      </c>
      <c r="E11" s="5" t="str">
        <f>IF($H$4=$J$4,CONCATENATE("Loser Match #",$A$4),IF($H$4&lt;$J$4,$E$4,$G$4))</f>
        <v>Loser Match #3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2"/>
        <v/>
      </c>
      <c r="I11" s="5" t="s">
        <v>17</v>
      </c>
      <c r="J11" s="67" t="str">
        <f t="shared" si="3"/>
        <v/>
      </c>
      <c r="K11" s="93">
        <f t="shared" si="0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1"/>
        <v>11</v>
      </c>
      <c r="B12" s="5">
        <v>13</v>
      </c>
      <c r="C12" s="82">
        <v>2</v>
      </c>
      <c r="D12" s="83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2"/>
        <v/>
      </c>
      <c r="I12" s="5" t="s">
        <v>17</v>
      </c>
      <c r="J12" s="67" t="str">
        <f t="shared" si="3"/>
        <v/>
      </c>
      <c r="K12" s="93">
        <f t="shared" si="0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1"/>
        <v>12</v>
      </c>
      <c r="B13" s="6">
        <v>13</v>
      </c>
      <c r="C13" s="82">
        <v>3</v>
      </c>
      <c r="D13" s="83">
        <v>0.46875</v>
      </c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8" t="str">
        <f t="shared" si="2"/>
        <v/>
      </c>
      <c r="I13" s="6" t="s">
        <v>17</v>
      </c>
      <c r="J13" s="68" t="str">
        <f t="shared" si="3"/>
        <v/>
      </c>
      <c r="K13" s="97">
        <f t="shared" si="0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1"/>
        <v>13</v>
      </c>
      <c r="B14" s="7" t="s">
        <v>18</v>
      </c>
      <c r="C14" s="82">
        <v>1</v>
      </c>
      <c r="D14" s="100">
        <v>0.48958333333333331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2"/>
        <v/>
      </c>
      <c r="I14" s="7" t="s">
        <v>17</v>
      </c>
      <c r="J14" s="69" t="str">
        <f t="shared" si="3"/>
        <v/>
      </c>
      <c r="K14" s="101">
        <f t="shared" si="0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1"/>
        <v>14</v>
      </c>
      <c r="B15" s="5" t="s">
        <v>18</v>
      </c>
      <c r="C15" s="82">
        <v>2</v>
      </c>
      <c r="D15" s="100">
        <v>0.48958333333333331</v>
      </c>
      <c r="E15" s="5" t="str">
        <f>IF($H$4=$J$4,CONCATENATE("Winner Match #",$A$4),IF($H$4&gt;$J$4,$E$4,$G$4))</f>
        <v>Winner Match #3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2"/>
        <v/>
      </c>
      <c r="I15" s="5" t="s">
        <v>17</v>
      </c>
      <c r="J15" s="67" t="str">
        <f t="shared" si="3"/>
        <v/>
      </c>
      <c r="K15" s="93">
        <f t="shared" si="0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1"/>
        <v>15</v>
      </c>
      <c r="B16" s="5" t="s">
        <v>18</v>
      </c>
      <c r="C16" s="82">
        <v>3</v>
      </c>
      <c r="D16" s="100">
        <v>0.48958333333333331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1"/>
        <v>16</v>
      </c>
      <c r="B17" s="6" t="s">
        <v>18</v>
      </c>
      <c r="C17" s="82">
        <v>1</v>
      </c>
      <c r="D17" s="96">
        <v>0.51041666666666663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thickBot="1" x14ac:dyDescent="0.4">
      <c r="A18" s="98">
        <f t="shared" si="1"/>
        <v>17</v>
      </c>
      <c r="B18" s="7">
        <v>9</v>
      </c>
      <c r="C18" s="82">
        <v>2</v>
      </c>
      <c r="D18" s="96">
        <v>0.51041666666666663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thickBot="1" x14ac:dyDescent="0.4">
      <c r="A19" s="92">
        <f t="shared" si="1"/>
        <v>18</v>
      </c>
      <c r="B19" s="5">
        <v>9</v>
      </c>
      <c r="C19" s="82">
        <v>3</v>
      </c>
      <c r="D19" s="96">
        <v>0.51041666666666663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x14ac:dyDescent="0.35">
      <c r="A20" s="92">
        <f t="shared" si="1"/>
        <v>19</v>
      </c>
      <c r="B20" s="5">
        <v>9</v>
      </c>
      <c r="C20" s="82">
        <v>1</v>
      </c>
      <c r="D20" s="83">
        <v>0.53125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1"/>
        <v>20</v>
      </c>
      <c r="B21" s="6">
        <v>9</v>
      </c>
      <c r="C21" s="82">
        <v>2</v>
      </c>
      <c r="D21" s="83">
        <v>0.53125</v>
      </c>
      <c r="E21" s="6" t="str">
        <f>IF($H$10=$J$10,CONCATENATE("Winner Match #",$A$10),IF($H$10&gt;$J$10,$E$10,$G$10))</f>
        <v>Loser Match #2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x14ac:dyDescent="0.35">
      <c r="A22" s="98">
        <f t="shared" si="1"/>
        <v>21</v>
      </c>
      <c r="B22" s="7" t="s">
        <v>39</v>
      </c>
      <c r="C22" s="82">
        <v>3</v>
      </c>
      <c r="D22" s="83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1"/>
        <v>22</v>
      </c>
      <c r="B23" s="6" t="s">
        <v>39</v>
      </c>
      <c r="C23" s="82">
        <v>1</v>
      </c>
      <c r="D23" s="96">
        <v>0.55208333333333337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1"/>
        <v>23</v>
      </c>
      <c r="B24" s="7">
        <v>7</v>
      </c>
      <c r="C24" s="82">
        <v>2</v>
      </c>
      <c r="D24" s="96">
        <v>0.55208333333333337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1"/>
        <v>24</v>
      </c>
      <c r="B25" s="6">
        <v>7</v>
      </c>
      <c r="C25" s="82">
        <v>3</v>
      </c>
      <c r="D25" s="96">
        <v>0.55208333333333337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x14ac:dyDescent="0.35">
      <c r="A26" s="98">
        <f t="shared" si="1"/>
        <v>25</v>
      </c>
      <c r="B26" s="7">
        <v>5</v>
      </c>
      <c r="C26" s="82"/>
      <c r="D26" s="100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1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1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1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1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1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98</v>
      </c>
      <c r="S1" t="s">
        <v>99</v>
      </c>
    </row>
    <row r="2" spans="1:19" x14ac:dyDescent="0.35">
      <c r="A2">
        <f>Resultate!A2</f>
        <v>1</v>
      </c>
      <c r="B2" s="133" t="str">
        <f>Resultate!B2</f>
        <v>I</v>
      </c>
      <c r="C2">
        <f>Resultate!C2</f>
        <v>0</v>
      </c>
      <c r="D2" s="132">
        <f>Resultate!D2</f>
        <v>0.40625</v>
      </c>
      <c r="E2" t="str">
        <f>Resultate!E2</f>
        <v>Baltermi / Hill Azpeitia</v>
      </c>
      <c r="F2" t="str">
        <f>Resultate!G2</f>
        <v>bye / bye</v>
      </c>
      <c r="G2">
        <f>Resultate!H2</f>
        <v>2</v>
      </c>
      <c r="H2">
        <f>Resultate!J2</f>
        <v>0</v>
      </c>
      <c r="I2" s="132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32">
        <f>Resultate!U2</f>
        <v>0</v>
      </c>
      <c r="Q2" s="132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100</v>
      </c>
    </row>
    <row r="3" spans="1:19" x14ac:dyDescent="0.35">
      <c r="A3">
        <f>Resultate!A3</f>
        <v>2</v>
      </c>
      <c r="B3" s="133" t="str">
        <f>Resultate!B3</f>
        <v>I</v>
      </c>
      <c r="C3">
        <f>Resultate!C3</f>
        <v>1</v>
      </c>
      <c r="D3" s="132">
        <f>Resultate!D3</f>
        <v>0.40625</v>
      </c>
      <c r="E3" t="str">
        <f>Resultate!E3</f>
        <v>Raffi / Röthlisberger</v>
      </c>
      <c r="F3" t="str">
        <f>Resultate!G3</f>
        <v>Charkin / Hrytsuk</v>
      </c>
      <c r="G3" t="str">
        <f>Resultate!H3</f>
        <v/>
      </c>
      <c r="H3" t="str">
        <f>Resultate!J3</f>
        <v/>
      </c>
      <c r="I3" s="132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2">
        <f>Resultate!U3</f>
        <v>0</v>
      </c>
      <c r="Q3" s="132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100</v>
      </c>
    </row>
    <row r="4" spans="1:19" x14ac:dyDescent="0.35">
      <c r="A4">
        <f>Resultate!A4</f>
        <v>3</v>
      </c>
      <c r="B4" s="133" t="str">
        <f>Resultate!B4</f>
        <v>I</v>
      </c>
      <c r="C4">
        <f>Resultate!C4</f>
        <v>2</v>
      </c>
      <c r="D4" s="132">
        <f>Resultate!D4</f>
        <v>0.40625</v>
      </c>
      <c r="E4" t="str">
        <f>Resultate!E4</f>
        <v>Stöckli / Stöckli</v>
      </c>
      <c r="F4" t="str">
        <f>Resultate!G4</f>
        <v>Bothen / Arndt</v>
      </c>
      <c r="G4" t="str">
        <f>Resultate!H4</f>
        <v/>
      </c>
      <c r="H4" t="str">
        <f>Resultate!J4</f>
        <v/>
      </c>
      <c r="I4" s="132">
        <f>Resultate!K4</f>
        <v>0</v>
      </c>
      <c r="J4">
        <f>Resultate!L4</f>
        <v>0</v>
      </c>
      <c r="K4">
        <f>Resultate!N4</f>
        <v>0</v>
      </c>
      <c r="L4">
        <f>Resultate!O4</f>
        <v>0</v>
      </c>
      <c r="M4">
        <f>Resultate!Q4</f>
        <v>0</v>
      </c>
      <c r="N4">
        <f>Resultate!R4</f>
        <v>0</v>
      </c>
      <c r="O4">
        <f>Resultate!T4</f>
        <v>0</v>
      </c>
      <c r="P4" s="132">
        <f>Resultate!U4</f>
        <v>0</v>
      </c>
      <c r="Q4" s="132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4" t="s">
        <v>100</v>
      </c>
    </row>
    <row r="5" spans="1:19" x14ac:dyDescent="0.35">
      <c r="A5">
        <f>Resultate!A5</f>
        <v>4</v>
      </c>
      <c r="B5" s="133" t="str">
        <f>Resultate!B5</f>
        <v>I</v>
      </c>
      <c r="C5">
        <v>1</v>
      </c>
      <c r="D5" s="132">
        <f>Resultate!D5</f>
        <v>0.42708333333333331</v>
      </c>
      <c r="E5" t="str">
        <f>Resultate!E5</f>
        <v>Sieber / Müller</v>
      </c>
      <c r="F5" t="str">
        <f>Resultate!G5</f>
        <v>Pérez / Lendzian</v>
      </c>
      <c r="G5" t="str">
        <f>Resultate!H5</f>
        <v/>
      </c>
      <c r="H5" t="str">
        <f>Resultate!J5</f>
        <v/>
      </c>
      <c r="I5" s="132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2">
        <f>Resultate!U5</f>
        <v>0</v>
      </c>
      <c r="Q5" s="132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5" t="s">
        <v>100</v>
      </c>
    </row>
    <row r="6" spans="1:19" x14ac:dyDescent="0.35">
      <c r="A6">
        <f>Resultate!A6</f>
        <v>5</v>
      </c>
      <c r="B6" s="133" t="str">
        <f>Resultate!B6</f>
        <v>I</v>
      </c>
      <c r="C6">
        <f>Resultate!C6</f>
        <v>2</v>
      </c>
      <c r="D6" s="132">
        <f>Resultate!D6</f>
        <v>0.42708333333333331</v>
      </c>
      <c r="E6" t="str">
        <f>Resultate!E6</f>
        <v>Allemann / Schaller</v>
      </c>
      <c r="F6" t="str">
        <f>Resultate!G6</f>
        <v>Ducret / Abassi</v>
      </c>
      <c r="G6" t="str">
        <f>Resultate!H6</f>
        <v/>
      </c>
      <c r="H6" t="str">
        <f>Resultate!J6</f>
        <v/>
      </c>
      <c r="I6" s="132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2">
        <f>Resultate!U6</f>
        <v>0</v>
      </c>
      <c r="Q6" s="132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6" t="s">
        <v>100</v>
      </c>
    </row>
    <row r="7" spans="1:19" x14ac:dyDescent="0.35">
      <c r="A7">
        <f>Resultate!A7</f>
        <v>6</v>
      </c>
      <c r="B7" s="133" t="str">
        <f>Resultate!B7</f>
        <v>I</v>
      </c>
      <c r="C7">
        <f>Resultate!C7</f>
        <v>3</v>
      </c>
      <c r="D7" s="132">
        <f>Resultate!D7</f>
        <v>0.42708333333333331</v>
      </c>
      <c r="E7" t="str">
        <f>Resultate!E7</f>
        <v>Addiechi / Flückiger</v>
      </c>
      <c r="F7" t="str">
        <f>Resultate!G7</f>
        <v>Bosshard / Strebel</v>
      </c>
      <c r="G7" t="str">
        <f>Resultate!H7</f>
        <v/>
      </c>
      <c r="H7" t="str">
        <f>Resultate!J7</f>
        <v/>
      </c>
      <c r="I7" s="132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2">
        <f>Resultate!U7</f>
        <v>0</v>
      </c>
      <c r="Q7" s="132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100</v>
      </c>
    </row>
    <row r="8" spans="1:19" x14ac:dyDescent="0.35">
      <c r="A8">
        <f>Resultate!A8</f>
        <v>7</v>
      </c>
      <c r="B8" s="133" t="str">
        <f>Resultate!B8</f>
        <v>I</v>
      </c>
      <c r="C8">
        <f>Resultate!C8</f>
        <v>1</v>
      </c>
      <c r="D8" s="132">
        <f>Resultate!D8</f>
        <v>0.44791666666666669</v>
      </c>
      <c r="E8" t="str">
        <f>Resultate!E8</f>
        <v>Lendl / Kurzawa</v>
      </c>
      <c r="F8" t="str">
        <f>Resultate!G8</f>
        <v>Mikami / Hofmann</v>
      </c>
      <c r="G8" t="str">
        <f>Resultate!H8</f>
        <v/>
      </c>
      <c r="H8" t="str">
        <f>Resultate!J8</f>
        <v/>
      </c>
      <c r="I8" s="132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2">
        <f>Resultate!U8</f>
        <v>0</v>
      </c>
      <c r="Q8" s="132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8" t="s">
        <v>100</v>
      </c>
    </row>
    <row r="9" spans="1:19" x14ac:dyDescent="0.35">
      <c r="A9">
        <f>Resultate!A9</f>
        <v>8</v>
      </c>
      <c r="B9" s="133" t="str">
        <f>Resultate!B9</f>
        <v>I</v>
      </c>
      <c r="C9">
        <f>Resultate!C9</f>
        <v>2</v>
      </c>
      <c r="D9" s="132">
        <f>Resultate!D9</f>
        <v>0.44791666666666669</v>
      </c>
      <c r="E9" t="str">
        <f>Resultate!E9</f>
        <v>Péter-Contesse / Känzig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32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2">
        <f>Resultate!U9</f>
        <v>0</v>
      </c>
      <c r="Q9" s="132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9" t="s">
        <v>100</v>
      </c>
    </row>
    <row r="10" spans="1:19" x14ac:dyDescent="0.35">
      <c r="A10">
        <f>Resultate!A10</f>
        <v>9</v>
      </c>
      <c r="B10" s="133">
        <f>Resultate!B10</f>
        <v>13</v>
      </c>
      <c r="C10">
        <f>Resultate!C10</f>
        <v>0</v>
      </c>
      <c r="D10" s="132">
        <f>Resultate!D10</f>
        <v>0</v>
      </c>
      <c r="E10" t="str">
        <f>Resultate!E10</f>
        <v>bye / bye</v>
      </c>
      <c r="F10" t="str">
        <f>Resultate!G10</f>
        <v>Loser Match #2</v>
      </c>
      <c r="G10">
        <f>Resultate!H10</f>
        <v>0</v>
      </c>
      <c r="H10">
        <f>Resultate!J10</f>
        <v>2</v>
      </c>
      <c r="I10" s="132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2">
        <f>Resultate!U10</f>
        <v>0</v>
      </c>
      <c r="Q10" s="132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100</v>
      </c>
    </row>
    <row r="11" spans="1:19" x14ac:dyDescent="0.35">
      <c r="A11">
        <f>Resultate!A11</f>
        <v>10</v>
      </c>
      <c r="B11" s="133">
        <f>Resultate!B11</f>
        <v>13</v>
      </c>
      <c r="C11">
        <f>Resultate!C11</f>
        <v>1</v>
      </c>
      <c r="D11" s="132">
        <f>Resultate!D11</f>
        <v>0.46875</v>
      </c>
      <c r="E11" t="str">
        <f>Resultate!E11</f>
        <v>Loser Match #3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2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2">
        <f>Resultate!U11</f>
        <v>0</v>
      </c>
      <c r="Q11" s="132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1" t="s">
        <v>100</v>
      </c>
    </row>
    <row r="12" spans="1:19" x14ac:dyDescent="0.35">
      <c r="A12">
        <f>Resultate!A12</f>
        <v>11</v>
      </c>
      <c r="B12" s="133">
        <f>Resultate!B12</f>
        <v>13</v>
      </c>
      <c r="C12">
        <f>Resultate!C12</f>
        <v>2</v>
      </c>
      <c r="D12" s="132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2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2">
        <f>Resultate!U12</f>
        <v>0</v>
      </c>
      <c r="Q12" s="132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12" t="s">
        <v>100</v>
      </c>
    </row>
    <row r="13" spans="1:19" x14ac:dyDescent="0.35">
      <c r="A13">
        <f>Resultate!A13</f>
        <v>12</v>
      </c>
      <c r="B13" s="133">
        <f>Resultate!B13</f>
        <v>13</v>
      </c>
      <c r="C13">
        <f>Resultate!C13</f>
        <v>3</v>
      </c>
      <c r="D13" s="132">
        <f>Resultate!D13</f>
        <v>0.46875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32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2">
        <f>Resultate!U13</f>
        <v>0</v>
      </c>
      <c r="Q13" s="132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3" t="s">
        <v>100</v>
      </c>
    </row>
    <row r="14" spans="1:19" x14ac:dyDescent="0.35">
      <c r="A14">
        <f>Resultate!A14</f>
        <v>13</v>
      </c>
      <c r="B14" s="133" t="str">
        <f>Resultate!B14</f>
        <v>II</v>
      </c>
      <c r="C14">
        <f>Resultate!C14</f>
        <v>1</v>
      </c>
      <c r="D14" s="132">
        <f>Resultate!D14</f>
        <v>0.48958333333333331</v>
      </c>
      <c r="E14" t="str">
        <f>Resultate!E14</f>
        <v>Baltermi / Hill Azpeitia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2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2">
        <f>Resultate!U14</f>
        <v>0</v>
      </c>
      <c r="Q14" s="132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14" t="s">
        <v>100</v>
      </c>
    </row>
    <row r="15" spans="1:19" x14ac:dyDescent="0.35">
      <c r="A15">
        <f>Resultate!A15</f>
        <v>14</v>
      </c>
      <c r="B15" s="133" t="str">
        <f>Resultate!B15</f>
        <v>II</v>
      </c>
      <c r="C15">
        <f>Resultate!C15</f>
        <v>2</v>
      </c>
      <c r="D15" s="132">
        <f>Resultate!D15</f>
        <v>0.48958333333333331</v>
      </c>
      <c r="E15" t="str">
        <f>Resultate!E15</f>
        <v>Winner Match #3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2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2">
        <f>Resultate!U15</f>
        <v>0</v>
      </c>
      <c r="Q15" s="132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15" t="s">
        <v>100</v>
      </c>
    </row>
    <row r="16" spans="1:19" x14ac:dyDescent="0.35">
      <c r="A16">
        <f>Resultate!A16</f>
        <v>15</v>
      </c>
      <c r="B16" s="133" t="str">
        <f>Resultate!B16</f>
        <v>II</v>
      </c>
      <c r="C16">
        <f>Resultate!C16</f>
        <v>3</v>
      </c>
      <c r="D16" s="132">
        <f>Resultate!D16</f>
        <v>0.48958333333333331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2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2">
        <f>Resultate!U16</f>
        <v>0</v>
      </c>
      <c r="Q16" s="132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6" t="s">
        <v>100</v>
      </c>
    </row>
    <row r="17" spans="1:19" x14ac:dyDescent="0.35">
      <c r="A17">
        <f>Resultate!A17</f>
        <v>16</v>
      </c>
      <c r="B17" s="133" t="str">
        <f>Resultate!B17</f>
        <v>II</v>
      </c>
      <c r="C17">
        <f>Resultate!C17</f>
        <v>1</v>
      </c>
      <c r="D17" s="132">
        <f>Resultate!D17</f>
        <v>0.51041666666666663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32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2">
        <f>Resultate!U17</f>
        <v>0</v>
      </c>
      <c r="Q17" s="132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upcoming_5_court1</v>
      </c>
      <c r="S17" t="s">
        <v>100</v>
      </c>
    </row>
    <row r="18" spans="1:19" x14ac:dyDescent="0.35">
      <c r="A18">
        <f>Resultate!A18</f>
        <v>17</v>
      </c>
      <c r="B18" s="133">
        <f>Resultate!B18</f>
        <v>9</v>
      </c>
      <c r="C18">
        <f>Resultate!C18</f>
        <v>2</v>
      </c>
      <c r="D18" s="132">
        <f>Resultate!D18</f>
        <v>0.51041666666666663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2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2">
        <f>Resultate!U18</f>
        <v>0</v>
      </c>
      <c r="Q18" s="132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upcoming_5_court2</v>
      </c>
      <c r="S18" t="s">
        <v>100</v>
      </c>
    </row>
    <row r="19" spans="1:19" x14ac:dyDescent="0.35">
      <c r="A19">
        <f>Resultate!A19</f>
        <v>18</v>
      </c>
      <c r="B19" s="133">
        <f>Resultate!B19</f>
        <v>9</v>
      </c>
      <c r="C19">
        <f>Resultate!C19</f>
        <v>3</v>
      </c>
      <c r="D19" s="132">
        <f>Resultate!D19</f>
        <v>0.51041666666666663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2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2">
        <f>Resultate!U19</f>
        <v>0</v>
      </c>
      <c r="Q19" s="132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19" t="s">
        <v>100</v>
      </c>
    </row>
    <row r="20" spans="1:19" x14ac:dyDescent="0.35">
      <c r="A20">
        <f>Resultate!A20</f>
        <v>19</v>
      </c>
      <c r="B20" s="133">
        <f>Resultate!B20</f>
        <v>9</v>
      </c>
      <c r="C20">
        <f>Resultate!C20</f>
        <v>1</v>
      </c>
      <c r="D20" s="132">
        <f>Resultate!D20</f>
        <v>0.53125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2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2">
        <f>Resultate!U20</f>
        <v>0</v>
      </c>
      <c r="Q20" s="132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upcoming_6_court1</v>
      </c>
      <c r="S20" t="s">
        <v>100</v>
      </c>
    </row>
    <row r="21" spans="1:19" x14ac:dyDescent="0.35">
      <c r="A21">
        <f>Resultate!A21</f>
        <v>20</v>
      </c>
      <c r="B21" s="133">
        <f>Resultate!B21</f>
        <v>9</v>
      </c>
      <c r="C21">
        <f>Resultate!C21</f>
        <v>2</v>
      </c>
      <c r="D21" s="132">
        <f>Resultate!D21</f>
        <v>0.53125</v>
      </c>
      <c r="E21" t="str">
        <f>Resultate!E21</f>
        <v>Loser Match #2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2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2">
        <f>Resultate!U21</f>
        <v>0</v>
      </c>
      <c r="Q21" s="132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upcoming_6_court2</v>
      </c>
      <c r="S21" t="s">
        <v>100</v>
      </c>
    </row>
    <row r="22" spans="1:19" x14ac:dyDescent="0.35">
      <c r="A22">
        <f>Resultate!A22</f>
        <v>21</v>
      </c>
      <c r="B22" s="133" t="str">
        <f>Resultate!B22</f>
        <v>III</v>
      </c>
      <c r="C22">
        <f>Resultate!C22</f>
        <v>3</v>
      </c>
      <c r="D22" s="132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2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2">
        <f>Resultate!U22</f>
        <v>0</v>
      </c>
      <c r="Q22" s="132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2" t="s">
        <v>100</v>
      </c>
    </row>
    <row r="23" spans="1:19" x14ac:dyDescent="0.35">
      <c r="A23">
        <f>Resultate!A23</f>
        <v>22</v>
      </c>
      <c r="B23" s="133" t="str">
        <f>Resultate!B23</f>
        <v>III</v>
      </c>
      <c r="C23">
        <f>Resultate!C23</f>
        <v>1</v>
      </c>
      <c r="D23" s="132">
        <f>Resultate!D23</f>
        <v>0.55208333333333337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2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2">
        <f>Resultate!U23</f>
        <v>0</v>
      </c>
      <c r="Q23" s="132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upcoming_7_court1</v>
      </c>
      <c r="S23" t="s">
        <v>100</v>
      </c>
    </row>
    <row r="24" spans="1:19" x14ac:dyDescent="0.35">
      <c r="A24">
        <f>Resultate!A24</f>
        <v>23</v>
      </c>
      <c r="B24" s="133">
        <f>Resultate!B24</f>
        <v>7</v>
      </c>
      <c r="C24">
        <f>Resultate!C24</f>
        <v>2</v>
      </c>
      <c r="D24" s="132">
        <f>Resultate!D24</f>
        <v>0.55208333333333337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2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2">
        <f>Resultate!U24</f>
        <v>0</v>
      </c>
      <c r="Q24" s="132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upcoming_7_court2</v>
      </c>
      <c r="S24" t="s">
        <v>100</v>
      </c>
    </row>
    <row r="25" spans="1:19" x14ac:dyDescent="0.35">
      <c r="A25">
        <f>Resultate!A25</f>
        <v>24</v>
      </c>
      <c r="B25" s="133">
        <f>Resultate!B25</f>
        <v>7</v>
      </c>
      <c r="C25">
        <f>Resultate!C25</f>
        <v>3</v>
      </c>
      <c r="D25" s="132">
        <f>Resultate!D25</f>
        <v>0.55208333333333337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2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2">
        <f>Resultate!U25</f>
        <v>0</v>
      </c>
      <c r="Q25" s="132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upcoming_5_court3</v>
      </c>
      <c r="S25" t="s">
        <v>100</v>
      </c>
    </row>
    <row r="26" spans="1:19" x14ac:dyDescent="0.35">
      <c r="A26">
        <f>Resultate!A26</f>
        <v>25</v>
      </c>
      <c r="B26" s="133">
        <f>Resultate!B26</f>
        <v>5</v>
      </c>
      <c r="C26">
        <f>Resultate!C26</f>
        <v>0</v>
      </c>
      <c r="D26" s="132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2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2">
        <f>Resultate!U26</f>
        <v>0</v>
      </c>
      <c r="Q26" s="132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100</v>
      </c>
    </row>
    <row r="27" spans="1:19" x14ac:dyDescent="0.35">
      <c r="A27">
        <f>Resultate!A27</f>
        <v>26</v>
      </c>
      <c r="B27" s="133">
        <f>Resultate!B27</f>
        <v>5</v>
      </c>
      <c r="C27">
        <f>Resultate!C27</f>
        <v>0</v>
      </c>
      <c r="D27" s="132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2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2">
        <f>Resultate!U27</f>
        <v>0</v>
      </c>
      <c r="Q27" s="132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100</v>
      </c>
    </row>
    <row r="28" spans="1:19" x14ac:dyDescent="0.35">
      <c r="A28">
        <f>Resultate!A28</f>
        <v>27</v>
      </c>
      <c r="B28" s="133" t="str">
        <f>Resultate!B28</f>
        <v>SF</v>
      </c>
      <c r="C28">
        <f>Resultate!C28</f>
        <v>0</v>
      </c>
      <c r="D28" s="132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2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2">
        <f>Resultate!U28</f>
        <v>0</v>
      </c>
      <c r="Q28" s="132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100</v>
      </c>
    </row>
    <row r="29" spans="1:19" x14ac:dyDescent="0.35">
      <c r="A29">
        <f>Resultate!A29</f>
        <v>28</v>
      </c>
      <c r="B29" s="133" t="str">
        <f>Resultate!B29</f>
        <v>SF</v>
      </c>
      <c r="C29">
        <f>Resultate!C29</f>
        <v>0</v>
      </c>
      <c r="D29" s="132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2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2">
        <f>Resultate!U29</f>
        <v>0</v>
      </c>
      <c r="Q29" s="132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100</v>
      </c>
    </row>
    <row r="30" spans="1:19" x14ac:dyDescent="0.35">
      <c r="A30">
        <f>Resultate!A30</f>
        <v>29</v>
      </c>
      <c r="B30" s="133" t="str">
        <f>Resultate!B30</f>
        <v>3/4</v>
      </c>
      <c r="C30">
        <f>Resultate!C30</f>
        <v>0</v>
      </c>
      <c r="D30" s="132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2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2">
        <f>Resultate!U30</f>
        <v>0</v>
      </c>
      <c r="Q30" s="132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100</v>
      </c>
    </row>
    <row r="31" spans="1:19" x14ac:dyDescent="0.35">
      <c r="P31" s="132"/>
      <c r="Q31" s="1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8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10" t="str">
        <f>CONCATENATE(Resultate!$G$2," ")</f>
        <v xml:space="preserve">bye / bye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Raffi / Röthlisberger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9.9499999999999993" customHeight="1" x14ac:dyDescent="0.3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10" t="str">
        <f>CONCATENATE(Resultate!$G$3," ")</f>
        <v xml:space="preserve">Charkin / Hrytsuk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Stöckli / Stöckli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12" t="str">
        <f>CONCATENATE(Resultate!$E$15," ")</f>
        <v xml:space="preserve">Winner Match #3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9" t="str">
        <f>CONCATENATE("(",Resultate!$H$4," : ",Resultate!$J$4,")")</f>
        <v>( : 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9.9499999999999993" customHeight="1" x14ac:dyDescent="0.35">
      <c r="A17" s="110" t="str">
        <f>CONCATENATE(Resultate!$G$4," ")</f>
        <v xml:space="preserve">Bothen / Arndt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9.9499999999999993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Sieber / Müller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10" t="str">
        <f>CONCATENATE(Resultate!$G$5," ")</f>
        <v xml:space="preserve">Pérez / Lendzian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9.9499999999999993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10" t="str">
        <f>CONCATENATE(Resultate!$G$6," ")</f>
        <v xml:space="preserve">Ducret / Abassi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Addiechi / Flückiger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9.9499999999999993" customHeight="1" x14ac:dyDescent="0.3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9.9499999999999993" customHeight="1" x14ac:dyDescent="0.3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10" t="str">
        <f>CONCATENATE(Resultate!$G$7," ")</f>
        <v xml:space="preserve">Bosshard / Strebel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Loser Match #3 </v>
      </c>
      <c r="K36"/>
    </row>
    <row r="37" spans="1:12" ht="9.9499999999999993" customHeight="1" x14ac:dyDescent="0.35">
      <c r="A37" s="34" t="str">
        <f>CONCATENATE(Resultate!$E$8," ")</f>
        <v xml:space="preserve">Lendl / Kurzawa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9.9499999999999993" customHeight="1" x14ac:dyDescent="0.35">
      <c r="A41" s="110" t="str">
        <f>CONCATENATE(Resultate!$G$8," ")</f>
        <v xml:space="preserve">Mikami / Hofmann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Loser Match #2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Péter-Contesse / Känzig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bye / bye </v>
      </c>
      <c r="K44" s="9"/>
    </row>
    <row r="45" spans="1:12" ht="9.9499999999999993" customHeight="1" x14ac:dyDescent="0.35">
      <c r="A45" s="11" t="str">
        <f>CONCATENATE("",Resultate!$A$9,"")</f>
        <v>8</v>
      </c>
      <c r="B45" s="110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9" t="str">
        <f>CONCATENATE("(",Resultate!$H$9," : ",Resultate!$J$9,")")</f>
        <v>( : 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10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bye / bye</v>
      </c>
      <c r="C14" s="2" t="str">
        <f>IF(B14="13. Rang","mal schauen",VLOOKUP(B14,Anmeldung!$L$2:$M$17,2,FALSE))</f>
        <v>bye bye / bye bye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13. Rang</v>
      </c>
      <c r="C17" s="45" t="str">
        <f>IF(B17="13. Rang","mal schauen",VLOOKUP(B17,Anmeldung!$L$2:$M$17,2,FALSE))</f>
        <v>mal schauen</v>
      </c>
      <c r="D17" s="46" t="str">
        <f>IF(B17="13. Rang","zu Hause",VLOOKUP(B17,Anmeldung!$I$2:$J$17,2,FALSE))</f>
        <v>zu Hause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