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47F222D2-0C46-4E6D-A8DA-272E98E46D13}" xr6:coauthVersionLast="47" xr6:coauthVersionMax="47" xr10:uidLastSave="{00000000-0000-0000-0000-000000000000}"/>
  <bookViews>
    <workbookView xWindow="0" yWindow="2543" windowWidth="18000" windowHeight="10972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R27" i="8" l="1" a="1"/>
  <c r="R27" i="8" s="1"/>
  <c r="R28" i="8" a="1"/>
  <c r="R28" i="8" s="1"/>
  <c r="R29" i="8" a="1"/>
  <c r="R29" i="8" s="1"/>
  <c r="R30" i="8" a="1"/>
  <c r="R30" i="8" s="1"/>
  <c r="J1" i="8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G9" i="8"/>
  <c r="H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G11" i="8"/>
  <c r="H11" i="8"/>
  <c r="I11" i="8"/>
  <c r="J11" i="8"/>
  <c r="K11" i="8"/>
  <c r="L11" i="8"/>
  <c r="A12" i="8"/>
  <c r="B12" i="8"/>
  <c r="D12" i="8"/>
  <c r="G12" i="8"/>
  <c r="H12" i="8"/>
  <c r="I12" i="8"/>
  <c r="J12" i="8"/>
  <c r="K12" i="8"/>
  <c r="L12" i="8"/>
  <c r="A13" i="8"/>
  <c r="B13" i="8"/>
  <c r="D13" i="8"/>
  <c r="G13" i="8"/>
  <c r="H13" i="8"/>
  <c r="I13" i="8"/>
  <c r="J13" i="8"/>
  <c r="K13" i="8"/>
  <c r="L13" i="8"/>
  <c r="A14" i="8"/>
  <c r="B14" i="8"/>
  <c r="D14" i="8"/>
  <c r="G14" i="8"/>
  <c r="H14" i="8"/>
  <c r="I14" i="8"/>
  <c r="J14" i="8"/>
  <c r="K14" i="8"/>
  <c r="L14" i="8"/>
  <c r="A15" i="8"/>
  <c r="B15" i="8"/>
  <c r="D15" i="8"/>
  <c r="G15" i="8"/>
  <c r="H15" i="8"/>
  <c r="I15" i="8"/>
  <c r="J15" i="8"/>
  <c r="K15" i="8"/>
  <c r="L15" i="8"/>
  <c r="A16" i="8"/>
  <c r="B16" i="8"/>
  <c r="D16" i="8"/>
  <c r="G16" i="8"/>
  <c r="H16" i="8"/>
  <c r="I16" i="8"/>
  <c r="J16" i="8"/>
  <c r="K16" i="8"/>
  <c r="L16" i="8"/>
  <c r="A17" i="8"/>
  <c r="B17" i="8"/>
  <c r="C17" i="8"/>
  <c r="D17" i="8"/>
  <c r="G17" i="8"/>
  <c r="H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G19" i="8"/>
  <c r="H19" i="8"/>
  <c r="I19" i="8"/>
  <c r="J19" i="8"/>
  <c r="K19" i="8"/>
  <c r="L19" i="8"/>
  <c r="A20" i="8"/>
  <c r="B20" i="8"/>
  <c r="C20" i="8"/>
  <c r="D20" i="8"/>
  <c r="G20" i="8"/>
  <c r="H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B17" i="7" s="1"/>
  <c r="J13" i="5"/>
  <c r="H12" i="5"/>
  <c r="J12" i="5"/>
  <c r="B16" i="7"/>
  <c r="D16" i="7" s="1"/>
  <c r="H11" i="5"/>
  <c r="J11" i="5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9" i="5"/>
  <c r="J9" i="5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J16" i="5"/>
  <c r="I37" i="6"/>
  <c r="I8" i="4"/>
  <c r="E8" i="5" s="1"/>
  <c r="A37" i="6" s="1"/>
  <c r="H4" i="5"/>
  <c r="G4" i="8" s="1"/>
  <c r="H4" i="8"/>
  <c r="J35" i="6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B19" i="6" s="1"/>
  <c r="J15" i="5"/>
  <c r="J19" i="6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R23" i="8" l="1" a="1"/>
  <c r="R23" i="8" s="1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2" i="8" a="1"/>
  <c r="R22" i="8" s="1"/>
  <c r="R26" i="8" a="1"/>
  <c r="R26" i="8" s="1"/>
  <c r="R25" i="8" a="1"/>
  <c r="R25" i="8" s="1"/>
  <c r="R18" i="8" a="1"/>
  <c r="R18" i="8" s="1"/>
  <c r="R20" i="8" a="1"/>
  <c r="R20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6" i="8" a="1"/>
  <c r="R16" i="8" s="1"/>
  <c r="R15" i="8" a="1"/>
  <c r="R15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C14" i="7" l="1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<sst xmlns="http://schemas.openxmlformats.org/spreadsheetml/2006/main" count="300" uniqueCount="102">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</sst>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Q8" sqref="Q8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 t="str">
        <f t="shared" si="2"/>
        <v/>
      </c>
      <c r="I9" s="6" t="s">
        <v>17</v>
      </c>
      <c r="J9" s="66" t="str">
        <f t="shared" si="3"/>
        <v/>
      </c>
      <c r="K9" s="94">
        <f t="shared" si="0"/>
        <v>0</v>
      </c>
      <c r="L9" s="101"/>
      <c r="M9" s="6" t="s">
        <v>17</v>
      </c>
      <c r="N9" s="102"/>
      <c r="O9" s="102"/>
      <c r="P9" s="6" t="s">
        <v>17</v>
      </c>
      <c r="Q9" s="102"/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/>
      <c r="M10" s="7" t="s">
        <v>17</v>
      </c>
      <c r="N10" s="100"/>
      <c r="O10" s="100"/>
      <c r="P10" s="7" t="s">
        <v>17</v>
      </c>
      <c r="Q10" s="100"/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2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 t="str">
        <f t="shared" si="2"/>
        <v/>
      </c>
      <c r="I11" s="5" t="s">
        <v>17</v>
      </c>
      <c r="J11" s="65" t="str">
        <f t="shared" si="3"/>
        <v/>
      </c>
      <c r="K11" s="90">
        <f t="shared" si="0"/>
        <v>0</v>
      </c>
      <c r="L11" s="83"/>
      <c r="M11" s="5" t="s">
        <v>17</v>
      </c>
      <c r="N11" s="81"/>
      <c r="O11" s="81"/>
      <c r="P11" s="5" t="s">
        <v>17</v>
      </c>
      <c r="Q11" s="81"/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3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 t="str">
        <f t="shared" si="2"/>
        <v/>
      </c>
      <c r="I12" s="5" t="s">
        <v>17</v>
      </c>
      <c r="J12" s="65" t="str">
        <f t="shared" si="3"/>
        <v/>
      </c>
      <c r="K12" s="90">
        <f t="shared" si="0"/>
        <v>0</v>
      </c>
      <c r="L12" s="83"/>
      <c r="M12" s="5" t="s">
        <v>17</v>
      </c>
      <c r="N12" s="81"/>
      <c r="O12" s="81"/>
      <c r="P12" s="5" t="s">
        <v>17</v>
      </c>
      <c r="Q12" s="81"/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Loser Match #8</v>
      </c>
      <c r="H13" s="66" t="str">
        <f t="shared" si="2"/>
        <v/>
      </c>
      <c r="I13" s="6" t="s">
        <v>17</v>
      </c>
      <c r="J13" s="66" t="str">
        <f t="shared" si="3"/>
        <v/>
      </c>
      <c r="K13" s="94">
        <f t="shared" si="0"/>
        <v>0</v>
      </c>
      <c r="L13" s="101"/>
      <c r="M13" s="6" t="s">
        <v>17</v>
      </c>
      <c r="N13" s="102"/>
      <c r="O13" s="102"/>
      <c r="P13" s="6" t="s">
        <v>17</v>
      </c>
      <c r="Q13" s="102"/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2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 t="str">
        <f t="shared" si="2"/>
        <v/>
      </c>
      <c r="I14" s="7" t="s">
        <v>17</v>
      </c>
      <c r="J14" s="67" t="str">
        <f t="shared" si="3"/>
        <v/>
      </c>
      <c r="K14" s="98">
        <f t="shared" si="0"/>
        <v>0</v>
      </c>
      <c r="L14" s="99"/>
      <c r="M14" s="7" t="s">
        <v>17</v>
      </c>
      <c r="N14" s="100"/>
      <c r="O14" s="100"/>
      <c r="P14" s="7" t="s">
        <v>17</v>
      </c>
      <c r="Q14" s="100"/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3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 t="str">
        <f t="shared" si="2"/>
        <v/>
      </c>
      <c r="I15" s="5" t="s">
        <v>17</v>
      </c>
      <c r="J15" s="65" t="str">
        <f t="shared" si="3"/>
        <v/>
      </c>
      <c r="K15" s="90">
        <f t="shared" si="0"/>
        <v>0</v>
      </c>
      <c r="L15" s="83"/>
      <c r="M15" s="5" t="s">
        <v>17</v>
      </c>
      <c r="N15" s="81"/>
      <c r="O15" s="81"/>
      <c r="P15" s="5" t="s">
        <v>17</v>
      </c>
      <c r="Q15" s="81"/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1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 t="str">
        <f t="shared" ref="H16:H29" si="4">IF(L16=N16,"",SUM(IF(L16&gt;N16,1,0),IF(O16&gt;Q16,1,0),IF(R16&lt;=T16,0,1)))</f>
        <v/>
      </c>
      <c r="I16" s="5" t="s">
        <v>17</v>
      </c>
      <c r="J16" s="65" t="str">
        <f t="shared" ref="J16:J29" si="5">IF(L16=N16,"",SUM(IF(L16&lt;N16,1,0),IF(O16&lt;Q16,1,0),IF(R16&gt;=T16,0,1)))</f>
        <v/>
      </c>
      <c r="K16" s="90">
        <f t="shared" ref="K16:K29" si="6">SUM(V16-U16)</f>
        <v>0</v>
      </c>
      <c r="L16" s="83"/>
      <c r="M16" s="5" t="s">
        <v>17</v>
      </c>
      <c r="N16" s="81"/>
      <c r="O16" s="81"/>
      <c r="P16" s="5" t="s">
        <v>17</v>
      </c>
      <c r="Q16" s="81"/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Winner Match #8</v>
      </c>
      <c r="H17" s="66" t="str">
        <f t="shared" si="4"/>
        <v/>
      </c>
      <c r="I17" s="6" t="s">
        <v>17</v>
      </c>
      <c r="J17" s="66" t="str">
        <f t="shared" si="5"/>
        <v/>
      </c>
      <c r="K17" s="94">
        <f t="shared" si="6"/>
        <v>0</v>
      </c>
      <c r="L17" s="101"/>
      <c r="M17" s="6" t="s">
        <v>17</v>
      </c>
      <c r="N17" s="102"/>
      <c r="O17" s="102"/>
      <c r="P17" s="6" t="s">
        <v>17</v>
      </c>
      <c r="Q17" s="102"/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3</v>
      </c>
      <c r="D18" s="97">
        <v>0.53125</v>
      </c>
      <c r="E18" s="7" t="str">
        <f>IF($H$13=$J$13,CONCATENATE("Winner Match #",$A$13),IF($H$13&gt;$J$13,$E$13,$G$13))</f>
        <v>Winner Match #12</v>
      </c>
      <c r="F18" s="7" t="s">
        <v>7</v>
      </c>
      <c r="G18" s="7" t="str">
        <f>IF($H$14=$J$14,CONCATENATE("Loser Match #",$A$14),IF($H$14&lt;$J$14,$E$14,$G$14))</f>
        <v>Loser Match #13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1</v>
      </c>
      <c r="D19" s="93">
        <v>0.55208333333333337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5" t="str">
        <f t="shared" si="4"/>
        <v/>
      </c>
      <c r="I19" s="5" t="s">
        <v>17</v>
      </c>
      <c r="J19" s="65" t="str">
        <f t="shared" si="5"/>
        <v/>
      </c>
      <c r="K19" s="90">
        <f t="shared" si="6"/>
        <v>0</v>
      </c>
      <c r="L19" s="83"/>
      <c r="M19" s="5" t="s">
        <v>17</v>
      </c>
      <c r="N19" s="81"/>
      <c r="O19" s="81"/>
      <c r="P19" s="5" t="s">
        <v>17</v>
      </c>
      <c r="Q19" s="81"/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2</v>
      </c>
      <c r="D20" s="93">
        <v>0.55208333333333337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5" t="str">
        <f t="shared" si="4"/>
        <v/>
      </c>
      <c r="I20" s="5" t="s">
        <v>17</v>
      </c>
      <c r="J20" s="65" t="str">
        <f t="shared" si="5"/>
        <v/>
      </c>
      <c r="K20" s="90">
        <f t="shared" si="6"/>
        <v>0</v>
      </c>
      <c r="L20" s="83"/>
      <c r="M20" s="5" t="s">
        <v>17</v>
      </c>
      <c r="N20" s="81"/>
      <c r="O20" s="81"/>
      <c r="P20" s="5" t="s">
        <v>17</v>
      </c>
      <c r="Q20" s="81"/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3</v>
      </c>
      <c r="D21" s="93">
        <v>0.55208333333333337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Loser Match #16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1</v>
      </c>
      <c r="D22" s="80">
        <v>0.58333333333333337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2</v>
      </c>
      <c r="D23" s="80">
        <v>0.58333333333333337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/>
      <c r="D25" s="93"/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/>
      <c r="D26" s="97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/>
      <c r="D27" s="93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/>
      <c r="D28" s="97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/>
      <c r="D29" s="93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/>
      <c r="D30" s="97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/>
      <c r="D31" s="93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C6" sqref="C6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20.46484375" bestFit="1" customWidth="1"/>
    <col min="6" max="6" width="17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2.796875" bestFit="1" customWidth="1"/>
    <col min="12" max="12" width="5.59765625" bestFit="1" customWidth="1"/>
    <col min="13" max="13" width="2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 t="str">
        <f>Resultate!H9</f>
        <v/>
      </c>
      <c r="H9" t="str">
        <f>Resultate!J9</f>
        <v/>
      </c>
      <c r="I9" s="129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2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 t="str">
        <f>Resultate!H11</f>
        <v/>
      </c>
      <c r="H11" t="str">
        <f>Resultate!J11</f>
        <v/>
      </c>
      <c r="I11" s="129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3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 t="str">
        <f>Resultate!H12</f>
        <v/>
      </c>
      <c r="H12" t="str">
        <f>Resultate!J12</f>
        <v/>
      </c>
      <c r="I12" s="129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Loser Match #8</v>
      </c>
      <c r="G13" t="str">
        <f>Resultate!H13</f>
        <v/>
      </c>
      <c r="H13" t="str">
        <f>Resultate!J13</f>
        <v/>
      </c>
      <c r="I13" s="129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2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 t="str">
        <f>Resultate!H14</f>
        <v/>
      </c>
      <c r="H14" t="str">
        <f>Resultate!J14</f>
        <v/>
      </c>
      <c r="I14" s="129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3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 t="str">
        <f>Resultate!H15</f>
        <v/>
      </c>
      <c r="H15" t="str">
        <f>Resultate!J15</f>
        <v/>
      </c>
      <c r="I15" s="129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1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 t="str">
        <f>Resultate!H16</f>
        <v/>
      </c>
      <c r="H16" t="str">
        <f>Resultate!J16</f>
        <v/>
      </c>
      <c r="I16" s="129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Winner Match #8</v>
      </c>
      <c r="G17" t="str">
        <f>Resultate!H17</f>
        <v/>
      </c>
      <c r="H17" t="str">
        <f>Resultate!J17</f>
        <v/>
      </c>
      <c r="I17" s="129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3</v>
      </c>
      <c r="D18" s="129">
        <f>Resultate!D18</f>
        <v>0.53125</v>
      </c>
      <c r="E18" t="str">
        <f>Resultate!E18</f>
        <v>Winner Match #12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1</v>
      </c>
      <c r="D19" s="129">
        <f>Resultate!D19</f>
        <v>0.55208333333333337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29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upcoming_3_court1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2</v>
      </c>
      <c r="D20" s="129">
        <f>Resultate!D20</f>
        <v>0.55208333333333337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29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3</v>
      </c>
      <c r="D21" s="129">
        <f>Resultate!D21</f>
        <v>0.55208333333333337</v>
      </c>
      <c r="E21" t="str">
        <f>Resultate!E21</f>
        <v>Mikami / Hofmann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upcoming_3_court3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1</v>
      </c>
      <c r="D22" s="129">
        <f>Resultate!D22</f>
        <v>0.58333333333333337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upcoming_4_court1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2</v>
      </c>
      <c r="D23" s="129">
        <f>Resultate!D23</f>
        <v>0.58333333333333337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upcoming_4_court2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upcoming_4_court3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0</v>
      </c>
      <c r="D25" s="129">
        <f>Resultate!D25</f>
        <v>0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0</v>
      </c>
      <c r="D26" s="129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0</v>
      </c>
      <c r="D27" s="129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0</v>
      </c>
      <c r="D28" s="129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0</v>
      </c>
      <c r="D29" s="129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0</v>
      </c>
      <c r="D30" s="129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Loser Match #8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Winner Match #12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 : 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Winner Match #14 </v>
      </c>
      <c r="D18" s="14"/>
      <c r="H18" s="24"/>
      <c r="I18" s="113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 : )</v>
      </c>
      <c r="C19" s="22"/>
      <c r="D19" s="14"/>
      <c r="H19" s="24"/>
      <c r="I19" s="115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Winner Match #18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 : 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Loser Match #15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Winner Match #16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Winner Match #8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 : )</v>
      </c>
      <c r="B46" s="22"/>
      <c r="C46" s="14"/>
      <c r="D46" s="14"/>
      <c r="E46"/>
      <c r="H46"/>
      <c r="I46" s="116" t="str">
        <f>CONCATENATE(Resultate!$G$21," ")</f>
        <v xml:space="preserve">Loser Match #16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2" t="str">
        <f>IF(B11="9. Rang","zu Hause",VLOOKUP(B11,Anmeldung!$I$2:$J$17,2,FALSE))</f>
        <v>zu Hause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2" t="str">
        <f>IF(B12="9. Rang","zu Hause",VLOOKUP(B12,Anmeldung!$I$2:$J$17,2,FALSE))</f>
        <v>zu Hause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2" t="str">
        <f>IF(B15="13. Rang","zu Hause",VLOOKUP(B15,Anmeldung!$I$2:$J$17,2,FALSE))</f>
        <v>zu Hause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2" t="str">
        <f>IF(B16="13. Rang","zu Hause",VLOOKUP(B16,Anmeldung!$I$2:$J$17,2,FALSE))</f>
        <v>zu Hause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13. Rang</v>
      </c>
      <c r="C17" s="43" t="str">
        <f>IF(B17="13. Rang","mal schauen",VLOOKUP(B17,Anmeldung!$L$2:$M$17,2,FALSE))</f>
        <v>mal schauen</v>
      </c>
      <c r="D17" s="44" t="str">
        <f>IF(B17="13. Rang","zu Hause",VLOOKUP(B17,Anmeldung!$I$2:$J$17,2,FALSE))</f>
        <v>zu Hause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2025-09-20T09:10:14Z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