
<file path=[Content_Types].xml><?xml version="1.0" encoding="utf-8"?>
<Types xmlns="http://schemas.openxmlformats.org/package/2006/content-types">
  <Default Extension="2192e490a71de3a95f276dbbc9b53446" ContentType="image/jpeg"/>
  <Default Extension="7" ContentType="image/jpeg"/>
  <Default Extension="afZv6tBOv81UKi9qiZeKlgHaJ8" ContentType="image/jpeg"/>
  <Default Extension="b7cb673554537163dbab178e7ffa31ce" ContentType="image/jpeg"/>
  <Default Extension="bin" ContentType="application/vnd.openxmlformats-officedocument.spreadsheetml.printerSettings"/>
  <Default Extension="data" ContentType="application/vnd.openxmlformats-officedocument.model+data"/>
  <Default Extension="G4" ContentType="image/jpeg"/>
  <Default Extension="ItJmDVJYxQNuP7" ContentType="image/jpeg"/>
  <Default Extension="jm" ContentType="image/jpeg"/>
  <Default Extension="jpeg" ContentType="image/jpeg"/>
  <Default Extension="jpg" ContentType="image/jpeg"/>
  <Default Extension="oU8iTejo4xS3sPOSA0bN7QHaHa" ContentType="image/jpeg"/>
  <Default Extension="png" ContentType="image/png"/>
  <Default Extension="rels" ContentType="application/vnd.openxmlformats-package.relationships+xml"/>
  <Default Extension="Rmvg6BaIQ5CHWcBY0txxhAHaHa" ContentType="image/jpeg"/>
  <Default Extension="svg" ContentType="image/svg+xml"/>
  <Default Extension="tmp" ContentType="image/png"/>
  <Default Extension="xml" ContentType="application/xml"/>
  <Default Extension="Y3JurUXmyGzjd8kEiQ4FhwHaHa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tables/table9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10f8da35d2c337ef/Trabalho/Planilhas de excel/ink/"/>
    </mc:Choice>
  </mc:AlternateContent>
  <xr:revisionPtr revIDLastSave="20464" documentId="13_ncr:1_{09F8ABD3-CF98-4CC5-B2C8-37AB3122D369}" xr6:coauthVersionLast="47" xr6:coauthVersionMax="47" xr10:uidLastSave="{6E4FD602-0990-4BCB-A742-495D4216146E}"/>
  <bookViews>
    <workbookView showSheetTabs="0" xWindow="-120" yWindow="-120" windowWidth="29040" windowHeight="15720" firstSheet="1" activeTab="3" xr2:uid="{EF789652-73DF-4ABD-921C-52F313847953}"/>
  </bookViews>
  <sheets>
    <sheet name="tbdin" sheetId="9" r:id="rId1"/>
    <sheet name="Menu" sheetId="1" r:id="rId2"/>
    <sheet name="Opções" sheetId="10" r:id="rId3"/>
    <sheet name="Preventiva" sheetId="2" r:id="rId4"/>
    <sheet name="BD" sheetId="4" r:id="rId5"/>
    <sheet name="Dashboard" sheetId="5" r:id="rId6"/>
    <sheet name="EntradaSaida" sheetId="6" r:id="rId7"/>
    <sheet name="Entrada_e_Saida_aux" sheetId="11" r:id="rId8"/>
    <sheet name="Materiais" sheetId="7" r:id="rId9"/>
    <sheet name="Cadastro de materiais" sheetId="16" r:id="rId10"/>
    <sheet name="Planilha1" sheetId="12" state="hidden" r:id="rId11"/>
  </sheets>
  <definedNames>
    <definedName name="_xlnm._FilterDatabase" localSheetId="7" hidden="1">Entrada_e_Saida_aux!$F$4:$M$4</definedName>
    <definedName name="_xlnm._FilterDatabase" localSheetId="6" hidden="1">EntradaSaida!$F$4:$M$7</definedName>
    <definedName name="_xlnm._FilterDatabase" localSheetId="3" hidden="1">Preventiva!$G$6:$Q$67</definedName>
    <definedName name="_xlnm.Print_Area" localSheetId="6">Entrada_e_saida[#All]</definedName>
    <definedName name="_xlnm.Print_Area" localSheetId="3">Preventiva!$E$1:$M$63</definedName>
    <definedName name="SegmentaçãodeDados_data_do_prazo">#N/A</definedName>
    <definedName name="SegmentaçãodeDados_Geradores">#N/A</definedName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Menu!$O$9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91029"/>
  <pivotCaches>
    <pivotCache cacheId="4" r:id="rId12"/>
    <pivotCache cacheId="5" r:id="rId13"/>
  </pivotCaches>
  <extLst>
    <ext xmlns:x14="http://schemas.microsoft.com/office/spreadsheetml/2009/9/main" uri="{BBE1A952-AA13-448e-AADC-164F8A28A991}">
      <x14:slicerCaches>
        <x14:slicerCache r:id="rId14"/>
        <x14:slicerCache r:id="rId1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aDB_fe4db209-468c-499b-b4ea-b250786c1040" name="TabelaDB" connection="Consulta - TabelaDB"/>
          <x15:modelTable id="TabelaDB  2_637c63c6-55cd-420d-a414-89a03dc22c71" name="TabelaDB  2" connection="Consulta - TabelaDB (2)"/>
          <x15:modelTable id="Calendar" name="Calendar" connection="Conexão"/>
        </x15:modelTables>
        <x15:modelRelationships>
          <x15:modelRelationship fromTable="TabelaDB" fromColumn="data do prazo" toTable="Calendar" toColumn="Dat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TabelaDB" columnName="data do prazo" columnId="data do prazo">
                <x16:calculatedTimeColumn columnName="data do prazo (Índice de Mês)" columnId="data do prazo (Índice de Mês)" contentType="monthsindex" isSelected="1"/>
                <x16:calculatedTimeColumn columnName="data do prazo (Mês)" columnId="data do prazo (Mê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0" i="2" l="1"/>
  <c r="L40" i="2"/>
  <c r="L25" i="2"/>
  <c r="L28" i="2"/>
  <c r="L12" i="2"/>
  <c r="L23" i="2"/>
  <c r="L58" i="2"/>
  <c r="L31" i="2" l="1"/>
  <c r="N5" i="16"/>
  <c r="I21" i="2"/>
  <c r="L39" i="2"/>
  <c r="K151" i="7"/>
  <c r="K150" i="7"/>
  <c r="L34" i="2"/>
  <c r="L16" i="2"/>
  <c r="L7" i="2"/>
  <c r="L36" i="2"/>
  <c r="M36" i="2" s="1"/>
  <c r="L15" i="2"/>
  <c r="K149" i="7"/>
  <c r="K77" i="7"/>
  <c r="L42" i="2"/>
  <c r="L44" i="2"/>
  <c r="L45" i="2"/>
  <c r="K148" i="7"/>
  <c r="K147" i="7"/>
  <c r="L21" i="2"/>
  <c r="AG31" i="5"/>
  <c r="AG32" i="5"/>
  <c r="AI13" i="5"/>
  <c r="AI14" i="5"/>
  <c r="AI15" i="5"/>
  <c r="AI16" i="5"/>
  <c r="AI17" i="5"/>
  <c r="AI18" i="5"/>
  <c r="AI19" i="5"/>
  <c r="AI20" i="5"/>
  <c r="AI21" i="5"/>
  <c r="AI22" i="5"/>
  <c r="AI23" i="5"/>
  <c r="AI24" i="5"/>
  <c r="AI25" i="5"/>
  <c r="AI26" i="5"/>
  <c r="AI27" i="5"/>
  <c r="AI28" i="5"/>
  <c r="AI29" i="5"/>
  <c r="AI12" i="5"/>
  <c r="L47" i="2"/>
  <c r="I61" i="2"/>
  <c r="I48" i="2"/>
  <c r="L48" i="2"/>
  <c r="M55" i="2"/>
  <c r="T55" i="2"/>
  <c r="L50" i="2"/>
  <c r="L52" i="2"/>
  <c r="L32" i="2"/>
  <c r="K142" i="7"/>
  <c r="K83" i="7"/>
  <c r="L66" i="2"/>
  <c r="K74" i="7"/>
  <c r="L51" i="2"/>
  <c r="AG12" i="5"/>
  <c r="AG14" i="5"/>
  <c r="K14" i="7"/>
  <c r="K13" i="7"/>
  <c r="AG25" i="5"/>
  <c r="AG26" i="5"/>
  <c r="AG27" i="5"/>
  <c r="AG28" i="5"/>
  <c r="AG29" i="5"/>
  <c r="AG30" i="5"/>
  <c r="AG13" i="5"/>
  <c r="I37" i="2"/>
  <c r="M37" i="2"/>
  <c r="K12" i="7"/>
  <c r="K146" i="7"/>
  <c r="K145" i="7"/>
  <c r="K144" i="7"/>
  <c r="K143" i="7"/>
  <c r="K141" i="7"/>
  <c r="K140" i="7"/>
  <c r="K139" i="7"/>
  <c r="K138" i="7"/>
  <c r="K137" i="7"/>
  <c r="K136" i="7"/>
  <c r="K135" i="7"/>
  <c r="K134" i="7"/>
  <c r="K133" i="7"/>
  <c r="K132" i="7"/>
  <c r="K131" i="7"/>
  <c r="K130" i="7"/>
  <c r="K129" i="7"/>
  <c r="K128" i="7"/>
  <c r="K127" i="7"/>
  <c r="K126" i="7"/>
  <c r="K118" i="7"/>
  <c r="K117" i="7"/>
  <c r="L61" i="2"/>
  <c r="I59" i="2"/>
  <c r="I43" i="2"/>
  <c r="M43" i="2"/>
  <c r="O3" i="4"/>
  <c r="L67" i="2"/>
  <c r="F6" i="6"/>
  <c r="T8" i="2" s="1"/>
  <c r="I36" i="2"/>
  <c r="K58" i="7"/>
  <c r="T66" i="2"/>
  <c r="T32" i="2"/>
  <c r="M7" i="2" l="1"/>
  <c r="F7" i="6"/>
  <c r="F8" i="6" s="1"/>
  <c r="F9" i="6" s="1"/>
  <c r="F10" i="6" s="1"/>
  <c r="F11" i="6" s="1"/>
  <c r="F12" i="6" s="1"/>
  <c r="F13" i="6" s="1"/>
  <c r="F14" i="6" s="1"/>
  <c r="F15" i="6" s="1"/>
  <c r="F16" i="6" s="1"/>
  <c r="F17" i="6" s="1"/>
  <c r="F18" i="6" s="1"/>
  <c r="F19" i="6" s="1"/>
  <c r="F20" i="6" s="1"/>
  <c r="F21" i="6" s="1"/>
  <c r="F22" i="6" s="1"/>
  <c r="F23" i="6" s="1"/>
  <c r="F24" i="6" s="1"/>
  <c r="F25" i="6" s="1"/>
  <c r="F26" i="6" s="1"/>
  <c r="F27" i="6" s="1"/>
  <c r="F28" i="6" s="1"/>
  <c r="F29" i="6" s="1"/>
  <c r="F30" i="6" s="1"/>
  <c r="F31" i="6" s="1"/>
  <c r="F32" i="6" s="1"/>
  <c r="F33" i="6" s="1"/>
  <c r="F34" i="6" s="1"/>
  <c r="F35" i="6" s="1"/>
  <c r="K59" i="7"/>
  <c r="M25" i="2"/>
  <c r="M32" i="2"/>
  <c r="M53" i="2"/>
  <c r="K61" i="7"/>
  <c r="M59" i="2"/>
  <c r="M12" i="2"/>
  <c r="M15" i="2"/>
  <c r="M34" i="2"/>
  <c r="M65" i="2"/>
  <c r="M47" i="2"/>
  <c r="M10" i="2"/>
  <c r="M52" i="2"/>
  <c r="M50" i="2"/>
  <c r="O4" i="11" a="1"/>
  <c r="O4" i="11" s="1"/>
  <c r="M30" i="2"/>
  <c r="M19" i="2"/>
  <c r="M40" i="2"/>
  <c r="M14" i="2"/>
  <c r="M18" i="2"/>
  <c r="M58" i="2"/>
  <c r="M54" i="2"/>
  <c r="K56" i="7"/>
  <c r="M29" i="2"/>
  <c r="M39" i="2"/>
  <c r="I34" i="2"/>
  <c r="M60" i="2"/>
  <c r="K123" i="7"/>
  <c r="M9" i="2"/>
  <c r="M67" i="2"/>
  <c r="AG15" i="5"/>
  <c r="AG16" i="5"/>
  <c r="AG17" i="5"/>
  <c r="AG18" i="5"/>
  <c r="AG19" i="5"/>
  <c r="AG20" i="5"/>
  <c r="AG21" i="5"/>
  <c r="AG22" i="5"/>
  <c r="AG23" i="5"/>
  <c r="AG24" i="5"/>
  <c r="K125" i="7"/>
  <c r="M48" i="2"/>
  <c r="K5" i="7"/>
  <c r="K6" i="7"/>
  <c r="K7" i="7"/>
  <c r="K8" i="7"/>
  <c r="K9" i="7"/>
  <c r="K10" i="7"/>
  <c r="K11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48" i="7"/>
  <c r="K49" i="7"/>
  <c r="K50" i="7"/>
  <c r="K51" i="7"/>
  <c r="K52" i="7"/>
  <c r="K53" i="7"/>
  <c r="K54" i="7"/>
  <c r="K55" i="7"/>
  <c r="K57" i="7"/>
  <c r="K60" i="7"/>
  <c r="K62" i="7"/>
  <c r="K63" i="7"/>
  <c r="K64" i="7"/>
  <c r="K65" i="7"/>
  <c r="K66" i="7"/>
  <c r="K67" i="7"/>
  <c r="K68" i="7"/>
  <c r="K69" i="7"/>
  <c r="K70" i="7"/>
  <c r="K71" i="7"/>
  <c r="K72" i="7"/>
  <c r="K73" i="7"/>
  <c r="K75" i="7"/>
  <c r="K76" i="7"/>
  <c r="K78" i="7"/>
  <c r="K79" i="7"/>
  <c r="K80" i="7"/>
  <c r="K81" i="7"/>
  <c r="K82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9" i="7"/>
  <c r="K121" i="7"/>
  <c r="K122" i="7"/>
  <c r="K124" i="7"/>
  <c r="M23" i="2"/>
  <c r="M16" i="2"/>
  <c r="I54" i="2"/>
  <c r="M66" i="2"/>
  <c r="F36" i="6" l="1"/>
  <c r="T37" i="2"/>
  <c r="T9" i="2"/>
  <c r="T10" i="2"/>
  <c r="T11" i="2"/>
  <c r="M61" i="2"/>
  <c r="M35" i="2"/>
  <c r="M51" i="2"/>
  <c r="I53" i="2"/>
  <c r="M62" i="2"/>
  <c r="M11" i="2"/>
  <c r="M17" i="2"/>
  <c r="M64" i="2"/>
  <c r="M45" i="2"/>
  <c r="M13" i="2"/>
  <c r="M42" i="2"/>
  <c r="M63" i="2"/>
  <c r="M56" i="2"/>
  <c r="M57" i="2"/>
  <c r="M46" i="2"/>
  <c r="M31" i="2"/>
  <c r="M27" i="2"/>
  <c r="M28" i="2"/>
  <c r="I42" i="2"/>
  <c r="I30" i="2"/>
  <c r="M20" i="2"/>
  <c r="AG10" i="5"/>
  <c r="AI10" i="5"/>
  <c r="M8" i="2"/>
  <c r="L22" i="2"/>
  <c r="M22" i="2" s="1"/>
  <c r="M24" i="2"/>
  <c r="M26" i="2"/>
  <c r="M21" i="2"/>
  <c r="L33" i="2"/>
  <c r="M33" i="2" s="1"/>
  <c r="M41" i="2"/>
  <c r="M49" i="2"/>
  <c r="M44" i="2"/>
  <c r="I46" i="2"/>
  <c r="I50" i="2"/>
  <c r="F37" i="6" l="1"/>
  <c r="F38" i="6" s="1"/>
  <c r="F39" i="6" s="1"/>
  <c r="F40" i="6" s="1"/>
  <c r="F41" i="6" s="1"/>
  <c r="T67" i="2"/>
  <c r="I60" i="2"/>
  <c r="I20" i="2"/>
  <c r="I15" i="2"/>
  <c r="I44" i="2"/>
  <c r="F42" i="6" l="1"/>
  <c r="F43" i="6" s="1"/>
  <c r="F44" i="6" s="1"/>
  <c r="F45" i="6" s="1"/>
  <c r="F46" i="6" s="1"/>
  <c r="F47" i="6" s="1"/>
  <c r="F48" i="6" s="1"/>
  <c r="F49" i="6" s="1"/>
  <c r="T43" i="2"/>
  <c r="T13" i="2"/>
  <c r="I65" i="2"/>
  <c r="F50" i="6" l="1"/>
  <c r="F51" i="6" s="1"/>
  <c r="F52" i="6" s="1"/>
  <c r="F53" i="6" s="1"/>
  <c r="F54" i="6" s="1"/>
  <c r="F55" i="6" s="1"/>
  <c r="F56" i="6" s="1"/>
  <c r="F57" i="6" s="1"/>
  <c r="F58" i="6" s="1"/>
  <c r="F59" i="6" s="1"/>
  <c r="F60" i="6" s="1"/>
  <c r="F61" i="6" s="1"/>
  <c r="F62" i="6" s="1"/>
  <c r="F63" i="6" s="1"/>
  <c r="F64" i="6" s="1"/>
  <c r="F65" i="6" s="1"/>
  <c r="F66" i="6" s="1"/>
  <c r="F67" i="6" s="1"/>
  <c r="F68" i="6" s="1"/>
  <c r="F69" i="6" s="1"/>
  <c r="F70" i="6" s="1"/>
  <c r="F71" i="6" s="1"/>
  <c r="F72" i="6" s="1"/>
  <c r="F73" i="6" s="1"/>
  <c r="F74" i="6" s="1"/>
  <c r="F75" i="6" s="1"/>
  <c r="F76" i="6" s="1"/>
  <c r="F77" i="6" s="1"/>
  <c r="F78" i="6" s="1"/>
  <c r="F79" i="6" s="1"/>
  <c r="F80" i="6" s="1"/>
  <c r="F81" i="6" s="1"/>
  <c r="F82" i="6" s="1"/>
  <c r="F83" i="6" s="1"/>
  <c r="F84" i="6" s="1"/>
  <c r="F85" i="6" s="1"/>
  <c r="F86" i="6" s="1"/>
  <c r="F87" i="6" s="1"/>
  <c r="F88" i="6" s="1"/>
  <c r="F89" i="6" s="1"/>
  <c r="F90" i="6" s="1"/>
  <c r="F91" i="6" s="1"/>
  <c r="F92" i="6" s="1"/>
  <c r="F93" i="6" s="1"/>
  <c r="F94" i="6" s="1"/>
  <c r="F95" i="6" s="1"/>
  <c r="AH10" i="5"/>
  <c r="T14" i="2"/>
  <c r="T40" i="2" l="1"/>
  <c r="M38" i="2"/>
  <c r="W43" i="10"/>
  <c r="W42" i="10"/>
  <c r="W41" i="10"/>
  <c r="W40" i="10"/>
  <c r="W39" i="10"/>
  <c r="W38" i="10"/>
  <c r="W37" i="10"/>
  <c r="W36" i="10"/>
  <c r="W35" i="10"/>
  <c r="W34" i="10"/>
  <c r="W33" i="10"/>
  <c r="W32" i="10"/>
  <c r="W31" i="10"/>
  <c r="W30" i="10"/>
  <c r="W29" i="10"/>
  <c r="W28" i="10"/>
  <c r="W27" i="10"/>
  <c r="W26" i="10"/>
  <c r="W25" i="10"/>
  <c r="W24" i="10"/>
  <c r="W23" i="10"/>
  <c r="W22" i="10"/>
  <c r="W21" i="10"/>
  <c r="W20" i="10"/>
  <c r="W19" i="10"/>
  <c r="W18" i="10"/>
  <c r="W17" i="10"/>
  <c r="W16" i="10"/>
  <c r="W15" i="10"/>
  <c r="W14" i="10"/>
  <c r="W13" i="10"/>
  <c r="W12" i="10"/>
  <c r="W11" i="10"/>
  <c r="W10" i="10"/>
  <c r="W9" i="10"/>
  <c r="W8" i="10"/>
  <c r="W7" i="10"/>
  <c r="W6" i="10"/>
  <c r="W5" i="10"/>
  <c r="W4" i="10"/>
  <c r="W3" i="10"/>
  <c r="T2" i="1"/>
  <c r="T31" i="2" l="1"/>
  <c r="I58" i="2"/>
  <c r="I63" i="2"/>
  <c r="I24" i="2"/>
  <c r="I47" i="2"/>
  <c r="I9" i="2"/>
  <c r="I28" i="2"/>
  <c r="I26" i="2"/>
  <c r="I27" i="2"/>
  <c r="I62" i="2"/>
  <c r="I29" i="2"/>
  <c r="I12" i="2"/>
  <c r="I19" i="2"/>
  <c r="I22" i="2"/>
  <c r="I31" i="2"/>
  <c r="I38" i="2"/>
  <c r="I23" i="2"/>
  <c r="I8" i="2"/>
  <c r="I39" i="2"/>
  <c r="I18" i="2"/>
  <c r="I67" i="2"/>
  <c r="I7" i="2"/>
  <c r="I13" i="2"/>
  <c r="I66" i="2"/>
  <c r="I41" i="2"/>
  <c r="I40" i="2"/>
  <c r="I56" i="2"/>
  <c r="I17" i="2"/>
  <c r="I35" i="2"/>
  <c r="I45" i="2"/>
  <c r="I51" i="2"/>
  <c r="I49" i="2"/>
  <c r="I64" i="2"/>
  <c r="I11" i="2"/>
  <c r="I14" i="2"/>
  <c r="I25" i="2"/>
  <c r="I57" i="2"/>
  <c r="I33" i="2"/>
  <c r="I16" i="2"/>
  <c r="I10" i="2"/>
  <c r="I52" i="2"/>
  <c r="T17" i="2" l="1"/>
  <c r="T18" i="2" l="1"/>
  <c r="T19" i="2" l="1"/>
  <c r="T20" i="2" l="1"/>
  <c r="T42" i="2" l="1"/>
  <c r="T22" i="2" l="1"/>
  <c r="T15" i="2" l="1"/>
  <c r="T24" i="2" l="1"/>
  <c r="T16" i="2" l="1"/>
  <c r="T26" i="2" l="1"/>
  <c r="T27" i="2" l="1"/>
  <c r="T12" i="2" l="1"/>
  <c r="T29" i="2" l="1"/>
  <c r="T21" i="2" l="1"/>
  <c r="T51" i="2" l="1"/>
  <c r="T23" i="2" l="1"/>
  <c r="T33" i="2" l="1"/>
  <c r="T39" i="2" l="1"/>
  <c r="T35" i="2" l="1"/>
  <c r="T44" i="2" l="1"/>
  <c r="T38" i="2" l="1"/>
  <c r="T48" i="2" l="1"/>
  <c r="T45" i="2" l="1"/>
  <c r="T41" i="2" l="1"/>
  <c r="T47" i="2" l="1"/>
  <c r="T61" i="2" l="1"/>
  <c r="T28" i="2" l="1"/>
  <c r="T46" i="2" l="1"/>
  <c r="T34" i="2" l="1"/>
  <c r="T52" i="2" l="1"/>
  <c r="T49" i="2" l="1"/>
  <c r="T58" i="2" l="1"/>
  <c r="T50" i="2" l="1"/>
  <c r="T7" i="2" l="1"/>
  <c r="T53" i="2" l="1"/>
  <c r="T54" i="2" l="1"/>
  <c r="T25" i="2" l="1"/>
  <c r="T56" i="2" l="1"/>
  <c r="T57" i="2" l="1"/>
  <c r="T36" i="2" l="1"/>
  <c r="T59" i="2" l="1"/>
  <c r="T60" i="2" l="1"/>
  <c r="T30" i="2" l="1"/>
  <c r="T62" i="2" l="1"/>
  <c r="T63" i="2" l="1"/>
  <c r="T64" i="2" l="1"/>
  <c r="T65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8969AE-BDC8-40F6-99B5-4215F5BB1B22}" name="Conexão" type="104" refreshedVersion="0" background="1">
    <extLst>
      <ext xmlns:x15="http://schemas.microsoft.com/office/spreadsheetml/2010/11/main" uri="{DE250136-89BD-433C-8126-D09CA5730AF9}">
        <x15:connection id="Calendar"/>
      </ext>
    </extLst>
  </connection>
  <connection id="2" xr16:uid="{8C1DA712-EABD-4392-BBE6-2D5E012406BF}" name="Consulta - TabelaDB" description="Conexão com a consulta 'TabelaDB' na pasta de trabalho." type="100" refreshedVersion="8" minRefreshableVersion="5">
    <extLst>
      <ext xmlns:x15="http://schemas.microsoft.com/office/spreadsheetml/2010/11/main" uri="{DE250136-89BD-433C-8126-D09CA5730AF9}">
        <x15:connection id="76e3c100-619d-43a6-a2b1-a66231b8a172"/>
      </ext>
    </extLst>
  </connection>
  <connection id="3" xr16:uid="{48BAEDCA-DF65-4086-9AA8-DDC8E6918667}" name="Consulta - TabelaDB (2)" description="Conexão com a consulta 'TabelaDB (2)' na pasta de trabalho." type="100" refreshedVersion="8" minRefreshableVersion="5">
    <extLst>
      <ext xmlns:x15="http://schemas.microsoft.com/office/spreadsheetml/2010/11/main" uri="{DE250136-89BD-433C-8126-D09CA5730AF9}">
        <x15:connection id="4cbf7a5b-1836-40da-beb9-c9b7a0e16481"/>
      </ext>
    </extLst>
  </connection>
  <connection id="4" xr16:uid="{D087BAB2-98C7-4CEF-B235-70851B8D45C6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</valueMetadata>
</metadata>
</file>

<file path=xl/sharedStrings.xml><?xml version="1.0" encoding="utf-8"?>
<sst xmlns="http://schemas.openxmlformats.org/spreadsheetml/2006/main" count="7031" uniqueCount="937">
  <si>
    <t>Rótulos de Linha</t>
  </si>
  <si>
    <t>Soma de Custo da MANUTENÇÃO</t>
  </si>
  <si>
    <t>Contagem de Tipo</t>
  </si>
  <si>
    <t>Contagem de STATUS</t>
  </si>
  <si>
    <t>$ Custo Mais Alto</t>
  </si>
  <si>
    <t xml:space="preserve"> 55KVA GG12</t>
  </si>
  <si>
    <t>Preventiva</t>
  </si>
  <si>
    <t>FEITO</t>
  </si>
  <si>
    <t>Total Geral</t>
  </si>
  <si>
    <t>180KVA GG03</t>
  </si>
  <si>
    <t>Total Custo</t>
  </si>
  <si>
    <t>Alan</t>
  </si>
  <si>
    <t xml:space="preserve"> 55KVA GG15</t>
  </si>
  <si>
    <t>120KVA GG01</t>
  </si>
  <si>
    <t>500KVA GG01</t>
  </si>
  <si>
    <t>350KVA GG01</t>
  </si>
  <si>
    <t>500KVA GG02</t>
  </si>
  <si>
    <t>=SEERRO(SE([@[data do prazo]]="";"";[@[data do prazo]]-HOJE());"Digite uma data")</t>
  </si>
  <si>
    <t>Lucas Anorim Porciuncula</t>
  </si>
  <si>
    <t>COLIUNA</t>
  </si>
  <si>
    <t>Substituição</t>
  </si>
  <si>
    <t>Geradores</t>
  </si>
  <si>
    <t>Mobilização pela auto eletrica Souza</t>
  </si>
  <si>
    <t>Manutenção(Sim/Não)</t>
  </si>
  <si>
    <t>Data</t>
  </si>
  <si>
    <t>Local</t>
  </si>
  <si>
    <t>Gerador Substituido</t>
  </si>
  <si>
    <t>Retorno</t>
  </si>
  <si>
    <t>Gerador KVA</t>
  </si>
  <si>
    <t>Material</t>
  </si>
  <si>
    <t>Marca</t>
  </si>
  <si>
    <t>URL da Imagem</t>
  </si>
  <si>
    <t>Imagem</t>
  </si>
  <si>
    <t>ID Interno</t>
  </si>
  <si>
    <t>ID Externo</t>
  </si>
  <si>
    <t>2 ENERGY</t>
  </si>
  <si>
    <t>SIM</t>
  </si>
  <si>
    <t>30KVA GG02</t>
  </si>
  <si>
    <t>Vinicius S.Santana</t>
  </si>
  <si>
    <t>Gerador</t>
  </si>
  <si>
    <t>NÃO</t>
  </si>
  <si>
    <t>N/A</t>
  </si>
  <si>
    <t>DESMOBILIZAÇÃO</t>
  </si>
  <si>
    <t>55KVA</t>
  </si>
  <si>
    <t>Fíltro de ar 55KVA</t>
  </si>
  <si>
    <t>Tecfill</t>
  </si>
  <si>
    <t>https://th.bing.com/th/id/OIP.Rmvg6BaIQ5CHWcBY0txxhAHaHa?w=1200&amp;h=1200&amp;rs=1&amp;pid=ImgDetMain</t>
  </si>
  <si>
    <t>AUTO ELÉTRICA SOUZA</t>
  </si>
  <si>
    <t>40KVA GG02</t>
  </si>
  <si>
    <t>Técnico</t>
  </si>
  <si>
    <t>Corretiva</t>
  </si>
  <si>
    <t xml:space="preserve"> 30 KVA GG02</t>
  </si>
  <si>
    <t>PARK WAY</t>
  </si>
  <si>
    <t>MOBILIZAÇÃO</t>
  </si>
  <si>
    <t>Filtro Cosme Damião 55KVA</t>
  </si>
  <si>
    <t>https://pitstop.vtexassets.com/arquivos/ids/249043/FILTRODECOMBUSTVELDIESELDELPHI-HDF501A-1.jpg?v=638165904601600000</t>
  </si>
  <si>
    <t>HDF501A</t>
  </si>
  <si>
    <t>PERBRAS</t>
  </si>
  <si>
    <t>55KVA GG01</t>
  </si>
  <si>
    <t>Willian</t>
  </si>
  <si>
    <t>Materiais</t>
  </si>
  <si>
    <t>Produtiva</t>
  </si>
  <si>
    <t>SPT-22 PERBRAS-MACAU-RN</t>
  </si>
  <si>
    <t>Filtro, Óleo Lubrificante 55KVA</t>
  </si>
  <si>
    <t>MWM</t>
  </si>
  <si>
    <t>https://th.bing.com/th/id/OIP.oU8iTejo4xS3sPOSA0bN7QHaHa?rs=1&amp;pid=ImgDetMain</t>
  </si>
  <si>
    <t>955411880012E</t>
  </si>
  <si>
    <t>AÇO LAR</t>
  </si>
  <si>
    <t>55KVA GG02</t>
  </si>
  <si>
    <t>Junior</t>
  </si>
  <si>
    <t>ID externo</t>
  </si>
  <si>
    <t>Manutenção Simples</t>
  </si>
  <si>
    <t xml:space="preserve"> 55KVA GG23</t>
  </si>
  <si>
    <t>UZI-72 PERBRAS-Auto Rodrigues-RN</t>
  </si>
  <si>
    <t>Aditivo 55KVA</t>
  </si>
  <si>
    <t>ORB QUÍMICA</t>
  </si>
  <si>
    <t>https://th.bing.com/th/id/OIP.ItJmDVJYxQNuP7-vW0QvRQHaHa?rs=1&amp;pid=ImgDetMain</t>
  </si>
  <si>
    <t>NOVA PETRÓLEO</t>
  </si>
  <si>
    <t>55KVA GG03</t>
  </si>
  <si>
    <t>Madinei</t>
  </si>
  <si>
    <t xml:space="preserve">Serviço de Alternador </t>
  </si>
  <si>
    <t>Gerador Tubos Drill</t>
  </si>
  <si>
    <t>Auto Elétrica Souza</t>
  </si>
  <si>
    <t>Óleo 55KVA</t>
  </si>
  <si>
    <t>15W-40</t>
  </si>
  <si>
    <t>https://th.bing.com/th/id/OIP.afZv6tBOv81UKi9qiZeKlgHaJ8?rs=1&amp;pid=ImgDetMain</t>
  </si>
  <si>
    <t>Atacadão</t>
  </si>
  <si>
    <t>55KVA GG04</t>
  </si>
  <si>
    <t>Daniel</t>
  </si>
  <si>
    <t>Quantidade</t>
  </si>
  <si>
    <t>Serviço de Motor</t>
  </si>
  <si>
    <t xml:space="preserve"> 30 KVA GG01</t>
  </si>
  <si>
    <t>73 - EBS</t>
  </si>
  <si>
    <t>500KVA</t>
  </si>
  <si>
    <t>FILTRO COMBUSTIVEL 500KVA</t>
  </si>
  <si>
    <t xml:space="preserve"> SCANIA </t>
  </si>
  <si>
    <t>https://th.bing.com/th/id/OIP.4quVCreJqb4ArPCch3EndQHaHa?w=204&amp;h=204&amp;c=7&amp;r=0&amp;o=5&amp;pid=1.7</t>
  </si>
  <si>
    <t>940/12</t>
  </si>
  <si>
    <t>BRAVA</t>
  </si>
  <si>
    <t>55KVA GG09</t>
  </si>
  <si>
    <t>P/Dele</t>
  </si>
  <si>
    <t>ID Tabela</t>
  </si>
  <si>
    <t>Serviço Geral</t>
  </si>
  <si>
    <t xml:space="preserve"> 55KVA GG10 </t>
  </si>
  <si>
    <t>SPT-24</t>
  </si>
  <si>
    <t>FILTRO OLEO 500KVA</t>
  </si>
  <si>
    <t>SCANIA</t>
  </si>
  <si>
    <t>https://th.bing.com/th/id/OIP.Pv68aNPrRs9_j5gmfivBmgAAAA?w=164&amp;h=132&amp;c=7&amp;r=0&amp;o=5&amp;pid=1.7</t>
  </si>
  <si>
    <t xml:space="preserve">. PL-824 </t>
  </si>
  <si>
    <t>PETRORECONCAVO</t>
  </si>
  <si>
    <t>55KVA GG10</t>
  </si>
  <si>
    <t>Jordan</t>
  </si>
  <si>
    <t>Serviço de Cabeçote</t>
  </si>
  <si>
    <t>170KVA GG02 TUBOS DRILL</t>
  </si>
  <si>
    <t>TUBOS DRILL</t>
  </si>
  <si>
    <t>N/DATA</t>
  </si>
  <si>
    <t xml:space="preserve"> KC 641/1  </t>
  </si>
  <si>
    <t>https://th.bing.com/th/id/OIP.yIX9Ad4qAg1iqeXMUPWjRQHaHU?w=205&amp;h=203&amp;c=7&amp;r=0&amp;o=5&amp;pid=1.7</t>
  </si>
  <si>
    <t>955411510020E</t>
  </si>
  <si>
    <t>DRS</t>
  </si>
  <si>
    <t>55KVA GG11</t>
  </si>
  <si>
    <t>Gustavo</t>
  </si>
  <si>
    <t>Gerador-G11</t>
  </si>
  <si>
    <t>FBM</t>
  </si>
  <si>
    <t>Aditivo 500KVA</t>
  </si>
  <si>
    <t>ELEVAÇÃO</t>
  </si>
  <si>
    <t>55KVA GG12</t>
  </si>
  <si>
    <t>Jefferson</t>
  </si>
  <si>
    <t>Gerador Elos</t>
  </si>
  <si>
    <t>Óleo 500KVA</t>
  </si>
  <si>
    <t>ALVOPETRO</t>
  </si>
  <si>
    <t>55KVA GG13</t>
  </si>
  <si>
    <t>Joaquim</t>
  </si>
  <si>
    <t>180KVA GG01</t>
  </si>
  <si>
    <t>Estação 3R</t>
  </si>
  <si>
    <t>M/A</t>
  </si>
  <si>
    <t>350KVA</t>
  </si>
  <si>
    <t>FILTRO COMBUSTIVEL 350KVA</t>
  </si>
  <si>
    <t xml:space="preserve">  SCANIA </t>
  </si>
  <si>
    <t>https://th.bing.com/th/id/OIP.HTWbyy64Dqac_iRV30uGRAHaG5?w=193&amp;h=180&amp;c=7&amp;r=0&amp;o=5&amp;pid=1.7</t>
  </si>
  <si>
    <t>PU 941X</t>
  </si>
  <si>
    <t>RENOVA</t>
  </si>
  <si>
    <t>55KVA GG14</t>
  </si>
  <si>
    <t>Amadeu</t>
  </si>
  <si>
    <t xml:space="preserve"> 55KVA GG19</t>
  </si>
  <si>
    <t>Estação Ferrolho</t>
  </si>
  <si>
    <t>ficou no lugar do GG-5515</t>
  </si>
  <si>
    <t>FILTRO OLEO 350KVA</t>
  </si>
  <si>
    <t>PRONTA</t>
  </si>
  <si>
    <t>55KVA GG15</t>
  </si>
  <si>
    <t>Alexandre</t>
  </si>
  <si>
    <t>Estação compressor ferrolho</t>
  </si>
  <si>
    <t>voltou e foi substituido pelo GG-5519</t>
  </si>
  <si>
    <t>PECOM</t>
  </si>
  <si>
    <t>55KVA GG16</t>
  </si>
  <si>
    <t>Prefeitura</t>
  </si>
  <si>
    <t>Aditivo 350KVA</t>
  </si>
  <si>
    <t>ATAKAREJO</t>
  </si>
  <si>
    <t>55KVA GG17</t>
  </si>
  <si>
    <t>Óleo 350KVA</t>
  </si>
  <si>
    <t>TUBOSDRILL</t>
  </si>
  <si>
    <t>55KVA GG18</t>
  </si>
  <si>
    <t>30KVA</t>
  </si>
  <si>
    <t>Fíltro de ar 30KVA</t>
  </si>
  <si>
    <t>CONTERP</t>
  </si>
  <si>
    <t>55KVA GG19</t>
  </si>
  <si>
    <t xml:space="preserve"> 55KVA GG16</t>
  </si>
  <si>
    <t>SPT - 45 PERBRAS</t>
  </si>
  <si>
    <t>Filtro Cosme Damião 30KVA</t>
  </si>
  <si>
    <t>GREAT OIL</t>
  </si>
  <si>
    <t>55KVA GG20</t>
  </si>
  <si>
    <t xml:space="preserve"> 55KVA GG24</t>
  </si>
  <si>
    <t>DRS-Miranga</t>
  </si>
  <si>
    <t>Filtro, Óleo Lubrificante 30KVA</t>
  </si>
  <si>
    <t>CCS Serviços</t>
  </si>
  <si>
    <t xml:space="preserve"> </t>
  </si>
  <si>
    <t>55KVA GG21</t>
  </si>
  <si>
    <t>SPT - 28</t>
  </si>
  <si>
    <t>Aditivo 30KVA</t>
  </si>
  <si>
    <t>TETRA</t>
  </si>
  <si>
    <t>55KVA GG22</t>
  </si>
  <si>
    <t>SPT-19</t>
  </si>
  <si>
    <t>Óleo 30KVA</t>
  </si>
  <si>
    <t>Vultur oil</t>
  </si>
  <si>
    <t>55KVA GG23</t>
  </si>
  <si>
    <t>170KVA GG01</t>
  </si>
  <si>
    <t>Maceio</t>
  </si>
  <si>
    <t>275KVA</t>
  </si>
  <si>
    <t>FILTRO COMBUSTIVEL 30KVA</t>
  </si>
  <si>
    <t>55KVA GG24</t>
  </si>
  <si>
    <t>FILTRO OLEO 275KVA</t>
  </si>
  <si>
    <t>55KVA GG25</t>
  </si>
  <si>
    <t>SPT-45 PERBRAS</t>
  </si>
  <si>
    <t>GG 5510 foi subsituido Pelo GG 5520</t>
  </si>
  <si>
    <t>FILTRO COMBUSTIVEL 275KVA</t>
  </si>
  <si>
    <t>55KVA GG26</t>
  </si>
  <si>
    <t xml:space="preserve"> 55KVA GG20</t>
  </si>
  <si>
    <t>Ficou no lugar do GG-5510</t>
  </si>
  <si>
    <t>Aditivo 275KVA</t>
  </si>
  <si>
    <t xml:space="preserve">  </t>
  </si>
  <si>
    <t>55KVA GG27</t>
  </si>
  <si>
    <t>275KVA GG01</t>
  </si>
  <si>
    <t>Petro Tiê-11</t>
  </si>
  <si>
    <t>Óleo 275KVA</t>
  </si>
  <si>
    <t>55KVA GG28</t>
  </si>
  <si>
    <t>Alvo Petro (Mata de São João no distrito JK)</t>
  </si>
  <si>
    <t>Substituiu um Gerador deles</t>
  </si>
  <si>
    <t>180KVA</t>
  </si>
  <si>
    <t>Fíltro de ar primario 180KVA</t>
  </si>
  <si>
    <t>TECFILL</t>
  </si>
  <si>
    <t>https://th.bing.com/th/id/OIP.Y3JurUXmyGzjd8kEiQ4FhwHaHa?rs=1&amp;pid=ImgDetMain</t>
  </si>
  <si>
    <t>55KVA GG29</t>
  </si>
  <si>
    <t>Fíltro de ar secundário 180KVA</t>
  </si>
  <si>
    <t>https://th.bing.com/th/id/OIP.zkIXCk7R3bic2_97cIOQEQHaHa?w=211&amp;h=211&amp;c=7&amp;r=0&amp;o=5&amp;pid=1.7</t>
  </si>
  <si>
    <t>55KVA GG30</t>
  </si>
  <si>
    <t>FILTRO COMBUSTIVEL 180KVA</t>
  </si>
  <si>
    <t>55KVA GG31</t>
  </si>
  <si>
    <t>FILTRO OLEO BLINDADO 180KVA</t>
  </si>
  <si>
    <t>MWM / 339 TECFIL</t>
  </si>
  <si>
    <t>https://http2.mlstatic.com/D_NQ_NP_635531-MLB69604016990_052023-O.webp</t>
  </si>
  <si>
    <t>110KVA GG01</t>
  </si>
  <si>
    <t>Aditivo 180KVA</t>
  </si>
  <si>
    <t>110KVA GG02</t>
  </si>
  <si>
    <t>Óleo 180KVA</t>
  </si>
  <si>
    <t>110KVA GG03</t>
  </si>
  <si>
    <t>170KVA</t>
  </si>
  <si>
    <t>Fíltro de ar 170KVA</t>
  </si>
  <si>
    <t xml:space="preserve"> MWM 4 CIL. TURBINADO</t>
  </si>
  <si>
    <t>https://a-static.mlcdn.com.br/800x560/filtro-ar-vw-caminhoes-ford-cargo-cummins-mwm-vox/kaizen-acasadaautopeca/hd5673/a8c8fec7e65d6e208b10a432a5c22327.jpeg</t>
  </si>
  <si>
    <t xml:space="preserve"> 941259240014E</t>
  </si>
  <si>
    <t>110KVA GG04</t>
  </si>
  <si>
    <t>FILTRO OLEO BLINDADO 170KVA</t>
  </si>
  <si>
    <t>110KVA GG05</t>
  </si>
  <si>
    <t>FILTRO COMBUSTIVEL 170KVA</t>
  </si>
  <si>
    <t>Aditivo 170KVA</t>
  </si>
  <si>
    <t>120KVA GG02</t>
  </si>
  <si>
    <t>Óleo 170KVA</t>
  </si>
  <si>
    <t>120KVA GG03</t>
  </si>
  <si>
    <t>;;;</t>
  </si>
  <si>
    <t>120KVA</t>
  </si>
  <si>
    <t>Fíltro de ar 120KVA</t>
  </si>
  <si>
    <t>Delphi Technologies</t>
  </si>
  <si>
    <t>https://pitstop.vtexassets.com/arquivos/ids/225713/FILTRODEARDELPHI-EFA948-1.jpg?v=638165639566600000</t>
  </si>
  <si>
    <t>EFA948-13B1</t>
  </si>
  <si>
    <t>120KVA GG04</t>
  </si>
  <si>
    <t>Fíltro de Óleo 120KVA</t>
  </si>
  <si>
    <t>Tecfill MAX PRO</t>
  </si>
  <si>
    <t>https://th.bing.com/th/id/OIP.G4-6UfktweZe8-urubuklAHaFj?rs=1&amp;pid=ImgDetMain</t>
  </si>
  <si>
    <t>PSL339</t>
  </si>
  <si>
    <t>125KVA GG01</t>
  </si>
  <si>
    <t>FILTRO COMBUSTIVEL 120KVA</t>
  </si>
  <si>
    <t>MWM PSD460</t>
  </si>
  <si>
    <t>https://th.bing.com/th/id/OIP.lWYRzsUrBJSRfir0L-CGiAHaHa?w=196&amp;h=196&amp;c=7&amp;r=0&amp;o=5&amp;pid=1.7</t>
  </si>
  <si>
    <t>PSD460</t>
  </si>
  <si>
    <t>150KVA GG01</t>
  </si>
  <si>
    <t>Aditivo 120KVA</t>
  </si>
  <si>
    <t>150KVA GG02</t>
  </si>
  <si>
    <t>Óleo 120KVA</t>
  </si>
  <si>
    <t>170KVA GG02</t>
  </si>
  <si>
    <t>170KVA GG03</t>
  </si>
  <si>
    <t>180KVA GG02</t>
  </si>
  <si>
    <t>315KVA GG01</t>
  </si>
  <si>
    <t>80KVA GG04</t>
  </si>
  <si>
    <t>260KVA GG01</t>
  </si>
  <si>
    <t>OBS</t>
  </si>
  <si>
    <t>Localização</t>
  </si>
  <si>
    <t>Responsável</t>
  </si>
  <si>
    <t xml:space="preserve">Data da manutenção </t>
  </si>
  <si>
    <t>data do prazo</t>
  </si>
  <si>
    <t>Situação</t>
  </si>
  <si>
    <t>Tipo</t>
  </si>
  <si>
    <t>STATUS</t>
  </si>
  <si>
    <t>Custo da EM MANUTENÇÃO</t>
  </si>
  <si>
    <t>Horimetro</t>
  </si>
  <si>
    <t>Horimetro final</t>
  </si>
  <si>
    <t>Voltagem</t>
  </si>
  <si>
    <t>ID</t>
  </si>
  <si>
    <t>55KVA GG32</t>
  </si>
  <si>
    <t>STANDY</t>
  </si>
  <si>
    <t>alugado com conteiner - mas não é nosso - um parafuso da sapata do motor está solto - painel de instrumento esta desativado - gerador sem proteção</t>
  </si>
  <si>
    <t>CASA</t>
  </si>
  <si>
    <t>Pão gostoso</t>
  </si>
  <si>
    <t>Pão Gostoso</t>
  </si>
  <si>
    <t>MANDAR EMAIL 7 DIAS - @Adagilsonde Santana (Perbras) e @Thiago Alves,</t>
  </si>
  <si>
    <t>REALIZAÇÃO DE PRODUTIVA</t>
  </si>
  <si>
    <t>STAND BY</t>
  </si>
  <si>
    <t>troca do sensor de temperatura e possivel troca do marcador de temperatura</t>
  </si>
  <si>
    <t>MANUTENÇÃO P/DELES</t>
  </si>
  <si>
    <t>Fez manutenção 03/12</t>
  </si>
  <si>
    <t>220v</t>
  </si>
  <si>
    <t>desmobilização</t>
  </si>
  <si>
    <t>180KVA GG04</t>
  </si>
  <si>
    <t>LEVOU A BATERIA</t>
  </si>
  <si>
    <t>170KVA GG04</t>
  </si>
  <si>
    <t>RESERVATÓRIO + CONTENSÃO  JUNTO DO GG-26001 - GERADOR PARADO</t>
  </si>
  <si>
    <t>440v</t>
  </si>
  <si>
    <t>Reservatório + contensão</t>
  </si>
  <si>
    <t>VOU PEGAR O HORIMETRO</t>
  </si>
  <si>
    <t>380v</t>
  </si>
  <si>
    <t>PARADO?</t>
  </si>
  <si>
    <t>REGIME?</t>
  </si>
  <si>
    <t>TROCA DE BARRAMENTO</t>
  </si>
  <si>
    <t>110KVA GG06</t>
  </si>
  <si>
    <t>???</t>
  </si>
  <si>
    <t>da</t>
  </si>
  <si>
    <t>Custo da MANUTENÇÃO</t>
  </si>
  <si>
    <t>Observações</t>
  </si>
  <si>
    <t xml:space="preserve"> PR - 04 CAMPO DE TIÊ MIRANGA</t>
  </si>
  <si>
    <t>vinicius S.Santana</t>
  </si>
  <si>
    <t>Quitado</t>
  </si>
  <si>
    <t>2 Energy</t>
  </si>
  <si>
    <t>FEITO EM ATRASO</t>
  </si>
  <si>
    <t>BRAVA Candeias  SDS-01</t>
  </si>
  <si>
    <t xml:space="preserve">BRAVA - Estação Ferrolho        </t>
  </si>
  <si>
    <t xml:space="preserve">BRAVA - Estação Ferrolho            </t>
  </si>
  <si>
    <t>PR-17</t>
  </si>
  <si>
    <t>BRAVA - CX 110</t>
  </si>
  <si>
    <t>BRAVA - CX - POÇO 105</t>
  </si>
  <si>
    <t>TROCA DE CORREIA E ROLAMENTO</t>
  </si>
  <si>
    <t>BRAVA  ESTAÇÃO OLINDA</t>
  </si>
  <si>
    <t>BRAVA  RIO VENTURA</t>
  </si>
  <si>
    <t>FEITO NA CASA</t>
  </si>
  <si>
    <t>casa</t>
  </si>
  <si>
    <t xml:space="preserve">CASA 12 HORAS </t>
  </si>
  <si>
    <t xml:space="preserve"> 55KVA GG11</t>
  </si>
  <si>
    <t>Material para motor</t>
  </si>
  <si>
    <t xml:space="preserve"> 55KVA GG17</t>
  </si>
  <si>
    <t>DRS - JACUÍPE POÇO 28</t>
  </si>
  <si>
    <t>Manutenção de motor e filtros</t>
  </si>
  <si>
    <t>Manutenção de filtro</t>
  </si>
  <si>
    <t>Clebson</t>
  </si>
  <si>
    <t>ALVOPETRO -Pojuca 2</t>
  </si>
  <si>
    <t>Válvula suco</t>
  </si>
  <si>
    <t>SPT-28</t>
  </si>
  <si>
    <t>BRAVA PDR-01</t>
  </si>
  <si>
    <t>Sem checkList</t>
  </si>
  <si>
    <t>Troca de regulador</t>
  </si>
  <si>
    <t>ATACADÃO</t>
  </si>
  <si>
    <t>PR-16 - Miranga</t>
  </si>
  <si>
    <t>PR-14  - MIRANGA</t>
  </si>
  <si>
    <t>VISITA TÉCNICA</t>
  </si>
  <si>
    <t>Usou regulador</t>
  </si>
  <si>
    <t>TROCA DE OLEO</t>
  </si>
  <si>
    <t>390v</t>
  </si>
  <si>
    <t>TROCA DE CORREIA</t>
  </si>
  <si>
    <t>DRS-MIRANGA - JACUÍPE POÇO 28</t>
  </si>
  <si>
    <t>CICATRIZ</t>
  </si>
  <si>
    <t>TROCA DE BATERIA</t>
  </si>
  <si>
    <t xml:space="preserve">Kit Cilindro </t>
  </si>
  <si>
    <t xml:space="preserve">  55KVA GG14</t>
  </si>
  <si>
    <t>P/Deles</t>
  </si>
  <si>
    <t>MANUTENÇÃO NA CASA</t>
  </si>
  <si>
    <t>Houve troca de correia</t>
  </si>
  <si>
    <t>Regulador e Oleo</t>
  </si>
  <si>
    <t xml:space="preserve"> 55KVA GG22</t>
  </si>
  <si>
    <t xml:space="preserve"> 55KVA GG31</t>
  </si>
  <si>
    <t>PR-02</t>
  </si>
  <si>
    <t>OS-O&amp;M PERBRAS</t>
  </si>
  <si>
    <t>BATERIA</t>
  </si>
  <si>
    <t>Manutenção no motor</t>
  </si>
  <si>
    <t>PR-14 Jacuipe</t>
  </si>
  <si>
    <t>Serviço manutenção alternador</t>
  </si>
  <si>
    <t>Turbina</t>
  </si>
  <si>
    <t>SERVIÇO NO MOTOR + PREVENTIVA</t>
  </si>
  <si>
    <t xml:space="preserve"> 55KVA GG27</t>
  </si>
  <si>
    <t>Correia</t>
  </si>
  <si>
    <t>Aditivo</t>
  </si>
  <si>
    <t>Rolamento</t>
  </si>
  <si>
    <t>Uma Bateria</t>
  </si>
  <si>
    <t>Manutenção no Motor</t>
  </si>
  <si>
    <t xml:space="preserve"> 55KVA GG10</t>
  </si>
  <si>
    <t>Aditivo e frequencímetro</t>
  </si>
  <si>
    <t>Manutenção no Alternador</t>
  </si>
  <si>
    <t xml:space="preserve"> 55KVA GG09</t>
  </si>
  <si>
    <t>Preventiva/ Serviço no motor de partida e troca de bomba injetora</t>
  </si>
  <si>
    <t>Correias</t>
  </si>
  <si>
    <t xml:space="preserve"> 55KVA GG04</t>
  </si>
  <si>
    <t>somente um fíltro</t>
  </si>
  <si>
    <t xml:space="preserve">PECOM - Estação Ferrolho                </t>
  </si>
  <si>
    <t xml:space="preserve">PECOM - Estação Ferrolho            </t>
  </si>
  <si>
    <t xml:space="preserve">   </t>
  </si>
  <si>
    <t>PETRORECONCAVO - MGP-61</t>
  </si>
  <si>
    <t>Duas Correias</t>
  </si>
  <si>
    <t>Uma Polia</t>
  </si>
  <si>
    <t>BATERIA TROCA</t>
  </si>
  <si>
    <t>CONTERP – SPT 60</t>
  </si>
  <si>
    <t>BRAVA - CX</t>
  </si>
  <si>
    <t xml:space="preserve"> 55KVA GG13</t>
  </si>
  <si>
    <t>SPT-27 PERBRAS</t>
  </si>
  <si>
    <t>bateria nova</t>
  </si>
  <si>
    <t xml:space="preserve">ALVOPETRO - CONSÓRCIO IMETANO </t>
  </si>
  <si>
    <t>FIQUE - SOLDA</t>
  </si>
  <si>
    <t xml:space="preserve"> 55KVA GG18</t>
  </si>
  <si>
    <t>SPT-23 PERBRAS</t>
  </si>
  <si>
    <t>Bomba d_água</t>
  </si>
  <si>
    <t xml:space="preserve"> 55KVA GG02</t>
  </si>
  <si>
    <t xml:space="preserve"> 55KVA GG30</t>
  </si>
  <si>
    <t>SPT-92 - SERGIPE</t>
  </si>
  <si>
    <t>40KVA GG01</t>
  </si>
  <si>
    <t xml:space="preserve"> 30KVA GG01</t>
  </si>
  <si>
    <t>Manutenção no motor de partida</t>
  </si>
  <si>
    <t xml:space="preserve"> 55KVA GG21</t>
  </si>
  <si>
    <t xml:space="preserve">PETRO – TIÊ-11         </t>
  </si>
  <si>
    <t>CAN ENGENHARIA</t>
  </si>
  <si>
    <t xml:space="preserve"> 55KVA GG25</t>
  </si>
  <si>
    <t xml:space="preserve"> 55KVA GG03</t>
  </si>
  <si>
    <t xml:space="preserve"> 40KVA GG01</t>
  </si>
  <si>
    <t>SPT-45</t>
  </si>
  <si>
    <t xml:space="preserve"> 55KVA GG14</t>
  </si>
  <si>
    <t>troca de tampa de radiador</t>
  </si>
  <si>
    <t>PR-04 -ALAGOAS</t>
  </si>
  <si>
    <t>PR-04 - ALAGOAS</t>
  </si>
  <si>
    <t>serviço de motor</t>
  </si>
  <si>
    <t xml:space="preserve"> 30KVA GG02</t>
  </si>
  <si>
    <t>PRONTA SERVIÇOS DE CONSTRUÇÃO LTDA</t>
  </si>
  <si>
    <t>DAM SERVICOS E MANUTENCOES INDUSTRIAIS LTDA</t>
  </si>
  <si>
    <t>olhar radiador verificar temperatura</t>
  </si>
  <si>
    <t>corretiva / serviço de alternador</t>
  </si>
  <si>
    <t xml:space="preserve"> 55KVA GG01</t>
  </si>
  <si>
    <t>BRAVA - CATU - BASE</t>
  </si>
  <si>
    <t xml:space="preserve"> 55KVA GG28</t>
  </si>
  <si>
    <t>3R PDR-01</t>
  </si>
  <si>
    <t>3R  ESTAÇÃO OLINDA</t>
  </si>
  <si>
    <t xml:space="preserve">SPT-24           </t>
  </si>
  <si>
    <t>3R Candeias  SDS-01</t>
  </si>
  <si>
    <t xml:space="preserve">PETRORECONCAVO </t>
  </si>
  <si>
    <t xml:space="preserve"> 3R - Estação Socorro</t>
  </si>
  <si>
    <t xml:space="preserve">Torre de iluminação </t>
  </si>
  <si>
    <t>Great Oil</t>
  </si>
  <si>
    <t>01503.8</t>
  </si>
  <si>
    <t>3 Dia(s) Vencidos</t>
  </si>
  <si>
    <t xml:space="preserve">PETRO WELL TESTING   </t>
  </si>
  <si>
    <t>1 Dia(s) Vencidos</t>
  </si>
  <si>
    <t xml:space="preserve">CONTERP – SPT 111 </t>
  </si>
  <si>
    <t>4 Dia(s) para manutenção</t>
  </si>
  <si>
    <t>CONTERP – SPT 151</t>
  </si>
  <si>
    <t>7 Dia(s) para manutenção</t>
  </si>
  <si>
    <t>6 Dia(s) Vencidos</t>
  </si>
  <si>
    <t>PECOM  - Estação compressor ferrolho</t>
  </si>
  <si>
    <t>2 Dia(s) para manutenção</t>
  </si>
  <si>
    <t>2 Dia(s) Vencidos</t>
  </si>
  <si>
    <t>PR-04</t>
  </si>
  <si>
    <t>0Manutenção hoje</t>
  </si>
  <si>
    <t>5 Dia(s) Vencidos</t>
  </si>
  <si>
    <t>Petroreconcavo</t>
  </si>
  <si>
    <t>-1Dia(s) Vencidos</t>
  </si>
  <si>
    <t>9 Dia(s) Vencidos</t>
  </si>
  <si>
    <t>10 Dia(s) Vencidos</t>
  </si>
  <si>
    <t>-33Dia(s) Vencidos</t>
  </si>
  <si>
    <t>-2Dia(s) Vencidos</t>
  </si>
  <si>
    <t>-4Dia(s) Vencidos</t>
  </si>
  <si>
    <t>DRS-Darlan</t>
  </si>
  <si>
    <t>-7Dia(s) Vencidos</t>
  </si>
  <si>
    <t>-38Dia(s) Vencidos</t>
  </si>
  <si>
    <t>CASA/DISPONÍVEL</t>
  </si>
  <si>
    <t>-6Dia(s) Vencidos</t>
  </si>
  <si>
    <t>PECOM - Estação compressor ferrolho</t>
  </si>
  <si>
    <t>-5Dia(s) Vencidos</t>
  </si>
  <si>
    <t xml:space="preserve">CONTERP – SPT 60 </t>
  </si>
  <si>
    <t>-44Dia(s) Vencidos</t>
  </si>
  <si>
    <t>-3Dia(s) Vencidos</t>
  </si>
  <si>
    <t>-12Dia(s) Vencidos</t>
  </si>
  <si>
    <t>SPT-54</t>
  </si>
  <si>
    <t>PECOM-Estação compressor ferrolho</t>
  </si>
  <si>
    <t>-1Dia(s)Vencidos</t>
  </si>
  <si>
    <t>1Dia(s)Paramanutenção</t>
  </si>
  <si>
    <t>-4Dia(s)Vencidos</t>
  </si>
  <si>
    <t>-10Dia(s) Vencidos</t>
  </si>
  <si>
    <t xml:space="preserve"> 110KVA GG04</t>
  </si>
  <si>
    <t>AlvoPetro</t>
  </si>
  <si>
    <t>CONTERP–SPT111</t>
  </si>
  <si>
    <t>-7Dia(s)Vencidos</t>
  </si>
  <si>
    <t>-10Dia(s)Vencidos</t>
  </si>
  <si>
    <t xml:space="preserve"> 180KVA GG01</t>
  </si>
  <si>
    <t>SPT-80PERBRAS</t>
  </si>
  <si>
    <t>0-EMMANUTENÇÃOHoje</t>
  </si>
  <si>
    <t>-3Dia(s)Vencidos</t>
  </si>
  <si>
    <t>1Dia(s)ParaManutenção</t>
  </si>
  <si>
    <t>0-ManutençãoHoje</t>
  </si>
  <si>
    <t>SPT-45PERBRAS</t>
  </si>
  <si>
    <t>-5Dia(s)Vencidos</t>
  </si>
  <si>
    <t>-12Dia(s)Vencidos</t>
  </si>
  <si>
    <t>-96Dia(s) Vencidos</t>
  </si>
  <si>
    <t>Contagem</t>
  </si>
  <si>
    <t>status</t>
  </si>
  <si>
    <t>Diferença</t>
  </si>
  <si>
    <t>ITEM</t>
  </si>
  <si>
    <t>GERADOR</t>
  </si>
  <si>
    <t>SAIDA</t>
  </si>
  <si>
    <t>DEVOLUÇÃO</t>
  </si>
  <si>
    <t>LOCADOR</t>
  </si>
  <si>
    <t>Empresa</t>
  </si>
  <si>
    <t>GERADOR SUBSTITUIDO</t>
  </si>
  <si>
    <t>HORIMETRO DE SAÍDA</t>
  </si>
  <si>
    <t>Ficou no lugar do GG-5502 dia 08/05/2025</t>
  </si>
  <si>
    <t>Petro - Estação São Pedro Mata de São João - Autorizado por: Gustavo</t>
  </si>
  <si>
    <t>8 dias</t>
  </si>
  <si>
    <t>spt 24 anexo perbras catu</t>
  </si>
  <si>
    <t>Petroreconcavo - JÁ 44 Jacuipe</t>
  </si>
  <si>
    <t>OS-O&amp;M PERBRAS CANDEIAS</t>
  </si>
  <si>
    <t>Ficou no lugar do GG-3002 22/04/2025</t>
  </si>
  <si>
    <t>USI-72 - Alto Rodrigues - RN</t>
  </si>
  <si>
    <t>Ficou no lugar do GG-5514 dia 21/02/2025</t>
  </si>
  <si>
    <t>Ficou no lugar do GG-5515 26/03/2025</t>
  </si>
  <si>
    <t>ficou no lugar do GG-8004</t>
  </si>
  <si>
    <t>Ficou no Lugar do GG-4001 11/11/2024</t>
  </si>
  <si>
    <t>Ficou no lugar do GG-5533 14/06</t>
  </si>
  <si>
    <t>Ficou no lugar do GG-5511 dia 26/05/2025</t>
  </si>
  <si>
    <t>55KVA GG33</t>
  </si>
  <si>
    <t>Ficou no lugar do GG-26001 no dia 24/01/2025</t>
  </si>
  <si>
    <t>ficou no lugar do GG-18003 02/05/2025</t>
  </si>
  <si>
    <t>Ficoi no lugar do GG-17003 22/03/2025</t>
  </si>
  <si>
    <t xml:space="preserve"> spt 80 Alagoas</t>
  </si>
  <si>
    <t>franquilin</t>
  </si>
  <si>
    <t>Ficou no lugar do GG-12001 no dia 31/01/2025</t>
  </si>
  <si>
    <t>Ficoi no lugar do GG-8004 dia 31/01/2025</t>
  </si>
  <si>
    <t>15 metros de cabo 4 por 35 pro 18001</t>
  </si>
  <si>
    <t>BRAVA - CX - POÇO 110</t>
  </si>
  <si>
    <t>Ficou no lugar do GG-17003 18/02</t>
  </si>
  <si>
    <t>ficou no lugar do GG-12002 dia 24/03/2025</t>
  </si>
  <si>
    <t>Ficou no lugar do GG-11004 02/05/2025</t>
  </si>
  <si>
    <t>Ficou no lugar do GG-26001 06/06/2025</t>
  </si>
  <si>
    <t>30 Cabo 240mm</t>
  </si>
  <si>
    <t xml:space="preserve">BRAVA     FOI INCLUSO NO VALOR DA LOCAÇÃO                                 </t>
  </si>
  <si>
    <t>30 Cabo 25mm</t>
  </si>
  <si>
    <t>30 Cabo 70mm</t>
  </si>
  <si>
    <t>poço BB-20</t>
  </si>
  <si>
    <t>380V</t>
  </si>
  <si>
    <t>500KVA GG03</t>
  </si>
  <si>
    <t>Contenção e mangueira</t>
  </si>
  <si>
    <t xml:space="preserve">Contenção e mangueira </t>
  </si>
  <si>
    <t xml:space="preserve">Contensão </t>
  </si>
  <si>
    <t>Contensão</t>
  </si>
  <si>
    <t>Contensão PRONTA</t>
  </si>
  <si>
    <t>COTAINER 01</t>
  </si>
  <si>
    <t>Painel c/chave seletora sem cabos</t>
  </si>
  <si>
    <t>QTA</t>
  </si>
  <si>
    <t>Reservatório + 1000 L -64</t>
  </si>
  <si>
    <t>Reservatório 1000 L -67</t>
  </si>
  <si>
    <t xml:space="preserve">ALVOPETRO </t>
  </si>
  <si>
    <t xml:space="preserve">PECOM                </t>
  </si>
  <si>
    <t>Atakarejo - catu</t>
  </si>
  <si>
    <t>Torre de iluminação</t>
  </si>
  <si>
    <t>Tranformador 30KVA</t>
  </si>
  <si>
    <t>Tranformador 40KVA</t>
  </si>
  <si>
    <t>QTA - 700A (Para 350 até 500 )</t>
  </si>
  <si>
    <t>extintor 01</t>
  </si>
  <si>
    <t>PETRO - MOSSORÓ</t>
  </si>
  <si>
    <t>ficou no lugar GG-11002 05/06/2025</t>
  </si>
  <si>
    <t>ficou no lugar do GG-5510 09/06/2025</t>
  </si>
  <si>
    <t>Ficou no lugar do GG-5524</t>
  </si>
  <si>
    <t>PetroReconcavo - Poço 44 Joao rabelo</t>
  </si>
  <si>
    <t>Ficou no lugar do GG-18002 14/04/2025</t>
  </si>
  <si>
    <t>PETRORECONCAVO - JA-0044</t>
  </si>
  <si>
    <t>PR-14 - RAFAEL</t>
  </si>
  <si>
    <t>PR-14 MIRANGA</t>
  </si>
  <si>
    <t>FICOU NO LUGAR DO GG-18001 29/04/2025</t>
  </si>
  <si>
    <t>ficou no lugar do GG-11004 19/04/2025</t>
  </si>
  <si>
    <t xml:space="preserve"> CAMPO PETRORECONCAVO - POÇO BB20 - João Rabelo</t>
  </si>
  <si>
    <t>PR-14 - Miranga</t>
  </si>
  <si>
    <t>Ficou no lugar do GG-12501 dia 31/01/2025</t>
  </si>
  <si>
    <t>FICOU NO LUGAR DO GG-50002 DIA 30/03/2025</t>
  </si>
  <si>
    <t>Ficou no lugar do GG-5503 dia 05/02/2025</t>
  </si>
  <si>
    <t>PETRO - PR-24</t>
  </si>
  <si>
    <t>Ficou no lugar do GG-5522 14/02/2025</t>
  </si>
  <si>
    <t>FOI SUBSTITUIDO PELO GG-50001 30/03/25</t>
  </si>
  <si>
    <t>PETRO-FLEX TURBO</t>
  </si>
  <si>
    <t xml:space="preserve">PERBRAS - OPI Ricardo </t>
  </si>
  <si>
    <t>Ficoi no lugar do GG-12002 20/02/2025</t>
  </si>
  <si>
    <t>SPT-80 - Alagoas</t>
  </si>
  <si>
    <t>DR - Poços Artesianos</t>
  </si>
  <si>
    <t xml:space="preserve">CONTERP – SPT 88                 </t>
  </si>
  <si>
    <t>Ficou no lugar do GG-5523 no dia 27/01/2025</t>
  </si>
  <si>
    <t>Ficou no lugar do GG-5524 25/01/2025</t>
  </si>
  <si>
    <t>FICOU NO LUGAR DO GG-12501 dia 15/01/2025</t>
  </si>
  <si>
    <t>Ficou no lugar do GG-26001 no dia 28/01/2025</t>
  </si>
  <si>
    <t>Ficou no lugar do GG-12002 no dia 08/01/2025</t>
  </si>
  <si>
    <t>SPT-22 -PERBRAS</t>
  </si>
  <si>
    <t>GG-5515</t>
  </si>
  <si>
    <t>BRAVA - UPGN</t>
  </si>
  <si>
    <t>PETRORECONCAVO - ESTAÇÃO A</t>
  </si>
  <si>
    <t>Substituirá o GG-5531 13/11/2024</t>
  </si>
  <si>
    <t>Ficou no lugar do GG-5503 24/10/2024</t>
  </si>
  <si>
    <t>Substituirá o GG-5511 06/01/2025</t>
  </si>
  <si>
    <t>PR-14    - MIRANGA</t>
  </si>
  <si>
    <t>Edmilson - Alagoinhas</t>
  </si>
  <si>
    <t>Contenção e mangueira ALVOPETRO</t>
  </si>
  <si>
    <t>BRAVA - CATU - RIO VENTURA</t>
  </si>
  <si>
    <t>FICOU NO LUGAR DO GG-5511 - 09/09/2024</t>
  </si>
  <si>
    <t>Ficou no lugar do GG-5528 11/11/2024</t>
  </si>
  <si>
    <t>Holf</t>
  </si>
  <si>
    <t>HOLF</t>
  </si>
  <si>
    <t>Substituirá o GG-5516 20/07/2024</t>
  </si>
  <si>
    <t>Ficou no lugar do GG-15002 16/10/2024</t>
  </si>
  <si>
    <t>HOLF - Pojuca</t>
  </si>
  <si>
    <t>Metalurgica Aco Lar Ltda</t>
  </si>
  <si>
    <t xml:space="preserve">PRONTA </t>
  </si>
  <si>
    <t>ALVOPETRO - Poço 183 - Murucutu - Mata de São João</t>
  </si>
  <si>
    <t>Ficou no lugar do GG-18003 04/10/2024</t>
  </si>
  <si>
    <t xml:space="preserve">CONTERP – SPT 61                   </t>
  </si>
  <si>
    <t xml:space="preserve"> 40 KVA GG01</t>
  </si>
  <si>
    <t>Contensão DAM</t>
  </si>
  <si>
    <t>Contenção e mangueira 5527 e 350</t>
  </si>
  <si>
    <t>Contenção e mangueira AlvoPetro</t>
  </si>
  <si>
    <t>Contensão 350KVA</t>
  </si>
  <si>
    <t xml:space="preserve"> BRAVA - Estação Socorro</t>
  </si>
  <si>
    <t>Ficará no lugar do GG-5513 22/07/2204</t>
  </si>
  <si>
    <t>PECOM - RESERVA</t>
  </si>
  <si>
    <t xml:space="preserve">CONTERP – SPT 151 </t>
  </si>
  <si>
    <t>foi substiutido pelo GG-5501</t>
  </si>
  <si>
    <t>ALVOPETRO -ITAPICIRICA - Poço - 183</t>
  </si>
  <si>
    <t>AUTO ELÉTRIC A SOUZA</t>
  </si>
  <si>
    <t>Será substituido pelo GG-5516</t>
  </si>
  <si>
    <t>SPT 111</t>
  </si>
  <si>
    <t>EBS</t>
  </si>
  <si>
    <t>SPT-22 - Macau -RN</t>
  </si>
  <si>
    <t>           2          </t>
  </si>
  <si>
    <t>Prefeitura(Campanha)</t>
  </si>
  <si>
    <t>6          </t>
  </si>
  <si>
    <t>CONTERP - SPT 151 - BASE</t>
  </si>
  <si>
    <t>13         </t>
  </si>
  <si>
    <t>Ficou no lugar do GG-5501 23/07/2024</t>
  </si>
  <si>
    <t>50         </t>
  </si>
  <si>
    <t>49         </t>
  </si>
  <si>
    <t>Reservatório 1000 L -58</t>
  </si>
  <si>
    <t>          27         </t>
  </si>
  <si>
    <t>          22         </t>
  </si>
  <si>
    <t>SPT - 60  - EBS</t>
  </si>
  <si>
    <t>          28         </t>
  </si>
  <si>
    <t>SPT - 45</t>
  </si>
  <si>
    <t>  8          </t>
  </si>
  <si>
    <t>45         </t>
  </si>
  <si>
    <t xml:space="preserve"> 5          </t>
  </si>
  <si>
    <r>
      <t xml:space="preserve">foi substituido pelo GG-5513 </t>
    </r>
    <r>
      <rPr>
        <sz val="14"/>
        <color theme="7"/>
        <rFont val="Segoe UI"/>
        <family val="2"/>
      </rPr>
      <t>23/07/2024</t>
    </r>
  </si>
  <si>
    <t>          13         </t>
  </si>
  <si>
    <t xml:space="preserve">PR-14    </t>
  </si>
  <si>
    <t>          16         </t>
  </si>
  <si>
    <t xml:space="preserve">SPT-23 </t>
  </si>
  <si>
    <t>null</t>
  </si>
  <si>
    <t>Stemac DRS</t>
  </si>
  <si>
    <t xml:space="preserve">DRS                 </t>
  </si>
  <si>
    <t>          20         </t>
  </si>
  <si>
    <t>  6          </t>
  </si>
  <si>
    <t xml:space="preserve">SPT-21   </t>
  </si>
  <si>
    <t>31         </t>
  </si>
  <si>
    <r>
      <t xml:space="preserve">Substituido pelo GG-5503 </t>
    </r>
    <r>
      <rPr>
        <sz val="14"/>
        <color rgb="FFFF0000"/>
        <rFont val="Segoe UI"/>
        <family val="2"/>
      </rPr>
      <t>16/07/2024</t>
    </r>
  </si>
  <si>
    <t>          44         </t>
  </si>
  <si>
    <t xml:space="preserve">PR-14 - 170 e será trocado por 55 kva </t>
  </si>
  <si>
    <t>          24         </t>
  </si>
  <si>
    <t>USI-72</t>
  </si>
  <si>
    <t>          21         </t>
  </si>
  <si>
    <t xml:space="preserve">SPT-22 </t>
  </si>
  <si>
    <t>          26         </t>
  </si>
  <si>
    <t xml:space="preserve"> 55KVA GG26</t>
  </si>
  <si>
    <t xml:space="preserve">SPB – 02   </t>
  </si>
  <si>
    <t>Ficou no lugar do 170KVA GG03 14/07/2024</t>
  </si>
  <si>
    <t>PREFEITURA</t>
  </si>
  <si>
    <t>SUBSTITUI O GG-5516 NO DIA 10/01</t>
  </si>
  <si>
    <t>.</t>
  </si>
  <si>
    <t>110KVA</t>
  </si>
  <si>
    <t>110KVA Fíltro de Óleo</t>
  </si>
  <si>
    <t>110KVA Fíltro de ar</t>
  </si>
  <si>
    <t>?</t>
  </si>
  <si>
    <t>110KVA OLEO BLINDADO</t>
  </si>
  <si>
    <t>110KVA FILTRO COMBUSTIVEL</t>
  </si>
  <si>
    <t>110KVA FILTRO DE AR TECFIL</t>
  </si>
  <si>
    <t>TECFIL ARS3003</t>
  </si>
  <si>
    <t>ARS3003</t>
  </si>
  <si>
    <t>110 KVA BOMBA ALIMENTADORA MWM</t>
  </si>
  <si>
    <t>905202000021E</t>
  </si>
  <si>
    <t xml:space="preserve">110KVA </t>
  </si>
  <si>
    <t>110KVA FILTRO DE COMBUSTIVEL BOSH MAIOR</t>
  </si>
  <si>
    <t>BOSH</t>
  </si>
  <si>
    <t>ECO796</t>
  </si>
  <si>
    <t>110KVA FILTRO DE COMBUSTIVEL BOSH</t>
  </si>
  <si>
    <t>Bosch</t>
  </si>
  <si>
    <t>DB 0695</t>
  </si>
  <si>
    <t>120KVA Fíltro de ar</t>
  </si>
  <si>
    <t>120KVA Fíltro de Óleo MWM</t>
  </si>
  <si>
    <t>120KVA FILTRO DE ÓLEO TECFIL</t>
  </si>
  <si>
    <t>TECFIL</t>
  </si>
  <si>
    <t>120KVA FíLTRO COMBUSTÍVEL MWM.2</t>
  </si>
  <si>
    <t>120KVA Fíltro de Óleo</t>
  </si>
  <si>
    <t>120KVA FILTRO DE AR TECFIL</t>
  </si>
  <si>
    <t>ARS203</t>
  </si>
  <si>
    <t>120KVA Fíltro de Combustível TECFIL</t>
  </si>
  <si>
    <t>PSD460/1</t>
  </si>
  <si>
    <t>120KVA FILTRO COMBUSTIVEL MWM</t>
  </si>
  <si>
    <t>120KVA FILTRO COMBUSTIVEL</t>
  </si>
  <si>
    <t>125KVA</t>
  </si>
  <si>
    <t>125KVA Fíltro de ar</t>
  </si>
  <si>
    <t>125KVA Fíltro de Óleo MWM</t>
  </si>
  <si>
    <t>125KVA FILTRO DE ÓLEO TECFIL</t>
  </si>
  <si>
    <t>125KVA FíLTRO COMBUSTÍVEL MWM.2</t>
  </si>
  <si>
    <t>125KVA Fíltro de Óleo</t>
  </si>
  <si>
    <t>125KVA Fíltro de Combustível TECFIL</t>
  </si>
  <si>
    <t>125KVA FILTRO COMBUSTIVEL MWM</t>
  </si>
  <si>
    <t>125KVA FILTRO COMBUSTIVEL</t>
  </si>
  <si>
    <t xml:space="preserve">125KVA </t>
  </si>
  <si>
    <t>125KVA FILTRO DE COMBUSTIVEL BOSH MAIOR</t>
  </si>
  <si>
    <t>150KVA</t>
  </si>
  <si>
    <t>150KVA FILTRO 15002 3003 E 203</t>
  </si>
  <si>
    <t>150KVA FILTRO DE AR TECFIL</t>
  </si>
  <si>
    <t>ARS5134</t>
  </si>
  <si>
    <t>150KVA Fíltro de ar primário</t>
  </si>
  <si>
    <t>https://http2.mlstatic.com/D_NQ_NP_651924-MLB32812325632_112019-F.jpg</t>
  </si>
  <si>
    <t>150KVA Fíltro de ar secundário</t>
  </si>
  <si>
    <t>150KVA Fíltro de ar secundário2</t>
  </si>
  <si>
    <t>150KVA FILTRO COMBUSTIVEL</t>
  </si>
  <si>
    <t>150KVA FILTRO COMBUSTIVEL TECFIL</t>
  </si>
  <si>
    <t>150KVA Fíltro OLEO BLINDADO</t>
  </si>
  <si>
    <t>170KVA Fíltro de Óleo</t>
  </si>
  <si>
    <t>170KVA Fíltro de ar</t>
  </si>
  <si>
    <t>170KVA OLEO BLINDADO</t>
  </si>
  <si>
    <t>170KVA FILTRO DE COMBUSTIVEL BOSH MAIOR</t>
  </si>
  <si>
    <t>170KVA FILTRO DE COMBUSTIVEL BOSH</t>
  </si>
  <si>
    <t>170KVA FILTRO COMBUSTIVEL</t>
  </si>
  <si>
    <t xml:space="preserve">180KVA FILTRO DE AR </t>
  </si>
  <si>
    <t>180KVA Fíltro de ar interno</t>
  </si>
  <si>
    <t xml:space="preserve">180KVA Filtro gemeos </t>
  </si>
  <si>
    <t>PSC72/2</t>
  </si>
  <si>
    <t>180KVA Fíltro de ar secundário</t>
  </si>
  <si>
    <t>180KVA Fíltro de ar secundário2</t>
  </si>
  <si>
    <t>180KVA FILTRO COMBUSTIVEL MANN FILTER</t>
  </si>
  <si>
    <t>MAN FILTER</t>
  </si>
  <si>
    <t>WK 1060/2</t>
  </si>
  <si>
    <t>180KVA FILTRO COMBUSTIVEL TECFIL</t>
  </si>
  <si>
    <t>180KVA FILTRO COMBUSTIVEL</t>
  </si>
  <si>
    <t>180KVA CORREIA 13X1275</t>
  </si>
  <si>
    <t>MAXION</t>
  </si>
  <si>
    <t>180KVA Fíltro OLEO BLINDADO</t>
  </si>
  <si>
    <t>260KVA</t>
  </si>
  <si>
    <t xml:space="preserve">260KVA FILTRO DE AR </t>
  </si>
  <si>
    <t>ARS 9837</t>
  </si>
  <si>
    <t xml:space="preserve">260KVA FILTRO DE COMBUSTIVEL </t>
  </si>
  <si>
    <t>MWM/ 461/1</t>
  </si>
  <si>
    <t>461/1</t>
  </si>
  <si>
    <t>275KVA FILTRO COMBUSTIVEL</t>
  </si>
  <si>
    <t>275KVA FILTRO DE AR SCANIA</t>
  </si>
  <si>
    <t>AP5773</t>
  </si>
  <si>
    <t>275KVA FÍLTRO COMBUSTÍVEL MANN FILTER</t>
  </si>
  <si>
    <t>MANN FILTER</t>
  </si>
  <si>
    <t>275KVA FILTRO OLEO</t>
  </si>
  <si>
    <t>30KVA Fíltro de ar</t>
  </si>
  <si>
    <t>30KVA Cosme Damião</t>
  </si>
  <si>
    <t>Jates</t>
  </si>
  <si>
    <t>https://images.tcdn.com.br/img/img_prod/359259/1142_2_20140809111012.jpg</t>
  </si>
  <si>
    <t>30KVA Fíltro Óleo Lubrificante</t>
  </si>
  <si>
    <t>350KVA FILTRO COMBUSTIVEL</t>
  </si>
  <si>
    <t>350KVA Fíltro de Óleo lubrificante</t>
  </si>
  <si>
    <t>PARKER RACOR</t>
  </si>
  <si>
    <t>https://http2.mlstatic.com/D_NQ_NP_877924-MLB53639518002_022023-O.webp</t>
  </si>
  <si>
    <t>RL-824</t>
  </si>
  <si>
    <t>350KVA Fíltro de Combustível MANN FILTER</t>
  </si>
  <si>
    <t>https://th.bing.com/th/id/R.2192e490a71de3a95f276dbbc9b53446?rik=YaCpjVl6d1Iwrg&amp;pid=ImgRaw&amp;r=0</t>
  </si>
  <si>
    <t>350KVA FILTRO DE OLEO TECFIL</t>
  </si>
  <si>
    <t>PSL174</t>
  </si>
  <si>
    <t>350KVA FILTRO DE AR TECFIL</t>
  </si>
  <si>
    <t>350KVA FILTRO OLEO</t>
  </si>
  <si>
    <t>500KVA FILTRO COMBUSTIVEL SCANIA 940/12</t>
  </si>
  <si>
    <t>500KVA FILTRO OLEO</t>
  </si>
  <si>
    <t>500KVA FILTRO COMBUSTIVEL</t>
  </si>
  <si>
    <t>55KVA Fíltro de ar</t>
  </si>
  <si>
    <t>55KVA FILTRO DE AR INTERNO</t>
  </si>
  <si>
    <t>ASR806</t>
  </si>
  <si>
    <t>55KVA Cosme Damião</t>
  </si>
  <si>
    <t>55KVA Cosme Damião TECFILL</t>
  </si>
  <si>
    <t>FC161</t>
  </si>
  <si>
    <t>55KVA Fíltto de Óleo Lubrificante TECFILL</t>
  </si>
  <si>
    <t>https://th.bing.com/th/id/OIP.bzkcCnT1ITmdoFVZYiaBDAHaHa?w=186&amp;h=186&amp;c=7&amp;r=0&amp;o=5&amp;pid=1.7</t>
  </si>
  <si>
    <t>PSL123</t>
  </si>
  <si>
    <t>55KVA Fíltro de ar Secundário</t>
  </si>
  <si>
    <t>https://th.bing.com/th/id/OIP.jm-E62J2STcyT_qP98so1QHaHa?rs=1&amp;pid=ImgDetMain</t>
  </si>
  <si>
    <t>ARS806</t>
  </si>
  <si>
    <t>55KVA Fíltro de Combustível TECFIL</t>
  </si>
  <si>
    <t>55KVA FILTRO COMBUSTIVEL</t>
  </si>
  <si>
    <t>55KVA FÍLTRO DE ÓLEO TECFIL 2.0</t>
  </si>
  <si>
    <t>55KVA Jogo de Peças</t>
  </si>
  <si>
    <t>1 St/Pc</t>
  </si>
  <si>
    <t>55KVA FíLTRO COMBUSTÍVEL MWM.2</t>
  </si>
  <si>
    <t>55KVA Fíltro Óleo Lubrificante MWM</t>
  </si>
  <si>
    <t>80KVA</t>
  </si>
  <si>
    <t>80KVA Fíltro de ar</t>
  </si>
  <si>
    <t>80KVA Cosme Damião</t>
  </si>
  <si>
    <t>80KVA Cosme Damião TECFILL</t>
  </si>
  <si>
    <t>80KVA Fíltto de Óleo Lubrificante TECFILL</t>
  </si>
  <si>
    <t>80KVA Fíltro de ar Secundário</t>
  </si>
  <si>
    <t>80KVA FILTRO COMBUSTIVEL</t>
  </si>
  <si>
    <t>80KVA Fíltro Óleo Lubrificante MWM</t>
  </si>
  <si>
    <t>ALL</t>
  </si>
  <si>
    <t>OLEO 15W40  TEXACO URSA LITRO</t>
  </si>
  <si>
    <t>Regulador</t>
  </si>
  <si>
    <t>Regulador de tensão</t>
  </si>
  <si>
    <t>https://static.moduloeletronica.com.br/produto/15527_2022-07-28_08_14_57_0_15527_0.png</t>
  </si>
  <si>
    <t>Tensor</t>
  </si>
  <si>
    <t>https://th.bing.com/th/id/R.b7cb673554537163dbab178e7ffa31ce?rik=am17FAsxWV%2flzg&amp;pid=ImgRaw&amp;r=0</t>
  </si>
  <si>
    <t>OLEO 15W 40 BALDE 20 LT CI-4 SHELL RIMULA R3 EXTRA</t>
  </si>
  <si>
    <t>Correia 13x1275</t>
  </si>
  <si>
    <t>OLEO 15W 40 BALDE 20 LTS    1400V LONGA MOBIL</t>
  </si>
  <si>
    <t>OLEO 15W 40 BALDE 20 LTS  EXTRA VIDA    XV200</t>
  </si>
  <si>
    <t>OLEO 15W 40 BALDE 20 LTS CI-4 IPIRANGA</t>
  </si>
  <si>
    <t>OLEO 15W 40 BALDE 20 LTS URANIA PETRONAS</t>
  </si>
  <si>
    <t>OLEO 15W 40 BALDE CI-4 MOTOR CRAFIT FORD</t>
  </si>
  <si>
    <t>OLEO 15W 40 LITRO PETRONAS URANIA LT CI-4</t>
  </si>
  <si>
    <t>OLEO 15W40</t>
  </si>
  <si>
    <t>OLEO 15W40 BALDE TEXACO URSA 20LTS</t>
  </si>
  <si>
    <t>CAR 200</t>
  </si>
  <si>
    <t>OLEO 15W40 LT IMPERIUM</t>
  </si>
  <si>
    <t>Correia 8PK1645</t>
  </si>
  <si>
    <t>MICRO-V</t>
  </si>
  <si>
    <t>Tampa de Radiador</t>
  </si>
  <si>
    <t>TAMPAS CLICK</t>
  </si>
  <si>
    <t>0=</t>
  </si>
  <si>
    <t>Correia 8PK-1840</t>
  </si>
  <si>
    <t>55KVACorreia 13x1188</t>
  </si>
  <si>
    <t xml:space="preserve">260KVA </t>
  </si>
  <si>
    <t>ARS9837</t>
  </si>
  <si>
    <t>260KVA Correia 8PK1700</t>
  </si>
  <si>
    <t>Gates</t>
  </si>
  <si>
    <t>170KVA Correia8PK1840HD 17003</t>
  </si>
  <si>
    <t>;</t>
  </si>
  <si>
    <t>l</t>
  </si>
  <si>
    <t>ID tabela</t>
  </si>
  <si>
    <t>data</t>
  </si>
  <si>
    <t>gerador</t>
  </si>
  <si>
    <t>KVA</t>
  </si>
  <si>
    <t>materiais</t>
  </si>
  <si>
    <t>id externo</t>
  </si>
  <si>
    <t>url da imagem</t>
  </si>
  <si>
    <t>ficou no lugar do GG-17004 dia 10/06/2025</t>
  </si>
  <si>
    <t>CORREIA</t>
  </si>
  <si>
    <t>Correia 000212</t>
  </si>
  <si>
    <t xml:space="preserve">ROLAMENTO </t>
  </si>
  <si>
    <t>ROLAMENTO</t>
  </si>
  <si>
    <t xml:space="preserve">Oring de camisa </t>
  </si>
  <si>
    <t>Adesivo selante</t>
  </si>
  <si>
    <t>Bomba alimentadora</t>
  </si>
  <si>
    <t>110KVA FILTRO DE COMBUSTIVEL 2/255</t>
  </si>
  <si>
    <t>2/255</t>
  </si>
  <si>
    <t>Clebinho</t>
  </si>
  <si>
    <t>VALVULA</t>
  </si>
  <si>
    <t>REGULADOR OPT-03</t>
  </si>
  <si>
    <t>REGULADOR MÉDIO</t>
  </si>
  <si>
    <t>ADITIVO VERDE</t>
  </si>
  <si>
    <t>ROLAMENTO 002307</t>
  </si>
  <si>
    <t>ROLAMENTO 003016</t>
  </si>
  <si>
    <t>CHAVE IGNIÇÃO</t>
  </si>
  <si>
    <t>all</t>
  </si>
  <si>
    <t>bomba 006535</t>
  </si>
  <si>
    <t>alugado com conteiner - mas não é nosso</t>
  </si>
  <si>
    <t>Ficou no lugar do GG-17003 16/06</t>
  </si>
  <si>
    <t>parado desde 19/06 22:00</t>
  </si>
  <si>
    <t>500KVA GG04</t>
  </si>
  <si>
    <t>110KVA FILTRO COMBUSTIVEL KX24</t>
  </si>
  <si>
    <t>KX24</t>
  </si>
  <si>
    <t>WEGA FILTRO DE OLEO</t>
  </si>
  <si>
    <t>WEGA</t>
  </si>
  <si>
    <t>PR-22</t>
  </si>
  <si>
    <t>estava na PR-16, agora esta na 22 desde 18/06 - VAI SER COBRADO POR BRUNO PITA</t>
  </si>
  <si>
    <t>12 horas ficou no lugar do gg-5510 16/06/25</t>
  </si>
  <si>
    <t>CAR 80</t>
  </si>
  <si>
    <t xml:space="preserve">ALL </t>
  </si>
  <si>
    <t>CORREIA 8PK 1795</t>
  </si>
  <si>
    <t xml:space="preserve">350KVA </t>
  </si>
  <si>
    <t>VOSH</t>
  </si>
  <si>
    <t>350KVA FILTRO DE COMBUSTIVEL BOSCH</t>
  </si>
  <si>
    <t>BOMBA MANUAL</t>
  </si>
  <si>
    <t>Ficou no lugar DO GG-5522</t>
  </si>
  <si>
    <t>BATERIA MOURA 80A</t>
  </si>
  <si>
    <t>MOURA</t>
  </si>
  <si>
    <t>Telefone</t>
  </si>
  <si>
    <t>telefone</t>
  </si>
  <si>
    <t>VALVULA OLEO MB</t>
  </si>
  <si>
    <t>MB</t>
  </si>
  <si>
    <t>RHO 3333</t>
  </si>
  <si>
    <t>FILTRO COMBUSTIVEL WK1040</t>
  </si>
  <si>
    <t>Bomba alimentadora MWM</t>
  </si>
  <si>
    <t>Ficou no lugar do GG-17001 no dia 26/06/2025</t>
  </si>
  <si>
    <t>P20AKR-R-1B</t>
  </si>
  <si>
    <t>METALLEX</t>
  </si>
  <si>
    <t>Válvula de Retensão</t>
  </si>
  <si>
    <t>POR CONTA DELES</t>
  </si>
  <si>
    <t>AGROVIDA</t>
  </si>
  <si>
    <t>100KVA - MWM</t>
  </si>
  <si>
    <t>Correia GG-55 131200</t>
  </si>
  <si>
    <t>PETRO - SUS 13</t>
  </si>
  <si>
    <t>FICOU NO LUGAR DO GG-17002 03/07/2025</t>
  </si>
  <si>
    <t>AUTORIZADO POR FELIPE | SETOR DE JACUIPE
RESPONSÁVEIS: IVANALDO, ROCKY</t>
  </si>
  <si>
    <t>PETRORECONCAVO - MGP-61 - poço drs - RPP</t>
  </si>
  <si>
    <t>6/16/2025</t>
  </si>
  <si>
    <t xml:space="preserve">troca de óleo </t>
  </si>
  <si>
    <t>ficou no lugar do GG-5526 30/06/25</t>
  </si>
  <si>
    <t>VENDIDO</t>
  </si>
  <si>
    <t>pegoU 4 SUPORTES DE DSE CONTROLADOR madinei 10?07?2025 carregadr de bateria PERBRAS</t>
  </si>
  <si>
    <t>BOTOEIRA DE EMERGÊNCIA</t>
  </si>
  <si>
    <t>poço BB-19</t>
  </si>
  <si>
    <t>Autorizado por Ticiane</t>
  </si>
  <si>
    <t>PERBRAS - USI 77</t>
  </si>
  <si>
    <t>BATERIA 100A</t>
  </si>
  <si>
    <t>AUTORIZADO POR IGOR</t>
  </si>
  <si>
    <t>JA0040 + Reservatório + Contensão + Grade</t>
  </si>
  <si>
    <t>TERMINAL DE BATERIA</t>
  </si>
  <si>
    <t>obs2</t>
  </si>
  <si>
    <t>O gerador 55-31 que se encontra na sonda da Petro spt-24 está com radiador furado e com vazamento de óleo no retentor dianteiro</t>
  </si>
  <si>
    <t>ficou no lugar do GG-5515 15/07/2025</t>
  </si>
  <si>
    <t>Foi feito da substituição do radiador</t>
  </si>
  <si>
    <t>350KVA FILTRO DE COMBUSTIVEL WK-1040</t>
  </si>
  <si>
    <t>Tampa de Radiador TC</t>
  </si>
  <si>
    <t>SPT-23 - Alagoas</t>
  </si>
  <si>
    <t>regime</t>
  </si>
  <si>
    <t>Reservatório + 1000 L -65</t>
  </si>
  <si>
    <t>Reservatório + 1000 L -66</t>
  </si>
  <si>
    <t>Reservatório + 1000 L -67</t>
  </si>
  <si>
    <t>Reservatório + 1000 L -68</t>
  </si>
  <si>
    <t>Reservatório + 1000 L -69</t>
  </si>
  <si>
    <t>Reservatório + 1000 L -70</t>
  </si>
  <si>
    <t>Reservatório + 1000 L -71</t>
  </si>
  <si>
    <t>Reservatório + 1000 L -72</t>
  </si>
  <si>
    <t>Reservatório + 1000 L -73</t>
  </si>
  <si>
    <t xml:space="preserve"> Uma mangueira para drenar o óleo 3x8 longa 
e filtro racó  Próxima manutenção, levar um ou dois bujões para retirar o fluido</t>
  </si>
  <si>
    <t>n/a</t>
  </si>
  <si>
    <t>FICOU NO LUGAR DO GG-315 DIA 17/07</t>
  </si>
  <si>
    <t>Usou filtro de ar</t>
  </si>
  <si>
    <t>Pegaram filtro de combustivel + racó</t>
  </si>
  <si>
    <t xml:space="preserve">Solenóide </t>
  </si>
  <si>
    <t xml:space="preserve">TOMADA 3P+T 63A 220/240V </t>
  </si>
  <si>
    <t>STECK  ACOPL. VM N-4549</t>
  </si>
  <si>
    <t>poço BB-19 - Miranga</t>
  </si>
  <si>
    <t>QUEIMOU</t>
  </si>
  <si>
    <t>Usou uma solenoide de parada 12v</t>
  </si>
  <si>
    <t>Usou uma TOMADA 3P+T 32A 380/440V  4206</t>
  </si>
  <si>
    <t>CORREIA SILVERADO MAXION C/AR GATES 9502 13X1275</t>
  </si>
  <si>
    <t>Uma mangueira para drenar o óleo 3x8 longa e filtro racó
Próxima manutenção, levar um ou dois bujões para retirar o fluido</t>
  </si>
  <si>
    <t>2</t>
  </si>
  <si>
    <t>GERADOR GG-5524</t>
  </si>
  <si>
    <t>sem obs</t>
  </si>
  <si>
    <t xml:space="preserve">houve troca de bomba injetora e troca dos bicos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</si>
</sst>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R$&quot;* #,##0.00_);_(&quot;R$&quot;* \(#,##0.00\);_(&quot;R$&quot;* &quot;-&quot;??_);_(@_)"/>
    <numFmt numFmtId="165" formatCode="m/d/yyyy"/>
    <numFmt numFmtId="166" formatCode="000000"/>
    <numFmt numFmtId="167" formatCode="&quot;R$&quot;\ #,##0"/>
    <numFmt numFmtId="168" formatCode="0,000"/>
    <numFmt numFmtId="169" formatCode="[&gt;=1000000]0..&quot;M&quot;;[&gt;=1000]0&quot;K&quot;;General"/>
    <numFmt numFmtId="170" formatCode="00000"/>
    <numFmt numFmtId="171" formatCode="&quot;R$&quot;\ #,##0.00"/>
  </numFmts>
  <fonts count="5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u/>
      <sz val="14"/>
      <color theme="0"/>
      <name val="Segoe UI"/>
      <family val="2"/>
    </font>
    <font>
      <sz val="12"/>
      <color theme="1"/>
      <name val="Segoe UI"/>
      <family val="2"/>
    </font>
    <font>
      <sz val="11"/>
      <color theme="1"/>
      <name val="Segoe UI"/>
      <family val="2"/>
    </font>
    <font>
      <b/>
      <sz val="14"/>
      <color theme="0"/>
      <name val="Segoe UI"/>
      <family val="2"/>
    </font>
    <font>
      <b/>
      <sz val="12"/>
      <name val="Segoe UI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Segoe UI"/>
      <family val="2"/>
    </font>
    <font>
      <sz val="14"/>
      <color rgb="FFFF0000"/>
      <name val="Segoe UI"/>
      <family val="2"/>
    </font>
    <font>
      <sz val="14"/>
      <color theme="7"/>
      <name val="Segoe UI"/>
      <family val="2"/>
    </font>
    <font>
      <sz val="2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u/>
      <sz val="11"/>
      <color theme="0" tint="-4.9989318521683403E-2"/>
      <name val="Calibri"/>
      <family val="2"/>
      <scheme val="minor"/>
    </font>
    <font>
      <b/>
      <i/>
      <u/>
      <sz val="12"/>
      <color theme="0"/>
      <name val="Segoe UI"/>
      <family val="2"/>
    </font>
    <font>
      <u/>
      <sz val="11"/>
      <color theme="0" tint="-4.9989318521683403E-2"/>
      <name val="Segoe UI"/>
      <family val="2"/>
    </font>
    <font>
      <sz val="72"/>
      <color theme="1"/>
      <name val="Segoe UI"/>
      <family val="2"/>
    </font>
    <font>
      <sz val="11"/>
      <color theme="0" tint="-4.9989318521683403E-2"/>
      <name val="Segoe UI"/>
      <family val="2"/>
    </font>
    <font>
      <sz val="11"/>
      <color theme="1"/>
      <name val="Century Gothic"/>
      <family val="2"/>
    </font>
    <font>
      <sz val="11"/>
      <color theme="4"/>
      <name val="Century Gothic"/>
      <family val="2"/>
    </font>
    <font>
      <b/>
      <i/>
      <u/>
      <sz val="16"/>
      <color theme="0"/>
      <name val="Century Gothic"/>
      <family val="2"/>
    </font>
    <font>
      <sz val="16"/>
      <color theme="1"/>
      <name val="Century Gothic"/>
      <family val="2"/>
    </font>
    <font>
      <sz val="12"/>
      <color theme="1"/>
      <name val="Century Gothic"/>
      <family val="2"/>
    </font>
    <font>
      <b/>
      <i/>
      <u/>
      <sz val="14"/>
      <color theme="0"/>
      <name val="Century Gothic"/>
      <family val="2"/>
    </font>
    <font>
      <b/>
      <i/>
      <u/>
      <sz val="14"/>
      <color theme="9"/>
      <name val="Century Gothic"/>
      <family val="2"/>
    </font>
    <font>
      <b/>
      <i/>
      <u/>
      <sz val="12"/>
      <color theme="0"/>
      <name val="Century Gothic"/>
      <family val="2"/>
    </font>
    <font>
      <b/>
      <sz val="12"/>
      <name val="Century Gothic"/>
      <family val="2"/>
    </font>
    <font>
      <u/>
      <sz val="11"/>
      <color theme="0" tint="-4.9989318521683403E-2"/>
      <name val="Century Gothic"/>
      <family val="2"/>
    </font>
    <font>
      <sz val="11"/>
      <color theme="0" tint="-4.9989318521683403E-2"/>
      <name val="Century Gothic"/>
      <family val="2"/>
    </font>
    <font>
      <b/>
      <sz val="11"/>
      <color theme="1"/>
      <name val="Century Gothic"/>
      <family val="2"/>
    </font>
    <font>
      <sz val="20"/>
      <color theme="0"/>
      <name val="Century Gothic"/>
      <family val="2"/>
    </font>
    <font>
      <sz val="18"/>
      <color theme="1"/>
      <name val="Century Gothic"/>
      <family val="2"/>
    </font>
    <font>
      <b/>
      <sz val="18"/>
      <color theme="1"/>
      <name val="Century Gothic"/>
      <family val="2"/>
    </font>
    <font>
      <sz val="18"/>
      <color rgb="FFFF0000"/>
      <name val="Century Gothic"/>
      <family val="2"/>
    </font>
    <font>
      <sz val="18"/>
      <color rgb="FF002060"/>
      <name val="Century Gothic"/>
      <family val="2"/>
    </font>
    <font>
      <sz val="18"/>
      <color rgb="FFC00000"/>
      <name val="Century Gothic"/>
      <family val="2"/>
    </font>
    <font>
      <sz val="18"/>
      <color rgb="FF000000"/>
      <name val="Century Gothic"/>
      <family val="2"/>
    </font>
    <font>
      <sz val="18"/>
      <color theme="1"/>
      <name val="Segoe UI"/>
      <family val="2"/>
    </font>
    <font>
      <sz val="18"/>
      <color rgb="FF0070C0"/>
      <name val="Century Gothic"/>
      <family val="2"/>
    </font>
    <font>
      <sz val="14"/>
      <color theme="1"/>
      <name val="Calibri"/>
      <family val="2"/>
      <scheme val="minor"/>
    </font>
    <font>
      <b/>
      <sz val="14"/>
      <color theme="0"/>
      <name val="Century Gothic"/>
      <family val="2"/>
    </font>
    <font>
      <b/>
      <sz val="18"/>
      <color rgb="FF002060"/>
      <name val="Century Gothic"/>
      <family val="2"/>
    </font>
    <font>
      <b/>
      <sz val="18"/>
      <color theme="4" tint="-0.249977111117893"/>
      <name val="Century Gothic"/>
      <family val="2"/>
    </font>
    <font>
      <sz val="14"/>
      <color theme="1"/>
      <name val="Century Gothic"/>
      <family val="2"/>
    </font>
    <font>
      <u/>
      <sz val="12"/>
      <color theme="10"/>
      <name val="Segoe UI"/>
      <family val="2"/>
    </font>
    <font>
      <sz val="12"/>
      <color theme="0"/>
      <name val="Segoe UI"/>
      <family val="2"/>
    </font>
    <font>
      <b/>
      <i/>
      <u/>
      <sz val="12"/>
      <color theme="9"/>
      <name val="Segoe UI"/>
      <family val="2"/>
    </font>
    <font>
      <b/>
      <sz val="12"/>
      <color rgb="FF002060"/>
      <name val="Segoe UI"/>
      <family val="2"/>
    </font>
    <font>
      <b/>
      <sz val="12"/>
      <color theme="1"/>
      <name val="Segoe UI"/>
      <family val="2"/>
    </font>
    <font>
      <sz val="12"/>
      <color rgb="FFFF0000"/>
      <name val="Segoe UI"/>
      <family val="2"/>
    </font>
    <font>
      <b/>
      <i/>
      <u/>
      <sz val="12"/>
      <color theme="1"/>
      <name val="Segoe UI"/>
      <family val="2"/>
    </font>
    <font>
      <b/>
      <i/>
      <u/>
      <sz val="14"/>
      <color theme="1"/>
      <name val="Century Gothic"/>
      <family val="2"/>
    </font>
    <font>
      <sz val="10"/>
      <color rgb="FF6F6F6F"/>
      <name val="Arial"/>
      <family val="2"/>
    </font>
    <font>
      <sz val="10"/>
      <color rgb="FF6F6F6F"/>
      <name val="Arial"/>
      <family val="2"/>
    </font>
    <font>
      <sz val="10"/>
      <color rgb="FF6F6F6F"/>
      <name val="Arial"/>
      <family val="2"/>
    </font>
    <font>
      <i/>
      <u/>
      <sz val="14"/>
      <color theme="1"/>
      <name val="Century Gothic"/>
      <family val="2"/>
    </font>
  </fonts>
  <fills count="1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3"/>
        <bgColor indexed="64"/>
      </patternFill>
    </fill>
  </fills>
  <borders count="23">
    <border>
      <left/>
      <right/>
      <top/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theme="4"/>
      </bottom>
      <diagonal/>
    </border>
    <border>
      <left style="thin">
        <color theme="3"/>
      </left>
      <right style="thin">
        <color theme="3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230">
    <xf numFmtId="0" fontId="0" fillId="0" borderId="0" xfId="0"/>
    <xf numFmtId="0" fontId="0" fillId="3" borderId="0" xfId="0" applyFill="1"/>
    <xf numFmtId="0" fontId="3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/>
    <xf numFmtId="0" fontId="0" fillId="3" borderId="0" xfId="0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 wrapText="1"/>
    </xf>
    <xf numFmtId="0" fontId="8" fillId="0" borderId="0" xfId="0" applyFont="1"/>
    <xf numFmtId="0" fontId="4" fillId="0" borderId="3" xfId="0" applyFont="1" applyBorder="1" applyAlignment="1">
      <alignment horizontal="center" vertical="center"/>
    </xf>
    <xf numFmtId="14" fontId="4" fillId="0" borderId="3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4" fontId="4" fillId="0" borderId="9" xfId="0" applyNumberFormat="1" applyFont="1" applyBorder="1" applyAlignment="1">
      <alignment horizontal="center" vertical="center"/>
    </xf>
    <xf numFmtId="0" fontId="2" fillId="0" borderId="0" xfId="0" applyFont="1"/>
    <xf numFmtId="0" fontId="4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4" fillId="0" borderId="0" xfId="0" applyFont="1"/>
    <xf numFmtId="0" fontId="15" fillId="0" borderId="0" xfId="0" applyFont="1"/>
    <xf numFmtId="0" fontId="17" fillId="2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6" fillId="0" borderId="0" xfId="2" applyFont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165" fontId="4" fillId="0" borderId="0" xfId="0" applyNumberFormat="1" applyFont="1" applyAlignment="1">
      <alignment horizontal="center" vertical="center" wrapText="1"/>
    </xf>
    <xf numFmtId="164" fontId="0" fillId="0" borderId="0" xfId="0" applyNumberFormat="1"/>
    <xf numFmtId="167" fontId="0" fillId="0" borderId="0" xfId="0" applyNumberFormat="1"/>
    <xf numFmtId="168" fontId="0" fillId="0" borderId="0" xfId="0" applyNumberFormat="1"/>
    <xf numFmtId="0" fontId="21" fillId="3" borderId="0" xfId="0" applyFont="1" applyFill="1"/>
    <xf numFmtId="0" fontId="22" fillId="3" borderId="0" xfId="0" applyFont="1" applyFill="1"/>
    <xf numFmtId="0" fontId="21" fillId="0" borderId="0" xfId="0" applyFont="1"/>
    <xf numFmtId="0" fontId="23" fillId="2" borderId="0" xfId="0" applyFont="1" applyFill="1" applyAlignment="1">
      <alignment horizontal="center" vertical="center"/>
    </xf>
    <xf numFmtId="2" fontId="23" fillId="2" borderId="0" xfId="0" applyNumberFormat="1" applyFont="1" applyFill="1" applyAlignment="1">
      <alignment horizontal="center" vertical="center"/>
    </xf>
    <xf numFmtId="14" fontId="21" fillId="3" borderId="0" xfId="0" applyNumberFormat="1" applyFont="1" applyFill="1"/>
    <xf numFmtId="14" fontId="21" fillId="0" borderId="0" xfId="0" applyNumberFormat="1" applyFont="1"/>
    <xf numFmtId="0" fontId="26" fillId="2" borderId="2" xfId="0" applyFont="1" applyFill="1" applyBorder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4" fontId="26" fillId="2" borderId="0" xfId="0" applyNumberFormat="1" applyFont="1" applyFill="1" applyAlignment="1">
      <alignment horizontal="center" vertical="center"/>
    </xf>
    <xf numFmtId="0" fontId="21" fillId="0" borderId="0" xfId="0" applyFont="1" applyAlignment="1">
      <alignment horizontal="center" vertical="center"/>
    </xf>
    <xf numFmtId="14" fontId="21" fillId="0" borderId="0" xfId="0" applyNumberFormat="1" applyFont="1" applyAlignment="1">
      <alignment horizontal="center" vertical="center"/>
    </xf>
    <xf numFmtId="14" fontId="21" fillId="0" borderId="0" xfId="1" applyNumberFormat="1" applyFont="1" applyFill="1" applyAlignment="1">
      <alignment horizontal="center" vertical="center"/>
    </xf>
    <xf numFmtId="0" fontId="21" fillId="3" borderId="0" xfId="0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0" fontId="29" fillId="0" borderId="0" xfId="0" applyFont="1" applyAlignment="1">
      <alignment horizontal="center" vertical="center"/>
    </xf>
    <xf numFmtId="14" fontId="25" fillId="0" borderId="0" xfId="0" applyNumberFormat="1" applyFont="1" applyAlignment="1">
      <alignment horizontal="center" vertical="center" wrapText="1"/>
    </xf>
    <xf numFmtId="0" fontId="30" fillId="0" borderId="0" xfId="2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166" fontId="25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 wrapText="1"/>
    </xf>
    <xf numFmtId="0" fontId="31" fillId="0" borderId="0" xfId="0" applyFont="1"/>
    <xf numFmtId="166" fontId="21" fillId="3" borderId="0" xfId="0" applyNumberFormat="1" applyFont="1" applyFill="1" applyAlignment="1">
      <alignment horizontal="center" vertical="center"/>
    </xf>
    <xf numFmtId="166" fontId="21" fillId="0" borderId="0" xfId="0" applyNumberFormat="1" applyFont="1" applyAlignment="1">
      <alignment horizontal="center" vertical="center"/>
    </xf>
    <xf numFmtId="9" fontId="0" fillId="0" borderId="0" xfId="3" applyFont="1"/>
    <xf numFmtId="3" fontId="0" fillId="0" borderId="0" xfId="0" applyNumberFormat="1"/>
    <xf numFmtId="0" fontId="21" fillId="7" borderId="0" xfId="0" applyFont="1" applyFill="1"/>
    <xf numFmtId="0" fontId="21" fillId="4" borderId="0" xfId="0" applyFont="1" applyFill="1"/>
    <xf numFmtId="0" fontId="0" fillId="0" borderId="0" xfId="0" applyAlignment="1">
      <alignment horizontal="left" indent="1"/>
    </xf>
    <xf numFmtId="169" fontId="0" fillId="0" borderId="0" xfId="0" applyNumberFormat="1"/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0" fillId="0" borderId="0" xfId="0" applyAlignment="1">
      <alignment horizontal="center" vertical="center"/>
    </xf>
    <xf numFmtId="0" fontId="25" fillId="3" borderId="0" xfId="0" applyFont="1" applyFill="1" applyAlignment="1">
      <alignment horizontal="right"/>
    </xf>
    <xf numFmtId="0" fontId="25" fillId="0" borderId="0" xfId="0" applyFont="1" applyAlignment="1">
      <alignment horizontal="right"/>
    </xf>
    <xf numFmtId="0" fontId="32" fillId="0" borderId="14" xfId="0" applyFont="1" applyBorder="1" applyAlignment="1">
      <alignment horizontal="center" vertical="center"/>
    </xf>
    <xf numFmtId="0" fontId="32" fillId="0" borderId="15" xfId="0" applyFont="1" applyBorder="1" applyAlignment="1">
      <alignment horizontal="center" vertical="center"/>
    </xf>
    <xf numFmtId="166" fontId="32" fillId="0" borderId="15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49" fontId="21" fillId="3" borderId="0" xfId="0" applyNumberFormat="1" applyFont="1" applyFill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3" fillId="2" borderId="17" xfId="0" applyFont="1" applyFill="1" applyBorder="1" applyAlignment="1">
      <alignment horizontal="center" vertical="center"/>
    </xf>
    <xf numFmtId="2" fontId="23" fillId="2" borderId="17" xfId="0" applyNumberFormat="1" applyFont="1" applyFill="1" applyBorder="1" applyAlignment="1">
      <alignment horizontal="center" vertical="center"/>
    </xf>
    <xf numFmtId="0" fontId="34" fillId="0" borderId="18" xfId="0" applyFont="1" applyBorder="1" applyAlignment="1">
      <alignment horizontal="center" vertical="center" wrapText="1"/>
    </xf>
    <xf numFmtId="14" fontId="36" fillId="0" borderId="18" xfId="0" applyNumberFormat="1" applyFont="1" applyBorder="1" applyAlignment="1">
      <alignment horizontal="center" vertical="center" wrapText="1"/>
    </xf>
    <xf numFmtId="0" fontId="37" fillId="0" borderId="18" xfId="0" applyFont="1" applyBorder="1" applyAlignment="1">
      <alignment horizontal="center" vertical="center" wrapText="1"/>
    </xf>
    <xf numFmtId="0" fontId="35" fillId="0" borderId="18" xfId="0" applyFont="1" applyBorder="1" applyAlignment="1">
      <alignment horizontal="center" vertical="center"/>
    </xf>
    <xf numFmtId="14" fontId="34" fillId="0" borderId="18" xfId="0" applyNumberFormat="1" applyFont="1" applyBorder="1" applyAlignment="1">
      <alignment horizontal="center" vertical="center" wrapText="1"/>
    </xf>
    <xf numFmtId="16" fontId="37" fillId="0" borderId="18" xfId="0" applyNumberFormat="1" applyFont="1" applyBorder="1" applyAlignment="1">
      <alignment horizontal="center" vertical="center" wrapText="1"/>
    </xf>
    <xf numFmtId="16" fontId="36" fillId="0" borderId="18" xfId="0" applyNumberFormat="1" applyFont="1" applyBorder="1" applyAlignment="1">
      <alignment horizontal="center" vertical="center" wrapText="1"/>
    </xf>
    <xf numFmtId="0" fontId="36" fillId="0" borderId="18" xfId="0" applyFont="1" applyBorder="1" applyAlignment="1">
      <alignment horizontal="center" vertical="center" wrapText="1"/>
    </xf>
    <xf numFmtId="14" fontId="37" fillId="0" borderId="18" xfId="0" applyNumberFormat="1" applyFont="1" applyBorder="1" applyAlignment="1">
      <alignment horizontal="center" vertical="center" wrapText="1"/>
    </xf>
    <xf numFmtId="0" fontId="39" fillId="0" borderId="18" xfId="0" applyFont="1" applyBorder="1" applyAlignment="1">
      <alignment horizontal="center" vertical="center" wrapText="1"/>
    </xf>
    <xf numFmtId="14" fontId="38" fillId="0" borderId="18" xfId="0" applyNumberFormat="1" applyFont="1" applyBorder="1" applyAlignment="1">
      <alignment horizontal="center" vertical="center" wrapText="1"/>
    </xf>
    <xf numFmtId="14" fontId="39" fillId="0" borderId="18" xfId="0" applyNumberFormat="1" applyFont="1" applyBorder="1" applyAlignment="1">
      <alignment horizontal="center" vertical="center" wrapText="1"/>
    </xf>
    <xf numFmtId="0" fontId="40" fillId="0" borderId="18" xfId="0" applyFont="1" applyBorder="1" applyAlignment="1">
      <alignment horizontal="center" vertical="center" wrapText="1"/>
    </xf>
    <xf numFmtId="0" fontId="41" fillId="0" borderId="18" xfId="0" applyFont="1" applyBorder="1" applyAlignment="1">
      <alignment horizontal="center" vertical="center" wrapText="1"/>
    </xf>
    <xf numFmtId="0" fontId="34" fillId="0" borderId="16" xfId="0" applyFont="1" applyBorder="1" applyAlignment="1">
      <alignment horizontal="center" vertical="center" wrapText="1"/>
    </xf>
    <xf numFmtId="0" fontId="35" fillId="0" borderId="16" xfId="0" applyFont="1" applyBorder="1" applyAlignment="1">
      <alignment horizontal="center" vertical="center"/>
    </xf>
    <xf numFmtId="14" fontId="34" fillId="0" borderId="16" xfId="0" quotePrefix="1" applyNumberFormat="1" applyFont="1" applyBorder="1" applyAlignment="1">
      <alignment horizontal="center" vertical="center"/>
    </xf>
    <xf numFmtId="14" fontId="25" fillId="3" borderId="0" xfId="0" applyNumberFormat="1" applyFont="1" applyFill="1" applyAlignment="1">
      <alignment horizontal="center" vertical="center"/>
    </xf>
    <xf numFmtId="14" fontId="25" fillId="0" borderId="0" xfId="0" applyNumberFormat="1" applyFont="1" applyAlignment="1">
      <alignment horizontal="center" vertical="center"/>
    </xf>
    <xf numFmtId="14" fontId="23" fillId="2" borderId="17" xfId="0" applyNumberFormat="1" applyFont="1" applyFill="1" applyBorder="1" applyAlignment="1">
      <alignment horizontal="center" vertical="center"/>
    </xf>
    <xf numFmtId="14" fontId="23" fillId="2" borderId="0" xfId="0" applyNumberFormat="1" applyFont="1" applyFill="1" applyAlignment="1">
      <alignment horizontal="center" vertical="center"/>
    </xf>
    <xf numFmtId="165" fontId="42" fillId="0" borderId="0" xfId="0" applyNumberFormat="1" applyFont="1" applyAlignment="1">
      <alignment horizontal="center" vertical="center"/>
    </xf>
    <xf numFmtId="14" fontId="21" fillId="3" borderId="0" xfId="0" applyNumberFormat="1" applyFont="1" applyFill="1" applyAlignment="1">
      <alignment horizontal="left" vertical="top"/>
    </xf>
    <xf numFmtId="14" fontId="21" fillId="0" borderId="0" xfId="0" applyNumberFormat="1" applyFont="1" applyAlignment="1">
      <alignment horizontal="left" vertical="top"/>
    </xf>
    <xf numFmtId="0" fontId="21" fillId="8" borderId="0" xfId="0" applyFont="1" applyFill="1"/>
    <xf numFmtId="0" fontId="37" fillId="0" borderId="16" xfId="0" applyFont="1" applyBorder="1" applyAlignment="1">
      <alignment horizontal="center" vertical="center" wrapText="1"/>
    </xf>
    <xf numFmtId="0" fontId="43" fillId="9" borderId="0" xfId="0" applyFont="1" applyFill="1"/>
    <xf numFmtId="0" fontId="10" fillId="0" borderId="0" xfId="2"/>
    <xf numFmtId="0" fontId="34" fillId="6" borderId="18" xfId="0" applyFont="1" applyFill="1" applyBorder="1" applyAlignment="1">
      <alignment horizontal="center" vertical="center" wrapText="1"/>
    </xf>
    <xf numFmtId="0" fontId="34" fillId="6" borderId="4" xfId="0" applyFont="1" applyFill="1" applyBorder="1" applyAlignment="1">
      <alignment horizontal="center" vertical="center" wrapText="1"/>
    </xf>
    <xf numFmtId="0" fontId="21" fillId="0" borderId="0" xfId="0" applyFont="1" applyAlignment="1">
      <alignment wrapText="1"/>
    </xf>
    <xf numFmtId="0" fontId="21" fillId="3" borderId="0" xfId="0" applyFont="1" applyFill="1" applyAlignment="1">
      <alignment wrapText="1"/>
    </xf>
    <xf numFmtId="0" fontId="21" fillId="4" borderId="0" xfId="0" applyFont="1" applyFill="1" applyAlignment="1">
      <alignment wrapText="1"/>
    </xf>
    <xf numFmtId="0" fontId="34" fillId="0" borderId="4" xfId="0" applyFont="1" applyBorder="1" applyAlignment="1">
      <alignment horizontal="center" vertical="center" wrapText="1"/>
    </xf>
    <xf numFmtId="170" fontId="24" fillId="0" borderId="0" xfId="1" applyNumberFormat="1" applyFont="1" applyBorder="1" applyAlignment="1">
      <alignment horizontal="center"/>
    </xf>
    <xf numFmtId="0" fontId="45" fillId="6" borderId="0" xfId="0" applyFont="1" applyFill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4" fillId="6" borderId="19" xfId="0" applyFont="1" applyFill="1" applyBorder="1" applyAlignment="1">
      <alignment horizontal="center" vertical="center" wrapText="1"/>
    </xf>
    <xf numFmtId="0" fontId="35" fillId="6" borderId="18" xfId="0" applyFont="1" applyFill="1" applyBorder="1" applyAlignment="1">
      <alignment horizontal="center" vertical="center"/>
    </xf>
    <xf numFmtId="16" fontId="38" fillId="0" borderId="18" xfId="0" applyNumberFormat="1" applyFont="1" applyBorder="1" applyAlignment="1">
      <alignment horizontal="center" vertical="center" wrapText="1"/>
    </xf>
    <xf numFmtId="14" fontId="0" fillId="0" borderId="0" xfId="0" applyNumberFormat="1" applyAlignment="1">
      <alignment horizontal="left"/>
    </xf>
    <xf numFmtId="0" fontId="11" fillId="0" borderId="16" xfId="0" applyFont="1" applyBorder="1" applyAlignment="1">
      <alignment horizontal="center" vertical="center" wrapText="1"/>
    </xf>
    <xf numFmtId="14" fontId="11" fillId="0" borderId="16" xfId="0" applyNumberFormat="1" applyFont="1" applyBorder="1" applyAlignment="1">
      <alignment horizontal="center" vertical="center" wrapText="1"/>
    </xf>
    <xf numFmtId="14" fontId="0" fillId="3" borderId="0" xfId="0" applyNumberFormat="1" applyFill="1" applyAlignment="1">
      <alignment horizontal="center" vertical="center"/>
    </xf>
    <xf numFmtId="14" fontId="0" fillId="0" borderId="0" xfId="0" applyNumberFormat="1"/>
    <xf numFmtId="14" fontId="11" fillId="0" borderId="0" xfId="0" applyNumberFormat="1" applyFont="1" applyAlignment="1">
      <alignment horizontal="center" vertical="center" wrapText="1"/>
    </xf>
    <xf numFmtId="14" fontId="42" fillId="0" borderId="0" xfId="0" applyNumberFormat="1" applyFont="1" applyAlignment="1">
      <alignment horizontal="center" vertical="center"/>
    </xf>
    <xf numFmtId="16" fontId="25" fillId="0" borderId="0" xfId="0" applyNumberFormat="1" applyFont="1" applyAlignment="1">
      <alignment horizontal="center" vertical="center"/>
    </xf>
    <xf numFmtId="0" fontId="34" fillId="0" borderId="17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14" fontId="17" fillId="2" borderId="0" xfId="0" applyNumberFormat="1" applyFont="1" applyFill="1" applyAlignment="1">
      <alignment horizontal="center" vertical="center"/>
    </xf>
    <xf numFmtId="164" fontId="49" fillId="2" borderId="0" xfId="1" applyFont="1" applyFill="1" applyBorder="1" applyAlignment="1">
      <alignment horizontal="center" vertical="center"/>
    </xf>
    <xf numFmtId="0" fontId="17" fillId="2" borderId="0" xfId="1" applyNumberFormat="1" applyFont="1" applyFill="1" applyBorder="1" applyAlignment="1">
      <alignment horizontal="center" vertical="center"/>
    </xf>
    <xf numFmtId="0" fontId="17" fillId="2" borderId="2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50" fillId="0" borderId="0" xfId="0" applyFont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51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3" fillId="0" borderId="0" xfId="0" applyNumberFormat="1" applyFont="1" applyAlignment="1">
      <alignment horizontal="center" vertical="center"/>
    </xf>
    <xf numFmtId="0" fontId="4" fillId="0" borderId="0" xfId="1" applyNumberFormat="1" applyFont="1" applyFill="1" applyBorder="1" applyAlignment="1">
      <alignment horizontal="center" vertical="center"/>
    </xf>
    <xf numFmtId="164" fontId="4" fillId="0" borderId="0" xfId="1" applyFont="1" applyBorder="1" applyAlignment="1">
      <alignment horizontal="center" vertical="center"/>
    </xf>
    <xf numFmtId="0" fontId="4" fillId="0" borderId="0" xfId="1" applyNumberFormat="1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4" fillId="0" borderId="0" xfId="1" applyNumberFormat="1" applyFont="1" applyAlignment="1">
      <alignment horizontal="center" vertical="center"/>
    </xf>
    <xf numFmtId="170" fontId="4" fillId="0" borderId="0" xfId="1" applyNumberFormat="1" applyFont="1" applyBorder="1" applyAlignment="1">
      <alignment horizontal="center" vertical="center"/>
    </xf>
    <xf numFmtId="164" fontId="4" fillId="0" borderId="0" xfId="1" applyFont="1" applyAlignment="1">
      <alignment horizontal="center" vertical="center"/>
    </xf>
    <xf numFmtId="164" fontId="4" fillId="0" borderId="0" xfId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4" fontId="4" fillId="3" borderId="0" xfId="0" applyNumberFormat="1" applyFont="1" applyFill="1" applyAlignment="1">
      <alignment horizontal="center" vertical="center"/>
    </xf>
    <xf numFmtId="2" fontId="4" fillId="3" borderId="0" xfId="0" applyNumberFormat="1" applyFont="1" applyFill="1" applyAlignment="1">
      <alignment horizontal="center" vertical="center"/>
    </xf>
    <xf numFmtId="164" fontId="4" fillId="3" borderId="0" xfId="1" applyFont="1" applyFill="1" applyAlignment="1">
      <alignment horizontal="center" vertical="center"/>
    </xf>
    <xf numFmtId="0" fontId="4" fillId="3" borderId="0" xfId="1" applyNumberFormat="1" applyFont="1" applyFill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7" fillId="4" borderId="0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7" fillId="0" borderId="0" xfId="2" applyFont="1" applyAlignment="1">
      <alignment horizontal="center" vertical="center"/>
    </xf>
    <xf numFmtId="14" fontId="36" fillId="6" borderId="18" xfId="0" applyNumberFormat="1" applyFont="1" applyFill="1" applyBorder="1" applyAlignment="1">
      <alignment horizontal="center" vertical="center" wrapText="1"/>
    </xf>
    <xf numFmtId="0" fontId="37" fillId="6" borderId="18" xfId="0" applyFont="1" applyFill="1" applyBorder="1" applyAlignment="1">
      <alignment horizontal="center" vertical="center" wrapText="1"/>
    </xf>
    <xf numFmtId="14" fontId="34" fillId="6" borderId="18" xfId="0" applyNumberFormat="1" applyFont="1" applyFill="1" applyBorder="1" applyAlignment="1">
      <alignment horizontal="center" vertical="center" wrapText="1"/>
    </xf>
    <xf numFmtId="0" fontId="11" fillId="6" borderId="18" xfId="0" applyFont="1" applyFill="1" applyBorder="1" applyAlignment="1">
      <alignment horizontal="center" vertical="center" wrapText="1"/>
    </xf>
    <xf numFmtId="0" fontId="11" fillId="0" borderId="18" xfId="0" applyFont="1" applyBorder="1" applyAlignment="1">
      <alignment horizontal="center" vertical="center" wrapText="1"/>
    </xf>
    <xf numFmtId="0" fontId="0" fillId="0" borderId="18" xfId="0" applyBorder="1"/>
    <xf numFmtId="165" fontId="11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16" fontId="51" fillId="0" borderId="0" xfId="0" applyNumberFormat="1" applyFont="1" applyAlignment="1">
      <alignment horizontal="center" vertical="center"/>
    </xf>
    <xf numFmtId="14" fontId="46" fillId="0" borderId="0" xfId="0" applyNumberFormat="1" applyFont="1" applyAlignment="1">
      <alignment horizontal="center" vertical="center"/>
    </xf>
    <xf numFmtId="14" fontId="42" fillId="0" borderId="16" xfId="0" applyNumberFormat="1" applyFont="1" applyBorder="1" applyAlignment="1">
      <alignment horizontal="center" vertical="center"/>
    </xf>
    <xf numFmtId="0" fontId="11" fillId="6" borderId="0" xfId="0" applyFont="1" applyFill="1" applyAlignment="1">
      <alignment horizontal="center" vertical="center" wrapText="1"/>
    </xf>
    <xf numFmtId="49" fontId="21" fillId="3" borderId="0" xfId="0" applyNumberFormat="1" applyFont="1" applyFill="1"/>
    <xf numFmtId="49" fontId="21" fillId="0" borderId="0" xfId="0" applyNumberFormat="1" applyFont="1"/>
    <xf numFmtId="49" fontId="26" fillId="2" borderId="2" xfId="0" applyNumberFormat="1" applyFont="1" applyFill="1" applyBorder="1" applyAlignment="1">
      <alignment horizontal="center" vertical="center"/>
    </xf>
    <xf numFmtId="49" fontId="26" fillId="2" borderId="0" xfId="0" applyNumberFormat="1" applyFont="1" applyFill="1" applyAlignment="1">
      <alignment horizontal="center" vertical="center"/>
    </xf>
    <xf numFmtId="49" fontId="21" fillId="3" borderId="0" xfId="1" applyNumberFormat="1" applyFont="1" applyFill="1"/>
    <xf numFmtId="49" fontId="21" fillId="0" borderId="12" xfId="1" applyNumberFormat="1" applyFont="1" applyBorder="1" applyAlignment="1">
      <alignment horizontal="center" vertical="center"/>
    </xf>
    <xf numFmtId="49" fontId="25" fillId="0" borderId="13" xfId="1" applyNumberFormat="1" applyFont="1" applyFill="1" applyBorder="1" applyAlignment="1">
      <alignment horizontal="center" vertical="center"/>
    </xf>
    <xf numFmtId="49" fontId="21" fillId="0" borderId="0" xfId="1" applyNumberFormat="1" applyFont="1" applyFill="1"/>
    <xf numFmtId="171" fontId="21" fillId="3" borderId="0" xfId="0" applyNumberFormat="1" applyFont="1" applyFill="1"/>
    <xf numFmtId="171" fontId="21" fillId="0" borderId="12" xfId="1" applyNumberFormat="1" applyFont="1" applyFill="1" applyBorder="1" applyAlignment="1">
      <alignment horizontal="center" vertical="center"/>
    </xf>
    <xf numFmtId="171" fontId="21" fillId="0" borderId="0" xfId="1" applyNumberFormat="1" applyFont="1"/>
    <xf numFmtId="171" fontId="27" fillId="2" borderId="0" xfId="1" applyNumberFormat="1" applyFont="1" applyFill="1" applyBorder="1" applyAlignment="1">
      <alignment horizontal="center" vertical="center"/>
    </xf>
    <xf numFmtId="171" fontId="21" fillId="0" borderId="0" xfId="1" applyNumberFormat="1" applyFont="1" applyFill="1" applyBorder="1" applyAlignment="1">
      <alignment horizontal="center" vertical="center"/>
    </xf>
    <xf numFmtId="171" fontId="21" fillId="0" borderId="0" xfId="0" applyNumberFormat="1" applyFont="1"/>
    <xf numFmtId="1" fontId="21" fillId="3" borderId="0" xfId="0" applyNumberFormat="1" applyFont="1" applyFill="1"/>
    <xf numFmtId="1" fontId="21" fillId="0" borderId="0" xfId="0" applyNumberFormat="1" applyFont="1"/>
    <xf numFmtId="1" fontId="26" fillId="2" borderId="1" xfId="1" applyNumberFormat="1" applyFont="1" applyFill="1" applyBorder="1" applyAlignment="1">
      <alignment horizontal="center" vertical="center"/>
    </xf>
    <xf numFmtId="1" fontId="26" fillId="2" borderId="0" xfId="1" applyNumberFormat="1" applyFont="1" applyFill="1" applyBorder="1" applyAlignment="1">
      <alignment horizontal="center" vertical="center"/>
    </xf>
    <xf numFmtId="1" fontId="21" fillId="0" borderId="0" xfId="1" applyNumberFormat="1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14" fontId="54" fillId="0" borderId="0" xfId="0" applyNumberFormat="1" applyFont="1" applyAlignment="1">
      <alignment horizontal="center" vertical="center"/>
    </xf>
    <xf numFmtId="0" fontId="43" fillId="9" borderId="6" xfId="0" applyFont="1" applyFill="1" applyBorder="1"/>
    <xf numFmtId="0" fontId="43" fillId="9" borderId="7" xfId="0" applyFont="1" applyFill="1" applyBorder="1"/>
    <xf numFmtId="0" fontId="43" fillId="9" borderId="8" xfId="0" applyFont="1" applyFill="1" applyBorder="1"/>
    <xf numFmtId="0" fontId="21" fillId="7" borderId="4" xfId="0" applyFont="1" applyFill="1" applyBorder="1"/>
    <xf numFmtId="0" fontId="21" fillId="0" borderId="3" xfId="0" applyFont="1" applyBorder="1"/>
    <xf numFmtId="0" fontId="21" fillId="7" borderId="3" xfId="0" applyFont="1" applyFill="1" applyBorder="1"/>
    <xf numFmtId="0" fontId="0" fillId="7" borderId="5" xfId="0" applyFill="1" applyBorder="1"/>
    <xf numFmtId="0" fontId="21" fillId="7" borderId="9" xfId="0" applyFont="1" applyFill="1" applyBorder="1"/>
    <xf numFmtId="0" fontId="21" fillId="7" borderId="10" xfId="0" applyFont="1" applyFill="1" applyBorder="1"/>
    <xf numFmtId="0" fontId="21" fillId="7" borderId="5" xfId="0" applyFont="1" applyFill="1" applyBorder="1"/>
    <xf numFmtId="0" fontId="21" fillId="0" borderId="21" xfId="0" applyFont="1" applyBorder="1"/>
    <xf numFmtId="0" fontId="21" fillId="0" borderId="12" xfId="0" applyFont="1" applyBorder="1" applyAlignment="1">
      <alignment horizontal="center" vertical="center"/>
    </xf>
    <xf numFmtId="49" fontId="21" fillId="0" borderId="12" xfId="0" applyNumberFormat="1" applyFont="1" applyBorder="1" applyAlignment="1">
      <alignment horizontal="center" vertical="center"/>
    </xf>
    <xf numFmtId="166" fontId="21" fillId="0" borderId="12" xfId="0" applyNumberFormat="1" applyFont="1" applyBorder="1" applyAlignment="1">
      <alignment horizontal="center" vertical="center"/>
    </xf>
    <xf numFmtId="0" fontId="25" fillId="0" borderId="12" xfId="0" applyFont="1" applyBorder="1" applyAlignment="1">
      <alignment horizontal="right"/>
    </xf>
    <xf numFmtId="14" fontId="34" fillId="0" borderId="16" xfId="0" applyNumberFormat="1" applyFont="1" applyBorder="1" applyAlignment="1">
      <alignment horizontal="center" vertical="center" wrapText="1"/>
    </xf>
    <xf numFmtId="14" fontId="48" fillId="4" borderId="0" xfId="0" applyNumberFormat="1" applyFont="1" applyFill="1" applyAlignment="1">
      <alignment horizontal="center" vertical="center"/>
    </xf>
    <xf numFmtId="0" fontId="56" fillId="0" borderId="0" xfId="0" applyFont="1"/>
    <xf numFmtId="0" fontId="57" fillId="0" borderId="0" xfId="0" applyFont="1"/>
    <xf numFmtId="0" fontId="35" fillId="0" borderId="0" xfId="0" applyFont="1" applyAlignment="1">
      <alignment horizontal="center" vertical="center"/>
    </xf>
    <xf numFmtId="14" fontId="4" fillId="0" borderId="18" xfId="0" applyNumberFormat="1" applyFont="1" applyBorder="1" applyAlignment="1">
      <alignment horizontal="center" vertical="center"/>
    </xf>
    <xf numFmtId="0" fontId="21" fillId="0" borderId="12" xfId="0" applyFont="1" applyBorder="1"/>
    <xf numFmtId="0" fontId="21" fillId="0" borderId="22" xfId="0" applyFont="1" applyBorder="1"/>
    <xf numFmtId="14" fontId="21" fillId="0" borderId="12" xfId="0" applyNumberFormat="1" applyFont="1" applyBorder="1" applyAlignment="1">
      <alignment horizontal="left" vertical="top"/>
    </xf>
    <xf numFmtId="49" fontId="54" fillId="0" borderId="0" xfId="0" applyNumberFormat="1" applyFont="1" applyAlignment="1">
      <alignment horizontal="center" vertical="center"/>
    </xf>
    <xf numFmtId="49" fontId="58" fillId="0" borderId="0" xfId="0" applyNumberFormat="1" applyFont="1" applyAlignment="1">
      <alignment horizontal="center" vertical="center"/>
    </xf>
    <xf numFmtId="165" fontId="54" fillId="0" borderId="0" xfId="0" applyNumberFormat="1" applyFont="1" applyAlignment="1">
      <alignment horizontal="center" vertical="center"/>
    </xf>
    <xf numFmtId="165" fontId="54" fillId="0" borderId="0" xfId="1" applyNumberFormat="1" applyFont="1" applyFill="1" applyAlignment="1">
      <alignment horizontal="center" vertical="center"/>
    </xf>
    <xf numFmtId="49" fontId="54" fillId="0" borderId="0" xfId="1" applyNumberFormat="1" applyFont="1" applyFill="1" applyAlignment="1">
      <alignment horizontal="center" vertical="center"/>
    </xf>
    <xf numFmtId="171" fontId="54" fillId="0" borderId="0" xfId="1" applyNumberFormat="1" applyFont="1" applyFill="1" applyBorder="1" applyAlignment="1">
      <alignment horizontal="center" vertical="center"/>
    </xf>
    <xf numFmtId="1" fontId="54" fillId="0" borderId="0" xfId="1" applyNumberFormat="1" applyFont="1" applyFill="1" applyBorder="1" applyAlignment="1">
      <alignment horizontal="center" vertical="center"/>
    </xf>
    <xf numFmtId="14" fontId="37" fillId="0" borderId="0" xfId="0" applyNumberFormat="1" applyFont="1" applyAlignment="1">
      <alignment horizontal="center" vertical="center" wrapText="1"/>
    </xf>
  </cellXfs>
  <cellStyles count="4">
    <cellStyle name="Hiperlink" xfId="2" builtinId="8"/>
    <cellStyle name="Moeda" xfId="1" builtinId="4"/>
    <cellStyle name="Normal" xfId="0" builtinId="0"/>
    <cellStyle name="Porcentagem" xfId="3" builtinId="5"/>
  </cellStyles>
  <dxfs count="16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0" formatCode="General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0" formatCode="General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66" formatCode="0000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65" formatCode="m/d/yyyy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entury Gothic"/>
        <family val="2"/>
        <scheme val="none"/>
      </font>
      <numFmt numFmtId="166" formatCode="00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Century Gothic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none"/>
      </font>
      <numFmt numFmtId="165" formatCode="m/d/yyyy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none"/>
      </font>
      <numFmt numFmtId="165" formatCode="m/d/yyyy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theme="9"/>
        </top>
      </border>
    </dxf>
    <dxf>
      <font>
        <strike val="0"/>
        <outline val="0"/>
        <shadow val="0"/>
        <vertAlign val="baseline"/>
        <name val="Century Gothic"/>
        <family val="2"/>
        <scheme val="none"/>
      </font>
      <alignment horizontal="center" vertical="center" textRotation="0" indent="0" justifyLastLine="0" shrinkToFit="0" readingOrder="0"/>
    </dxf>
    <dxf>
      <font>
        <b/>
        <i/>
        <strike val="0"/>
        <condense val="0"/>
        <extend val="0"/>
        <outline val="0"/>
        <shadow val="0"/>
        <u/>
        <vertAlign val="baseline"/>
        <sz val="14"/>
        <color theme="0"/>
        <name val="Century Gothic"/>
        <family val="2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Segoe U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Segoe U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Segoe UI"/>
        <family val="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Segoe UI"/>
        <family val="2"/>
        <scheme val="none"/>
      </font>
      <alignment horizontal="center" vertical="center" textRotation="0" wrapText="1" indent="0" justifyLastLine="0" shrinkToFit="0" readingOrder="0"/>
    </dxf>
    <dxf>
      <font>
        <sz val="14"/>
      </font>
      <numFmt numFmtId="165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Segoe UI"/>
        <family val="2"/>
        <scheme val="none"/>
      </font>
      <numFmt numFmtId="165" formatCode="m/d/yyyy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Segoe U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Segoe UI"/>
        <family val="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color theme="1" tint="0.499984740745262"/>
      </font>
    </dxf>
    <dxf>
      <font>
        <b/>
        <i val="0"/>
        <color theme="1" tint="0.49998474074526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entury Gothic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entury Gothic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entury Gothic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entury Gothic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entury Gothic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entury Gothic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Century Gothic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entury Gothic"/>
        <family val="2"/>
        <scheme val="none"/>
      </font>
      <numFmt numFmtId="165" formatCode="m/d/yyyy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Century Gothic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entury Gothic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entury Gothic"/>
        <family val="2"/>
        <scheme val="none"/>
      </font>
      <alignment horizontal="center" vertical="center" textRotation="0" wrapText="1" indent="0" justifyLastLine="0" shrinkToFit="0" readingOrder="0"/>
    </dxf>
    <dxf>
      <border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/>
        <vertAlign val="baseline"/>
        <sz val="16"/>
        <color theme="0"/>
        <name val="Century Gothic"/>
        <family val="2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color theme="1" tint="0.49998474074526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solid">
          <fgColor indexed="64"/>
          <bgColor theme="0" tint="-4.9989318521683403E-2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entury Gothic"/>
        <family val="2"/>
        <scheme val="none"/>
      </font>
      <fill>
        <patternFill patternType="solid">
          <fgColor indexed="64"/>
          <bgColor theme="3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color theme="1"/>
        <name val="Century Gothic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/>
        <vertAlign val="baseline"/>
        <sz val="14"/>
        <color theme="1"/>
        <name val="Century Gothic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/>
        <vertAlign val="baseline"/>
        <sz val="14"/>
        <color theme="1"/>
        <name val="Century Gothic"/>
        <family val="2"/>
        <scheme val="none"/>
      </font>
      <numFmt numFmtId="171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/>
        <vertAlign val="baseline"/>
        <sz val="14"/>
        <color theme="1"/>
        <name val="Century Gothic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/>
        <vertAlign val="baseline"/>
        <sz val="14"/>
        <color theme="1"/>
        <name val="Century Gothic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/>
        <vertAlign val="baseline"/>
        <sz val="14"/>
        <color theme="1"/>
        <name val="Century Gothic"/>
        <family val="2"/>
        <scheme val="none"/>
      </font>
      <numFmt numFmtId="165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/>
        <vertAlign val="baseline"/>
        <sz val="14"/>
        <color theme="1"/>
        <name val="Century Gothic"/>
        <family val="2"/>
        <scheme val="none"/>
      </font>
      <numFmt numFmtId="165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/>
        <vertAlign val="baseline"/>
        <sz val="14"/>
        <color theme="1"/>
        <name val="Century Gothic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/>
        <vertAlign val="baseline"/>
        <sz val="14"/>
        <color theme="1"/>
        <name val="Century Gothic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/>
        <vertAlign val="baseline"/>
        <sz val="14"/>
        <color theme="1"/>
        <name val="Century Gothic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9"/>
        </top>
      </border>
    </dxf>
    <dxf>
      <font>
        <b/>
        <i/>
        <strike val="0"/>
        <condense val="0"/>
        <extend val="0"/>
        <outline val="0"/>
        <shadow val="0"/>
        <u/>
        <vertAlign val="baseline"/>
        <sz val="14"/>
        <color theme="0"/>
        <name val="Century Gothic"/>
        <family val="2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ont>
        <b/>
        <i val="0"/>
        <color theme="6"/>
      </font>
    </dxf>
    <dxf>
      <font>
        <b/>
        <i val="0"/>
        <color theme="1" tint="0.499984740745262"/>
      </font>
    </dxf>
    <dxf>
      <font>
        <b/>
        <i val="0"/>
        <color rgb="FF002060"/>
      </font>
    </dxf>
    <dxf>
      <font>
        <b/>
        <i val="0"/>
        <color rgb="FF0070C0"/>
      </font>
    </dxf>
    <dxf>
      <font>
        <b/>
        <i val="0"/>
        <color rgb="FFC00000"/>
      </font>
    </dxf>
    <dxf>
      <font>
        <b/>
        <i val="0"/>
        <color theme="4"/>
      </font>
    </dxf>
    <dxf>
      <font>
        <color rgb="FF00206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0" formatCode="General"/>
      <fill>
        <patternFill>
          <fgColor indexed="64"/>
          <bgColor rgb="FF4472C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165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165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Segoe U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/>
        <vertAlign val="baseline"/>
        <sz val="12"/>
        <color theme="0"/>
        <name val="Segoe UI"/>
        <family val="2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3"/>
        </left>
        <right style="thin">
          <color theme="3"/>
        </right>
        <top/>
        <bottom/>
      </border>
    </dxf>
    <dxf>
      <font>
        <b/>
        <i val="0"/>
        <color theme="1" tint="0.499984740745262"/>
      </font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1"/>
      </font>
      <fill>
        <patternFill>
          <bgColor theme="6"/>
        </patternFill>
      </fill>
    </dxf>
    <dxf>
      <font>
        <b/>
        <i val="0"/>
        <color theme="0"/>
      </font>
      <fill>
        <patternFill>
          <bgColor theme="2"/>
        </patternFill>
      </fill>
    </dxf>
    <dxf>
      <font>
        <b/>
        <i val="0"/>
        <color theme="9"/>
      </font>
    </dxf>
    <dxf>
      <font>
        <b/>
        <i val="0"/>
        <color theme="1" tint="0.499984740745262"/>
      </font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1"/>
      </font>
      <fill>
        <patternFill>
          <bgColor theme="6"/>
        </patternFill>
      </fill>
    </dxf>
    <dxf>
      <font>
        <b/>
        <i val="0"/>
        <color theme="0"/>
      </font>
      <fill>
        <patternFill>
          <bgColor theme="2"/>
        </patternFill>
      </fill>
    </dxf>
    <dxf>
      <font>
        <b/>
        <i val="0"/>
        <color theme="9"/>
      </font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1"/>
      </font>
      <fill>
        <patternFill>
          <bgColor theme="6"/>
        </patternFill>
      </fill>
    </dxf>
    <dxf>
      <font>
        <b/>
        <i val="0"/>
        <color theme="0"/>
      </font>
      <fill>
        <patternFill>
          <bgColor theme="2"/>
        </patternFill>
      </fill>
    </dxf>
    <dxf>
      <font>
        <b/>
        <i val="0"/>
        <color theme="9"/>
      </font>
    </dxf>
    <dxf>
      <font>
        <b/>
        <i val="0"/>
        <color theme="0" tint="-0.499984740745262"/>
      </font>
    </dxf>
    <dxf>
      <font>
        <b/>
        <i val="0"/>
        <color theme="1" tint="0.499984740745262"/>
      </font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1"/>
      </font>
      <fill>
        <patternFill>
          <bgColor theme="6"/>
        </patternFill>
      </fill>
    </dxf>
    <dxf>
      <font>
        <b/>
        <i val="0"/>
        <color theme="0"/>
      </font>
      <fill>
        <patternFill>
          <bgColor theme="2"/>
        </patternFill>
      </fill>
    </dxf>
    <dxf>
      <font>
        <b/>
        <i val="0"/>
        <color theme="9"/>
      </font>
    </dxf>
    <dxf>
      <font>
        <strike val="0"/>
        <outline val="0"/>
        <shadow val="0"/>
        <vertAlign val="baseline"/>
        <sz val="12"/>
        <name val="Segoe UI"/>
        <family val="2"/>
        <scheme val="none"/>
      </font>
      <numFmt numFmtId="166" formatCode="00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Segoe UI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165" formatCode="m/d/yyyy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165" formatCode="m/d/yyyy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theme="9"/>
        </top>
      </border>
    </dxf>
    <dxf>
      <font>
        <strike val="0"/>
        <outline val="0"/>
        <shadow val="0"/>
        <vertAlign val="baseline"/>
        <name val="Segoe UI"/>
        <family val="2"/>
        <scheme val="none"/>
      </font>
      <alignment horizontal="center" vertical="center" textRotation="0" indent="0" justifyLastLine="0" shrinkToFit="0" readingOrder="0"/>
    </dxf>
    <dxf>
      <font>
        <b/>
        <i/>
        <strike val="0"/>
        <condense val="0"/>
        <extend val="0"/>
        <outline val="0"/>
        <shadow val="0"/>
        <u/>
        <vertAlign val="baseline"/>
        <sz val="14"/>
        <color theme="0"/>
        <name val="Segoe UI"/>
        <family val="2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165" formatCode="m/d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Segoe UI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167" formatCode="&quot;R$&quot;\ #,##0"/>
    </dxf>
    <dxf>
      <numFmt numFmtId="0" formatCode="General"/>
    </dxf>
    <dxf>
      <numFmt numFmtId="169" formatCode="[&gt;=1000000]0..&quot;M&quot;;[&gt;=1000]0&quot;K&quot;;General"/>
    </dxf>
    <dxf>
      <numFmt numFmtId="164" formatCode="_(&quot;R$&quot;* #,##0.00_);_(&quot;R$&quot;* \(#,##0.00\);_(&quot;R$&quot;* &quot;-&quot;??_);_(@_)"/>
    </dxf>
    <dxf>
      <numFmt numFmtId="0" formatCode="General"/>
    </dxf>
    <dxf>
      <numFmt numFmtId="0" formatCode="General"/>
    </dxf>
    <dxf>
      <numFmt numFmtId="167" formatCode="&quot;R$&quot;\ #,##0"/>
    </dxf>
    <dxf>
      <numFmt numFmtId="164" formatCode="_(&quot;R$&quot;* #,##0.00_);_(&quot;R$&quot;* \(#,##0.00\);_(&quot;R$&quot;* &quot;-&quot;??_);_(@_)"/>
    </dxf>
    <dxf>
      <numFmt numFmtId="0" formatCode="General"/>
    </dxf>
    <dxf>
      <numFmt numFmtId="168" formatCode="0,000"/>
    </dxf>
    <dxf>
      <numFmt numFmtId="0" formatCode="General"/>
    </dxf>
    <dxf>
      <numFmt numFmtId="168" formatCode="0,000"/>
    </dxf>
    <dxf>
      <numFmt numFmtId="168" formatCode="0,000"/>
    </dxf>
    <dxf>
      <numFmt numFmtId="0" formatCode="General"/>
    </dxf>
    <dxf>
      <numFmt numFmtId="0" formatCode="General"/>
    </dxf>
    <dxf>
      <font>
        <b/>
        <i val="0"/>
        <sz val="8"/>
        <color theme="1"/>
        <name val="Segoe UI"/>
        <family val="2"/>
        <scheme val="none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2"/>
      </font>
      <fill>
        <patternFill>
          <bgColor theme="0" tint="-0.34998626667073579"/>
        </patternFill>
      </fill>
    </dxf>
  </dxfs>
  <tableStyles count="3" defaultTableStyle="TableStyleMedium2" defaultPivotStyle="PivotStyleLight16">
    <tableStyle name="Estilo de Segmentação de Dados 1" pivot="0" table="0" count="1" xr9:uid="{2F88198E-AAD0-4EE4-B284-AED016EFD750}">
      <tableStyleElement type="wholeTable" dxfId="163"/>
    </tableStyle>
    <tableStyle name="Estilo de Segmentação de Dados 2" pivot="0" table="0" count="1" xr9:uid="{FBD73127-90C5-4376-AA9D-19AA1F637FDF}">
      <tableStyleElement type="wholeTable" dxfId="162"/>
    </tableStyle>
    <tableStyle name="Invisible" pivot="0" table="0" count="0" xr9:uid="{2BDEAFA1-8B54-465D-88B2-BEFF5F5F4A7F}"/>
  </tableStyles>
  <colors>
    <mruColors>
      <color rgb="FF4472C4"/>
      <color rgb="FF212A40"/>
      <color rgb="FF053BA6"/>
      <color rgb="FFFFFF00"/>
    </mruColors>
  </colors>
  <extLst>
    <ext xmlns:x14="http://schemas.microsoft.com/office/spreadsheetml/2009/9/main" uri="{EB79DEF2-80B8-43e5-95BD-54CBDDF9020C}">
      <x14:slicerStyles defaultSlicerStyle="SlicerStyleLight1">
        <x14:slicerStyle name="Estilo de Segmentação de Dados 1"/>
        <x14:slicerStyle name="Estilo de Segmentação de Dados 2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tyles" Target="styles.xml"/><Relationship Id="rId26" Type="http://schemas.microsoft.com/office/2017/10/relationships/person" Target="persons/person.xml"/><Relationship Id="rId39" Type="http://schemas.openxmlformats.org/officeDocument/2006/relationships/customXml" Target="../customXml/item12.xml"/><Relationship Id="rId21" Type="http://schemas.microsoft.com/office/2020/07/relationships/rdRichValueWebImage" Target="richData/rdRichValueWebImage.xml"/><Relationship Id="rId34" Type="http://schemas.openxmlformats.org/officeDocument/2006/relationships/customXml" Target="../customXml/item7.xml"/><Relationship Id="rId42" Type="http://schemas.openxmlformats.org/officeDocument/2006/relationships/customXml" Target="../customXml/item15.xml"/><Relationship Id="rId47" Type="http://schemas.openxmlformats.org/officeDocument/2006/relationships/customXml" Target="../customXml/item20.xml"/><Relationship Id="rId50" Type="http://schemas.openxmlformats.org/officeDocument/2006/relationships/customXml" Target="../customXml/item23.xml"/><Relationship Id="rId55" Type="http://schemas.openxmlformats.org/officeDocument/2006/relationships/customXml" Target="../customXml/item28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9" Type="http://schemas.openxmlformats.org/officeDocument/2006/relationships/customXml" Target="../customXml/item2.xml"/><Relationship Id="rId11" Type="http://schemas.openxmlformats.org/officeDocument/2006/relationships/worksheet" Target="worksheets/sheet11.xml"/><Relationship Id="rId24" Type="http://schemas.microsoft.com/office/2017/06/relationships/rdRichValueTypes" Target="richData/rdRichValueTypes.xml"/><Relationship Id="rId32" Type="http://schemas.openxmlformats.org/officeDocument/2006/relationships/customXml" Target="../customXml/item5.xml"/><Relationship Id="rId37" Type="http://schemas.openxmlformats.org/officeDocument/2006/relationships/customXml" Target="../customXml/item10.xml"/><Relationship Id="rId40" Type="http://schemas.openxmlformats.org/officeDocument/2006/relationships/customXml" Target="../customXml/item13.xml"/><Relationship Id="rId45" Type="http://schemas.openxmlformats.org/officeDocument/2006/relationships/customXml" Target="../customXml/item18.xml"/><Relationship Id="rId53" Type="http://schemas.openxmlformats.org/officeDocument/2006/relationships/customXml" Target="../customXml/item26.xml"/><Relationship Id="rId58" Type="http://schemas.openxmlformats.org/officeDocument/2006/relationships/customXml" Target="../customXml/item31.xml"/><Relationship Id="rId5" Type="http://schemas.openxmlformats.org/officeDocument/2006/relationships/worksheet" Target="worksheets/sheet5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microsoft.com/office/2017/06/relationships/rdRichValue" Target="richData/rdrichvalue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Relationship Id="rId35" Type="http://schemas.openxmlformats.org/officeDocument/2006/relationships/customXml" Target="../customXml/item8.xml"/><Relationship Id="rId43" Type="http://schemas.openxmlformats.org/officeDocument/2006/relationships/customXml" Target="../customXml/item16.xml"/><Relationship Id="rId48" Type="http://schemas.openxmlformats.org/officeDocument/2006/relationships/customXml" Target="../customXml/item21.xml"/><Relationship Id="rId56" Type="http://schemas.openxmlformats.org/officeDocument/2006/relationships/customXml" Target="../customXml/item29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4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openxmlformats.org/officeDocument/2006/relationships/connections" Target="connections.xml"/><Relationship Id="rId25" Type="http://schemas.openxmlformats.org/officeDocument/2006/relationships/powerPivotData" Target="model/item.data"/><Relationship Id="rId33" Type="http://schemas.openxmlformats.org/officeDocument/2006/relationships/customXml" Target="../customXml/item6.xml"/><Relationship Id="rId38" Type="http://schemas.openxmlformats.org/officeDocument/2006/relationships/customXml" Target="../customXml/item11.xml"/><Relationship Id="rId46" Type="http://schemas.openxmlformats.org/officeDocument/2006/relationships/customXml" Target="../customXml/item19.xml"/><Relationship Id="rId59" Type="http://schemas.microsoft.com/office/2006/relationships/vbaProject" Target="vbaProject.bin"/><Relationship Id="rId20" Type="http://schemas.openxmlformats.org/officeDocument/2006/relationships/sheetMetadata" Target="metadata.xml"/><Relationship Id="rId41" Type="http://schemas.openxmlformats.org/officeDocument/2006/relationships/customXml" Target="../customXml/item14.xml"/><Relationship Id="rId54" Type="http://schemas.openxmlformats.org/officeDocument/2006/relationships/customXml" Target="../customXml/item2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microsoft.com/office/2007/relationships/slicerCache" Target="slicerCaches/slicerCache2.xml"/><Relationship Id="rId23" Type="http://schemas.microsoft.com/office/2017/06/relationships/rdRichValueStructure" Target="richData/rdrichvaluestructure.xml"/><Relationship Id="rId28" Type="http://schemas.openxmlformats.org/officeDocument/2006/relationships/customXml" Target="../customXml/item1.xml"/><Relationship Id="rId36" Type="http://schemas.openxmlformats.org/officeDocument/2006/relationships/customXml" Target="../customXml/item9.xml"/><Relationship Id="rId49" Type="http://schemas.openxmlformats.org/officeDocument/2006/relationships/customXml" Target="../customXml/item22.xml"/><Relationship Id="rId57" Type="http://schemas.openxmlformats.org/officeDocument/2006/relationships/customXml" Target="../customXml/item30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4.xml"/><Relationship Id="rId44" Type="http://schemas.openxmlformats.org/officeDocument/2006/relationships/customXml" Target="../customXml/item17.xml"/><Relationship Id="rId52" Type="http://schemas.openxmlformats.org/officeDocument/2006/relationships/customXml" Target="../customXml/item25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[Auto_Elétrica_Souza_Geradores.xlsm]tbdin!Responsavel_Manutencao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rPr>
              <a:t>Número de Manutenções Realizadas por Funcionário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effectLst>
            <a:outerShdw blurRad="50800" dist="50800" dir="5400000" algn="ctr" rotWithShape="0">
              <a:schemeClr val="accent4">
                <a:alpha val="31000"/>
              </a:scheme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b="1"/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1"/>
          <c:order val="0"/>
          <c:tx>
            <c:strRef>
              <c:f>tbdin!$AK$2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effectLst>
              <a:outerShdw blurRad="50800" dist="50800" dir="5400000" algn="ctr" rotWithShape="0">
                <a:schemeClr val="accent4">
                  <a:alpha val="31000"/>
                </a:scheme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tbdin!$AJ$3:$AJ$4</c:f>
              <c:strCache>
                <c:ptCount val="1"/>
                <c:pt idx="0">
                  <c:v>Vinicius S.Santana</c:v>
                </c:pt>
              </c:strCache>
            </c:strRef>
          </c:cat>
          <c:val>
            <c:numRef>
              <c:f>tbdin!$AK$3:$AK$4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D79-47EE-8209-7DF7103132A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928618463"/>
        <c:axId val="928645343"/>
      </c:barChart>
      <c:catAx>
        <c:axId val="9286184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8645343"/>
        <c:crosses val="autoZero"/>
        <c:auto val="1"/>
        <c:lblAlgn val="ctr"/>
        <c:lblOffset val="100"/>
        <c:noMultiLvlLbl val="0"/>
      </c:catAx>
      <c:valAx>
        <c:axId val="92864534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28618463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[Auto_Elétrica_Souza_Geradores.xlsm]tbdin!Contagem_Status</c:name>
    <c:fmtId val="4"/>
  </c:pivotSource>
  <c:chart>
    <c:title>
      <c:tx>
        <c:rich>
          <a:bodyPr/>
          <a:lstStyle/>
          <a:p>
            <a:pPr algn="ctr" rtl="0">
              <a:defRPr lang="pt-BR" sz="1400" b="1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rPr>
              <a:t>Manutenções Feitas com Atraso</a:t>
            </a:r>
          </a:p>
        </c:rich>
      </c:tx>
      <c:overlay val="0"/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effectLst>
            <a:outerShdw blurRad="50800" dist="127000" dir="5400000" algn="ctr" rotWithShape="0">
              <a:schemeClr val="accent4">
                <a:alpha val="31000"/>
              </a:schemeClr>
            </a:outerShdw>
          </a:effec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effectLst>
            <a:outerShdw blurRad="50800" dist="127000" dir="5400000" algn="ctr" rotWithShape="0">
              <a:schemeClr val="accent4">
                <a:alpha val="31000"/>
              </a:schemeClr>
            </a:outerShdw>
          </a:effectLst>
        </c:spPr>
      </c:pivotFmt>
      <c:pivotFmt>
        <c:idx val="9"/>
        <c:spPr>
          <a:solidFill>
            <a:schemeClr val="accent4">
              <a:lumMod val="60000"/>
              <a:lumOff val="40000"/>
            </a:schemeClr>
          </a:solidFill>
          <a:effectLst>
            <a:outerShdw blurRad="50800" dist="127000" dir="5400000" algn="ctr" rotWithShape="0">
              <a:schemeClr val="accent4">
                <a:alpha val="31000"/>
              </a:schemeClr>
            </a:outerShdw>
          </a:effectLst>
        </c:spPr>
      </c:pivotFmt>
    </c:pivotFmts>
    <c:plotArea>
      <c:layout/>
      <c:doughnutChart>
        <c:varyColors val="1"/>
        <c:ser>
          <c:idx val="1"/>
          <c:order val="0"/>
          <c:tx>
            <c:strRef>
              <c:f>tbdin!$O$2</c:f>
              <c:strCache>
                <c:ptCount val="1"/>
                <c:pt idx="0">
                  <c:v>Total</c:v>
                </c:pt>
              </c:strCache>
            </c:strRef>
          </c:tx>
          <c:spPr>
            <a:effectLst>
              <a:outerShdw blurRad="50800" dist="127000" dir="5400000" algn="ctr" rotWithShape="0">
                <a:schemeClr val="accent4">
                  <a:alpha val="31000"/>
                </a:schemeClr>
              </a:outerShdw>
            </a:effectLst>
          </c:spPr>
          <c:dPt>
            <c:idx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effectLst>
                <a:outerShdw blurRad="50800" dist="127000" dir="5400000" algn="ctr" rotWithShape="0">
                  <a:schemeClr val="accent4">
                    <a:alpha val="31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098E-4D37-BE13-BA090A304A94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E-098E-4D37-BE13-BA090A304A94}"/>
              </c:ext>
            </c:extLst>
          </c:dPt>
          <c:cat>
            <c:strRef>
              <c:f>tbdin!$N$3:$N$4</c:f>
              <c:strCache>
                <c:ptCount val="1"/>
                <c:pt idx="0">
                  <c:v>FEITO</c:v>
                </c:pt>
              </c:strCache>
            </c:strRef>
          </c:cat>
          <c:val>
            <c:numRef>
              <c:f>tbdin!$O$3:$O$4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98E-4D37-BE13-BA090A304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[Auto_Elétrica_Souza_Geradores.xlsm]tbdin!top 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rPr>
              <a:t>TOP 5 Geradores com Maior Custo Acumulado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12A40"/>
          </a:solidFill>
          <a:ln>
            <a:noFill/>
          </a:ln>
          <a:effectLst>
            <a:outerShdw blurRad="50800" dist="50800" dir="5400000" algn="ctr" rotWithShape="0">
              <a:srgbClr val="212A40">
                <a:alpha val="41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indent="0"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39485376867196"/>
          <c:y val="0.24423138102213002"/>
          <c:w val="0.7204752581618733"/>
          <c:h val="0.704435928316466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tbdin!$AA$2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212A40"/>
            </a:solidFill>
            <a:ln>
              <a:noFill/>
            </a:ln>
            <a:effectLst>
              <a:outerShdw blurRad="50800" dist="50800" dir="5400000" algn="ctr" rotWithShape="0">
                <a:srgbClr val="212A40">
                  <a:alpha val="41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 marL="0" indent="0"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tbdin!$Z$3:$Z$8</c:f>
              <c:strCache>
                <c:ptCount val="5"/>
                <c:pt idx="0">
                  <c:v>180KVA GG03</c:v>
                </c:pt>
                <c:pt idx="1">
                  <c:v>120KVA GG01</c:v>
                </c:pt>
                <c:pt idx="2">
                  <c:v>500KVA GG01</c:v>
                </c:pt>
                <c:pt idx="3">
                  <c:v>350KVA GG01</c:v>
                </c:pt>
                <c:pt idx="4">
                  <c:v>500KVA GG02</c:v>
                </c:pt>
              </c:strCache>
            </c:strRef>
          </c:cat>
          <c:val>
            <c:numRef>
              <c:f>tbdin!$AA$3:$AA$8</c:f>
              <c:numCache>
                <c:formatCode>0,000</c:formatCode>
                <c:ptCount val="5"/>
                <c:pt idx="0">
                  <c:v>10613</c:v>
                </c:pt>
                <c:pt idx="1">
                  <c:v>14610</c:v>
                </c:pt>
                <c:pt idx="2">
                  <c:v>25492</c:v>
                </c:pt>
                <c:pt idx="3">
                  <c:v>34174.57</c:v>
                </c:pt>
                <c:pt idx="4">
                  <c:v>41448.619999999995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CC-46F5-9C48-08424E1D6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18422607"/>
        <c:axId val="718417807"/>
      </c:barChart>
      <c:catAx>
        <c:axId val="71842260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8417807"/>
        <c:crosses val="autoZero"/>
        <c:auto val="1"/>
        <c:lblAlgn val="ctr"/>
        <c:lblOffset val="100"/>
        <c:noMultiLvlLbl val="0"/>
      </c:catAx>
      <c:valAx>
        <c:axId val="718417807"/>
        <c:scaling>
          <c:orientation val="minMax"/>
        </c:scaling>
        <c:delete val="1"/>
        <c:axPos val="b"/>
        <c:numFmt formatCode="0,000" sourceLinked="1"/>
        <c:majorTickMark val="none"/>
        <c:minorTickMark val="none"/>
        <c:tickLblPos val="nextTo"/>
        <c:crossAx val="718422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>
        <a:defRPr lang="en-US" sz="900" b="1" i="0" u="none" strike="noStrike" kern="1200" baseline="0">
          <a:solidFill>
            <a:schemeClr val="tx2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[Auto_Elétrica_Souza_Geradores.xlsm]tbdin!Custo_Mes</c:name>
    <c:fmtId val="2"/>
  </c:pivotSource>
  <c:chart>
    <c:title>
      <c:tx>
        <c:rich>
          <a:bodyPr rot="0" vert="horz"/>
          <a:lstStyle/>
          <a:p>
            <a:pPr algn="ctr" rtl="0">
              <a:defRPr lang="en-US" sz="1400" b="1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rPr>
              <a:t>Evolução Mensal dos Custos de Manutenção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5400" cap="rnd" cmpd="sng">
            <a:solidFill>
              <a:schemeClr val="bg2"/>
            </a:solidFill>
            <a:prstDash val="solid"/>
          </a:ln>
          <a:effectLst>
            <a:outerShdw blurRad="50800" dist="127000" dir="5400000" algn="t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 b="1"/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1"/>
          <c:order val="0"/>
          <c:tx>
            <c:strRef>
              <c:f>tbdin!$AC$3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 cmpd="sng">
              <a:solidFill>
                <a:schemeClr val="bg2"/>
              </a:solidFill>
              <a:prstDash val="solid"/>
            </a:ln>
            <a:effectLst>
              <a:outerShdw blurRad="50800" dist="127000" dir="5400000" algn="t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tbdin!$AC$4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tbdin!$AC$4</c:f>
              <c:numCache>
                <c:formatCode>0,000</c:formatCode>
                <c:ptCount val="1"/>
                <c:pt idx="0">
                  <c:v>318505.19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B72-4B45-AAB3-7CD09AAEA9A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35660335"/>
        <c:axId val="1035663695"/>
      </c:lineChart>
      <c:catAx>
        <c:axId val="1035660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1035663695"/>
        <c:crosses val="autoZero"/>
        <c:auto val="1"/>
        <c:lblAlgn val="ctr"/>
        <c:lblOffset val="100"/>
        <c:noMultiLvlLbl val="0"/>
      </c:catAx>
      <c:valAx>
        <c:axId val="1035663695"/>
        <c:scaling>
          <c:orientation val="minMax"/>
        </c:scaling>
        <c:delete val="1"/>
        <c:axPos val="l"/>
        <c:numFmt formatCode="0,000" sourceLinked="1"/>
        <c:majorTickMark val="none"/>
        <c:minorTickMark val="none"/>
        <c:tickLblPos val="nextTo"/>
        <c:crossAx val="103566033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[Auto_Elétrica_Souza_Geradores.xlsm]tbdin!Custo_dias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rPr>
              <a:t>Acumulado do Custo ao Longo dos Dias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sq">
            <a:solidFill>
              <a:schemeClr val="bg2"/>
            </a:solidFill>
            <a:bevel/>
          </a:ln>
          <a:effectLst>
            <a:outerShdw blurRad="50800" dist="127000" dir="2700000" algn="tl" rotWithShape="0">
              <a:schemeClr val="bg2">
                <a:alpha val="56000"/>
              </a:scheme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tbdin!$AG$2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sq">
              <a:solidFill>
                <a:schemeClr val="bg2"/>
              </a:solidFill>
              <a:bevel/>
            </a:ln>
            <a:effectLst>
              <a:outerShdw blurRad="50800" dist="127000" dir="2700000" algn="tl" rotWithShape="0">
                <a:schemeClr val="bg2">
                  <a:alpha val="56000"/>
                </a:scheme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tbdin!$AG$3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tbdin!$AG$3</c:f>
              <c:numCache>
                <c:formatCode>General</c:formatCode>
                <c:ptCount val="1"/>
                <c:pt idx="0">
                  <c:v>640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E54-4F58-8593-98DD8E34816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33468447"/>
        <c:axId val="233472767"/>
      </c:lineChart>
      <c:catAx>
        <c:axId val="233468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3472767"/>
        <c:crosses val="autoZero"/>
        <c:auto val="1"/>
        <c:lblAlgn val="ctr"/>
        <c:lblOffset val="100"/>
        <c:noMultiLvlLbl val="0"/>
      </c:catAx>
      <c:valAx>
        <c:axId val="23347276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334684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[Auto_Elétrica_Souza_Geradores.xlsm]tbdin!Custo_Geradores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rPr>
              <a:t>Acumulado de Geradores ao Longo dos Dias</a:t>
            </a:r>
          </a:p>
          <a:p>
            <a:pPr algn="ctr" rtl="0">
              <a:defRPr sz="1400">
                <a:solidFill>
                  <a:schemeClr val="accent1"/>
                </a:solidFill>
              </a:defRPr>
            </a:pPr>
            <a:endParaRPr lang="en-US" sz="1400" b="1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/>
          </a:solidFill>
          <a:ln>
            <a:noFill/>
          </a:ln>
          <a:effectLst>
            <a:outerShdw dist="38100" dir="2700000" algn="tl" rotWithShape="0">
              <a:schemeClr val="bg2">
                <a:alpha val="60000"/>
              </a:schemeClr>
            </a:outerShdw>
            <a:softEdge rad="0"/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5798463624857394E-2"/>
          <c:y val="0.12554139710936799"/>
          <c:w val="0.96840307275028525"/>
          <c:h val="0.42439083437445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tbdin!$AN$2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>
              <a:outerShdw dist="38100" dir="2700000" algn="tl" rotWithShape="0">
                <a:schemeClr val="bg2">
                  <a:alpha val="60000"/>
                </a:schemeClr>
              </a:outerShdw>
              <a:softEdge rad="0"/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tbdin!$AM$3:$AM$7</c:f>
              <c:multiLvlStrCache>
                <c:ptCount val="1"/>
                <c:lvl>
                  <c:pt idx="0">
                    <c:v>FEITO</c:v>
                  </c:pt>
                </c:lvl>
                <c:lvl>
                  <c:pt idx="0">
                    <c:v>Preventiva</c:v>
                  </c:pt>
                </c:lvl>
                <c:lvl>
                  <c:pt idx="0">
                    <c:v>Vinicius S.Santana</c:v>
                  </c:pt>
                </c:lvl>
                <c:lvl>
                  <c:pt idx="0">
                    <c:v> 110KVA GG04</c:v>
                  </c:pt>
                </c:lvl>
              </c:multiLvlStrCache>
            </c:multiLvlStrRef>
          </c:cat>
          <c:val>
            <c:numRef>
              <c:f>tbdin!$AN$3:$AN$7</c:f>
              <c:numCache>
                <c:formatCode>[&gt;=1000000]0.."M";[&gt;=1000]0"K";General</c:formatCode>
                <c:ptCount val="1"/>
                <c:pt idx="0">
                  <c:v>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D-478D-91B3-B04394E189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7"/>
        <c:axId val="60509727"/>
        <c:axId val="60510207"/>
      </c:barChart>
      <c:catAx>
        <c:axId val="60509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510207"/>
        <c:crosses val="autoZero"/>
        <c:auto val="1"/>
        <c:lblAlgn val="ctr"/>
        <c:lblOffset val="100"/>
        <c:noMultiLvlLbl val="0"/>
      </c:catAx>
      <c:valAx>
        <c:axId val="60510207"/>
        <c:scaling>
          <c:orientation val="minMax"/>
        </c:scaling>
        <c:delete val="1"/>
        <c:axPos val="l"/>
        <c:numFmt formatCode="[&gt;=1000000]0..&quot;M&quot;;[&gt;=1000]0&quot;K&quot;;General" sourceLinked="1"/>
        <c:majorTickMark val="none"/>
        <c:minorTickMark val="none"/>
        <c:tickLblPos val="nextTo"/>
        <c:crossAx val="6050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>
        <a:defRPr lang="en-US" sz="1000" b="1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[Auto_Elétrica_Souza_Geradores.xlsm]tbdin!Tabela dinâmica3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rPr>
              <a:t>Manutenções Corretivas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noFill/>
          </a:ln>
          <a:effectLst>
            <a:outerShdw blurRad="50800" dist="38100" dir="8100000" algn="tr" rotWithShape="0">
              <a:schemeClr val="bg2">
                <a:alpha val="57000"/>
              </a:scheme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noFill/>
          </a:ln>
          <a:effectLst>
            <a:outerShdw blurRad="50800" dist="38100" dir="8100000" algn="tr" rotWithShape="0">
              <a:schemeClr val="bg2">
                <a:alpha val="57000"/>
              </a:schemeClr>
            </a:outerShdw>
          </a:effectLst>
        </c:spPr>
      </c:pivotFmt>
      <c:pivotFmt>
        <c:idx val="6"/>
        <c:spPr>
          <a:solidFill>
            <a:schemeClr val="accent1"/>
          </a:solidFill>
          <a:ln w="19050">
            <a:noFill/>
          </a:ln>
          <a:effectLst>
            <a:outerShdw blurRad="50800" dist="38100" dir="8100000" algn="tr" rotWithShape="0">
              <a:schemeClr val="bg2">
                <a:alpha val="57000"/>
              </a:schemeClr>
            </a:outerShdw>
          </a:effectLst>
        </c:spPr>
      </c:pivotFmt>
      <c:pivotFmt>
        <c:idx val="7"/>
        <c:spPr>
          <a:solidFill>
            <a:schemeClr val="accent1"/>
          </a:solidFill>
          <a:ln w="19050">
            <a:noFill/>
          </a:ln>
          <a:effectLst>
            <a:outerShdw blurRad="50800" dist="38100" dir="8100000" algn="tr" rotWithShape="0">
              <a:schemeClr val="bg2">
                <a:alpha val="57000"/>
              </a:schemeClr>
            </a:outerShdw>
          </a:effectLst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tbdin!$I$2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  <a:effectLst>
              <a:outerShdw blurRad="50800" dist="38100" dir="8100000" algn="tr" rotWithShape="0">
                <a:schemeClr val="bg2">
                  <a:alpha val="57000"/>
                </a:schemeClr>
              </a:outerShdw>
            </a:effectLst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>
                <a:outerShdw blurRad="50800" dist="38100" dir="8100000" algn="tr" rotWithShape="0">
                  <a:schemeClr val="bg2">
                    <a:alpha val="57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D7A-4C98-87F8-9BF789DFAF5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>
                <a:outerShdw blurRad="50800" dist="38100" dir="8100000" algn="tr" rotWithShape="0">
                  <a:schemeClr val="bg2">
                    <a:alpha val="57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D7A-4C98-87F8-9BF789DFAF5F}"/>
              </c:ext>
            </c:extLst>
          </c:dPt>
          <c:cat>
            <c:strRef>
              <c:f>tbdin!$H$3:$H$4</c:f>
              <c:strCache>
                <c:ptCount val="1"/>
                <c:pt idx="0">
                  <c:v>Preventiva</c:v>
                </c:pt>
              </c:strCache>
            </c:strRef>
          </c:cat>
          <c:val>
            <c:numRef>
              <c:f>tbdin!$I$3:$I$4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7A-4C98-87F8-9BF789DFAF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Preventiva!A1"/><Relationship Id="rId13" Type="http://schemas.openxmlformats.org/officeDocument/2006/relationships/image" Target="../media/image33.svg"/><Relationship Id="rId18" Type="http://schemas.openxmlformats.org/officeDocument/2006/relationships/image" Target="../media/image36.png"/><Relationship Id="rId3" Type="http://schemas.openxmlformats.org/officeDocument/2006/relationships/image" Target="../media/image26.png"/><Relationship Id="rId21" Type="http://schemas.openxmlformats.org/officeDocument/2006/relationships/image" Target="../media/image38.png"/><Relationship Id="rId7" Type="http://schemas.openxmlformats.org/officeDocument/2006/relationships/image" Target="../media/image29.svg"/><Relationship Id="rId12" Type="http://schemas.openxmlformats.org/officeDocument/2006/relationships/image" Target="../media/image32.png"/><Relationship Id="rId17" Type="http://schemas.openxmlformats.org/officeDocument/2006/relationships/hyperlink" Target="#EntradaSaida!A1"/><Relationship Id="rId2" Type="http://schemas.openxmlformats.org/officeDocument/2006/relationships/hyperlink" Target="#Menu!A1"/><Relationship Id="rId16" Type="http://schemas.openxmlformats.org/officeDocument/2006/relationships/image" Target="../media/image35.svg"/><Relationship Id="rId20" Type="http://schemas.openxmlformats.org/officeDocument/2006/relationships/hyperlink" Target="#'Cadastro de materiais'!A1"/><Relationship Id="rId1" Type="http://schemas.openxmlformats.org/officeDocument/2006/relationships/image" Target="../media/image25.png"/><Relationship Id="rId6" Type="http://schemas.openxmlformats.org/officeDocument/2006/relationships/image" Target="../media/image28.png"/><Relationship Id="rId11" Type="http://schemas.openxmlformats.org/officeDocument/2006/relationships/hyperlink" Target="#Dashboard!A1"/><Relationship Id="rId5" Type="http://schemas.openxmlformats.org/officeDocument/2006/relationships/hyperlink" Target="#Materiais!A1"/><Relationship Id="rId15" Type="http://schemas.openxmlformats.org/officeDocument/2006/relationships/image" Target="../media/image34.png"/><Relationship Id="rId23" Type="http://schemas.openxmlformats.org/officeDocument/2006/relationships/image" Target="../media/image40.tmp"/><Relationship Id="rId10" Type="http://schemas.openxmlformats.org/officeDocument/2006/relationships/image" Target="../media/image31.svg"/><Relationship Id="rId19" Type="http://schemas.openxmlformats.org/officeDocument/2006/relationships/image" Target="../media/image37.svg"/><Relationship Id="rId4" Type="http://schemas.openxmlformats.org/officeDocument/2006/relationships/image" Target="../media/image27.svg"/><Relationship Id="rId9" Type="http://schemas.openxmlformats.org/officeDocument/2006/relationships/image" Target="../media/image30.png"/><Relationship Id="rId14" Type="http://schemas.openxmlformats.org/officeDocument/2006/relationships/hyperlink" Target="#BD!A1"/><Relationship Id="rId22" Type="http://schemas.openxmlformats.org/officeDocument/2006/relationships/image" Target="../media/image39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Preventiva!A1"/><Relationship Id="rId13" Type="http://schemas.openxmlformats.org/officeDocument/2006/relationships/image" Target="../media/image33.svg"/><Relationship Id="rId18" Type="http://schemas.openxmlformats.org/officeDocument/2006/relationships/image" Target="../media/image36.png"/><Relationship Id="rId3" Type="http://schemas.openxmlformats.org/officeDocument/2006/relationships/image" Target="../media/image26.png"/><Relationship Id="rId21" Type="http://schemas.openxmlformats.org/officeDocument/2006/relationships/image" Target="../media/image38.png"/><Relationship Id="rId7" Type="http://schemas.openxmlformats.org/officeDocument/2006/relationships/image" Target="../media/image29.svg"/><Relationship Id="rId12" Type="http://schemas.openxmlformats.org/officeDocument/2006/relationships/image" Target="../media/image32.png"/><Relationship Id="rId17" Type="http://schemas.openxmlformats.org/officeDocument/2006/relationships/hyperlink" Target="#EntradaSaida!A1"/><Relationship Id="rId2" Type="http://schemas.openxmlformats.org/officeDocument/2006/relationships/hyperlink" Target="#Menu!A1"/><Relationship Id="rId16" Type="http://schemas.openxmlformats.org/officeDocument/2006/relationships/image" Target="../media/image35.svg"/><Relationship Id="rId20" Type="http://schemas.openxmlformats.org/officeDocument/2006/relationships/hyperlink" Target="#'Cadastro de materiais'!A1"/><Relationship Id="rId1" Type="http://schemas.openxmlformats.org/officeDocument/2006/relationships/image" Target="../media/image25.png"/><Relationship Id="rId6" Type="http://schemas.openxmlformats.org/officeDocument/2006/relationships/image" Target="../media/image28.png"/><Relationship Id="rId11" Type="http://schemas.openxmlformats.org/officeDocument/2006/relationships/hyperlink" Target="#Dashboard!A1"/><Relationship Id="rId5" Type="http://schemas.openxmlformats.org/officeDocument/2006/relationships/hyperlink" Target="#Materiais!A1"/><Relationship Id="rId15" Type="http://schemas.openxmlformats.org/officeDocument/2006/relationships/image" Target="../media/image34.png"/><Relationship Id="rId10" Type="http://schemas.openxmlformats.org/officeDocument/2006/relationships/image" Target="../media/image31.svg"/><Relationship Id="rId19" Type="http://schemas.openxmlformats.org/officeDocument/2006/relationships/image" Target="../media/image37.svg"/><Relationship Id="rId4" Type="http://schemas.openxmlformats.org/officeDocument/2006/relationships/image" Target="../media/image27.svg"/><Relationship Id="rId9" Type="http://schemas.openxmlformats.org/officeDocument/2006/relationships/image" Target="../media/image30.png"/><Relationship Id="rId14" Type="http://schemas.openxmlformats.org/officeDocument/2006/relationships/hyperlink" Target="#BD!A1"/><Relationship Id="rId22" Type="http://schemas.openxmlformats.org/officeDocument/2006/relationships/image" Target="../media/image39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Preventiva!A1"/><Relationship Id="rId13" Type="http://schemas.openxmlformats.org/officeDocument/2006/relationships/image" Target="../media/image33.svg"/><Relationship Id="rId18" Type="http://schemas.openxmlformats.org/officeDocument/2006/relationships/image" Target="../media/image36.png"/><Relationship Id="rId3" Type="http://schemas.openxmlformats.org/officeDocument/2006/relationships/image" Target="../media/image26.png"/><Relationship Id="rId21" Type="http://schemas.openxmlformats.org/officeDocument/2006/relationships/image" Target="../media/image38.png"/><Relationship Id="rId7" Type="http://schemas.openxmlformats.org/officeDocument/2006/relationships/image" Target="../media/image29.svg"/><Relationship Id="rId12" Type="http://schemas.openxmlformats.org/officeDocument/2006/relationships/image" Target="../media/image32.png"/><Relationship Id="rId17" Type="http://schemas.openxmlformats.org/officeDocument/2006/relationships/hyperlink" Target="#EntradaSaida!A1"/><Relationship Id="rId2" Type="http://schemas.openxmlformats.org/officeDocument/2006/relationships/hyperlink" Target="#Menu!A1"/><Relationship Id="rId16" Type="http://schemas.openxmlformats.org/officeDocument/2006/relationships/image" Target="../media/image35.svg"/><Relationship Id="rId20" Type="http://schemas.openxmlformats.org/officeDocument/2006/relationships/hyperlink" Target="#'Cadastro de materiais'!A1"/><Relationship Id="rId1" Type="http://schemas.openxmlformats.org/officeDocument/2006/relationships/image" Target="../media/image25.png"/><Relationship Id="rId6" Type="http://schemas.openxmlformats.org/officeDocument/2006/relationships/image" Target="../media/image28.png"/><Relationship Id="rId11" Type="http://schemas.openxmlformats.org/officeDocument/2006/relationships/hyperlink" Target="#Dashboard!A1"/><Relationship Id="rId5" Type="http://schemas.openxmlformats.org/officeDocument/2006/relationships/hyperlink" Target="#Materiais!A1"/><Relationship Id="rId15" Type="http://schemas.openxmlformats.org/officeDocument/2006/relationships/image" Target="../media/image34.png"/><Relationship Id="rId10" Type="http://schemas.openxmlformats.org/officeDocument/2006/relationships/image" Target="../media/image31.svg"/><Relationship Id="rId19" Type="http://schemas.openxmlformats.org/officeDocument/2006/relationships/image" Target="../media/image37.svg"/><Relationship Id="rId4" Type="http://schemas.openxmlformats.org/officeDocument/2006/relationships/image" Target="../media/image27.svg"/><Relationship Id="rId9" Type="http://schemas.openxmlformats.org/officeDocument/2006/relationships/image" Target="../media/image30.png"/><Relationship Id="rId14" Type="http://schemas.openxmlformats.org/officeDocument/2006/relationships/hyperlink" Target="#BD!A1"/><Relationship Id="rId22" Type="http://schemas.openxmlformats.org/officeDocument/2006/relationships/image" Target="../media/image39.sv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hyperlink" Target="#BD!A1"/><Relationship Id="rId18" Type="http://schemas.openxmlformats.org/officeDocument/2006/relationships/image" Target="../media/image37.svg"/><Relationship Id="rId26" Type="http://schemas.openxmlformats.org/officeDocument/2006/relationships/image" Target="../media/image43.png"/><Relationship Id="rId3" Type="http://schemas.openxmlformats.org/officeDocument/2006/relationships/image" Target="../media/image26.png"/><Relationship Id="rId21" Type="http://schemas.openxmlformats.org/officeDocument/2006/relationships/image" Target="../media/image39.svg"/><Relationship Id="rId34" Type="http://schemas.openxmlformats.org/officeDocument/2006/relationships/chart" Target="../charts/chart5.xml"/><Relationship Id="rId7" Type="http://schemas.openxmlformats.org/officeDocument/2006/relationships/hyperlink" Target="#Preventiva!A1"/><Relationship Id="rId12" Type="http://schemas.openxmlformats.org/officeDocument/2006/relationships/image" Target="../media/image33.svg"/><Relationship Id="rId17" Type="http://schemas.openxmlformats.org/officeDocument/2006/relationships/image" Target="../media/image36.png"/><Relationship Id="rId25" Type="http://schemas.openxmlformats.org/officeDocument/2006/relationships/image" Target="../media/image42.svg"/><Relationship Id="rId33" Type="http://schemas.openxmlformats.org/officeDocument/2006/relationships/chart" Target="../charts/chart4.xml"/><Relationship Id="rId2" Type="http://schemas.openxmlformats.org/officeDocument/2006/relationships/hyperlink" Target="#Menu!A1"/><Relationship Id="rId16" Type="http://schemas.openxmlformats.org/officeDocument/2006/relationships/hyperlink" Target="#EntradaSaida!A1"/><Relationship Id="rId20" Type="http://schemas.openxmlformats.org/officeDocument/2006/relationships/image" Target="../media/image38.png"/><Relationship Id="rId29" Type="http://schemas.openxmlformats.org/officeDocument/2006/relationships/image" Target="../media/image46.svg"/><Relationship Id="rId1" Type="http://schemas.openxmlformats.org/officeDocument/2006/relationships/image" Target="../media/image25.png"/><Relationship Id="rId6" Type="http://schemas.openxmlformats.org/officeDocument/2006/relationships/image" Target="../media/image29.svg"/><Relationship Id="rId11" Type="http://schemas.openxmlformats.org/officeDocument/2006/relationships/image" Target="../media/image32.png"/><Relationship Id="rId24" Type="http://schemas.openxmlformats.org/officeDocument/2006/relationships/image" Target="../media/image41.png"/><Relationship Id="rId32" Type="http://schemas.openxmlformats.org/officeDocument/2006/relationships/chart" Target="../charts/chart3.xml"/><Relationship Id="rId5" Type="http://schemas.openxmlformats.org/officeDocument/2006/relationships/image" Target="../media/image28.png"/><Relationship Id="rId15" Type="http://schemas.openxmlformats.org/officeDocument/2006/relationships/image" Target="../media/image35.svg"/><Relationship Id="rId23" Type="http://schemas.openxmlformats.org/officeDocument/2006/relationships/chart" Target="../charts/chart2.xml"/><Relationship Id="rId28" Type="http://schemas.openxmlformats.org/officeDocument/2006/relationships/image" Target="../media/image45.png"/><Relationship Id="rId36" Type="http://schemas.openxmlformats.org/officeDocument/2006/relationships/chart" Target="../charts/chart7.xml"/><Relationship Id="rId10" Type="http://schemas.openxmlformats.org/officeDocument/2006/relationships/hyperlink" Target="#Dashboard!A1"/><Relationship Id="rId19" Type="http://schemas.openxmlformats.org/officeDocument/2006/relationships/hyperlink" Target="#'Cadastro de materiais'!A1"/><Relationship Id="rId31" Type="http://schemas.openxmlformats.org/officeDocument/2006/relationships/image" Target="../media/image48.svg"/><Relationship Id="rId4" Type="http://schemas.openxmlformats.org/officeDocument/2006/relationships/image" Target="../media/image27.svg"/><Relationship Id="rId9" Type="http://schemas.openxmlformats.org/officeDocument/2006/relationships/image" Target="../media/image31.svg"/><Relationship Id="rId14" Type="http://schemas.openxmlformats.org/officeDocument/2006/relationships/image" Target="../media/image34.png"/><Relationship Id="rId22" Type="http://schemas.openxmlformats.org/officeDocument/2006/relationships/chart" Target="../charts/chart1.xml"/><Relationship Id="rId27" Type="http://schemas.openxmlformats.org/officeDocument/2006/relationships/image" Target="../media/image44.svg"/><Relationship Id="rId30" Type="http://schemas.openxmlformats.org/officeDocument/2006/relationships/image" Target="../media/image47.png"/><Relationship Id="rId35" Type="http://schemas.openxmlformats.org/officeDocument/2006/relationships/chart" Target="../charts/chart6.xml"/><Relationship Id="rId8" Type="http://schemas.openxmlformats.org/officeDocument/2006/relationships/image" Target="../media/image30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Preventiva!A1"/><Relationship Id="rId13" Type="http://schemas.openxmlformats.org/officeDocument/2006/relationships/image" Target="../media/image33.svg"/><Relationship Id="rId18" Type="http://schemas.openxmlformats.org/officeDocument/2006/relationships/image" Target="../media/image36.png"/><Relationship Id="rId3" Type="http://schemas.openxmlformats.org/officeDocument/2006/relationships/image" Target="../media/image26.png"/><Relationship Id="rId21" Type="http://schemas.openxmlformats.org/officeDocument/2006/relationships/hyperlink" Target="#'Cadastro de materiais'!A1"/><Relationship Id="rId7" Type="http://schemas.openxmlformats.org/officeDocument/2006/relationships/image" Target="../media/image29.svg"/><Relationship Id="rId12" Type="http://schemas.openxmlformats.org/officeDocument/2006/relationships/image" Target="../media/image32.png"/><Relationship Id="rId17" Type="http://schemas.openxmlformats.org/officeDocument/2006/relationships/hyperlink" Target="#EntradaSaida!A1"/><Relationship Id="rId2" Type="http://schemas.openxmlformats.org/officeDocument/2006/relationships/hyperlink" Target="#Menu!A1"/><Relationship Id="rId16" Type="http://schemas.openxmlformats.org/officeDocument/2006/relationships/image" Target="../media/image35.svg"/><Relationship Id="rId20" Type="http://schemas.openxmlformats.org/officeDocument/2006/relationships/hyperlink" Target="#Entrada_e_Saida_aux!A1"/><Relationship Id="rId1" Type="http://schemas.openxmlformats.org/officeDocument/2006/relationships/image" Target="../media/image25.png"/><Relationship Id="rId6" Type="http://schemas.openxmlformats.org/officeDocument/2006/relationships/image" Target="../media/image28.png"/><Relationship Id="rId11" Type="http://schemas.openxmlformats.org/officeDocument/2006/relationships/hyperlink" Target="#Dashboard!A1"/><Relationship Id="rId5" Type="http://schemas.openxmlformats.org/officeDocument/2006/relationships/hyperlink" Target="#Materiais!A1"/><Relationship Id="rId15" Type="http://schemas.openxmlformats.org/officeDocument/2006/relationships/image" Target="../media/image34.png"/><Relationship Id="rId23" Type="http://schemas.openxmlformats.org/officeDocument/2006/relationships/image" Target="../media/image39.svg"/><Relationship Id="rId10" Type="http://schemas.openxmlformats.org/officeDocument/2006/relationships/image" Target="../media/image31.svg"/><Relationship Id="rId19" Type="http://schemas.openxmlformats.org/officeDocument/2006/relationships/image" Target="../media/image37.svg"/><Relationship Id="rId4" Type="http://schemas.openxmlformats.org/officeDocument/2006/relationships/image" Target="../media/image27.svg"/><Relationship Id="rId9" Type="http://schemas.openxmlformats.org/officeDocument/2006/relationships/image" Target="../media/image30.png"/><Relationship Id="rId14" Type="http://schemas.openxmlformats.org/officeDocument/2006/relationships/hyperlink" Target="#BD!A1"/><Relationship Id="rId22" Type="http://schemas.openxmlformats.org/officeDocument/2006/relationships/image" Target="../media/image38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EntradaSaida!A1"/><Relationship Id="rId1" Type="http://schemas.openxmlformats.org/officeDocument/2006/relationships/image" Target="../media/image25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png"/><Relationship Id="rId13" Type="http://schemas.openxmlformats.org/officeDocument/2006/relationships/hyperlink" Target="#BD!A1"/><Relationship Id="rId18" Type="http://schemas.openxmlformats.org/officeDocument/2006/relationships/image" Target="../media/image37.svg"/><Relationship Id="rId3" Type="http://schemas.openxmlformats.org/officeDocument/2006/relationships/image" Target="../media/image27.svg"/><Relationship Id="rId21" Type="http://schemas.openxmlformats.org/officeDocument/2006/relationships/image" Target="../media/image39.svg"/><Relationship Id="rId7" Type="http://schemas.openxmlformats.org/officeDocument/2006/relationships/hyperlink" Target="#Preventiva!A1"/><Relationship Id="rId12" Type="http://schemas.openxmlformats.org/officeDocument/2006/relationships/image" Target="../media/image33.svg"/><Relationship Id="rId17" Type="http://schemas.openxmlformats.org/officeDocument/2006/relationships/image" Target="../media/image36.png"/><Relationship Id="rId2" Type="http://schemas.openxmlformats.org/officeDocument/2006/relationships/image" Target="../media/image26.png"/><Relationship Id="rId16" Type="http://schemas.openxmlformats.org/officeDocument/2006/relationships/hyperlink" Target="#EntradaSaida!A1"/><Relationship Id="rId20" Type="http://schemas.openxmlformats.org/officeDocument/2006/relationships/image" Target="../media/image38.png"/><Relationship Id="rId1" Type="http://schemas.openxmlformats.org/officeDocument/2006/relationships/hyperlink" Target="#Menu!A1"/><Relationship Id="rId6" Type="http://schemas.openxmlformats.org/officeDocument/2006/relationships/image" Target="../media/image29.svg"/><Relationship Id="rId11" Type="http://schemas.openxmlformats.org/officeDocument/2006/relationships/image" Target="../media/image32.png"/><Relationship Id="rId5" Type="http://schemas.openxmlformats.org/officeDocument/2006/relationships/image" Target="../media/image28.png"/><Relationship Id="rId15" Type="http://schemas.openxmlformats.org/officeDocument/2006/relationships/image" Target="../media/image35.svg"/><Relationship Id="rId10" Type="http://schemas.openxmlformats.org/officeDocument/2006/relationships/hyperlink" Target="#Dashboard!A1"/><Relationship Id="rId19" Type="http://schemas.openxmlformats.org/officeDocument/2006/relationships/hyperlink" Target="#'Cadastro de materiais'!A1"/><Relationship Id="rId4" Type="http://schemas.openxmlformats.org/officeDocument/2006/relationships/image" Target="../media/image25.png"/><Relationship Id="rId9" Type="http://schemas.openxmlformats.org/officeDocument/2006/relationships/image" Target="../media/image31.svg"/><Relationship Id="rId14" Type="http://schemas.openxmlformats.org/officeDocument/2006/relationships/image" Target="../media/image34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Dashboard!A1"/><Relationship Id="rId13" Type="http://schemas.openxmlformats.org/officeDocument/2006/relationships/image" Target="../media/image35.svg"/><Relationship Id="rId18" Type="http://schemas.openxmlformats.org/officeDocument/2006/relationships/image" Target="../media/image38.png"/><Relationship Id="rId3" Type="http://schemas.openxmlformats.org/officeDocument/2006/relationships/image" Target="../media/image27.svg"/><Relationship Id="rId21" Type="http://schemas.openxmlformats.org/officeDocument/2006/relationships/hyperlink" Target="#Preventiva!A1"/><Relationship Id="rId7" Type="http://schemas.openxmlformats.org/officeDocument/2006/relationships/image" Target="../media/image29.svg"/><Relationship Id="rId12" Type="http://schemas.openxmlformats.org/officeDocument/2006/relationships/image" Target="../media/image34.png"/><Relationship Id="rId17" Type="http://schemas.openxmlformats.org/officeDocument/2006/relationships/hyperlink" Target="#'Cadastro de materias'!A1"/><Relationship Id="rId2" Type="http://schemas.openxmlformats.org/officeDocument/2006/relationships/image" Target="../media/image26.png"/><Relationship Id="rId16" Type="http://schemas.openxmlformats.org/officeDocument/2006/relationships/image" Target="../media/image37.svg"/><Relationship Id="rId20" Type="http://schemas.openxmlformats.org/officeDocument/2006/relationships/hyperlink" Target="#'Cadastro de materiais'!A1"/><Relationship Id="rId1" Type="http://schemas.openxmlformats.org/officeDocument/2006/relationships/hyperlink" Target="#Menu!A1"/><Relationship Id="rId6" Type="http://schemas.openxmlformats.org/officeDocument/2006/relationships/image" Target="../media/image28.png"/><Relationship Id="rId11" Type="http://schemas.openxmlformats.org/officeDocument/2006/relationships/hyperlink" Target="#BD!A1"/><Relationship Id="rId5" Type="http://schemas.openxmlformats.org/officeDocument/2006/relationships/hyperlink" Target="#Materiais!A1"/><Relationship Id="rId15" Type="http://schemas.openxmlformats.org/officeDocument/2006/relationships/image" Target="../media/image36.png"/><Relationship Id="rId23" Type="http://schemas.openxmlformats.org/officeDocument/2006/relationships/image" Target="../media/image31.svg"/><Relationship Id="rId10" Type="http://schemas.openxmlformats.org/officeDocument/2006/relationships/image" Target="../media/image33.svg"/><Relationship Id="rId19" Type="http://schemas.openxmlformats.org/officeDocument/2006/relationships/image" Target="../media/image39.svg"/><Relationship Id="rId4" Type="http://schemas.openxmlformats.org/officeDocument/2006/relationships/image" Target="../media/image25.png"/><Relationship Id="rId9" Type="http://schemas.openxmlformats.org/officeDocument/2006/relationships/image" Target="../media/image32.png"/><Relationship Id="rId14" Type="http://schemas.openxmlformats.org/officeDocument/2006/relationships/hyperlink" Target="#EntradaSaida!A1"/><Relationship Id="rId22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139148</xdr:colOff>
      <xdr:row>1</xdr:row>
      <xdr:rowOff>7289</xdr:rowOff>
    </xdr:from>
    <xdr:to>
      <xdr:col>2</xdr:col>
      <xdr:colOff>171706</xdr:colOff>
      <xdr:row>3</xdr:row>
      <xdr:rowOff>59196</xdr:rowOff>
    </xdr:to>
    <xdr:pic>
      <xdr:nvPicPr>
        <xdr:cNvPr id="153" name="Imagem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9148" y="121589"/>
          <a:ext cx="1213658" cy="432907"/>
        </a:xfrm>
        <a:prstGeom prst="rect">
          <a:avLst/>
        </a:prstGeom>
        <a:ln>
          <a:solidFill>
            <a:schemeClr val="bg2"/>
          </a:solidFill>
        </a:ln>
        <a:effectLst>
          <a:glow rad="101600">
            <a:schemeClr val="accent2">
              <a:satMod val="175000"/>
              <a:alpha val="40000"/>
            </a:schemeClr>
          </a:glow>
          <a:outerShdw blurRad="63500" sx="102000" sy="102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0</xdr:col>
      <xdr:colOff>21737</xdr:colOff>
      <xdr:row>4</xdr:row>
      <xdr:rowOff>112568</xdr:rowOff>
    </xdr:from>
    <xdr:to>
      <xdr:col>3</xdr:col>
      <xdr:colOff>505495</xdr:colOff>
      <xdr:row>8</xdr:row>
      <xdr:rowOff>119612</xdr:rowOff>
    </xdr:to>
    <xdr:grpSp>
      <xdr:nvGrpSpPr>
        <xdr:cNvPr id="43" name="Agrupar 4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GrpSpPr>
          <a:grpSpLocks noChangeAspect="1"/>
        </xdr:cNvGrpSpPr>
      </xdr:nvGrpSpPr>
      <xdr:grpSpPr>
        <a:xfrm>
          <a:off x="21737" y="874568"/>
          <a:ext cx="2264200" cy="769044"/>
          <a:chOff x="30480" y="1097280"/>
          <a:chExt cx="2590800" cy="746760"/>
        </a:xfrm>
      </xdr:grpSpPr>
      <xdr:grpSp>
        <xdr:nvGrpSpPr>
          <xdr:cNvPr id="44" name="Agrupa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47" name="Retângulo: Cantos Arredondados 46">
              <a:extLst>
                <a:ext uri="{FF2B5EF4-FFF2-40B4-BE49-F238E27FC236}">
                  <a16:creationId xmlns:a16="http://schemas.microsoft.com/office/drawing/2014/main" id="{00000000-0008-0000-0200-00002F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48" name="Agrupar 47">
              <a:extLst>
                <a:ext uri="{FF2B5EF4-FFF2-40B4-BE49-F238E27FC236}">
                  <a16:creationId xmlns:a16="http://schemas.microsoft.com/office/drawing/2014/main" id="{00000000-0008-0000-0200-000030000000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49" name="Seta: Pentágono 48">
                <a:extLst>
                  <a:ext uri="{FF2B5EF4-FFF2-40B4-BE49-F238E27FC236}">
                    <a16:creationId xmlns:a16="http://schemas.microsoft.com/office/drawing/2014/main" id="{00000000-0008-0000-0200-000031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50" name="Retângulo: Cantos Arredondados 49">
                <a:extLst>
                  <a:ext uri="{FF2B5EF4-FFF2-40B4-BE49-F238E27FC236}">
                    <a16:creationId xmlns:a16="http://schemas.microsoft.com/office/drawing/2014/main" id="{00000000-0008-0000-0200-000032000000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45" name="Gráfico 44" descr="Monitor com preenchimento sólido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1460" y="1226820"/>
            <a:ext cx="487680" cy="487680"/>
          </a:xfrm>
          <a:prstGeom prst="rect">
            <a:avLst/>
          </a:prstGeom>
        </xdr:spPr>
      </xdr:pic>
      <xdr:sp macro="" textlink="">
        <xdr:nvSpPr>
          <xdr:cNvPr id="46" name="CaixaDeTexto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SpPr txBox="1"/>
        </xdr:nvSpPr>
        <xdr:spPr>
          <a:xfrm>
            <a:off x="1249680" y="1341120"/>
            <a:ext cx="120396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Menu</a:t>
            </a:r>
          </a:p>
        </xdr:txBody>
      </xdr:sp>
    </xdr:grpSp>
    <xdr:clientData/>
  </xdr:twoCellAnchor>
  <xdr:twoCellAnchor editAs="absolute">
    <xdr:from>
      <xdr:col>0</xdr:col>
      <xdr:colOff>24595</xdr:colOff>
      <xdr:row>33</xdr:row>
      <xdr:rowOff>86910</xdr:rowOff>
    </xdr:from>
    <xdr:to>
      <xdr:col>3</xdr:col>
      <xdr:colOff>502638</xdr:colOff>
      <xdr:row>37</xdr:row>
      <xdr:rowOff>114893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GrpSpPr>
          <a:grpSpLocks noChangeAspect="1"/>
        </xdr:cNvGrpSpPr>
      </xdr:nvGrpSpPr>
      <xdr:grpSpPr>
        <a:xfrm>
          <a:off x="24595" y="6373410"/>
          <a:ext cx="2258485" cy="789983"/>
          <a:chOff x="30480" y="1097280"/>
          <a:chExt cx="2590800" cy="746760"/>
        </a:xfrm>
      </xdr:grpSpPr>
      <xdr:grpSp>
        <xdr:nvGrpSpPr>
          <xdr:cNvPr id="60" name="Agrupar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63" name="Retângulo: Cantos Arredondados 6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200-00003F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128" name="Agrupar 127">
              <a:extLst>
                <a:ext uri="{FF2B5EF4-FFF2-40B4-BE49-F238E27FC236}">
                  <a16:creationId xmlns:a16="http://schemas.microsoft.com/office/drawing/2014/main" id="{00000000-0008-0000-0200-000080000000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129" name="Seta: Pentágono 128">
                <a:extLst>
                  <a:ext uri="{FF2B5EF4-FFF2-40B4-BE49-F238E27FC236}">
                    <a16:creationId xmlns:a16="http://schemas.microsoft.com/office/drawing/2014/main" id="{00000000-0008-0000-0200-000081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30" name="Retângulo: Cantos Arredondados 129">
                <a:extLst>
                  <a:ext uri="{FF2B5EF4-FFF2-40B4-BE49-F238E27FC236}">
                    <a16:creationId xmlns:a16="http://schemas.microsoft.com/office/drawing/2014/main" id="{00000000-0008-0000-0200-000082000000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61" name="Gráfico 60" descr="Carrinho de compras com preenchimento sólido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51460" y="1253247"/>
            <a:ext cx="487680" cy="434827"/>
          </a:xfrm>
          <a:prstGeom prst="rect">
            <a:avLst/>
          </a:prstGeom>
        </xdr:spPr>
      </xdr:pic>
      <xdr:sp macro="" textlink="">
        <xdr:nvSpPr>
          <xdr:cNvPr id="62" name="CaixaDeTexto 6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249680" y="1341120"/>
            <a:ext cx="120396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Materiais</a:t>
            </a:r>
          </a:p>
        </xdr:txBody>
      </xdr:sp>
    </xdr:grpSp>
    <xdr:clientData/>
  </xdr:twoCellAnchor>
  <xdr:twoCellAnchor editAs="absolute">
    <xdr:from>
      <xdr:col>0</xdr:col>
      <xdr:colOff>20784</xdr:colOff>
      <xdr:row>10</xdr:row>
      <xdr:rowOff>50610</xdr:rowOff>
    </xdr:from>
    <xdr:to>
      <xdr:col>3</xdr:col>
      <xdr:colOff>506448</xdr:colOff>
      <xdr:row>14</xdr:row>
      <xdr:rowOff>85989</xdr:rowOff>
    </xdr:to>
    <xdr:grpSp>
      <xdr:nvGrpSpPr>
        <xdr:cNvPr id="131" name="Agrupar 1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GrpSpPr/>
      </xdr:nvGrpSpPr>
      <xdr:grpSpPr>
        <a:xfrm>
          <a:off x="20784" y="1955610"/>
          <a:ext cx="2266106" cy="797379"/>
          <a:chOff x="60388" y="1789296"/>
          <a:chExt cx="2331721" cy="750964"/>
        </a:xfrm>
      </xdr:grpSpPr>
      <xdr:grpSp>
        <xdr:nvGrpSpPr>
          <xdr:cNvPr id="132" name="Agrupar 131">
            <a:extLst>
              <a:ext uri="{FF2B5EF4-FFF2-40B4-BE49-F238E27FC236}">
                <a16:creationId xmlns:a16="http://schemas.microsoft.com/office/drawing/2014/main" id="{00000000-0008-0000-0200-000084000000}"/>
              </a:ext>
            </a:extLst>
          </xdr:cNvPr>
          <xdr:cNvGrpSpPr/>
        </xdr:nvGrpSpPr>
        <xdr:grpSpPr>
          <a:xfrm>
            <a:off x="60388" y="1789296"/>
            <a:ext cx="2331721" cy="750964"/>
            <a:chOff x="2750819" y="1584960"/>
            <a:chExt cx="2590801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35" name="Retângulo: Cantos Arredondados 134">
              <a:extLst>
                <a:ext uri="{FF2B5EF4-FFF2-40B4-BE49-F238E27FC236}">
                  <a16:creationId xmlns:a16="http://schemas.microsoft.com/office/drawing/2014/main" id="{00000000-0008-0000-0200-000087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136" name="Agrupar 135">
              <a:extLst>
                <a:ext uri="{FF2B5EF4-FFF2-40B4-BE49-F238E27FC236}">
                  <a16:creationId xmlns:a16="http://schemas.microsoft.com/office/drawing/2014/main" id="{00000000-0008-0000-0200-000088000000}"/>
                </a:ext>
              </a:extLst>
            </xdr:cNvPr>
            <xdr:cNvGrpSpPr/>
          </xdr:nvGrpSpPr>
          <xdr:grpSpPr>
            <a:xfrm>
              <a:off x="2750819" y="1584960"/>
              <a:ext cx="1110001" cy="731520"/>
              <a:chOff x="2750819" y="3002280"/>
              <a:chExt cx="1110001" cy="731520"/>
            </a:xfrm>
          </xdr:grpSpPr>
          <xdr:sp macro="" textlink="">
            <xdr:nvSpPr>
              <xdr:cNvPr id="137" name="Seta: Pentágono 136">
                <a:extLst>
                  <a:ext uri="{FF2B5EF4-FFF2-40B4-BE49-F238E27FC236}">
                    <a16:creationId xmlns:a16="http://schemas.microsoft.com/office/drawing/2014/main" id="{00000000-0008-0000-0200-000089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38" name="Retângulo: Cantos Arredondados 137">
                <a:extLst>
                  <a:ext uri="{FF2B5EF4-FFF2-40B4-BE49-F238E27FC236}">
                    <a16:creationId xmlns:a16="http://schemas.microsoft.com/office/drawing/2014/main" id="{00000000-0008-0000-0200-00008A000000}"/>
                  </a:ext>
                </a:extLst>
              </xdr:cNvPr>
              <xdr:cNvSpPr/>
            </xdr:nvSpPr>
            <xdr:spPr>
              <a:xfrm>
                <a:off x="2750819" y="3002280"/>
                <a:ext cx="742757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133" name="Gráfico 132" descr="Engrenagens com preenchimento sólido">
            <a:extLst>
              <a:ext uri="{FF2B5EF4-FFF2-40B4-BE49-F238E27FC236}">
                <a16:creationId xmlns:a16="http://schemas.microsoft.com/office/drawing/2014/main" id="{00000000-0008-0000-0200-00008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59271" y="1947176"/>
            <a:ext cx="438912" cy="435204"/>
          </a:xfrm>
          <a:prstGeom prst="rect">
            <a:avLst/>
          </a:prstGeom>
        </xdr:spPr>
      </xdr:pic>
      <xdr:sp macro="" textlink="">
        <xdr:nvSpPr>
          <xdr:cNvPr id="134" name="CaixaDeTexto 133">
            <a:extLst>
              <a:ext uri="{FF2B5EF4-FFF2-40B4-BE49-F238E27FC236}">
                <a16:creationId xmlns:a16="http://schemas.microsoft.com/office/drawing/2014/main" id="{00000000-0008-0000-0200-000086000000}"/>
              </a:ext>
            </a:extLst>
          </xdr:cNvPr>
          <xdr:cNvSpPr txBox="1"/>
        </xdr:nvSpPr>
        <xdr:spPr>
          <a:xfrm>
            <a:off x="1157669" y="2034509"/>
            <a:ext cx="1083564" cy="2605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Preventiva</a:t>
            </a:r>
          </a:p>
        </xdr:txBody>
      </xdr:sp>
    </xdr:grpSp>
    <xdr:clientData/>
  </xdr:twoCellAnchor>
  <xdr:twoCellAnchor editAs="absolute">
    <xdr:from>
      <xdr:col>0</xdr:col>
      <xdr:colOff>20785</xdr:colOff>
      <xdr:row>21</xdr:row>
      <xdr:rowOff>156287</xdr:rowOff>
    </xdr:from>
    <xdr:to>
      <xdr:col>3</xdr:col>
      <xdr:colOff>506448</xdr:colOff>
      <xdr:row>25</xdr:row>
      <xdr:rowOff>182140</xdr:rowOff>
    </xdr:to>
    <xdr:grpSp>
      <xdr:nvGrpSpPr>
        <xdr:cNvPr id="139" name="Agrupar 13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GrpSpPr>
          <a:grpSpLocks noChangeAspect="1"/>
        </xdr:cNvGrpSpPr>
      </xdr:nvGrpSpPr>
      <xdr:grpSpPr>
        <a:xfrm>
          <a:off x="20785" y="4156787"/>
          <a:ext cx="2266105" cy="787853"/>
          <a:chOff x="30480" y="1097280"/>
          <a:chExt cx="2590800" cy="746760"/>
        </a:xfrm>
      </xdr:grpSpPr>
      <xdr:grpSp>
        <xdr:nvGrpSpPr>
          <xdr:cNvPr id="140" name="Agrupar 139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43" name="Retângulo: Cantos Arredondados 142">
              <a:extLst>
                <a:ext uri="{FF2B5EF4-FFF2-40B4-BE49-F238E27FC236}">
                  <a16:creationId xmlns:a16="http://schemas.microsoft.com/office/drawing/2014/main" id="{00000000-0008-0000-0200-00008F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144" name="Agrupar 143">
              <a:extLst>
                <a:ext uri="{FF2B5EF4-FFF2-40B4-BE49-F238E27FC236}">
                  <a16:creationId xmlns:a16="http://schemas.microsoft.com/office/drawing/2014/main" id="{00000000-0008-0000-0200-000090000000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145" name="Seta: Pentágono 144">
                <a:extLst>
                  <a:ext uri="{FF2B5EF4-FFF2-40B4-BE49-F238E27FC236}">
                    <a16:creationId xmlns:a16="http://schemas.microsoft.com/office/drawing/2014/main" id="{00000000-0008-0000-0200-000091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46" name="Retângulo: Cantos Arredondados 145">
                <a:extLst>
                  <a:ext uri="{FF2B5EF4-FFF2-40B4-BE49-F238E27FC236}">
                    <a16:creationId xmlns:a16="http://schemas.microsoft.com/office/drawing/2014/main" id="{00000000-0008-0000-0200-000092000000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141" name="Gráfico 140" descr="Gráfico de pizza com preenchimento sólido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rcRect/>
          <a:stretch/>
        </xdr:blipFill>
        <xdr:spPr>
          <a:xfrm>
            <a:off x="251460" y="1254276"/>
            <a:ext cx="487680" cy="432768"/>
          </a:xfrm>
          <a:prstGeom prst="rect">
            <a:avLst/>
          </a:prstGeom>
        </xdr:spPr>
      </xdr:pic>
      <xdr:sp macro="" textlink="">
        <xdr:nvSpPr>
          <xdr:cNvPr id="142" name="CaixaDeTexto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 txBox="1"/>
        </xdr:nvSpPr>
        <xdr:spPr>
          <a:xfrm>
            <a:off x="1249680" y="1341120"/>
            <a:ext cx="120396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Dashboard</a:t>
            </a:r>
          </a:p>
        </xdr:txBody>
      </xdr:sp>
    </xdr:grpSp>
    <xdr:clientData/>
  </xdr:twoCellAnchor>
  <xdr:twoCellAnchor editAs="absolute">
    <xdr:from>
      <xdr:col>0</xdr:col>
      <xdr:colOff>0</xdr:colOff>
      <xdr:row>16</xdr:row>
      <xdr:rowOff>16987</xdr:rowOff>
    </xdr:from>
    <xdr:to>
      <xdr:col>3</xdr:col>
      <xdr:colOff>527232</xdr:colOff>
      <xdr:row>20</xdr:row>
      <xdr:rowOff>34789</xdr:rowOff>
    </xdr:to>
    <xdr:grpSp>
      <xdr:nvGrpSpPr>
        <xdr:cNvPr id="147" name="Agrupar 14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GrpSpPr>
          <a:grpSpLocks noChangeAspect="1"/>
        </xdr:cNvGrpSpPr>
      </xdr:nvGrpSpPr>
      <xdr:grpSpPr>
        <a:xfrm>
          <a:off x="0" y="3064987"/>
          <a:ext cx="2307674" cy="779802"/>
          <a:chOff x="30480" y="1097280"/>
          <a:chExt cx="2634871" cy="746760"/>
        </a:xfrm>
      </xdr:grpSpPr>
      <xdr:grpSp>
        <xdr:nvGrpSpPr>
          <xdr:cNvPr id="148" name="Agrupar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51" name="Retângulo: Cantos Arredondados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152" name="Agrupar 151">
              <a:extLst>
                <a:ext uri="{FF2B5EF4-FFF2-40B4-BE49-F238E27FC236}">
                  <a16:creationId xmlns:a16="http://schemas.microsoft.com/office/drawing/2014/main" id="{00000000-0008-0000-0200-000098000000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154" name="Seta: Pentágono 153">
                <a:extLst>
                  <a:ext uri="{FF2B5EF4-FFF2-40B4-BE49-F238E27FC236}">
                    <a16:creationId xmlns:a16="http://schemas.microsoft.com/office/drawing/2014/main" id="{00000000-0008-0000-0200-00009A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55" name="Retângulo: Cantos Arredondados 154">
                <a:extLst>
                  <a:ext uri="{FF2B5EF4-FFF2-40B4-BE49-F238E27FC236}">
                    <a16:creationId xmlns:a16="http://schemas.microsoft.com/office/drawing/2014/main" id="{00000000-0008-0000-0200-00009B000000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149" name="Gráfico 148" descr="Banco de dados com preenchimento sólido">
            <a:extLst>
              <a:ext uri="{FF2B5EF4-FFF2-40B4-BE49-F238E27FC236}">
                <a16:creationId xmlns:a16="http://schemas.microsoft.com/office/drawing/2014/main" id="{00000000-0008-0000-0200-00009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rcRect/>
          <a:stretch/>
        </xdr:blipFill>
        <xdr:spPr>
          <a:xfrm>
            <a:off x="251460" y="1253246"/>
            <a:ext cx="487680" cy="434827"/>
          </a:xfrm>
          <a:prstGeom prst="rect">
            <a:avLst/>
          </a:prstGeom>
        </xdr:spPr>
      </xdr:pic>
      <xdr:sp macro="" textlink="">
        <xdr:nvSpPr>
          <xdr:cNvPr id="150" name="CaixaDeTexto 149">
            <a:extLst>
              <a:ext uri="{FF2B5EF4-FFF2-40B4-BE49-F238E27FC236}">
                <a16:creationId xmlns:a16="http://schemas.microsoft.com/office/drawing/2014/main" id="{00000000-0008-0000-0200-000096000000}"/>
              </a:ext>
            </a:extLst>
          </xdr:cNvPr>
          <xdr:cNvSpPr txBox="1"/>
        </xdr:nvSpPr>
        <xdr:spPr>
          <a:xfrm>
            <a:off x="1170801" y="1341120"/>
            <a:ext cx="14945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Banco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de Dados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0</xdr:col>
      <xdr:colOff>20785</xdr:colOff>
      <xdr:row>27</xdr:row>
      <xdr:rowOff>113138</xdr:rowOff>
    </xdr:from>
    <xdr:to>
      <xdr:col>3</xdr:col>
      <xdr:colOff>506448</xdr:colOff>
      <xdr:row>31</xdr:row>
      <xdr:rowOff>155912</xdr:rowOff>
    </xdr:to>
    <xdr:grpSp>
      <xdr:nvGrpSpPr>
        <xdr:cNvPr id="156" name="Agrupar 155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GrpSpPr>
          <a:grpSpLocks noChangeAspect="1"/>
        </xdr:cNvGrpSpPr>
      </xdr:nvGrpSpPr>
      <xdr:grpSpPr>
        <a:xfrm>
          <a:off x="20785" y="5256638"/>
          <a:ext cx="2266105" cy="804774"/>
          <a:chOff x="30480" y="1097280"/>
          <a:chExt cx="2590800" cy="746760"/>
        </a:xfrm>
      </xdr:grpSpPr>
      <xdr:grpSp>
        <xdr:nvGrpSpPr>
          <xdr:cNvPr id="157" name="Agrupar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60" name="Retângulo: Cantos Arredondados 159">
              <a:extLst>
                <a:ext uri="{FF2B5EF4-FFF2-40B4-BE49-F238E27FC236}">
                  <a16:creationId xmlns:a16="http://schemas.microsoft.com/office/drawing/2014/main" id="{00000000-0008-0000-0200-0000A0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161" name="Agrupar 160">
              <a:extLst>
                <a:ext uri="{FF2B5EF4-FFF2-40B4-BE49-F238E27FC236}">
                  <a16:creationId xmlns:a16="http://schemas.microsoft.com/office/drawing/2014/main" id="{00000000-0008-0000-0200-0000A1000000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162" name="Seta: Pentágono 161">
                <a:extLst>
                  <a:ext uri="{FF2B5EF4-FFF2-40B4-BE49-F238E27FC236}">
                    <a16:creationId xmlns:a16="http://schemas.microsoft.com/office/drawing/2014/main" id="{00000000-0008-0000-0200-0000A2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71" name="Retângulo: Cantos Arredondados 170">
                <a:extLst>
                  <a:ext uri="{FF2B5EF4-FFF2-40B4-BE49-F238E27FC236}">
                    <a16:creationId xmlns:a16="http://schemas.microsoft.com/office/drawing/2014/main" id="{00000000-0008-0000-0200-0000AB000000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158" name="Gráfico 157" descr="Caminhão com preenchimento sólido">
            <a:extLst>
              <a:ext uri="{FF2B5EF4-FFF2-40B4-BE49-F238E27FC236}">
                <a16:creationId xmlns:a16="http://schemas.microsoft.com/office/drawing/2014/main" id="{00000000-0008-0000-0200-00009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rcRect/>
          <a:stretch/>
        </xdr:blipFill>
        <xdr:spPr>
          <a:xfrm>
            <a:off x="251460" y="1256043"/>
            <a:ext cx="487680" cy="429234"/>
          </a:xfrm>
          <a:prstGeom prst="rect">
            <a:avLst/>
          </a:prstGeom>
        </xdr:spPr>
      </xdr:pic>
      <xdr:sp macro="" textlink="">
        <xdr:nvSpPr>
          <xdr:cNvPr id="159" name="CaixaDeTexto 158"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 txBox="1"/>
        </xdr:nvSpPr>
        <xdr:spPr>
          <a:xfrm>
            <a:off x="1075091" y="1341120"/>
            <a:ext cx="1378549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Entrada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e saída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5</xdr:col>
      <xdr:colOff>352425</xdr:colOff>
      <xdr:row>2</xdr:row>
      <xdr:rowOff>152400</xdr:rowOff>
    </xdr:from>
    <xdr:to>
      <xdr:col>9</xdr:col>
      <xdr:colOff>85725</xdr:colOff>
      <xdr:row>6</xdr:row>
      <xdr:rowOff>104775</xdr:rowOff>
    </xdr:to>
    <xdr:sp macro="[0]!TelaEX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6E4858-25AC-BA60-2EEB-411D01D2C375}"/>
            </a:ext>
          </a:extLst>
        </xdr:cNvPr>
        <xdr:cNvSpPr/>
      </xdr:nvSpPr>
      <xdr:spPr>
        <a:xfrm>
          <a:off x="2895600" y="457200"/>
          <a:ext cx="2095500" cy="714375"/>
        </a:xfrm>
        <a:prstGeom prst="round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Tela</a:t>
          </a:r>
          <a:r>
            <a:rPr lang="pt-BR" sz="1800" b="1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Cheia</a:t>
          </a:r>
          <a:endParaRPr lang="pt-BR" sz="1800" b="1">
            <a:ln>
              <a:solidFill>
                <a:schemeClr val="bg1"/>
              </a:solidFill>
            </a:ln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352425</xdr:colOff>
      <xdr:row>7</xdr:row>
      <xdr:rowOff>66675</xdr:rowOff>
    </xdr:from>
    <xdr:to>
      <xdr:col>9</xdr:col>
      <xdr:colOff>85725</xdr:colOff>
      <xdr:row>11</xdr:row>
      <xdr:rowOff>19050</xdr:rowOff>
    </xdr:to>
    <xdr:sp macro="[0]!TelaPlanilh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759038A-CDCE-4CF6-9C78-A1A5FAD76F23}"/>
            </a:ext>
          </a:extLst>
        </xdr:cNvPr>
        <xdr:cNvSpPr/>
      </xdr:nvSpPr>
      <xdr:spPr>
        <a:xfrm>
          <a:off x="2895600" y="1323975"/>
          <a:ext cx="2095500" cy="714375"/>
        </a:xfrm>
        <a:prstGeom prst="round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Mostrar</a:t>
          </a:r>
          <a:r>
            <a:rPr lang="pt-BR" sz="1800" b="1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Planilha</a:t>
          </a:r>
          <a:endParaRPr lang="pt-BR" sz="1800" b="1">
            <a:ln>
              <a:solidFill>
                <a:schemeClr val="bg1"/>
              </a:solidFill>
            </a:ln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352425</xdr:colOff>
      <xdr:row>12</xdr:row>
      <xdr:rowOff>19050</xdr:rowOff>
    </xdr:from>
    <xdr:to>
      <xdr:col>9</xdr:col>
      <xdr:colOff>85725</xdr:colOff>
      <xdr:row>15</xdr:row>
      <xdr:rowOff>161925</xdr:rowOff>
    </xdr:to>
    <xdr:sp macro="[0]!Salvar_Planilha.Salvar_Planilh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2BA46CD-B916-4B88-BA37-139B52B8C7CD}"/>
            </a:ext>
          </a:extLst>
        </xdr:cNvPr>
        <xdr:cNvSpPr/>
      </xdr:nvSpPr>
      <xdr:spPr>
        <a:xfrm>
          <a:off x="2895600" y="2228850"/>
          <a:ext cx="2095500" cy="714375"/>
        </a:xfrm>
        <a:prstGeom prst="round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Salvar</a:t>
          </a:r>
        </a:p>
      </xdr:txBody>
    </xdr:sp>
    <xdr:clientData/>
  </xdr:twoCellAnchor>
  <xdr:twoCellAnchor editAs="absolute">
    <xdr:from>
      <xdr:col>0</xdr:col>
      <xdr:colOff>17871</xdr:colOff>
      <xdr:row>39</xdr:row>
      <xdr:rowOff>36368</xdr:rowOff>
    </xdr:from>
    <xdr:to>
      <xdr:col>3</xdr:col>
      <xdr:colOff>509361</xdr:colOff>
      <xdr:row>43</xdr:row>
      <xdr:rowOff>20039</xdr:rowOff>
    </xdr:to>
    <xdr:grpSp>
      <xdr:nvGrpSpPr>
        <xdr:cNvPr id="14" name="Agrupar 13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39071E7-DA3C-4438-B598-FA5077D5AD9F}"/>
            </a:ext>
          </a:extLst>
        </xdr:cNvPr>
        <xdr:cNvGrpSpPr>
          <a:grpSpLocks noChangeAspect="1"/>
        </xdr:cNvGrpSpPr>
      </xdr:nvGrpSpPr>
      <xdr:grpSpPr>
        <a:xfrm>
          <a:off x="17871" y="7465868"/>
          <a:ext cx="2271932" cy="745671"/>
          <a:chOff x="30480" y="1097280"/>
          <a:chExt cx="2590800" cy="746760"/>
        </a:xfrm>
      </xdr:grpSpPr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5D94BC9A-ECBB-F0E7-305A-F56958115CA1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8" name="Retângulo: Cantos Arredondados 17">
              <a:extLst>
                <a:ext uri="{FF2B5EF4-FFF2-40B4-BE49-F238E27FC236}">
                  <a16:creationId xmlns:a16="http://schemas.microsoft.com/office/drawing/2014/main" id="{DD051EA2-44AF-C52A-1312-7F6EE64907C9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19" name="Agrupar 18">
              <a:extLst>
                <a:ext uri="{FF2B5EF4-FFF2-40B4-BE49-F238E27FC236}">
                  <a16:creationId xmlns:a16="http://schemas.microsoft.com/office/drawing/2014/main" id="{8E0936D2-CBC0-63B0-3B68-D231ED764676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20" name="Seta: Pentágono 19">
                <a:extLst>
                  <a:ext uri="{FF2B5EF4-FFF2-40B4-BE49-F238E27FC236}">
                    <a16:creationId xmlns:a16="http://schemas.microsoft.com/office/drawing/2014/main" id="{616914AE-6B66-5772-BDA0-0E5EEF83530C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21" name="Retângulo: Cantos Arredondados 20">
                <a:extLst>
                  <a:ext uri="{FF2B5EF4-FFF2-40B4-BE49-F238E27FC236}">
                    <a16:creationId xmlns:a16="http://schemas.microsoft.com/office/drawing/2014/main" id="{96FFC5A1-CA79-1B99-436C-37EACBE6ED1D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16" name="Gráfico 15" descr="Área de Transferência com preenchimento sólido">
            <a:extLst>
              <a:ext uri="{FF2B5EF4-FFF2-40B4-BE49-F238E27FC236}">
                <a16:creationId xmlns:a16="http://schemas.microsoft.com/office/drawing/2014/main" id="{0848C74F-0A10-496B-03E3-8F34F43CD8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96DAC541-7B7A-43D3-8B79-37D633B846F1}">
                <asvg:svgBlip xmlns:asvg="http://schemas.microsoft.com/office/drawing/2016/SVG/main" r:embed="rId22"/>
              </a:ext>
            </a:extLst>
          </a:blip>
          <a:srcRect/>
          <a:stretch/>
        </xdr:blipFill>
        <xdr:spPr>
          <a:xfrm>
            <a:off x="251461" y="1257348"/>
            <a:ext cx="487680" cy="426625"/>
          </a:xfrm>
          <a:prstGeom prst="rect">
            <a:avLst/>
          </a:prstGeom>
        </xdr:spPr>
      </xdr:pic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8131A668-477F-CE0B-B031-4E4106B275AD}"/>
              </a:ext>
            </a:extLst>
          </xdr:cNvPr>
          <xdr:cNvSpPr txBox="1"/>
        </xdr:nvSpPr>
        <xdr:spPr>
          <a:xfrm>
            <a:off x="1203532" y="1249471"/>
            <a:ext cx="1255730" cy="4808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Cadastro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de </a:t>
            </a:r>
            <a:b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</a:b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materiais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oneCell">
    <xdr:from>
      <xdr:col>29</xdr:col>
      <xdr:colOff>295275</xdr:colOff>
      <xdr:row>1</xdr:row>
      <xdr:rowOff>66675</xdr:rowOff>
    </xdr:from>
    <xdr:to>
      <xdr:col>29</xdr:col>
      <xdr:colOff>1122334</xdr:colOff>
      <xdr:row>5</xdr:row>
      <xdr:rowOff>133466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7D5E06D6-EFBF-4934-AB18-B92313E8A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06800" y="180975"/>
          <a:ext cx="828791" cy="8287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139148</xdr:colOff>
      <xdr:row>0</xdr:row>
      <xdr:rowOff>134290</xdr:rowOff>
    </xdr:from>
    <xdr:to>
      <xdr:col>3</xdr:col>
      <xdr:colOff>306814</xdr:colOff>
      <xdr:row>0</xdr:row>
      <xdr:rowOff>489672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9148" y="134290"/>
          <a:ext cx="1195212" cy="355382"/>
        </a:xfrm>
        <a:prstGeom prst="rect">
          <a:avLst/>
        </a:prstGeom>
        <a:ln>
          <a:solidFill>
            <a:schemeClr val="bg2"/>
          </a:solidFill>
        </a:ln>
        <a:effectLst>
          <a:glow rad="101600">
            <a:schemeClr val="accent2">
              <a:satMod val="175000"/>
              <a:alpha val="40000"/>
            </a:schemeClr>
          </a:glow>
          <a:outerShdw blurRad="63500" sx="102000" sy="102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0</xdr:col>
      <xdr:colOff>21737</xdr:colOff>
      <xdr:row>2</xdr:row>
      <xdr:rowOff>149681</xdr:rowOff>
    </xdr:from>
    <xdr:to>
      <xdr:col>3</xdr:col>
      <xdr:colOff>1213736</xdr:colOff>
      <xdr:row>5</xdr:row>
      <xdr:rowOff>74081</xdr:rowOff>
    </xdr:to>
    <xdr:grpSp>
      <xdr:nvGrpSpPr>
        <xdr:cNvPr id="124" name="Agrupar 12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GrpSpPr>
          <a:grpSpLocks noChangeAspect="1"/>
        </xdr:cNvGrpSpPr>
      </xdr:nvGrpSpPr>
      <xdr:grpSpPr>
        <a:xfrm>
          <a:off x="21737" y="806906"/>
          <a:ext cx="2182599" cy="629250"/>
          <a:chOff x="30480" y="1097280"/>
          <a:chExt cx="2590800" cy="746760"/>
        </a:xfrm>
      </xdr:grpSpPr>
      <xdr:grpSp>
        <xdr:nvGrpSpPr>
          <xdr:cNvPr id="125" name="Agrupar 124">
            <a:extLst>
              <a:ext uri="{FF2B5EF4-FFF2-40B4-BE49-F238E27FC236}">
                <a16:creationId xmlns:a16="http://schemas.microsoft.com/office/drawing/2014/main" id="{00000000-0008-0000-0300-00007D000000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28" name="Retângulo: Cantos Arredondados 127">
              <a:extLst>
                <a:ext uri="{FF2B5EF4-FFF2-40B4-BE49-F238E27FC236}">
                  <a16:creationId xmlns:a16="http://schemas.microsoft.com/office/drawing/2014/main" id="{00000000-0008-0000-0300-000080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129" name="Agrupar 128">
              <a:extLst>
                <a:ext uri="{FF2B5EF4-FFF2-40B4-BE49-F238E27FC236}">
                  <a16:creationId xmlns:a16="http://schemas.microsoft.com/office/drawing/2014/main" id="{00000000-0008-0000-0300-000081000000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130" name="Seta: Pentágono 129">
                <a:extLst>
                  <a:ext uri="{FF2B5EF4-FFF2-40B4-BE49-F238E27FC236}">
                    <a16:creationId xmlns:a16="http://schemas.microsoft.com/office/drawing/2014/main" id="{00000000-0008-0000-0300-000082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31" name="Retângulo: Cantos Arredondados 130">
                <a:extLst>
                  <a:ext uri="{FF2B5EF4-FFF2-40B4-BE49-F238E27FC236}">
                    <a16:creationId xmlns:a16="http://schemas.microsoft.com/office/drawing/2014/main" id="{00000000-0008-0000-0300-000083000000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126" name="Gráfico 125" descr="Monitor com preenchimento sólido">
            <a:extLst>
              <a:ext uri="{FF2B5EF4-FFF2-40B4-BE49-F238E27FC236}">
                <a16:creationId xmlns:a16="http://schemas.microsoft.com/office/drawing/2014/main" id="{00000000-0008-0000-0300-00007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1460" y="1226820"/>
            <a:ext cx="487680" cy="487680"/>
          </a:xfrm>
          <a:prstGeom prst="rect">
            <a:avLst/>
          </a:prstGeom>
        </xdr:spPr>
      </xdr:pic>
      <xdr:sp macro="" textlink="">
        <xdr:nvSpPr>
          <xdr:cNvPr id="127" name="CaixaDeTexto 126">
            <a:extLst>
              <a:ext uri="{FF2B5EF4-FFF2-40B4-BE49-F238E27FC236}">
                <a16:creationId xmlns:a16="http://schemas.microsoft.com/office/drawing/2014/main" id="{00000000-0008-0000-0300-00007F000000}"/>
              </a:ext>
            </a:extLst>
          </xdr:cNvPr>
          <xdr:cNvSpPr txBox="1"/>
        </xdr:nvSpPr>
        <xdr:spPr>
          <a:xfrm>
            <a:off x="1249680" y="1341120"/>
            <a:ext cx="120396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Menu</a:t>
            </a:r>
          </a:p>
        </xdr:txBody>
      </xdr:sp>
    </xdr:grpSp>
    <xdr:clientData/>
  </xdr:twoCellAnchor>
  <xdr:twoCellAnchor editAs="absolute">
    <xdr:from>
      <xdr:col>0</xdr:col>
      <xdr:colOff>22741</xdr:colOff>
      <xdr:row>24</xdr:row>
      <xdr:rowOff>191462</xdr:rowOff>
    </xdr:from>
    <xdr:to>
      <xdr:col>3</xdr:col>
      <xdr:colOff>1212835</xdr:colOff>
      <xdr:row>27</xdr:row>
      <xdr:rowOff>339629</xdr:rowOff>
    </xdr:to>
    <xdr:grpSp>
      <xdr:nvGrpSpPr>
        <xdr:cNvPr id="140" name="Agrupar 13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GrpSpPr>
          <a:grpSpLocks noChangeAspect="1"/>
        </xdr:cNvGrpSpPr>
      </xdr:nvGrpSpPr>
      <xdr:grpSpPr>
        <a:xfrm>
          <a:off x="22741" y="5020637"/>
          <a:ext cx="2180694" cy="643467"/>
          <a:chOff x="30480" y="1097280"/>
          <a:chExt cx="2590800" cy="746760"/>
        </a:xfrm>
      </xdr:grpSpPr>
      <xdr:grpSp>
        <xdr:nvGrpSpPr>
          <xdr:cNvPr id="141" name="Agrupar 140">
            <a:extLst>
              <a:ext uri="{FF2B5EF4-FFF2-40B4-BE49-F238E27FC236}">
                <a16:creationId xmlns:a16="http://schemas.microsoft.com/office/drawing/2014/main" id="{00000000-0008-0000-0300-00008D000000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44" name="Retângulo: Cantos Arredondados 143">
              <a:extLst>
                <a:ext uri="{FF2B5EF4-FFF2-40B4-BE49-F238E27FC236}">
                  <a16:creationId xmlns:a16="http://schemas.microsoft.com/office/drawing/2014/main" id="{00000000-0008-0000-0300-000090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145" name="Agrupar 144">
              <a:extLst>
                <a:ext uri="{FF2B5EF4-FFF2-40B4-BE49-F238E27FC236}">
                  <a16:creationId xmlns:a16="http://schemas.microsoft.com/office/drawing/2014/main" id="{00000000-0008-0000-0300-000091000000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146" name="Seta: Pentágono 145">
                <a:extLst>
                  <a:ext uri="{FF2B5EF4-FFF2-40B4-BE49-F238E27FC236}">
                    <a16:creationId xmlns:a16="http://schemas.microsoft.com/office/drawing/2014/main" id="{00000000-0008-0000-0300-000092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47" name="Retângulo: Cantos Arredondados 146">
                <a:extLst>
                  <a:ext uri="{FF2B5EF4-FFF2-40B4-BE49-F238E27FC236}">
                    <a16:creationId xmlns:a16="http://schemas.microsoft.com/office/drawing/2014/main" id="{00000000-0008-0000-0300-000093000000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142" name="Gráfico 141" descr="Carrinho de compras com preenchimento sólido">
            <a:extLst>
              <a:ext uri="{FF2B5EF4-FFF2-40B4-BE49-F238E27FC236}">
                <a16:creationId xmlns:a16="http://schemas.microsoft.com/office/drawing/2014/main" id="{00000000-0008-0000-0300-00008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51460" y="1253247"/>
            <a:ext cx="487680" cy="434827"/>
          </a:xfrm>
          <a:prstGeom prst="rect">
            <a:avLst/>
          </a:prstGeom>
        </xdr:spPr>
      </xdr:pic>
      <xdr:sp macro="" textlink="">
        <xdr:nvSpPr>
          <xdr:cNvPr id="143" name="CaixaDeTexto 14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300-00008F000000}"/>
              </a:ext>
            </a:extLst>
          </xdr:cNvPr>
          <xdr:cNvSpPr txBox="1"/>
        </xdr:nvSpPr>
        <xdr:spPr>
          <a:xfrm>
            <a:off x="1249680" y="1341120"/>
            <a:ext cx="120396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Materiais</a:t>
            </a:r>
          </a:p>
        </xdr:txBody>
      </xdr:sp>
    </xdr:grpSp>
    <xdr:clientData/>
  </xdr:twoCellAnchor>
  <xdr:twoCellAnchor editAs="absolute">
    <xdr:from>
      <xdr:col>0</xdr:col>
      <xdr:colOff>20378</xdr:colOff>
      <xdr:row>5</xdr:row>
      <xdr:rowOff>349129</xdr:rowOff>
    </xdr:from>
    <xdr:to>
      <xdr:col>3</xdr:col>
      <xdr:colOff>1195233</xdr:colOff>
      <xdr:row>11</xdr:row>
      <xdr:rowOff>38055</xdr:rowOff>
    </xdr:to>
    <xdr:grpSp>
      <xdr:nvGrpSpPr>
        <xdr:cNvPr id="148" name="Agrupar 14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GrpSpPr/>
      </xdr:nvGrpSpPr>
      <xdr:grpSpPr>
        <a:xfrm>
          <a:off x="20378" y="1711204"/>
          <a:ext cx="2165455" cy="679526"/>
          <a:chOff x="60388" y="1789296"/>
          <a:chExt cx="2331721" cy="750964"/>
        </a:xfrm>
      </xdr:grpSpPr>
      <xdr:grpSp>
        <xdr:nvGrpSpPr>
          <xdr:cNvPr id="149" name="Agrupar 148">
            <a:extLst>
              <a:ext uri="{FF2B5EF4-FFF2-40B4-BE49-F238E27FC236}">
                <a16:creationId xmlns:a16="http://schemas.microsoft.com/office/drawing/2014/main" id="{00000000-0008-0000-0300-000095000000}"/>
              </a:ext>
            </a:extLst>
          </xdr:cNvPr>
          <xdr:cNvGrpSpPr/>
        </xdr:nvGrpSpPr>
        <xdr:grpSpPr>
          <a:xfrm>
            <a:off x="60388" y="1789296"/>
            <a:ext cx="2331721" cy="750964"/>
            <a:chOff x="2750819" y="1584960"/>
            <a:chExt cx="2590801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52" name="Retângulo: Cantos Arredondados 151">
              <a:extLst>
                <a:ext uri="{FF2B5EF4-FFF2-40B4-BE49-F238E27FC236}">
                  <a16:creationId xmlns:a16="http://schemas.microsoft.com/office/drawing/2014/main" id="{00000000-0008-0000-0300-000098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153" name="Agrupar 152">
              <a:extLst>
                <a:ext uri="{FF2B5EF4-FFF2-40B4-BE49-F238E27FC236}">
                  <a16:creationId xmlns:a16="http://schemas.microsoft.com/office/drawing/2014/main" id="{00000000-0008-0000-0300-000099000000}"/>
                </a:ext>
              </a:extLst>
            </xdr:cNvPr>
            <xdr:cNvGrpSpPr/>
          </xdr:nvGrpSpPr>
          <xdr:grpSpPr>
            <a:xfrm>
              <a:off x="2750819" y="1584960"/>
              <a:ext cx="1110001" cy="731520"/>
              <a:chOff x="2750819" y="3002280"/>
              <a:chExt cx="1110001" cy="731520"/>
            </a:xfrm>
          </xdr:grpSpPr>
          <xdr:sp macro="" textlink="">
            <xdr:nvSpPr>
              <xdr:cNvPr id="154" name="Seta: Pentágono 153">
                <a:extLst>
                  <a:ext uri="{FF2B5EF4-FFF2-40B4-BE49-F238E27FC236}">
                    <a16:creationId xmlns:a16="http://schemas.microsoft.com/office/drawing/2014/main" id="{00000000-0008-0000-0300-00009A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55" name="Retângulo: Cantos Arredondados 154">
                <a:extLst>
                  <a:ext uri="{FF2B5EF4-FFF2-40B4-BE49-F238E27FC236}">
                    <a16:creationId xmlns:a16="http://schemas.microsoft.com/office/drawing/2014/main" id="{00000000-0008-0000-0300-00009B000000}"/>
                  </a:ext>
                </a:extLst>
              </xdr:cNvPr>
              <xdr:cNvSpPr/>
            </xdr:nvSpPr>
            <xdr:spPr>
              <a:xfrm>
                <a:off x="2750819" y="3002280"/>
                <a:ext cx="742757" cy="730800"/>
              </a:xfrm>
              <a:prstGeom prst="round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150" name="Gráfico 149" descr="Engrenagens com preenchimento sólido">
            <a:extLst>
              <a:ext uri="{FF2B5EF4-FFF2-40B4-BE49-F238E27FC236}">
                <a16:creationId xmlns:a16="http://schemas.microsoft.com/office/drawing/2014/main" id="{00000000-0008-0000-0300-00009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59271" y="1947176"/>
            <a:ext cx="438912" cy="435204"/>
          </a:xfrm>
          <a:prstGeom prst="rect">
            <a:avLst/>
          </a:prstGeom>
        </xdr:spPr>
      </xdr:pic>
      <xdr:sp macro="" textlink="">
        <xdr:nvSpPr>
          <xdr:cNvPr id="151" name="CaixaDeTexto 150">
            <a:extLst>
              <a:ext uri="{FF2B5EF4-FFF2-40B4-BE49-F238E27FC236}">
                <a16:creationId xmlns:a16="http://schemas.microsoft.com/office/drawing/2014/main" id="{00000000-0008-0000-0300-000097000000}"/>
              </a:ext>
            </a:extLst>
          </xdr:cNvPr>
          <xdr:cNvSpPr txBox="1"/>
        </xdr:nvSpPr>
        <xdr:spPr>
          <a:xfrm>
            <a:off x="1157669" y="2034509"/>
            <a:ext cx="1083564" cy="2605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Preventiva</a:t>
            </a:r>
          </a:p>
        </xdr:txBody>
      </xdr:sp>
    </xdr:grpSp>
    <xdr:clientData/>
  </xdr:twoCellAnchor>
  <xdr:twoCellAnchor editAs="absolute">
    <xdr:from>
      <xdr:col>0</xdr:col>
      <xdr:colOff>0</xdr:colOff>
      <xdr:row>31</xdr:row>
      <xdr:rowOff>254917</xdr:rowOff>
    </xdr:from>
    <xdr:to>
      <xdr:col>3</xdr:col>
      <xdr:colOff>1193904</xdr:colOff>
      <xdr:row>33</xdr:row>
      <xdr:rowOff>455956</xdr:rowOff>
    </xdr:to>
    <xdr:grpSp>
      <xdr:nvGrpSpPr>
        <xdr:cNvPr id="156" name="Agrupar 15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GrpSpPr>
          <a:grpSpLocks noChangeAspect="1"/>
        </xdr:cNvGrpSpPr>
      </xdr:nvGrpSpPr>
      <xdr:grpSpPr>
        <a:xfrm>
          <a:off x="0" y="7065292"/>
          <a:ext cx="2184504" cy="696339"/>
          <a:chOff x="30480" y="1097280"/>
          <a:chExt cx="2590800" cy="746760"/>
        </a:xfrm>
      </xdr:grpSpPr>
      <xdr:grpSp>
        <xdr:nvGrpSpPr>
          <xdr:cNvPr id="157" name="Agrupar 156">
            <a:extLst>
              <a:ext uri="{FF2B5EF4-FFF2-40B4-BE49-F238E27FC236}">
                <a16:creationId xmlns:a16="http://schemas.microsoft.com/office/drawing/2014/main" id="{00000000-0008-0000-0300-00009D000000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60" name="Retângulo: Cantos Arredondados 159">
              <a:extLst>
                <a:ext uri="{FF2B5EF4-FFF2-40B4-BE49-F238E27FC236}">
                  <a16:creationId xmlns:a16="http://schemas.microsoft.com/office/drawing/2014/main" id="{00000000-0008-0000-0300-0000A0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161" name="Agrupar 160">
              <a:extLst>
                <a:ext uri="{FF2B5EF4-FFF2-40B4-BE49-F238E27FC236}">
                  <a16:creationId xmlns:a16="http://schemas.microsoft.com/office/drawing/2014/main" id="{00000000-0008-0000-0300-0000A1000000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162" name="Seta: Pentágono 161">
                <a:extLst>
                  <a:ext uri="{FF2B5EF4-FFF2-40B4-BE49-F238E27FC236}">
                    <a16:creationId xmlns:a16="http://schemas.microsoft.com/office/drawing/2014/main" id="{00000000-0008-0000-0300-0000A2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63" name="Retângulo: Cantos Arredondados 162">
                <a:extLst>
                  <a:ext uri="{FF2B5EF4-FFF2-40B4-BE49-F238E27FC236}">
                    <a16:creationId xmlns:a16="http://schemas.microsoft.com/office/drawing/2014/main" id="{00000000-0008-0000-0300-0000A3000000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158" name="Gráfico 157" descr="Gráfico de pizza com preenchimento sólido">
            <a:extLst>
              <a:ext uri="{FF2B5EF4-FFF2-40B4-BE49-F238E27FC236}">
                <a16:creationId xmlns:a16="http://schemas.microsoft.com/office/drawing/2014/main" id="{00000000-0008-0000-0300-00009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rcRect/>
          <a:stretch/>
        </xdr:blipFill>
        <xdr:spPr>
          <a:xfrm>
            <a:off x="251460" y="1254276"/>
            <a:ext cx="487680" cy="432768"/>
          </a:xfrm>
          <a:prstGeom prst="rect">
            <a:avLst/>
          </a:prstGeom>
        </xdr:spPr>
      </xdr:pic>
      <xdr:sp macro="" textlink="">
        <xdr:nvSpPr>
          <xdr:cNvPr id="159" name="CaixaDeTexto 158">
            <a:extLst>
              <a:ext uri="{FF2B5EF4-FFF2-40B4-BE49-F238E27FC236}">
                <a16:creationId xmlns:a16="http://schemas.microsoft.com/office/drawing/2014/main" id="{00000000-0008-0000-0300-00009F000000}"/>
              </a:ext>
            </a:extLst>
          </xdr:cNvPr>
          <xdr:cNvSpPr txBox="1"/>
        </xdr:nvSpPr>
        <xdr:spPr>
          <a:xfrm>
            <a:off x="1249680" y="1341120"/>
            <a:ext cx="120396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Dashboard</a:t>
            </a:r>
          </a:p>
        </xdr:txBody>
      </xdr:sp>
    </xdr:grpSp>
    <xdr:clientData/>
  </xdr:twoCellAnchor>
  <xdr:twoCellAnchor editAs="absolute">
    <xdr:from>
      <xdr:col>0</xdr:col>
      <xdr:colOff>94008</xdr:colOff>
      <xdr:row>11</xdr:row>
      <xdr:rowOff>414018</xdr:rowOff>
    </xdr:from>
    <xdr:to>
      <xdr:col>3</xdr:col>
      <xdr:colOff>1238250</xdr:colOff>
      <xdr:row>15</xdr:row>
      <xdr:rowOff>172403</xdr:rowOff>
    </xdr:to>
    <xdr:grpSp>
      <xdr:nvGrpSpPr>
        <xdr:cNvPr id="164" name="Agrupar 16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GrpSpPr>
          <a:grpSpLocks noChangeAspect="1"/>
        </xdr:cNvGrpSpPr>
      </xdr:nvGrpSpPr>
      <xdr:grpSpPr>
        <a:xfrm>
          <a:off x="94008" y="2766693"/>
          <a:ext cx="2134842" cy="748985"/>
          <a:chOff x="30480" y="1097280"/>
          <a:chExt cx="2634871" cy="746760"/>
        </a:xfrm>
      </xdr:grpSpPr>
      <xdr:grpSp>
        <xdr:nvGrpSpPr>
          <xdr:cNvPr id="165" name="Agrupar 164">
            <a:extLst>
              <a:ext uri="{FF2B5EF4-FFF2-40B4-BE49-F238E27FC236}">
                <a16:creationId xmlns:a16="http://schemas.microsoft.com/office/drawing/2014/main" id="{00000000-0008-0000-0300-0000A5000000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68" name="Retângulo: Cantos Arredondados 167">
              <a:extLst>
                <a:ext uri="{FF2B5EF4-FFF2-40B4-BE49-F238E27FC236}">
                  <a16:creationId xmlns:a16="http://schemas.microsoft.com/office/drawing/2014/main" id="{00000000-0008-0000-0300-0000A8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169" name="Agrupar 168">
              <a:extLst>
                <a:ext uri="{FF2B5EF4-FFF2-40B4-BE49-F238E27FC236}">
                  <a16:creationId xmlns:a16="http://schemas.microsoft.com/office/drawing/2014/main" id="{00000000-0008-0000-0300-0000A9000000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170" name="Seta: Pentágono 169">
                <a:extLst>
                  <a:ext uri="{FF2B5EF4-FFF2-40B4-BE49-F238E27FC236}">
                    <a16:creationId xmlns:a16="http://schemas.microsoft.com/office/drawing/2014/main" id="{00000000-0008-0000-0300-0000AA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71" name="Retângulo: Cantos Arredondados 170">
                <a:extLst>
                  <a:ext uri="{FF2B5EF4-FFF2-40B4-BE49-F238E27FC236}">
                    <a16:creationId xmlns:a16="http://schemas.microsoft.com/office/drawing/2014/main" id="{00000000-0008-0000-0300-0000AB000000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166" name="Gráfico 165" descr="Banco de dados com preenchimento sólido">
            <a:extLst>
              <a:ext uri="{FF2B5EF4-FFF2-40B4-BE49-F238E27FC236}">
                <a16:creationId xmlns:a16="http://schemas.microsoft.com/office/drawing/2014/main" id="{00000000-0008-0000-0300-0000A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rcRect/>
          <a:stretch/>
        </xdr:blipFill>
        <xdr:spPr>
          <a:xfrm>
            <a:off x="251460" y="1253246"/>
            <a:ext cx="487680" cy="434827"/>
          </a:xfrm>
          <a:prstGeom prst="rect">
            <a:avLst/>
          </a:prstGeom>
        </xdr:spPr>
      </xdr:pic>
      <xdr:sp macro="" textlink="">
        <xdr:nvSpPr>
          <xdr:cNvPr id="167" name="CaixaDeTexto 166">
            <a:extLst>
              <a:ext uri="{FF2B5EF4-FFF2-40B4-BE49-F238E27FC236}">
                <a16:creationId xmlns:a16="http://schemas.microsoft.com/office/drawing/2014/main" id="{00000000-0008-0000-0300-0000A7000000}"/>
              </a:ext>
            </a:extLst>
          </xdr:cNvPr>
          <xdr:cNvSpPr txBox="1"/>
        </xdr:nvSpPr>
        <xdr:spPr>
          <a:xfrm>
            <a:off x="1170801" y="1341120"/>
            <a:ext cx="14945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Banco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de Dados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0</xdr:col>
      <xdr:colOff>21676</xdr:colOff>
      <xdr:row>20</xdr:row>
      <xdr:rowOff>184220</xdr:rowOff>
    </xdr:from>
    <xdr:to>
      <xdr:col>3</xdr:col>
      <xdr:colOff>1230820</xdr:colOff>
      <xdr:row>22</xdr:row>
      <xdr:rowOff>419657</xdr:rowOff>
    </xdr:to>
    <xdr:grpSp>
      <xdr:nvGrpSpPr>
        <xdr:cNvPr id="172" name="Agrupar 17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GrpSpPr>
          <a:grpSpLocks noChangeAspect="1"/>
        </xdr:cNvGrpSpPr>
      </xdr:nvGrpSpPr>
      <xdr:grpSpPr>
        <a:xfrm>
          <a:off x="21676" y="4022795"/>
          <a:ext cx="2199744" cy="730737"/>
          <a:chOff x="30480" y="1097280"/>
          <a:chExt cx="2590800" cy="746760"/>
        </a:xfrm>
      </xdr:grpSpPr>
      <xdr:grpSp>
        <xdr:nvGrpSpPr>
          <xdr:cNvPr id="173" name="Agrupar 172">
            <a:extLst>
              <a:ext uri="{FF2B5EF4-FFF2-40B4-BE49-F238E27FC236}">
                <a16:creationId xmlns:a16="http://schemas.microsoft.com/office/drawing/2014/main" id="{00000000-0008-0000-0300-0000AD000000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76" name="Retângulo: Cantos Arredondados 175">
              <a:extLst>
                <a:ext uri="{FF2B5EF4-FFF2-40B4-BE49-F238E27FC236}">
                  <a16:creationId xmlns:a16="http://schemas.microsoft.com/office/drawing/2014/main" id="{00000000-0008-0000-0300-0000B0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177" name="Agrupar 176">
              <a:extLst>
                <a:ext uri="{FF2B5EF4-FFF2-40B4-BE49-F238E27FC236}">
                  <a16:creationId xmlns:a16="http://schemas.microsoft.com/office/drawing/2014/main" id="{00000000-0008-0000-0300-0000B1000000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178" name="Seta: Pentágono 177">
                <a:extLst>
                  <a:ext uri="{FF2B5EF4-FFF2-40B4-BE49-F238E27FC236}">
                    <a16:creationId xmlns:a16="http://schemas.microsoft.com/office/drawing/2014/main" id="{00000000-0008-0000-0300-0000B2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79" name="Retângulo: Cantos Arredondados 178">
                <a:extLst>
                  <a:ext uri="{FF2B5EF4-FFF2-40B4-BE49-F238E27FC236}">
                    <a16:creationId xmlns:a16="http://schemas.microsoft.com/office/drawing/2014/main" id="{00000000-0008-0000-0300-0000B3000000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174" name="Gráfico 173" descr="Caminhão com preenchimento sólido">
            <a:extLst>
              <a:ext uri="{FF2B5EF4-FFF2-40B4-BE49-F238E27FC236}">
                <a16:creationId xmlns:a16="http://schemas.microsoft.com/office/drawing/2014/main" id="{00000000-0008-0000-0300-0000A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rcRect/>
          <a:stretch/>
        </xdr:blipFill>
        <xdr:spPr>
          <a:xfrm>
            <a:off x="251460" y="1256043"/>
            <a:ext cx="487680" cy="429234"/>
          </a:xfrm>
          <a:prstGeom prst="rect">
            <a:avLst/>
          </a:prstGeom>
        </xdr:spPr>
      </xdr:pic>
      <xdr:sp macro="" textlink="">
        <xdr:nvSpPr>
          <xdr:cNvPr id="175" name="CaixaDeTexto 174">
            <a:extLst>
              <a:ext uri="{FF2B5EF4-FFF2-40B4-BE49-F238E27FC236}">
                <a16:creationId xmlns:a16="http://schemas.microsoft.com/office/drawing/2014/main" id="{00000000-0008-0000-0300-0000AF000000}"/>
              </a:ext>
            </a:extLst>
          </xdr:cNvPr>
          <xdr:cNvSpPr txBox="1"/>
        </xdr:nvSpPr>
        <xdr:spPr>
          <a:xfrm>
            <a:off x="1075091" y="1341120"/>
            <a:ext cx="1378549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Entrada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e saída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oneCell">
    <xdr:from>
      <xdr:col>6</xdr:col>
      <xdr:colOff>24604</xdr:colOff>
      <xdr:row>2</xdr:row>
      <xdr:rowOff>38670</xdr:rowOff>
    </xdr:from>
    <xdr:to>
      <xdr:col>6</xdr:col>
      <xdr:colOff>1156607</xdr:colOff>
      <xdr:row>4</xdr:row>
      <xdr:rowOff>52141</xdr:rowOff>
    </xdr:to>
    <xdr:sp macro="[0]!Gerar_Relatorio_Pdf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28318" y="351634"/>
          <a:ext cx="1132003" cy="463058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PDF</a:t>
          </a:r>
          <a:endParaRPr lang="pt-BR" sz="1600" b="1">
            <a:ln>
              <a:solidFill>
                <a:schemeClr val="bg1"/>
              </a:solidFill>
            </a:ln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29</xdr:row>
      <xdr:rowOff>112568</xdr:rowOff>
    </xdr:from>
    <xdr:to>
      <xdr:col>3</xdr:col>
      <xdr:colOff>1231844</xdr:colOff>
      <xdr:row>31</xdr:row>
      <xdr:rowOff>56768</xdr:rowOff>
    </xdr:to>
    <xdr:grpSp>
      <xdr:nvGrpSpPr>
        <xdr:cNvPr id="3" name="Agrupar 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90A397A8-53FA-64E4-F0C6-2C4AFDB4FEEC}"/>
            </a:ext>
          </a:extLst>
        </xdr:cNvPr>
        <xdr:cNvGrpSpPr>
          <a:grpSpLocks noChangeAspect="1"/>
        </xdr:cNvGrpSpPr>
      </xdr:nvGrpSpPr>
      <xdr:grpSpPr>
        <a:xfrm>
          <a:off x="0" y="5932343"/>
          <a:ext cx="2222444" cy="934800"/>
          <a:chOff x="30480" y="1097280"/>
          <a:chExt cx="2590800" cy="858880"/>
        </a:xfrm>
      </xdr:grpSpPr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5B79C6F1-FDDA-6BAA-4E21-4810685F8819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7" name="Retângulo: Cantos Arredondados 6">
              <a:extLst>
                <a:ext uri="{FF2B5EF4-FFF2-40B4-BE49-F238E27FC236}">
                  <a16:creationId xmlns:a16="http://schemas.microsoft.com/office/drawing/2014/main" id="{D81DA753-7791-A249-7B92-D07C5F7F7CB8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8" name="Agrupar 7">
              <a:extLst>
                <a:ext uri="{FF2B5EF4-FFF2-40B4-BE49-F238E27FC236}">
                  <a16:creationId xmlns:a16="http://schemas.microsoft.com/office/drawing/2014/main" id="{E1B86DE8-F4EF-E20B-FCD9-741AE01EAAD4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9" name="Seta: Pentágono 8">
                <a:extLst>
                  <a:ext uri="{FF2B5EF4-FFF2-40B4-BE49-F238E27FC236}">
                    <a16:creationId xmlns:a16="http://schemas.microsoft.com/office/drawing/2014/main" id="{AF02BB29-E26A-2C8E-F44B-E6FB8578B80A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0" name="Retângulo: Cantos Arredondados 9">
                <a:extLst>
                  <a:ext uri="{FF2B5EF4-FFF2-40B4-BE49-F238E27FC236}">
                    <a16:creationId xmlns:a16="http://schemas.microsoft.com/office/drawing/2014/main" id="{F11C778D-4494-9B70-CE3F-DC7D5B959639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5" name="Gráfico 4" descr="Área de Transferência com preenchimento sólido">
            <a:extLst>
              <a:ext uri="{FF2B5EF4-FFF2-40B4-BE49-F238E27FC236}">
                <a16:creationId xmlns:a16="http://schemas.microsoft.com/office/drawing/2014/main" id="{CA78F732-9801-0E89-3B47-66FBFE4B2E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96DAC541-7B7A-43D3-8B79-37D633B846F1}">
                <asvg:svgBlip xmlns:asvg="http://schemas.microsoft.com/office/drawing/2016/SVG/main" r:embed="rId22"/>
              </a:ext>
            </a:extLst>
          </a:blip>
          <a:srcRect/>
          <a:stretch/>
        </xdr:blipFill>
        <xdr:spPr>
          <a:xfrm>
            <a:off x="251461" y="1257348"/>
            <a:ext cx="487680" cy="426625"/>
          </a:xfrm>
          <a:prstGeom prst="rect">
            <a:avLst/>
          </a:prstGeom>
        </xdr:spPr>
      </xdr:pic>
      <xdr:sp macro="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06EA9E46-355C-BAF8-7B55-9FC3540CE30B}"/>
              </a:ext>
            </a:extLst>
          </xdr:cNvPr>
          <xdr:cNvSpPr txBox="1"/>
        </xdr:nvSpPr>
        <xdr:spPr>
          <a:xfrm>
            <a:off x="1074153" y="1249471"/>
            <a:ext cx="1479833" cy="7066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Cadastro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de </a:t>
            </a:r>
            <a:b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</a:b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materiais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41448</xdr:colOff>
      <xdr:row>0</xdr:row>
      <xdr:rowOff>179283</xdr:rowOff>
    </xdr:from>
    <xdr:to>
      <xdr:col>2</xdr:col>
      <xdr:colOff>400577</xdr:colOff>
      <xdr:row>1</xdr:row>
      <xdr:rowOff>101214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1448" y="179283"/>
          <a:ext cx="1202772" cy="411788"/>
        </a:xfrm>
        <a:prstGeom prst="rect">
          <a:avLst/>
        </a:prstGeom>
        <a:ln>
          <a:solidFill>
            <a:schemeClr val="bg2"/>
          </a:solidFill>
        </a:ln>
        <a:effectLst>
          <a:glow rad="101600">
            <a:schemeClr val="accent2">
              <a:satMod val="175000"/>
              <a:alpha val="40000"/>
            </a:schemeClr>
          </a:glow>
          <a:outerShdw blurRad="63500" sx="102000" sy="102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0</xdr:col>
      <xdr:colOff>0</xdr:colOff>
      <xdr:row>1</xdr:row>
      <xdr:rowOff>401190</xdr:rowOff>
    </xdr:from>
    <xdr:to>
      <xdr:col>3</xdr:col>
      <xdr:colOff>805975</xdr:colOff>
      <xdr:row>3</xdr:row>
      <xdr:rowOff>174126</xdr:rowOff>
    </xdr:to>
    <xdr:grpSp>
      <xdr:nvGrpSpPr>
        <xdr:cNvPr id="2" name="Agrupar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>
          <a:grpSpLocks noChangeAspect="1"/>
        </xdr:cNvGrpSpPr>
      </xdr:nvGrpSpPr>
      <xdr:grpSpPr>
        <a:xfrm>
          <a:off x="0" y="894249"/>
          <a:ext cx="2251534" cy="759053"/>
          <a:chOff x="30480" y="1097280"/>
          <a:chExt cx="2590800" cy="746760"/>
        </a:xfrm>
      </xdr:grpSpPr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6" name="Retângulo: Cantos Arredondados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7" name="Agrupar 6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8" name="Seta: Pentágono 7">
                <a:extLst>
                  <a:ext uri="{FF2B5EF4-FFF2-40B4-BE49-F238E27FC236}">
                    <a16:creationId xmlns:a16="http://schemas.microsoft.com/office/drawing/2014/main" id="{00000000-0008-0000-0400-000008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9" name="Retângulo: Cantos Arredondados 8">
                <a:extLst>
                  <a:ext uri="{FF2B5EF4-FFF2-40B4-BE49-F238E27FC236}">
                    <a16:creationId xmlns:a16="http://schemas.microsoft.com/office/drawing/2014/main" id="{00000000-0008-0000-0400-000009000000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4" name="Gráfico 3" descr="Monitor com preenchimento sólido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1460" y="1226820"/>
            <a:ext cx="487680" cy="487680"/>
          </a:xfrm>
          <a:prstGeom prst="rect">
            <a:avLst/>
          </a:prstGeom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 txBox="1"/>
        </xdr:nvSpPr>
        <xdr:spPr>
          <a:xfrm>
            <a:off x="1249680" y="1341120"/>
            <a:ext cx="120396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Menu</a:t>
            </a:r>
          </a:p>
        </xdr:txBody>
      </xdr:sp>
    </xdr:grpSp>
    <xdr:clientData/>
  </xdr:twoCellAnchor>
  <xdr:twoCellAnchor editAs="absolute">
    <xdr:from>
      <xdr:col>0</xdr:col>
      <xdr:colOff>15394</xdr:colOff>
      <xdr:row>12</xdr:row>
      <xdr:rowOff>324516</xdr:rowOff>
    </xdr:from>
    <xdr:to>
      <xdr:col>3</xdr:col>
      <xdr:colOff>763376</xdr:colOff>
      <xdr:row>14</xdr:row>
      <xdr:rowOff>160418</xdr:rowOff>
    </xdr:to>
    <xdr:grpSp>
      <xdr:nvGrpSpPr>
        <xdr:cNvPr id="43" name="Agrupar 4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pSpPr>
          <a:grpSpLocks noChangeAspect="1"/>
        </xdr:cNvGrpSpPr>
      </xdr:nvGrpSpPr>
      <xdr:grpSpPr>
        <a:xfrm>
          <a:off x="15394" y="6241222"/>
          <a:ext cx="2193541" cy="822020"/>
          <a:chOff x="30480" y="1097280"/>
          <a:chExt cx="2586466" cy="748341"/>
        </a:xfrm>
      </xdr:grpSpPr>
      <xdr:grpSp>
        <xdr:nvGrpSpPr>
          <xdr:cNvPr id="44" name="Agrupar 43">
            <a:extLst>
              <a:ext uri="{FF2B5EF4-FFF2-40B4-BE49-F238E27FC236}">
                <a16:creationId xmlns:a16="http://schemas.microsoft.com/office/drawing/2014/main" id="{00000000-0008-0000-0400-00002C000000}"/>
              </a:ext>
            </a:extLst>
          </xdr:cNvPr>
          <xdr:cNvGrpSpPr/>
        </xdr:nvGrpSpPr>
        <xdr:grpSpPr>
          <a:xfrm>
            <a:off x="30480" y="1097280"/>
            <a:ext cx="2586466" cy="748341"/>
            <a:chOff x="2750820" y="1584960"/>
            <a:chExt cx="2586466" cy="748341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47" name="Retângulo: Cantos Arredondados 46">
              <a:extLst>
                <a:ext uri="{FF2B5EF4-FFF2-40B4-BE49-F238E27FC236}">
                  <a16:creationId xmlns:a16="http://schemas.microsoft.com/office/drawing/2014/main" id="{00000000-0008-0000-0400-00002F000000}"/>
                </a:ext>
              </a:extLst>
            </xdr:cNvPr>
            <xdr:cNvSpPr/>
          </xdr:nvSpPr>
          <xdr:spPr>
            <a:xfrm>
              <a:off x="2755154" y="1588622"/>
              <a:ext cx="2582132" cy="744679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48" name="Agrupar 47">
              <a:extLst>
                <a:ext uri="{FF2B5EF4-FFF2-40B4-BE49-F238E27FC236}">
                  <a16:creationId xmlns:a16="http://schemas.microsoft.com/office/drawing/2014/main" id="{00000000-0008-0000-0400-000030000000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49" name="Seta: Pentágono 48">
                <a:extLst>
                  <a:ext uri="{FF2B5EF4-FFF2-40B4-BE49-F238E27FC236}">
                    <a16:creationId xmlns:a16="http://schemas.microsoft.com/office/drawing/2014/main" id="{00000000-0008-0000-0400-000031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50" name="Retângulo: Cantos Arredondados 49">
                <a:extLst>
                  <a:ext uri="{FF2B5EF4-FFF2-40B4-BE49-F238E27FC236}">
                    <a16:creationId xmlns:a16="http://schemas.microsoft.com/office/drawing/2014/main" id="{00000000-0008-0000-0400-000032000000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45" name="Gráfico 44" descr="Carrinho de compras com preenchimento sólido">
            <a:extLst>
              <a:ext uri="{FF2B5EF4-FFF2-40B4-BE49-F238E27FC236}">
                <a16:creationId xmlns:a16="http://schemas.microsoft.com/office/drawing/2014/main" id="{00000000-0008-0000-0400-00002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51460" y="1253247"/>
            <a:ext cx="487680" cy="434827"/>
          </a:xfrm>
          <a:prstGeom prst="rect">
            <a:avLst/>
          </a:prstGeom>
        </xdr:spPr>
      </xdr:pic>
      <xdr:sp macro="" textlink="">
        <xdr:nvSpPr>
          <xdr:cNvPr id="46" name="CaixaDeTexto 45">
            <a:extLst>
              <a:ext uri="{FF2B5EF4-FFF2-40B4-BE49-F238E27FC236}">
                <a16:creationId xmlns:a16="http://schemas.microsoft.com/office/drawing/2014/main" id="{00000000-0008-0000-0400-00002E000000}"/>
              </a:ext>
            </a:extLst>
          </xdr:cNvPr>
          <xdr:cNvSpPr txBox="1"/>
        </xdr:nvSpPr>
        <xdr:spPr>
          <a:xfrm>
            <a:off x="1249680" y="1341120"/>
            <a:ext cx="120396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Materiais</a:t>
            </a:r>
          </a:p>
        </xdr:txBody>
      </xdr:sp>
    </xdr:grpSp>
    <xdr:clientData/>
  </xdr:twoCellAnchor>
  <xdr:twoCellAnchor editAs="absolute">
    <xdr:from>
      <xdr:col>0</xdr:col>
      <xdr:colOff>2366</xdr:colOff>
      <xdr:row>3</xdr:row>
      <xdr:rowOff>344807</xdr:rowOff>
    </xdr:from>
    <xdr:to>
      <xdr:col>3</xdr:col>
      <xdr:colOff>806437</xdr:colOff>
      <xdr:row>5</xdr:row>
      <xdr:rowOff>163286</xdr:rowOff>
    </xdr:to>
    <xdr:grpSp>
      <xdr:nvGrpSpPr>
        <xdr:cNvPr id="51" name="Agrupar 5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GrpSpPr/>
      </xdr:nvGrpSpPr>
      <xdr:grpSpPr>
        <a:xfrm>
          <a:off x="2366" y="1823983"/>
          <a:ext cx="2249630" cy="804597"/>
          <a:chOff x="60388" y="1789296"/>
          <a:chExt cx="2331721" cy="750964"/>
        </a:xfrm>
      </xdr:grpSpPr>
      <xdr:grpSp>
        <xdr:nvGrpSpPr>
          <xdr:cNvPr id="52" name="Agrupar 51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GrpSpPr/>
        </xdr:nvGrpSpPr>
        <xdr:grpSpPr>
          <a:xfrm>
            <a:off x="60388" y="1789296"/>
            <a:ext cx="2331721" cy="750964"/>
            <a:chOff x="2750819" y="1584960"/>
            <a:chExt cx="2590801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55" name="Retângulo: Cantos Arredondados 54">
              <a:extLst>
                <a:ext uri="{FF2B5EF4-FFF2-40B4-BE49-F238E27FC236}">
                  <a16:creationId xmlns:a16="http://schemas.microsoft.com/office/drawing/2014/main" id="{00000000-0008-0000-0400-000037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56" name="Agrupar 55">
              <a:extLst>
                <a:ext uri="{FF2B5EF4-FFF2-40B4-BE49-F238E27FC236}">
                  <a16:creationId xmlns:a16="http://schemas.microsoft.com/office/drawing/2014/main" id="{00000000-0008-0000-0400-000038000000}"/>
                </a:ext>
              </a:extLst>
            </xdr:cNvPr>
            <xdr:cNvGrpSpPr/>
          </xdr:nvGrpSpPr>
          <xdr:grpSpPr>
            <a:xfrm>
              <a:off x="2750819" y="1584960"/>
              <a:ext cx="1110001" cy="731520"/>
              <a:chOff x="2750819" y="3002280"/>
              <a:chExt cx="1110001" cy="731520"/>
            </a:xfrm>
          </xdr:grpSpPr>
          <xdr:sp macro="" textlink="">
            <xdr:nvSpPr>
              <xdr:cNvPr id="57" name="Seta: Pentágono 56">
                <a:extLst>
                  <a:ext uri="{FF2B5EF4-FFF2-40B4-BE49-F238E27FC236}">
                    <a16:creationId xmlns:a16="http://schemas.microsoft.com/office/drawing/2014/main" id="{00000000-0008-0000-0400-000039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58" name="Retângulo: Cantos Arredondados 57">
                <a:extLst>
                  <a:ext uri="{FF2B5EF4-FFF2-40B4-BE49-F238E27FC236}">
                    <a16:creationId xmlns:a16="http://schemas.microsoft.com/office/drawing/2014/main" id="{00000000-0008-0000-0400-00003A000000}"/>
                  </a:ext>
                </a:extLst>
              </xdr:cNvPr>
              <xdr:cNvSpPr/>
            </xdr:nvSpPr>
            <xdr:spPr>
              <a:xfrm>
                <a:off x="2750819" y="3002280"/>
                <a:ext cx="742757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53" name="Gráfico 52" descr="Engrenagens com preenchimento sólido">
            <a:extLst>
              <a:ext uri="{FF2B5EF4-FFF2-40B4-BE49-F238E27FC236}">
                <a16:creationId xmlns:a16="http://schemas.microsoft.com/office/drawing/2014/main" id="{00000000-0008-0000-04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59271" y="1947176"/>
            <a:ext cx="438912" cy="435204"/>
          </a:xfrm>
          <a:prstGeom prst="rect">
            <a:avLst/>
          </a:prstGeom>
        </xdr:spPr>
      </xdr:pic>
      <xdr:sp macro="" textlink="">
        <xdr:nvSpPr>
          <xdr:cNvPr id="54" name="CaixaDeTexto 53">
            <a:extLst>
              <a:ext uri="{FF2B5EF4-FFF2-40B4-BE49-F238E27FC236}">
                <a16:creationId xmlns:a16="http://schemas.microsoft.com/office/drawing/2014/main" id="{00000000-0008-0000-0400-000036000000}"/>
              </a:ext>
            </a:extLst>
          </xdr:cNvPr>
          <xdr:cNvSpPr txBox="1"/>
        </xdr:nvSpPr>
        <xdr:spPr>
          <a:xfrm>
            <a:off x="1157669" y="2034509"/>
            <a:ext cx="1083564" cy="2605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Preventiva</a:t>
            </a:r>
          </a:p>
        </xdr:txBody>
      </xdr:sp>
    </xdr:grpSp>
    <xdr:clientData/>
  </xdr:twoCellAnchor>
  <xdr:twoCellAnchor editAs="absolute">
    <xdr:from>
      <xdr:col>0</xdr:col>
      <xdr:colOff>15548</xdr:colOff>
      <xdr:row>7</xdr:row>
      <xdr:rowOff>484145</xdr:rowOff>
    </xdr:from>
    <xdr:to>
      <xdr:col>3</xdr:col>
      <xdr:colOff>806283</xdr:colOff>
      <xdr:row>9</xdr:row>
      <xdr:rowOff>367393</xdr:rowOff>
    </xdr:to>
    <xdr:grpSp>
      <xdr:nvGrpSpPr>
        <xdr:cNvPr id="59" name="Agrupar 5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GrpSpPr>
          <a:grpSpLocks noChangeAspect="1"/>
        </xdr:cNvGrpSpPr>
      </xdr:nvGrpSpPr>
      <xdr:grpSpPr>
        <a:xfrm>
          <a:off x="15548" y="3935557"/>
          <a:ext cx="2236294" cy="869365"/>
          <a:chOff x="30480" y="1097280"/>
          <a:chExt cx="2590800" cy="746760"/>
        </a:xfrm>
      </xdr:grpSpPr>
      <xdr:grpSp>
        <xdr:nvGrpSpPr>
          <xdr:cNvPr id="60" name="Agrupar 59">
            <a:extLst>
              <a:ext uri="{FF2B5EF4-FFF2-40B4-BE49-F238E27FC236}">
                <a16:creationId xmlns:a16="http://schemas.microsoft.com/office/drawing/2014/main" id="{00000000-0008-0000-0400-00003C000000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63" name="Retângulo: Cantos Arredondados 62">
              <a:extLst>
                <a:ext uri="{FF2B5EF4-FFF2-40B4-BE49-F238E27FC236}">
                  <a16:creationId xmlns:a16="http://schemas.microsoft.com/office/drawing/2014/main" id="{00000000-0008-0000-0400-00003F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64" name="Agrupar 63">
              <a:extLst>
                <a:ext uri="{FF2B5EF4-FFF2-40B4-BE49-F238E27FC236}">
                  <a16:creationId xmlns:a16="http://schemas.microsoft.com/office/drawing/2014/main" id="{00000000-0008-0000-0400-000040000000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65" name="Seta: Pentágono 64">
                <a:extLst>
                  <a:ext uri="{FF2B5EF4-FFF2-40B4-BE49-F238E27FC236}">
                    <a16:creationId xmlns:a16="http://schemas.microsoft.com/office/drawing/2014/main" id="{00000000-0008-0000-0400-000041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66" name="Retângulo: Cantos Arredondados 65">
                <a:extLst>
                  <a:ext uri="{FF2B5EF4-FFF2-40B4-BE49-F238E27FC236}">
                    <a16:creationId xmlns:a16="http://schemas.microsoft.com/office/drawing/2014/main" id="{00000000-0008-0000-0400-000042000000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61" name="Gráfico 60" descr="Gráfico de pizza com preenchimento sólido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rcRect/>
          <a:stretch/>
        </xdr:blipFill>
        <xdr:spPr>
          <a:xfrm>
            <a:off x="251460" y="1254276"/>
            <a:ext cx="487680" cy="432768"/>
          </a:xfrm>
          <a:prstGeom prst="rect">
            <a:avLst/>
          </a:prstGeom>
        </xdr:spPr>
      </xdr:pic>
      <xdr:sp macro="" textlink="">
        <xdr:nvSpPr>
          <xdr:cNvPr id="62" name="CaixaDeTexto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 txBox="1"/>
        </xdr:nvSpPr>
        <xdr:spPr>
          <a:xfrm>
            <a:off x="1249680" y="1341120"/>
            <a:ext cx="120396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Dashboard</a:t>
            </a:r>
          </a:p>
        </xdr:txBody>
      </xdr:sp>
    </xdr:grpSp>
    <xdr:clientData/>
  </xdr:twoCellAnchor>
  <xdr:twoCellAnchor editAs="absolute">
    <xdr:from>
      <xdr:col>0</xdr:col>
      <xdr:colOff>2367</xdr:colOff>
      <xdr:row>5</xdr:row>
      <xdr:rowOff>449035</xdr:rowOff>
    </xdr:from>
    <xdr:to>
      <xdr:col>3</xdr:col>
      <xdr:colOff>844196</xdr:colOff>
      <xdr:row>7</xdr:row>
      <xdr:rowOff>285750</xdr:rowOff>
    </xdr:to>
    <xdr:grpSp>
      <xdr:nvGrpSpPr>
        <xdr:cNvPr id="75" name="Agrupar 7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GrpSpPr>
          <a:grpSpLocks noChangeAspect="1"/>
        </xdr:cNvGrpSpPr>
      </xdr:nvGrpSpPr>
      <xdr:grpSpPr>
        <a:xfrm>
          <a:off x="2367" y="2914329"/>
          <a:ext cx="2287388" cy="822833"/>
          <a:chOff x="30480" y="1097280"/>
          <a:chExt cx="2634871" cy="746760"/>
        </a:xfrm>
      </xdr:grpSpPr>
      <xdr:grpSp>
        <xdr:nvGrpSpPr>
          <xdr:cNvPr id="76" name="Agrupar 75">
            <a:extLst>
              <a:ext uri="{FF2B5EF4-FFF2-40B4-BE49-F238E27FC236}">
                <a16:creationId xmlns:a16="http://schemas.microsoft.com/office/drawing/2014/main" id="{00000000-0008-0000-0400-00004C000000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79" name="Retângulo: Cantos Arredondados 78">
              <a:extLst>
                <a:ext uri="{FF2B5EF4-FFF2-40B4-BE49-F238E27FC236}">
                  <a16:creationId xmlns:a16="http://schemas.microsoft.com/office/drawing/2014/main" id="{00000000-0008-0000-0400-00004F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80" name="Agrupar 79">
              <a:extLst>
                <a:ext uri="{FF2B5EF4-FFF2-40B4-BE49-F238E27FC236}">
                  <a16:creationId xmlns:a16="http://schemas.microsoft.com/office/drawing/2014/main" id="{00000000-0008-0000-0400-000050000000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81" name="Seta: Pentágono 80">
                <a:extLst>
                  <a:ext uri="{FF2B5EF4-FFF2-40B4-BE49-F238E27FC236}">
                    <a16:creationId xmlns:a16="http://schemas.microsoft.com/office/drawing/2014/main" id="{00000000-0008-0000-0400-000051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82" name="Retângulo: Cantos Arredondados 81">
                <a:extLst>
                  <a:ext uri="{FF2B5EF4-FFF2-40B4-BE49-F238E27FC236}">
                    <a16:creationId xmlns:a16="http://schemas.microsoft.com/office/drawing/2014/main" id="{00000000-0008-0000-0400-000052000000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77" name="Gráfico 76" descr="Banco de dados com preenchimento sólido">
            <a:extLst>
              <a:ext uri="{FF2B5EF4-FFF2-40B4-BE49-F238E27FC236}">
                <a16:creationId xmlns:a16="http://schemas.microsoft.com/office/drawing/2014/main" id="{00000000-0008-0000-0400-00004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rcRect/>
          <a:stretch/>
        </xdr:blipFill>
        <xdr:spPr>
          <a:xfrm>
            <a:off x="251460" y="1253246"/>
            <a:ext cx="487680" cy="434827"/>
          </a:xfrm>
          <a:prstGeom prst="rect">
            <a:avLst/>
          </a:prstGeom>
        </xdr:spPr>
      </xdr:pic>
      <xdr:sp macro="" textlink="">
        <xdr:nvSpPr>
          <xdr:cNvPr id="78" name="CaixaDeTexto 77">
            <a:extLst>
              <a:ext uri="{FF2B5EF4-FFF2-40B4-BE49-F238E27FC236}">
                <a16:creationId xmlns:a16="http://schemas.microsoft.com/office/drawing/2014/main" id="{00000000-0008-0000-0400-00004E000000}"/>
              </a:ext>
            </a:extLst>
          </xdr:cNvPr>
          <xdr:cNvSpPr txBox="1"/>
        </xdr:nvSpPr>
        <xdr:spPr>
          <a:xfrm>
            <a:off x="1170801" y="1341120"/>
            <a:ext cx="14945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Banco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de Dados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0</xdr:col>
      <xdr:colOff>2367</xdr:colOff>
      <xdr:row>10</xdr:row>
      <xdr:rowOff>206382</xdr:rowOff>
    </xdr:from>
    <xdr:to>
      <xdr:col>3</xdr:col>
      <xdr:colOff>806437</xdr:colOff>
      <xdr:row>12</xdr:row>
      <xdr:rowOff>42519</xdr:rowOff>
    </xdr:to>
    <xdr:grpSp>
      <xdr:nvGrpSpPr>
        <xdr:cNvPr id="108" name="Agrupar 10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GrpSpPr>
          <a:grpSpLocks noChangeAspect="1"/>
        </xdr:cNvGrpSpPr>
      </xdr:nvGrpSpPr>
      <xdr:grpSpPr>
        <a:xfrm>
          <a:off x="2367" y="5136970"/>
          <a:ext cx="2249629" cy="822255"/>
          <a:chOff x="30480" y="1097280"/>
          <a:chExt cx="2590800" cy="746760"/>
        </a:xfrm>
      </xdr:grpSpPr>
      <xdr:grpSp>
        <xdr:nvGrpSpPr>
          <xdr:cNvPr id="109" name="Agrupar 108">
            <a:extLst>
              <a:ext uri="{FF2B5EF4-FFF2-40B4-BE49-F238E27FC236}">
                <a16:creationId xmlns:a16="http://schemas.microsoft.com/office/drawing/2014/main" id="{00000000-0008-0000-0400-00006D000000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12" name="Retângulo: Cantos Arredondados 111">
              <a:extLst>
                <a:ext uri="{FF2B5EF4-FFF2-40B4-BE49-F238E27FC236}">
                  <a16:creationId xmlns:a16="http://schemas.microsoft.com/office/drawing/2014/main" id="{00000000-0008-0000-0400-000070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113" name="Agrupar 112">
              <a:extLst>
                <a:ext uri="{FF2B5EF4-FFF2-40B4-BE49-F238E27FC236}">
                  <a16:creationId xmlns:a16="http://schemas.microsoft.com/office/drawing/2014/main" id="{00000000-0008-0000-0400-000071000000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114" name="Seta: Pentágono 113">
                <a:extLst>
                  <a:ext uri="{FF2B5EF4-FFF2-40B4-BE49-F238E27FC236}">
                    <a16:creationId xmlns:a16="http://schemas.microsoft.com/office/drawing/2014/main" id="{00000000-0008-0000-0400-000072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15" name="Retângulo: Cantos Arredondados 114">
                <a:extLst>
                  <a:ext uri="{FF2B5EF4-FFF2-40B4-BE49-F238E27FC236}">
                    <a16:creationId xmlns:a16="http://schemas.microsoft.com/office/drawing/2014/main" id="{00000000-0008-0000-0400-000073000000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110" name="Gráfico 109" descr="Caminhão com preenchimento sólido">
            <a:extLst>
              <a:ext uri="{FF2B5EF4-FFF2-40B4-BE49-F238E27FC236}">
                <a16:creationId xmlns:a16="http://schemas.microsoft.com/office/drawing/2014/main" id="{00000000-0008-0000-0400-00006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rcRect/>
          <a:stretch/>
        </xdr:blipFill>
        <xdr:spPr>
          <a:xfrm>
            <a:off x="251460" y="1256043"/>
            <a:ext cx="487680" cy="429234"/>
          </a:xfrm>
          <a:prstGeom prst="rect">
            <a:avLst/>
          </a:prstGeom>
        </xdr:spPr>
      </xdr:pic>
      <xdr:sp macro="" textlink="">
        <xdr:nvSpPr>
          <xdr:cNvPr id="111" name="CaixaDeTexto 110">
            <a:extLst>
              <a:ext uri="{FF2B5EF4-FFF2-40B4-BE49-F238E27FC236}">
                <a16:creationId xmlns:a16="http://schemas.microsoft.com/office/drawing/2014/main" id="{00000000-0008-0000-0400-00006F000000}"/>
              </a:ext>
            </a:extLst>
          </xdr:cNvPr>
          <xdr:cNvSpPr txBox="1"/>
        </xdr:nvSpPr>
        <xdr:spPr>
          <a:xfrm>
            <a:off x="1075091" y="1341120"/>
            <a:ext cx="1378549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Entrada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e saída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oneCell">
    <xdr:from>
      <xdr:col>7</xdr:col>
      <xdr:colOff>0</xdr:colOff>
      <xdr:row>1</xdr:row>
      <xdr:rowOff>176896</xdr:rowOff>
    </xdr:from>
    <xdr:to>
      <xdr:col>7</xdr:col>
      <xdr:colOff>3613226</xdr:colOff>
      <xdr:row>2</xdr:row>
      <xdr:rowOff>326575</xdr:rowOff>
    </xdr:to>
    <xdr:sp macro="[0]!FormatarTabela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4272643" y="666753"/>
          <a:ext cx="3613226" cy="639536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="1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Clique</a:t>
          </a:r>
          <a:r>
            <a:rPr lang="pt-BR" sz="1600" b="1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aqui para formatar a tabela</a:t>
          </a:r>
          <a:endParaRPr lang="pt-BR" sz="1600" b="1">
            <a:ln>
              <a:solidFill>
                <a:schemeClr val="bg1"/>
              </a:solidFill>
            </a:ln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14</xdr:row>
      <xdr:rowOff>426909</xdr:rowOff>
    </xdr:from>
    <xdr:to>
      <xdr:col>3</xdr:col>
      <xdr:colOff>748393</xdr:colOff>
      <xdr:row>16</xdr:row>
      <xdr:rowOff>204109</xdr:rowOff>
    </xdr:to>
    <xdr:grpSp>
      <xdr:nvGrpSpPr>
        <xdr:cNvPr id="12" name="Agrupar 1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D14D6B7C-C382-4450-954D-DBDB4F5FAC96}"/>
            </a:ext>
          </a:extLst>
        </xdr:cNvPr>
        <xdr:cNvGrpSpPr>
          <a:grpSpLocks noChangeAspect="1"/>
        </xdr:cNvGrpSpPr>
      </xdr:nvGrpSpPr>
      <xdr:grpSpPr>
        <a:xfrm>
          <a:off x="0" y="7329733"/>
          <a:ext cx="2193952" cy="763317"/>
          <a:chOff x="30480" y="1097280"/>
          <a:chExt cx="2595042" cy="757303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8C6B4DCE-A048-38A8-AC73-8A562AE34C97}"/>
              </a:ext>
            </a:extLst>
          </xdr:cNvPr>
          <xdr:cNvGrpSpPr/>
        </xdr:nvGrpSpPr>
        <xdr:grpSpPr>
          <a:xfrm>
            <a:off x="30480" y="1097280"/>
            <a:ext cx="2595042" cy="757303"/>
            <a:chOff x="2750820" y="1584960"/>
            <a:chExt cx="2595042" cy="757303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6" name="Retângulo: Cantos Arredondados 15">
              <a:extLst>
                <a:ext uri="{FF2B5EF4-FFF2-40B4-BE49-F238E27FC236}">
                  <a16:creationId xmlns:a16="http://schemas.microsoft.com/office/drawing/2014/main" id="{CC38C7C4-A292-3092-6020-A5EC609EF6E7}"/>
                </a:ext>
              </a:extLst>
            </xdr:cNvPr>
            <xdr:cNvSpPr/>
          </xdr:nvSpPr>
          <xdr:spPr>
            <a:xfrm>
              <a:off x="2750820" y="1594674"/>
              <a:ext cx="2595042" cy="747589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17" name="Agrupar 16">
              <a:extLst>
                <a:ext uri="{FF2B5EF4-FFF2-40B4-BE49-F238E27FC236}">
                  <a16:creationId xmlns:a16="http://schemas.microsoft.com/office/drawing/2014/main" id="{944D821F-543A-CF4A-0056-C9684F6A3615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18" name="Seta: Pentágono 17">
                <a:extLst>
                  <a:ext uri="{FF2B5EF4-FFF2-40B4-BE49-F238E27FC236}">
                    <a16:creationId xmlns:a16="http://schemas.microsoft.com/office/drawing/2014/main" id="{0016503B-379C-DEB7-4510-7AD1B693B7C5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9" name="Retângulo: Cantos Arredondados 18">
                <a:extLst>
                  <a:ext uri="{FF2B5EF4-FFF2-40B4-BE49-F238E27FC236}">
                    <a16:creationId xmlns:a16="http://schemas.microsoft.com/office/drawing/2014/main" id="{B60B30C0-383D-9E50-9A8B-C421D396C177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14" name="Gráfico 13" descr="Área de Transferência com preenchimento sólido">
            <a:extLst>
              <a:ext uri="{FF2B5EF4-FFF2-40B4-BE49-F238E27FC236}">
                <a16:creationId xmlns:a16="http://schemas.microsoft.com/office/drawing/2014/main" id="{E5B82DD9-3D32-7C83-4686-5F2DE07387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96DAC541-7B7A-43D3-8B79-37D633B846F1}">
                <asvg:svgBlip xmlns:asvg="http://schemas.microsoft.com/office/drawing/2016/SVG/main" r:embed="rId22"/>
              </a:ext>
            </a:extLst>
          </a:blip>
          <a:srcRect/>
          <a:stretch/>
        </xdr:blipFill>
        <xdr:spPr>
          <a:xfrm>
            <a:off x="251461" y="1257348"/>
            <a:ext cx="487680" cy="426625"/>
          </a:xfrm>
          <a:prstGeom prst="rect">
            <a:avLst/>
          </a:prstGeom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9B8E2236-9E9B-4368-E0CE-3D12DC74EA5A}"/>
              </a:ext>
            </a:extLst>
          </xdr:cNvPr>
          <xdr:cNvSpPr txBox="1"/>
        </xdr:nvSpPr>
        <xdr:spPr>
          <a:xfrm>
            <a:off x="1203532" y="1249471"/>
            <a:ext cx="1255730" cy="4808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Cadastro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de </a:t>
            </a:r>
            <a:b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</a:b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materiais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139148</xdr:colOff>
      <xdr:row>1</xdr:row>
      <xdr:rowOff>7289</xdr:rowOff>
    </xdr:from>
    <xdr:to>
      <xdr:col>3</xdr:col>
      <xdr:colOff>30464</xdr:colOff>
      <xdr:row>3</xdr:row>
      <xdr:rowOff>16278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9148" y="121589"/>
          <a:ext cx="1238423" cy="413857"/>
        </a:xfrm>
        <a:prstGeom prst="rect">
          <a:avLst/>
        </a:prstGeom>
        <a:ln>
          <a:solidFill>
            <a:schemeClr val="bg2"/>
          </a:solidFill>
        </a:ln>
        <a:effectLst>
          <a:glow rad="101600">
            <a:schemeClr val="accent2">
              <a:satMod val="175000"/>
              <a:alpha val="40000"/>
            </a:schemeClr>
          </a:glow>
          <a:outerShdw blurRad="63500" sx="102000" sy="102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0</xdr:col>
      <xdr:colOff>17927</xdr:colOff>
      <xdr:row>4</xdr:row>
      <xdr:rowOff>39445</xdr:rowOff>
    </xdr:from>
    <xdr:to>
      <xdr:col>3</xdr:col>
      <xdr:colOff>987460</xdr:colOff>
      <xdr:row>7</xdr:row>
      <xdr:rowOff>166664</xdr:rowOff>
    </xdr:to>
    <xdr:grpSp>
      <xdr:nvGrpSpPr>
        <xdr:cNvPr id="160" name="Agrupar 15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GrpSpPr>
          <a:grpSpLocks noChangeAspect="1"/>
        </xdr:cNvGrpSpPr>
      </xdr:nvGrpSpPr>
      <xdr:grpSpPr>
        <a:xfrm>
          <a:off x="17927" y="891092"/>
          <a:ext cx="2269415" cy="765954"/>
          <a:chOff x="30480" y="1097280"/>
          <a:chExt cx="2590800" cy="746760"/>
        </a:xfrm>
      </xdr:grpSpPr>
      <xdr:grpSp>
        <xdr:nvGrpSpPr>
          <xdr:cNvPr id="161" name="Agrupar 160">
            <a:extLst>
              <a:ext uri="{FF2B5EF4-FFF2-40B4-BE49-F238E27FC236}">
                <a16:creationId xmlns:a16="http://schemas.microsoft.com/office/drawing/2014/main" id="{00000000-0008-0000-0500-0000A1000000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64" name="Retângulo: Cantos Arredondados 163">
              <a:extLst>
                <a:ext uri="{FF2B5EF4-FFF2-40B4-BE49-F238E27FC236}">
                  <a16:creationId xmlns:a16="http://schemas.microsoft.com/office/drawing/2014/main" id="{00000000-0008-0000-0500-0000A4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165" name="Agrupar 164">
              <a:extLst>
                <a:ext uri="{FF2B5EF4-FFF2-40B4-BE49-F238E27FC236}">
                  <a16:creationId xmlns:a16="http://schemas.microsoft.com/office/drawing/2014/main" id="{00000000-0008-0000-0500-0000A5000000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166" name="Seta: Pentágono 165">
                <a:extLst>
                  <a:ext uri="{FF2B5EF4-FFF2-40B4-BE49-F238E27FC236}">
                    <a16:creationId xmlns:a16="http://schemas.microsoft.com/office/drawing/2014/main" id="{00000000-0008-0000-0500-0000A6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67" name="Retângulo: Cantos Arredondados 166">
                <a:extLst>
                  <a:ext uri="{FF2B5EF4-FFF2-40B4-BE49-F238E27FC236}">
                    <a16:creationId xmlns:a16="http://schemas.microsoft.com/office/drawing/2014/main" id="{00000000-0008-0000-0500-0000A7000000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162" name="Gráfico 161" descr="Monitor com preenchimento sólido">
            <a:extLst>
              <a:ext uri="{FF2B5EF4-FFF2-40B4-BE49-F238E27FC236}">
                <a16:creationId xmlns:a16="http://schemas.microsoft.com/office/drawing/2014/main" id="{00000000-0008-0000-0500-0000A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1460" y="1226820"/>
            <a:ext cx="487680" cy="487680"/>
          </a:xfrm>
          <a:prstGeom prst="rect">
            <a:avLst/>
          </a:prstGeom>
        </xdr:spPr>
      </xdr:pic>
      <xdr:sp macro="" textlink="">
        <xdr:nvSpPr>
          <xdr:cNvPr id="163" name="CaixaDeTexto 162">
            <a:extLst>
              <a:ext uri="{FF2B5EF4-FFF2-40B4-BE49-F238E27FC236}">
                <a16:creationId xmlns:a16="http://schemas.microsoft.com/office/drawing/2014/main" id="{00000000-0008-0000-0500-0000A3000000}"/>
              </a:ext>
            </a:extLst>
          </xdr:cNvPr>
          <xdr:cNvSpPr txBox="1"/>
        </xdr:nvSpPr>
        <xdr:spPr>
          <a:xfrm>
            <a:off x="1249680" y="1341120"/>
            <a:ext cx="120396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Menu</a:t>
            </a:r>
          </a:p>
        </xdr:txBody>
      </xdr:sp>
    </xdr:grpSp>
    <xdr:clientData/>
  </xdr:twoCellAnchor>
  <xdr:twoCellAnchor editAs="absolute">
    <xdr:from>
      <xdr:col>0</xdr:col>
      <xdr:colOff>22690</xdr:colOff>
      <xdr:row>28</xdr:row>
      <xdr:rowOff>125280</xdr:rowOff>
    </xdr:from>
    <xdr:to>
      <xdr:col>3</xdr:col>
      <xdr:colOff>971268</xdr:colOff>
      <xdr:row>32</xdr:row>
      <xdr:rowOff>39587</xdr:rowOff>
    </xdr:to>
    <xdr:grpSp>
      <xdr:nvGrpSpPr>
        <xdr:cNvPr id="176" name="Agrupar 175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GrpSpPr>
          <a:grpSpLocks noChangeAspect="1"/>
        </xdr:cNvGrpSpPr>
      </xdr:nvGrpSpPr>
      <xdr:grpSpPr>
        <a:xfrm>
          <a:off x="22690" y="6131633"/>
          <a:ext cx="2248460" cy="765954"/>
          <a:chOff x="30480" y="1097280"/>
          <a:chExt cx="2590800" cy="74676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500-0000B1000000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80" name="Retângulo: Cantos Arredondados 179">
              <a:extLst>
                <a:ext uri="{FF2B5EF4-FFF2-40B4-BE49-F238E27FC236}">
                  <a16:creationId xmlns:a16="http://schemas.microsoft.com/office/drawing/2014/main" id="{00000000-0008-0000-0500-0000B4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181" name="Agrupar 180">
              <a:extLst>
                <a:ext uri="{FF2B5EF4-FFF2-40B4-BE49-F238E27FC236}">
                  <a16:creationId xmlns:a16="http://schemas.microsoft.com/office/drawing/2014/main" id="{00000000-0008-0000-0500-0000B5000000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182" name="Seta: Pentágono 181">
                <a:extLst>
                  <a:ext uri="{FF2B5EF4-FFF2-40B4-BE49-F238E27FC236}">
                    <a16:creationId xmlns:a16="http://schemas.microsoft.com/office/drawing/2014/main" id="{00000000-0008-0000-0500-0000B6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83" name="Retângulo: Cantos Arredondados 182">
                <a:extLst>
                  <a:ext uri="{FF2B5EF4-FFF2-40B4-BE49-F238E27FC236}">
                    <a16:creationId xmlns:a16="http://schemas.microsoft.com/office/drawing/2014/main" id="{00000000-0008-0000-0500-0000B7000000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178" name="Gráfico 177" descr="Carrinho de compras com preenchimento sólido">
            <a:extLst>
              <a:ext uri="{FF2B5EF4-FFF2-40B4-BE49-F238E27FC236}">
                <a16:creationId xmlns:a16="http://schemas.microsoft.com/office/drawing/2014/main" id="{00000000-0008-0000-0500-0000B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51460" y="1253247"/>
            <a:ext cx="487680" cy="434827"/>
          </a:xfrm>
          <a:prstGeom prst="rect">
            <a:avLst/>
          </a:prstGeom>
        </xdr:spPr>
      </xdr:pic>
      <xdr:sp macro="" textlink="">
        <xdr:nvSpPr>
          <xdr:cNvPr id="179" name="CaixaDeTexto 178">
            <a:extLst>
              <a:ext uri="{FF2B5EF4-FFF2-40B4-BE49-F238E27FC236}">
                <a16:creationId xmlns:a16="http://schemas.microsoft.com/office/drawing/2014/main" id="{00000000-0008-0000-0500-0000B3000000}"/>
              </a:ext>
            </a:extLst>
          </xdr:cNvPr>
          <xdr:cNvSpPr txBox="1"/>
        </xdr:nvSpPr>
        <xdr:spPr>
          <a:xfrm>
            <a:off x="1249680" y="1341120"/>
            <a:ext cx="120396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Materiais</a:t>
            </a:r>
          </a:p>
        </xdr:txBody>
      </xdr:sp>
    </xdr:grpSp>
    <xdr:clientData/>
  </xdr:twoCellAnchor>
  <xdr:twoCellAnchor editAs="absolute">
    <xdr:from>
      <xdr:col>0</xdr:col>
      <xdr:colOff>17927</xdr:colOff>
      <xdr:row>9</xdr:row>
      <xdr:rowOff>41081</xdr:rowOff>
    </xdr:from>
    <xdr:to>
      <xdr:col>3</xdr:col>
      <xdr:colOff>987461</xdr:colOff>
      <xdr:row>12</xdr:row>
      <xdr:rowOff>167051</xdr:rowOff>
    </xdr:to>
    <xdr:grpSp>
      <xdr:nvGrpSpPr>
        <xdr:cNvPr id="184" name="Agrupar 18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GrpSpPr/>
      </xdr:nvGrpSpPr>
      <xdr:grpSpPr>
        <a:xfrm>
          <a:off x="17927" y="1957287"/>
          <a:ext cx="2269416" cy="809529"/>
          <a:chOff x="60388" y="1789296"/>
          <a:chExt cx="2331721" cy="750964"/>
        </a:xfrm>
      </xdr:grpSpPr>
      <xdr:grpSp>
        <xdr:nvGrpSpPr>
          <xdr:cNvPr id="185" name="Agrupar 184">
            <a:extLst>
              <a:ext uri="{FF2B5EF4-FFF2-40B4-BE49-F238E27FC236}">
                <a16:creationId xmlns:a16="http://schemas.microsoft.com/office/drawing/2014/main" id="{00000000-0008-0000-0500-0000B9000000}"/>
              </a:ext>
            </a:extLst>
          </xdr:cNvPr>
          <xdr:cNvGrpSpPr/>
        </xdr:nvGrpSpPr>
        <xdr:grpSpPr>
          <a:xfrm>
            <a:off x="60388" y="1789296"/>
            <a:ext cx="2331721" cy="750964"/>
            <a:chOff x="2750819" y="1584960"/>
            <a:chExt cx="2590801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88" name="Retângulo: Cantos Arredondados 187">
              <a:extLst>
                <a:ext uri="{FF2B5EF4-FFF2-40B4-BE49-F238E27FC236}">
                  <a16:creationId xmlns:a16="http://schemas.microsoft.com/office/drawing/2014/main" id="{00000000-0008-0000-0500-0000BC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189" name="Agrupar 188">
              <a:extLst>
                <a:ext uri="{FF2B5EF4-FFF2-40B4-BE49-F238E27FC236}">
                  <a16:creationId xmlns:a16="http://schemas.microsoft.com/office/drawing/2014/main" id="{00000000-0008-0000-0500-0000BD000000}"/>
                </a:ext>
              </a:extLst>
            </xdr:cNvPr>
            <xdr:cNvGrpSpPr/>
          </xdr:nvGrpSpPr>
          <xdr:grpSpPr>
            <a:xfrm>
              <a:off x="2750819" y="1584960"/>
              <a:ext cx="1110001" cy="731520"/>
              <a:chOff x="2750819" y="3002280"/>
              <a:chExt cx="1110001" cy="731520"/>
            </a:xfrm>
          </xdr:grpSpPr>
          <xdr:sp macro="" textlink="">
            <xdr:nvSpPr>
              <xdr:cNvPr id="190" name="Seta: Pentágono 189">
                <a:extLst>
                  <a:ext uri="{FF2B5EF4-FFF2-40B4-BE49-F238E27FC236}">
                    <a16:creationId xmlns:a16="http://schemas.microsoft.com/office/drawing/2014/main" id="{00000000-0008-0000-0500-0000BE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91" name="Retângulo: Cantos Arredondados 190">
                <a:extLst>
                  <a:ext uri="{FF2B5EF4-FFF2-40B4-BE49-F238E27FC236}">
                    <a16:creationId xmlns:a16="http://schemas.microsoft.com/office/drawing/2014/main" id="{00000000-0008-0000-0500-0000BF000000}"/>
                  </a:ext>
                </a:extLst>
              </xdr:cNvPr>
              <xdr:cNvSpPr/>
            </xdr:nvSpPr>
            <xdr:spPr>
              <a:xfrm>
                <a:off x="2750819" y="3002280"/>
                <a:ext cx="742757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186" name="Gráfico 185" descr="Engrenagens com preenchimento sólido">
            <a:extLst>
              <a:ext uri="{FF2B5EF4-FFF2-40B4-BE49-F238E27FC236}">
                <a16:creationId xmlns:a16="http://schemas.microsoft.com/office/drawing/2014/main" id="{00000000-0008-0000-0500-0000B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59271" y="1947176"/>
            <a:ext cx="438912" cy="435204"/>
          </a:xfrm>
          <a:prstGeom prst="rect">
            <a:avLst/>
          </a:prstGeom>
        </xdr:spPr>
      </xdr:pic>
      <xdr:sp macro="" textlink="">
        <xdr:nvSpPr>
          <xdr:cNvPr id="187" name="CaixaDeTexto 186">
            <a:extLst>
              <a:ext uri="{FF2B5EF4-FFF2-40B4-BE49-F238E27FC236}">
                <a16:creationId xmlns:a16="http://schemas.microsoft.com/office/drawing/2014/main" id="{00000000-0008-0000-0500-0000BB000000}"/>
              </a:ext>
            </a:extLst>
          </xdr:cNvPr>
          <xdr:cNvSpPr txBox="1"/>
        </xdr:nvSpPr>
        <xdr:spPr>
          <a:xfrm>
            <a:off x="1157669" y="2034509"/>
            <a:ext cx="1083564" cy="2605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Preventiva</a:t>
            </a:r>
          </a:p>
        </xdr:txBody>
      </xdr:sp>
    </xdr:grpSp>
    <xdr:clientData/>
  </xdr:twoCellAnchor>
  <xdr:twoCellAnchor editAs="absolute">
    <xdr:from>
      <xdr:col>0</xdr:col>
      <xdr:colOff>17927</xdr:colOff>
      <xdr:row>19</xdr:row>
      <xdr:rowOff>78179</xdr:rowOff>
    </xdr:from>
    <xdr:to>
      <xdr:col>3</xdr:col>
      <xdr:colOff>987460</xdr:colOff>
      <xdr:row>22</xdr:row>
      <xdr:rowOff>165601</xdr:rowOff>
    </xdr:to>
    <xdr:grpSp>
      <xdr:nvGrpSpPr>
        <xdr:cNvPr id="192" name="Agrupar 19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GrpSpPr>
          <a:grpSpLocks noChangeAspect="1"/>
        </xdr:cNvGrpSpPr>
      </xdr:nvGrpSpPr>
      <xdr:grpSpPr>
        <a:xfrm>
          <a:off x="17927" y="4168326"/>
          <a:ext cx="2269415" cy="726157"/>
          <a:chOff x="30480" y="1097280"/>
          <a:chExt cx="2590800" cy="746760"/>
        </a:xfrm>
      </xdr:grpSpPr>
      <xdr:grpSp>
        <xdr:nvGrpSpPr>
          <xdr:cNvPr id="193" name="Agrupar 192">
            <a:extLst>
              <a:ext uri="{FF2B5EF4-FFF2-40B4-BE49-F238E27FC236}">
                <a16:creationId xmlns:a16="http://schemas.microsoft.com/office/drawing/2014/main" id="{00000000-0008-0000-0500-0000C1000000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96" name="Retângulo: Cantos Arredondados 195">
              <a:extLst>
                <a:ext uri="{FF2B5EF4-FFF2-40B4-BE49-F238E27FC236}">
                  <a16:creationId xmlns:a16="http://schemas.microsoft.com/office/drawing/2014/main" id="{00000000-0008-0000-0500-0000C4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197" name="Agrupar 196">
              <a:extLst>
                <a:ext uri="{FF2B5EF4-FFF2-40B4-BE49-F238E27FC236}">
                  <a16:creationId xmlns:a16="http://schemas.microsoft.com/office/drawing/2014/main" id="{00000000-0008-0000-0500-0000C5000000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198" name="Seta: Pentágono 197">
                <a:extLst>
                  <a:ext uri="{FF2B5EF4-FFF2-40B4-BE49-F238E27FC236}">
                    <a16:creationId xmlns:a16="http://schemas.microsoft.com/office/drawing/2014/main" id="{00000000-0008-0000-0500-0000C6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99" name="Retângulo: Cantos Arredondados 198">
                <a:extLst>
                  <a:ext uri="{FF2B5EF4-FFF2-40B4-BE49-F238E27FC236}">
                    <a16:creationId xmlns:a16="http://schemas.microsoft.com/office/drawing/2014/main" id="{00000000-0008-0000-0500-0000C7000000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194" name="Gráfico 193" descr="Gráfico de pizza com preenchimento sólido">
            <a:extLst>
              <a:ext uri="{FF2B5EF4-FFF2-40B4-BE49-F238E27FC236}">
                <a16:creationId xmlns:a16="http://schemas.microsoft.com/office/drawing/2014/main" id="{00000000-0008-0000-0500-0000C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51460" y="1254276"/>
            <a:ext cx="487680" cy="432768"/>
          </a:xfrm>
          <a:prstGeom prst="rect">
            <a:avLst/>
          </a:prstGeom>
        </xdr:spPr>
      </xdr:pic>
      <xdr:sp macro="" textlink="">
        <xdr:nvSpPr>
          <xdr:cNvPr id="195" name="CaixaDeTexto 194">
            <a:extLst>
              <a:ext uri="{FF2B5EF4-FFF2-40B4-BE49-F238E27FC236}">
                <a16:creationId xmlns:a16="http://schemas.microsoft.com/office/drawing/2014/main" id="{00000000-0008-0000-0500-0000C3000000}"/>
              </a:ext>
            </a:extLst>
          </xdr:cNvPr>
          <xdr:cNvSpPr txBox="1"/>
        </xdr:nvSpPr>
        <xdr:spPr>
          <a:xfrm>
            <a:off x="1249680" y="1341120"/>
            <a:ext cx="120396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Dashboard</a:t>
            </a:r>
          </a:p>
        </xdr:txBody>
      </xdr:sp>
    </xdr:grpSp>
    <xdr:clientData/>
  </xdr:twoCellAnchor>
  <xdr:twoCellAnchor editAs="absolute">
    <xdr:from>
      <xdr:col>0</xdr:col>
      <xdr:colOff>0</xdr:colOff>
      <xdr:row>14</xdr:row>
      <xdr:rowOff>41469</xdr:rowOff>
    </xdr:from>
    <xdr:to>
      <xdr:col>3</xdr:col>
      <xdr:colOff>993957</xdr:colOff>
      <xdr:row>17</xdr:row>
      <xdr:rowOff>183256</xdr:rowOff>
    </xdr:to>
    <xdr:grpSp>
      <xdr:nvGrpSpPr>
        <xdr:cNvPr id="200" name="Agrupar 19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GrpSpPr>
          <a:grpSpLocks noChangeAspect="1"/>
        </xdr:cNvGrpSpPr>
      </xdr:nvGrpSpPr>
      <xdr:grpSpPr>
        <a:xfrm>
          <a:off x="0" y="3067057"/>
          <a:ext cx="2293839" cy="780523"/>
          <a:chOff x="30480" y="1097280"/>
          <a:chExt cx="2634871" cy="746760"/>
        </a:xfrm>
      </xdr:grpSpPr>
      <xdr:grpSp>
        <xdr:nvGrpSpPr>
          <xdr:cNvPr id="201" name="Agrupar 200">
            <a:extLst>
              <a:ext uri="{FF2B5EF4-FFF2-40B4-BE49-F238E27FC236}">
                <a16:creationId xmlns:a16="http://schemas.microsoft.com/office/drawing/2014/main" id="{00000000-0008-0000-0500-0000C9000000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204" name="Retângulo: Cantos Arredondados 203">
              <a:extLst>
                <a:ext uri="{FF2B5EF4-FFF2-40B4-BE49-F238E27FC236}">
                  <a16:creationId xmlns:a16="http://schemas.microsoft.com/office/drawing/2014/main" id="{00000000-0008-0000-0500-0000CC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205" name="Agrupar 204">
              <a:extLst>
                <a:ext uri="{FF2B5EF4-FFF2-40B4-BE49-F238E27FC236}">
                  <a16:creationId xmlns:a16="http://schemas.microsoft.com/office/drawing/2014/main" id="{00000000-0008-0000-0500-0000CD000000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206" name="Seta: Pentágono 205">
                <a:extLst>
                  <a:ext uri="{FF2B5EF4-FFF2-40B4-BE49-F238E27FC236}">
                    <a16:creationId xmlns:a16="http://schemas.microsoft.com/office/drawing/2014/main" id="{00000000-0008-0000-0500-0000CE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207" name="Retângulo: Cantos Arredondados 206">
                <a:extLst>
                  <a:ext uri="{FF2B5EF4-FFF2-40B4-BE49-F238E27FC236}">
                    <a16:creationId xmlns:a16="http://schemas.microsoft.com/office/drawing/2014/main" id="{00000000-0008-0000-0500-0000CF000000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202" name="Gráfico 201" descr="Banco de dados com preenchimento sólido">
            <a:extLst>
              <a:ext uri="{FF2B5EF4-FFF2-40B4-BE49-F238E27FC236}">
                <a16:creationId xmlns:a16="http://schemas.microsoft.com/office/drawing/2014/main" id="{00000000-0008-0000-0500-0000C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251460" y="1253246"/>
            <a:ext cx="487680" cy="434827"/>
          </a:xfrm>
          <a:prstGeom prst="rect">
            <a:avLst/>
          </a:prstGeom>
        </xdr:spPr>
      </xdr:pic>
      <xdr:sp macro="" textlink="">
        <xdr:nvSpPr>
          <xdr:cNvPr id="203" name="CaixaDeTexto 202">
            <a:extLst>
              <a:ext uri="{FF2B5EF4-FFF2-40B4-BE49-F238E27FC236}">
                <a16:creationId xmlns:a16="http://schemas.microsoft.com/office/drawing/2014/main" id="{00000000-0008-0000-0500-0000CB000000}"/>
              </a:ext>
            </a:extLst>
          </xdr:cNvPr>
          <xdr:cNvSpPr txBox="1"/>
        </xdr:nvSpPr>
        <xdr:spPr>
          <a:xfrm>
            <a:off x="1170801" y="1341120"/>
            <a:ext cx="14945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Banco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de Dados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0</xdr:col>
      <xdr:colOff>17927</xdr:colOff>
      <xdr:row>24</xdr:row>
      <xdr:rowOff>12</xdr:rowOff>
    </xdr:from>
    <xdr:to>
      <xdr:col>3</xdr:col>
      <xdr:colOff>987460</xdr:colOff>
      <xdr:row>27</xdr:row>
      <xdr:rowOff>75862</xdr:rowOff>
    </xdr:to>
    <xdr:grpSp>
      <xdr:nvGrpSpPr>
        <xdr:cNvPr id="208" name="Agrupar 20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GrpSpPr>
          <a:grpSpLocks noChangeAspect="1"/>
        </xdr:cNvGrpSpPr>
      </xdr:nvGrpSpPr>
      <xdr:grpSpPr>
        <a:xfrm>
          <a:off x="17927" y="5154718"/>
          <a:ext cx="2269415" cy="714585"/>
          <a:chOff x="30480" y="1097280"/>
          <a:chExt cx="2590800" cy="746760"/>
        </a:xfrm>
      </xdr:grpSpPr>
      <xdr:grpSp>
        <xdr:nvGrpSpPr>
          <xdr:cNvPr id="209" name="Agrupar 208">
            <a:extLst>
              <a:ext uri="{FF2B5EF4-FFF2-40B4-BE49-F238E27FC236}">
                <a16:creationId xmlns:a16="http://schemas.microsoft.com/office/drawing/2014/main" id="{00000000-0008-0000-0500-0000D1000000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212" name="Retângulo: Cantos Arredondados 211">
              <a:extLst>
                <a:ext uri="{FF2B5EF4-FFF2-40B4-BE49-F238E27FC236}">
                  <a16:creationId xmlns:a16="http://schemas.microsoft.com/office/drawing/2014/main" id="{00000000-0008-0000-0500-0000D4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213" name="Agrupar 212">
              <a:extLst>
                <a:ext uri="{FF2B5EF4-FFF2-40B4-BE49-F238E27FC236}">
                  <a16:creationId xmlns:a16="http://schemas.microsoft.com/office/drawing/2014/main" id="{00000000-0008-0000-0500-0000D5000000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214" name="Seta: Pentágono 213">
                <a:extLst>
                  <a:ext uri="{FF2B5EF4-FFF2-40B4-BE49-F238E27FC236}">
                    <a16:creationId xmlns:a16="http://schemas.microsoft.com/office/drawing/2014/main" id="{00000000-0008-0000-0500-0000D6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215" name="Retângulo: Cantos Arredondados 214">
                <a:extLst>
                  <a:ext uri="{FF2B5EF4-FFF2-40B4-BE49-F238E27FC236}">
                    <a16:creationId xmlns:a16="http://schemas.microsoft.com/office/drawing/2014/main" id="{00000000-0008-0000-0500-0000D7000000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210" name="Gráfico 209" descr="Caminhão com preenchimento sólido">
            <a:extLst>
              <a:ext uri="{FF2B5EF4-FFF2-40B4-BE49-F238E27FC236}">
                <a16:creationId xmlns:a16="http://schemas.microsoft.com/office/drawing/2014/main" id="{00000000-0008-0000-0500-0000D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251460" y="1256043"/>
            <a:ext cx="487680" cy="429234"/>
          </a:xfrm>
          <a:prstGeom prst="rect">
            <a:avLst/>
          </a:prstGeom>
        </xdr:spPr>
      </xdr:pic>
      <xdr:sp macro="" textlink="">
        <xdr:nvSpPr>
          <xdr:cNvPr id="211" name="CaixaDeTexto 210">
            <a:extLst>
              <a:ext uri="{FF2B5EF4-FFF2-40B4-BE49-F238E27FC236}">
                <a16:creationId xmlns:a16="http://schemas.microsoft.com/office/drawing/2014/main" id="{00000000-0008-0000-0500-0000D3000000}"/>
              </a:ext>
            </a:extLst>
          </xdr:cNvPr>
          <xdr:cNvSpPr txBox="1"/>
        </xdr:nvSpPr>
        <xdr:spPr>
          <a:xfrm>
            <a:off x="1075091" y="1341120"/>
            <a:ext cx="1378549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Entrada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e saída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0</xdr:col>
      <xdr:colOff>17871</xdr:colOff>
      <xdr:row>33</xdr:row>
      <xdr:rowOff>163094</xdr:rowOff>
    </xdr:from>
    <xdr:to>
      <xdr:col>3</xdr:col>
      <xdr:colOff>993231</xdr:colOff>
      <xdr:row>37</xdr:row>
      <xdr:rowOff>37011</xdr:rowOff>
    </xdr:to>
    <xdr:grpSp>
      <xdr:nvGrpSpPr>
        <xdr:cNvPr id="11" name="Agrupar 1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9147E8FF-2500-4F4C-B17C-686BCEB4038F}"/>
            </a:ext>
          </a:extLst>
        </xdr:cNvPr>
        <xdr:cNvGrpSpPr>
          <a:grpSpLocks noChangeAspect="1"/>
        </xdr:cNvGrpSpPr>
      </xdr:nvGrpSpPr>
      <xdr:grpSpPr>
        <a:xfrm>
          <a:off x="17871" y="7234006"/>
          <a:ext cx="2275242" cy="725564"/>
          <a:chOff x="30480" y="1097280"/>
          <a:chExt cx="2590800" cy="746760"/>
        </a:xfrm>
      </xdr:grpSpPr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108A407C-C824-AD7B-7EF9-EECC1A1B7A56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22" name="Retângulo: Cantos Arredondados 21">
              <a:extLst>
                <a:ext uri="{FF2B5EF4-FFF2-40B4-BE49-F238E27FC236}">
                  <a16:creationId xmlns:a16="http://schemas.microsoft.com/office/drawing/2014/main" id="{421D4DCA-3E61-9F34-EDDC-F059F9411AEA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23" name="Agrupar 22">
              <a:extLst>
                <a:ext uri="{FF2B5EF4-FFF2-40B4-BE49-F238E27FC236}">
                  <a16:creationId xmlns:a16="http://schemas.microsoft.com/office/drawing/2014/main" id="{1B6ADF4E-18A6-96BF-A917-B69C1120C37D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24" name="Seta: Pentágono 23">
                <a:extLst>
                  <a:ext uri="{FF2B5EF4-FFF2-40B4-BE49-F238E27FC236}">
                    <a16:creationId xmlns:a16="http://schemas.microsoft.com/office/drawing/2014/main" id="{5D794B6F-D149-7E52-C4A0-8B2C660CE8EB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25" name="Retângulo: Cantos Arredondados 24">
                <a:extLst>
                  <a:ext uri="{FF2B5EF4-FFF2-40B4-BE49-F238E27FC236}">
                    <a16:creationId xmlns:a16="http://schemas.microsoft.com/office/drawing/2014/main" id="{41349B87-3D99-D058-A632-1CAA2124E55B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20" name="Gráfico 19" descr="Área de Transferência com preenchimento sólido">
            <a:extLst>
              <a:ext uri="{FF2B5EF4-FFF2-40B4-BE49-F238E27FC236}">
                <a16:creationId xmlns:a16="http://schemas.microsoft.com/office/drawing/2014/main" id="{70E97DE8-61C6-AA7F-0198-DAF4324C00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rcRect/>
          <a:stretch/>
        </xdr:blipFill>
        <xdr:spPr>
          <a:xfrm>
            <a:off x="251461" y="1257348"/>
            <a:ext cx="487680" cy="426625"/>
          </a:xfrm>
          <a:prstGeom prst="rect">
            <a:avLst/>
          </a:prstGeom>
        </xdr:spPr>
      </xdr:pic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53E28E91-7E27-9C08-7B90-640DD4426954}"/>
              </a:ext>
            </a:extLst>
          </xdr:cNvPr>
          <xdr:cNvSpPr txBox="1"/>
        </xdr:nvSpPr>
        <xdr:spPr>
          <a:xfrm>
            <a:off x="1203532" y="1249471"/>
            <a:ext cx="1255730" cy="4808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Cadastro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de </a:t>
            </a:r>
            <a:b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</a:b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materiais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8</xdr:col>
      <xdr:colOff>28575</xdr:colOff>
      <xdr:row>9</xdr:row>
      <xdr:rowOff>85725</xdr:rowOff>
    </xdr:from>
    <xdr:to>
      <xdr:col>14</xdr:col>
      <xdr:colOff>485775</xdr:colOff>
      <xdr:row>22</xdr:row>
      <xdr:rowOff>104775</xdr:rowOff>
    </xdr:to>
    <xdr:graphicFrame macro="">
      <xdr:nvGraphicFramePr>
        <xdr:cNvPr id="49" name="Gráfico 48">
          <a:extLst>
            <a:ext uri="{FF2B5EF4-FFF2-40B4-BE49-F238E27FC236}">
              <a16:creationId xmlns:a16="http://schemas.microsoft.com/office/drawing/2014/main" id="{BB7232F0-21F1-4304-8C60-F6626E4456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14</xdr:col>
      <xdr:colOff>552450</xdr:colOff>
      <xdr:row>9</xdr:row>
      <xdr:rowOff>89648</xdr:rowOff>
    </xdr:from>
    <xdr:to>
      <xdr:col>20</xdr:col>
      <xdr:colOff>228600</xdr:colOff>
      <xdr:row>22</xdr:row>
      <xdr:rowOff>103143</xdr:rowOff>
    </xdr:to>
    <xdr:graphicFrame macro="">
      <xdr:nvGraphicFramePr>
        <xdr:cNvPr id="50" name="Gráfico 49">
          <a:extLst>
            <a:ext uri="{FF2B5EF4-FFF2-40B4-BE49-F238E27FC236}">
              <a16:creationId xmlns:a16="http://schemas.microsoft.com/office/drawing/2014/main" id="{39EEA462-D845-4AEC-8C3F-4FF21545A5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</xdr:col>
      <xdr:colOff>371475</xdr:colOff>
      <xdr:row>2</xdr:row>
      <xdr:rowOff>0</xdr:rowOff>
    </xdr:from>
    <xdr:to>
      <xdr:col>27</xdr:col>
      <xdr:colOff>9525</xdr:colOff>
      <xdr:row>5</xdr:row>
      <xdr:rowOff>9524</xdr:rowOff>
    </xdr:to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91C8AC0B-249A-404A-BC70-0DF14E122461}"/>
            </a:ext>
          </a:extLst>
        </xdr:cNvPr>
        <xdr:cNvSpPr txBox="1"/>
      </xdr:nvSpPr>
      <xdr:spPr>
        <a:xfrm>
          <a:off x="4486275" y="0"/>
          <a:ext cx="10610850" cy="638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tx2"/>
              </a:solidFill>
            </a:rPr>
            <a:t>Relatório de</a:t>
          </a:r>
          <a:r>
            <a:rPr lang="pt-BR" sz="2800" b="1" baseline="0">
              <a:solidFill>
                <a:schemeClr val="tx2"/>
              </a:solidFill>
            </a:rPr>
            <a:t> Manutenções - 2024</a:t>
          </a:r>
          <a:endParaRPr lang="pt-BR" sz="1400" b="1">
            <a:ln>
              <a:noFill/>
            </a:ln>
            <a:solidFill>
              <a:schemeClr val="tx2"/>
            </a:solidFill>
          </a:endParaRPr>
        </a:p>
      </xdr:txBody>
    </xdr:sp>
    <xdr:clientData/>
  </xdr:twoCellAnchor>
  <xdr:twoCellAnchor>
    <xdr:from>
      <xdr:col>8</xdr:col>
      <xdr:colOff>76200</xdr:colOff>
      <xdr:row>5</xdr:row>
      <xdr:rowOff>53647</xdr:rowOff>
    </xdr:from>
    <xdr:to>
      <xdr:col>14</xdr:col>
      <xdr:colOff>542925</xdr:colOff>
      <xdr:row>8</xdr:row>
      <xdr:rowOff>152400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F55EC0C8-2481-5D52-7A45-8AE460919094}"/>
            </a:ext>
          </a:extLst>
        </xdr:cNvPr>
        <xdr:cNvGrpSpPr/>
      </xdr:nvGrpSpPr>
      <xdr:grpSpPr>
        <a:xfrm>
          <a:off x="5107641" y="1118206"/>
          <a:ext cx="4030196" cy="737488"/>
          <a:chOff x="4762500" y="1006147"/>
          <a:chExt cx="4010025" cy="727403"/>
        </a:xfrm>
      </xdr:grpSpPr>
      <xdr:sp macro="" textlink="tbdin!R3">
        <xdr:nvSpPr>
          <xdr:cNvPr id="51" name="Retângulo 50">
            <a:extLst>
              <a:ext uri="{FF2B5EF4-FFF2-40B4-BE49-F238E27FC236}">
                <a16:creationId xmlns:a16="http://schemas.microsoft.com/office/drawing/2014/main" id="{E7D7CF36-E481-431A-B51B-D15D1518EE09}"/>
              </a:ext>
            </a:extLst>
          </xdr:cNvPr>
          <xdr:cNvSpPr/>
        </xdr:nvSpPr>
        <xdr:spPr>
          <a:xfrm>
            <a:off x="4762500" y="1009641"/>
            <a:ext cx="4010025" cy="723909"/>
          </a:xfrm>
          <a:prstGeom prst="rect">
            <a:avLst/>
          </a:prstGeom>
          <a:solidFill>
            <a:schemeClr val="bg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fld id="{777340DC-AABF-418F-8474-E038A18EF827}" type="TxLink">
              <a:rPr lang="en-US" sz="16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r"/>
              <a:t>1</a:t>
            </a:fld>
            <a:endParaRPr lang="pt-BR" sz="4400" b="1">
              <a:solidFill>
                <a:schemeClr val="bg1"/>
              </a:solidFill>
            </a:endParaRPr>
          </a:p>
        </xdr:txBody>
      </xdr:sp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40564649-320F-41F7-9A56-54AB9F87AE83}"/>
              </a:ext>
            </a:extLst>
          </xdr:cNvPr>
          <xdr:cNvSpPr txBox="1"/>
        </xdr:nvSpPr>
        <xdr:spPr>
          <a:xfrm>
            <a:off x="5828909" y="1181282"/>
            <a:ext cx="1591082" cy="4002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400" b="1">
                <a:solidFill>
                  <a:schemeClr val="bg1"/>
                </a:solidFill>
              </a:rPr>
              <a:t>Qtde Manutenção</a:t>
            </a:r>
            <a:endParaRPr lang="pt-BR" sz="1100" b="1">
              <a:solidFill>
                <a:schemeClr val="bg1"/>
              </a:solidFill>
            </a:endParaRPr>
          </a:p>
        </xdr:txBody>
      </xdr:sp>
      <xdr:pic>
        <xdr:nvPicPr>
          <xdr:cNvPr id="58" name="Gráfico 57" descr="Ferramentas com preenchimento sólido">
            <a:extLst>
              <a:ext uri="{FF2B5EF4-FFF2-40B4-BE49-F238E27FC236}">
                <a16:creationId xmlns:a16="http://schemas.microsoft.com/office/drawing/2014/main" id="{F113734B-9D78-44DB-B4ED-046A7D698B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96DAC541-7B7A-43D3-8B79-37D633B846F1}">
                <asvg:svgBlip xmlns:asvg="http://schemas.microsoft.com/office/drawing/2016/SVG/main" r:embed="rId25"/>
              </a:ext>
            </a:extLst>
          </a:blip>
          <a:srcRect/>
          <a:stretch/>
        </xdr:blipFill>
        <xdr:spPr>
          <a:xfrm>
            <a:off x="4929304" y="1006147"/>
            <a:ext cx="718502" cy="720698"/>
          </a:xfrm>
          <a:prstGeom prst="rect">
            <a:avLst/>
          </a:prstGeom>
          <a:effectLst>
            <a:glow rad="63500">
              <a:schemeClr val="accent4">
                <a:satMod val="175000"/>
                <a:alpha val="40000"/>
              </a:schemeClr>
            </a:glow>
          </a:effectLst>
        </xdr:spPr>
      </xdr:pic>
    </xdr:grpSp>
    <xdr:clientData/>
  </xdr:twoCellAnchor>
  <xdr:twoCellAnchor>
    <xdr:from>
      <xdr:col>14</xdr:col>
      <xdr:colOff>568325</xdr:colOff>
      <xdr:row>5</xdr:row>
      <xdr:rowOff>57149</xdr:rowOff>
    </xdr:from>
    <xdr:to>
      <xdr:col>20</xdr:col>
      <xdr:colOff>273050</xdr:colOff>
      <xdr:row>8</xdr:row>
      <xdr:rowOff>152400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AD4B1AE6-FD93-2975-F008-5AD4E3148DAB}"/>
            </a:ext>
          </a:extLst>
        </xdr:cNvPr>
        <xdr:cNvGrpSpPr/>
      </xdr:nvGrpSpPr>
      <xdr:grpSpPr>
        <a:xfrm>
          <a:off x="9163237" y="1121708"/>
          <a:ext cx="3268195" cy="733986"/>
          <a:chOff x="8838215" y="1009649"/>
          <a:chExt cx="3251966" cy="725872"/>
        </a:xfrm>
      </xdr:grpSpPr>
      <xdr:sp macro="" textlink="tbdin!T3">
        <xdr:nvSpPr>
          <xdr:cNvPr id="53" name="Retângulo 52">
            <a:extLst>
              <a:ext uri="{FF2B5EF4-FFF2-40B4-BE49-F238E27FC236}">
                <a16:creationId xmlns:a16="http://schemas.microsoft.com/office/drawing/2014/main" id="{037FCA2A-93CB-4AD7-A084-3F895D96536A}"/>
              </a:ext>
            </a:extLst>
          </xdr:cNvPr>
          <xdr:cNvSpPr/>
        </xdr:nvSpPr>
        <xdr:spPr>
          <a:xfrm>
            <a:off x="8838215" y="1009650"/>
            <a:ext cx="3251966" cy="725871"/>
          </a:xfrm>
          <a:prstGeom prst="rect">
            <a:avLst/>
          </a:prstGeom>
          <a:solidFill>
            <a:schemeClr val="bg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fld id="{98AF689C-2DC3-438A-9BC8-43C0A9702D06}" type="TxLink">
              <a:rPr lang="en-US" sz="16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marL="0" indent="0" algn="r"/>
              <a:t>R$ 640</a:t>
            </a:fld>
            <a:endParaRPr lang="pt-BR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60" name="CaixaDeTexto 59">
            <a:extLst>
              <a:ext uri="{FF2B5EF4-FFF2-40B4-BE49-F238E27FC236}">
                <a16:creationId xmlns:a16="http://schemas.microsoft.com/office/drawing/2014/main" id="{0ADC2D70-112D-4FFC-AEBE-3DDD190D2963}"/>
              </a:ext>
            </a:extLst>
          </xdr:cNvPr>
          <xdr:cNvSpPr txBox="1"/>
        </xdr:nvSpPr>
        <xdr:spPr>
          <a:xfrm>
            <a:off x="9487229" y="1200807"/>
            <a:ext cx="1650260" cy="4013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4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Custo</a:t>
            </a:r>
            <a:r>
              <a:rPr lang="pt-BR" sz="1400" b="1">
                <a:solidFill>
                  <a:schemeClr val="bg2"/>
                </a:solidFill>
              </a:rPr>
              <a:t> </a:t>
            </a:r>
            <a:r>
              <a:rPr lang="pt-BR" sz="14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Manutenção</a:t>
            </a:r>
          </a:p>
        </xdr:txBody>
      </xdr:sp>
      <xdr:pic>
        <xdr:nvPicPr>
          <xdr:cNvPr id="63" name="Gráfico 62" descr="Moedas">
            <a:extLst>
              <a:ext uri="{FF2B5EF4-FFF2-40B4-BE49-F238E27FC236}">
                <a16:creationId xmlns:a16="http://schemas.microsoft.com/office/drawing/2014/main" id="{A0095929-2B77-4309-A62B-74F9ABB782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7"/>
              </a:ext>
            </a:extLst>
          </a:blip>
          <a:stretch>
            <a:fillRect/>
          </a:stretch>
        </xdr:blipFill>
        <xdr:spPr>
          <a:xfrm>
            <a:off x="8847740" y="1009649"/>
            <a:ext cx="720000" cy="720645"/>
          </a:xfrm>
          <a:prstGeom prst="rect">
            <a:avLst/>
          </a:prstGeom>
          <a:effectLst>
            <a:glow rad="63500">
              <a:schemeClr val="accent1"/>
            </a:glow>
          </a:effectLst>
        </xdr:spPr>
      </xdr:pic>
    </xdr:grpSp>
    <xdr:clientData/>
  </xdr:twoCellAnchor>
  <xdr:twoCellAnchor>
    <xdr:from>
      <xdr:col>20</xdr:col>
      <xdr:colOff>317500</xdr:colOff>
      <xdr:row>5</xdr:row>
      <xdr:rowOff>39414</xdr:rowOff>
    </xdr:from>
    <xdr:to>
      <xdr:col>25</xdr:col>
      <xdr:colOff>203200</xdr:colOff>
      <xdr:row>8</xdr:row>
      <xdr:rowOff>152400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FD3FCCE4-147B-961A-9233-DFC5C1ED3326}"/>
            </a:ext>
          </a:extLst>
        </xdr:cNvPr>
        <xdr:cNvGrpSpPr/>
      </xdr:nvGrpSpPr>
      <xdr:grpSpPr>
        <a:xfrm>
          <a:off x="12475882" y="1103973"/>
          <a:ext cx="2855259" cy="751721"/>
          <a:chOff x="12118756" y="991914"/>
          <a:chExt cx="2841735" cy="743607"/>
        </a:xfrm>
      </xdr:grpSpPr>
      <xdr:sp macro="" textlink="tbdin!W4">
        <xdr:nvSpPr>
          <xdr:cNvPr id="52" name="Retângulo 51">
            <a:extLst>
              <a:ext uri="{FF2B5EF4-FFF2-40B4-BE49-F238E27FC236}">
                <a16:creationId xmlns:a16="http://schemas.microsoft.com/office/drawing/2014/main" id="{5FED920D-4C2D-44A1-AD63-D5770CA7E9C8}"/>
              </a:ext>
            </a:extLst>
          </xdr:cNvPr>
          <xdr:cNvSpPr/>
        </xdr:nvSpPr>
        <xdr:spPr>
          <a:xfrm>
            <a:off x="12147330" y="1009650"/>
            <a:ext cx="2813161" cy="725871"/>
          </a:xfrm>
          <a:prstGeom prst="rect">
            <a:avLst/>
          </a:prstGeom>
          <a:solidFill>
            <a:schemeClr val="bg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fld id="{06EDF0F9-707B-41BF-9AE5-AB9F86547F7B}" type="TxLink">
              <a:rPr lang="en-US" sz="16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marL="0" indent="0" algn="r"/>
              <a:t> </a:t>
            </a:fld>
            <a:endParaRPr lang="pt-BR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61" name="CaixaDeTexto 60">
            <a:extLst>
              <a:ext uri="{FF2B5EF4-FFF2-40B4-BE49-F238E27FC236}">
                <a16:creationId xmlns:a16="http://schemas.microsoft.com/office/drawing/2014/main" id="{43EDD735-6BB6-481A-BF2A-50ED1479878B}"/>
              </a:ext>
            </a:extLst>
          </xdr:cNvPr>
          <xdr:cNvSpPr txBox="1"/>
        </xdr:nvSpPr>
        <xdr:spPr>
          <a:xfrm>
            <a:off x="12795687" y="1057274"/>
            <a:ext cx="1592646" cy="60204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Manutenções</a:t>
            </a:r>
            <a:r>
              <a:rPr lang="pt-BR" sz="1400" b="1" baseline="0">
                <a:solidFill>
                  <a:schemeClr val="accent3"/>
                </a:solidFill>
              </a:rPr>
              <a:t> </a:t>
            </a:r>
            <a:r>
              <a:rPr lang="pt-BR" sz="14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feitas em</a:t>
            </a:r>
            <a:r>
              <a:rPr lang="pt-BR" sz="1400" b="1" baseline="0">
                <a:solidFill>
                  <a:schemeClr val="accent3"/>
                </a:solidFill>
              </a:rPr>
              <a:t> </a:t>
            </a:r>
            <a:r>
              <a:rPr lang="pt-BR" sz="14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atraso</a:t>
            </a:r>
          </a:p>
        </xdr:txBody>
      </xdr:sp>
      <xdr:pic>
        <xdr:nvPicPr>
          <xdr:cNvPr id="128" name="Gráfico 127" descr="Tendência descendente">
            <a:extLst>
              <a:ext uri="{FF2B5EF4-FFF2-40B4-BE49-F238E27FC236}">
                <a16:creationId xmlns:a16="http://schemas.microsoft.com/office/drawing/2014/main" id="{C71FACF3-A977-4517-99CD-D55DBC45CD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9"/>
              </a:ext>
            </a:extLst>
          </a:blip>
          <a:stretch>
            <a:fillRect/>
          </a:stretch>
        </xdr:blipFill>
        <xdr:spPr>
          <a:xfrm>
            <a:off x="12118756" y="991914"/>
            <a:ext cx="720000" cy="721731"/>
          </a:xfrm>
          <a:prstGeom prst="rect">
            <a:avLst/>
          </a:prstGeom>
          <a:effectLst>
            <a:glow rad="101600">
              <a:schemeClr val="accent4">
                <a:satMod val="175000"/>
                <a:alpha val="40000"/>
              </a:schemeClr>
            </a:glow>
          </a:effectLst>
        </xdr:spPr>
      </xdr:pic>
    </xdr:grpSp>
    <xdr:clientData/>
  </xdr:twoCellAnchor>
  <xdr:twoCellAnchor>
    <xdr:from>
      <xdr:col>25</xdr:col>
      <xdr:colOff>247649</xdr:colOff>
      <xdr:row>5</xdr:row>
      <xdr:rowOff>57150</xdr:rowOff>
    </xdr:from>
    <xdr:to>
      <xdr:col>30</xdr:col>
      <xdr:colOff>409574</xdr:colOff>
      <xdr:row>8</xdr:row>
      <xdr:rowOff>156053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C66B580-FFCA-219E-52C8-91FB9C56C67C}"/>
            </a:ext>
          </a:extLst>
        </xdr:cNvPr>
        <xdr:cNvGrpSpPr/>
      </xdr:nvGrpSpPr>
      <xdr:grpSpPr>
        <a:xfrm>
          <a:off x="15375590" y="1121709"/>
          <a:ext cx="4027955" cy="737638"/>
          <a:chOff x="15008115" y="1009650"/>
          <a:chExt cx="4011338" cy="729524"/>
        </a:xfrm>
      </xdr:grpSpPr>
      <xdr:sp macro="" textlink="tbdin!X3">
        <xdr:nvSpPr>
          <xdr:cNvPr id="56" name="Retângulo 55">
            <a:extLst>
              <a:ext uri="{FF2B5EF4-FFF2-40B4-BE49-F238E27FC236}">
                <a16:creationId xmlns:a16="http://schemas.microsoft.com/office/drawing/2014/main" id="{2FFE8D85-EB7F-4953-BF4E-FD3C225BDECE}"/>
              </a:ext>
            </a:extLst>
          </xdr:cNvPr>
          <xdr:cNvSpPr/>
        </xdr:nvSpPr>
        <xdr:spPr>
          <a:xfrm>
            <a:off x="15008115" y="1009650"/>
            <a:ext cx="4011338" cy="725871"/>
          </a:xfrm>
          <a:prstGeom prst="rect">
            <a:avLst/>
          </a:prstGeom>
          <a:solidFill>
            <a:schemeClr val="bg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fld id="{02FEF851-E0AF-44A3-AD4B-46A61A99A133}" type="TxLink">
              <a:rPr lang="en-US" sz="16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marL="0" indent="0" algn="r"/>
              <a:t>R$ 34.491</a:t>
            </a:fld>
            <a:endParaRPr lang="pt-BR" sz="2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62" name="CaixaDeTexto 61">
            <a:extLst>
              <a:ext uri="{FF2B5EF4-FFF2-40B4-BE49-F238E27FC236}">
                <a16:creationId xmlns:a16="http://schemas.microsoft.com/office/drawing/2014/main" id="{D9863B73-2182-4E2B-BDB9-FCFC44A1FB47}"/>
              </a:ext>
            </a:extLst>
          </xdr:cNvPr>
          <xdr:cNvSpPr txBox="1"/>
        </xdr:nvSpPr>
        <xdr:spPr>
          <a:xfrm>
            <a:off x="15829386" y="1191282"/>
            <a:ext cx="3050013" cy="4013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2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Maior</a:t>
            </a:r>
            <a:r>
              <a:rPr lang="pt-BR" sz="1600" b="1" baseline="0">
                <a:solidFill>
                  <a:schemeClr val="bg1"/>
                </a:solidFill>
              </a:rPr>
              <a:t> </a:t>
            </a:r>
            <a:r>
              <a:rPr lang="pt-BR" sz="2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Custo</a:t>
            </a:r>
            <a:r>
              <a:rPr lang="pt-BR" sz="1600" b="1" baseline="0">
                <a:solidFill>
                  <a:schemeClr val="bg1"/>
                </a:solidFill>
              </a:rPr>
              <a:t> </a:t>
            </a:r>
            <a:r>
              <a:rPr lang="pt-BR" sz="2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de</a:t>
            </a:r>
            <a:r>
              <a:rPr lang="pt-BR" sz="1600" b="1" baseline="0">
                <a:solidFill>
                  <a:schemeClr val="bg1"/>
                </a:solidFill>
              </a:rPr>
              <a:t> </a:t>
            </a:r>
            <a:r>
              <a:rPr lang="pt-BR" sz="2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Manutenção</a:t>
            </a:r>
          </a:p>
        </xdr:txBody>
      </xdr:sp>
      <xdr:pic>
        <xdr:nvPicPr>
          <xdr:cNvPr id="129" name="Gráfico 128" descr="Estatísticas com preenchimento sólido">
            <a:extLst>
              <a:ext uri="{FF2B5EF4-FFF2-40B4-BE49-F238E27FC236}">
                <a16:creationId xmlns:a16="http://schemas.microsoft.com/office/drawing/2014/main" id="{CD4DF3F0-2AC5-419C-A283-4623C72711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>
            <a:extLs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5008116" y="1019174"/>
            <a:ext cx="718776" cy="720000"/>
          </a:xfrm>
          <a:prstGeom prst="rect">
            <a:avLst/>
          </a:prstGeom>
          <a:effectLst>
            <a:glow rad="63500">
              <a:schemeClr val="accent5">
                <a:satMod val="175000"/>
                <a:alpha val="80000"/>
              </a:schemeClr>
            </a:glow>
          </a:effectLst>
        </xdr:spPr>
      </xdr:pic>
    </xdr:grpSp>
    <xdr:clientData/>
  </xdr:twoCellAnchor>
  <xdr:twoCellAnchor>
    <xdr:from>
      <xdr:col>16</xdr:col>
      <xdr:colOff>430356</xdr:colOff>
      <xdr:row>14</xdr:row>
      <xdr:rowOff>71979</xdr:rowOff>
    </xdr:from>
    <xdr:to>
      <xdr:col>18</xdr:col>
      <xdr:colOff>363682</xdr:colOff>
      <xdr:row>18</xdr:row>
      <xdr:rowOff>156512</xdr:rowOff>
    </xdr:to>
    <xdr:sp macro="" textlink="tbdin!W4">
      <xdr:nvSpPr>
        <xdr:cNvPr id="134" name="Retângulo 133">
          <a:extLst>
            <a:ext uri="{FF2B5EF4-FFF2-40B4-BE49-F238E27FC236}">
              <a16:creationId xmlns:a16="http://schemas.microsoft.com/office/drawing/2014/main" id="{BA2DDBC1-97BF-44CC-9D23-5237C7F8225F}"/>
            </a:ext>
          </a:extLst>
        </xdr:cNvPr>
        <xdr:cNvSpPr/>
      </xdr:nvSpPr>
      <xdr:spPr>
        <a:xfrm>
          <a:off x="9842247" y="2893760"/>
          <a:ext cx="1112044" cy="91797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C51885A-ADE2-470E-9403-46C8853A170C}" type="TxLink">
            <a:rPr lang="en-US" sz="6000" b="0" i="0" u="none" strike="noStrike">
              <a:solidFill>
                <a:schemeClr val="accent4"/>
              </a:solidFill>
              <a:latin typeface="Calibri"/>
              <a:ea typeface="Calibri"/>
              <a:cs typeface="Calibri"/>
            </a:rPr>
            <a:pPr algn="ctr"/>
            <a:t> </a:t>
          </a:fld>
          <a:endParaRPr lang="pt-BR" sz="213200" b="0">
            <a:solidFill>
              <a:schemeClr val="accent4"/>
            </a:solidFill>
          </a:endParaRPr>
        </a:p>
      </xdr:txBody>
    </xdr:sp>
    <xdr:clientData/>
  </xdr:twoCellAnchor>
  <xdr:twoCellAnchor editAs="oneCell">
    <xdr:from>
      <xdr:col>5</xdr:col>
      <xdr:colOff>374472</xdr:colOff>
      <xdr:row>5</xdr:row>
      <xdr:rowOff>144001</xdr:rowOff>
    </xdr:from>
    <xdr:to>
      <xdr:col>7</xdr:col>
      <xdr:colOff>403220</xdr:colOff>
      <xdr:row>7</xdr:row>
      <xdr:rowOff>132035</xdr:rowOff>
    </xdr:to>
    <xdr:pic macro="[0]!AtualizarValores">
      <xdr:nvPicPr>
        <xdr:cNvPr id="139" name="Imagem 138">
          <a:extLst>
            <a:ext uri="{FF2B5EF4-FFF2-40B4-BE49-F238E27FC236}">
              <a16:creationId xmlns:a16="http://schemas.microsoft.com/office/drawing/2014/main" id="{497893C3-2D34-40A7-82C4-38C1A42C3C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321619" y="1107707"/>
          <a:ext cx="1216572" cy="429097"/>
        </a:xfrm>
        <a:prstGeom prst="rect">
          <a:avLst/>
        </a:prstGeom>
        <a:ln>
          <a:solidFill>
            <a:schemeClr val="bg2"/>
          </a:solidFill>
        </a:ln>
        <a:effectLst>
          <a:glow rad="101600">
            <a:schemeClr val="accent2">
              <a:satMod val="175000"/>
              <a:alpha val="40000"/>
            </a:schemeClr>
          </a:glow>
          <a:outerShdw blurRad="63500" sx="102000" sy="102000" algn="ctr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20</xdr:col>
      <xdr:colOff>385656</xdr:colOff>
      <xdr:row>9</xdr:row>
      <xdr:rowOff>78827</xdr:rowOff>
    </xdr:from>
    <xdr:to>
      <xdr:col>26</xdr:col>
      <xdr:colOff>359211</xdr:colOff>
      <xdr:row>22</xdr:row>
      <xdr:rowOff>111673</xdr:rowOff>
    </xdr:to>
    <xdr:graphicFrame macro="">
      <xdr:nvGraphicFramePr>
        <xdr:cNvPr id="140" name="Gráfico 139">
          <a:extLst>
            <a:ext uri="{FF2B5EF4-FFF2-40B4-BE49-F238E27FC236}">
              <a16:creationId xmlns:a16="http://schemas.microsoft.com/office/drawing/2014/main" id="{F1F9A9AE-9AC9-41CB-94AE-6C435F74A2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20</xdr:col>
      <xdr:colOff>394607</xdr:colOff>
      <xdr:row>23</xdr:row>
      <xdr:rowOff>20053</xdr:rowOff>
    </xdr:from>
    <xdr:to>
      <xdr:col>30</xdr:col>
      <xdr:colOff>416093</xdr:colOff>
      <xdr:row>36</xdr:row>
      <xdr:rowOff>39103</xdr:rowOff>
    </xdr:to>
    <xdr:graphicFrame macro="">
      <xdr:nvGraphicFramePr>
        <xdr:cNvPr id="141" name="Gráfico 140">
          <a:extLst>
            <a:ext uri="{FF2B5EF4-FFF2-40B4-BE49-F238E27FC236}">
              <a16:creationId xmlns:a16="http://schemas.microsoft.com/office/drawing/2014/main" id="{A8236F96-F1A9-4CF5-9447-2513D69647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8</xdr:col>
      <xdr:colOff>39260</xdr:colOff>
      <xdr:row>23</xdr:row>
      <xdr:rowOff>28074</xdr:rowOff>
    </xdr:from>
    <xdr:to>
      <xdr:col>20</xdr:col>
      <xdr:colOff>229182</xdr:colOff>
      <xdr:row>36</xdr:row>
      <xdr:rowOff>38101</xdr:rowOff>
    </xdr:to>
    <xdr:graphicFrame macro="">
      <xdr:nvGraphicFramePr>
        <xdr:cNvPr id="142" name="Gráfico 141">
          <a:extLst>
            <a:ext uri="{FF2B5EF4-FFF2-40B4-BE49-F238E27FC236}">
              <a16:creationId xmlns:a16="http://schemas.microsoft.com/office/drawing/2014/main" id="{81408FFE-F60A-451C-9311-94A8AD7A0C67}"/>
            </a:ext>
            <a:ext uri="{147F2762-F138-4A5C-976F-8EAC2B608ADB}">
              <a16:predDERef xmlns:a16="http://schemas.microsoft.com/office/drawing/2014/main" pred="{A8236F96-F1A9-4CF5-9447-2513D69647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 editAs="oneCell">
    <xdr:from>
      <xdr:col>5</xdr:col>
      <xdr:colOff>11207</xdr:colOff>
      <xdr:row>9</xdr:row>
      <xdr:rowOff>34390</xdr:rowOff>
    </xdr:from>
    <xdr:to>
      <xdr:col>8</xdr:col>
      <xdr:colOff>34290</xdr:colOff>
      <xdr:row>22</xdr:row>
      <xdr:rowOff>21852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7" name="Geradores">
              <a:extLst>
                <a:ext uri="{FF2B5EF4-FFF2-40B4-BE49-F238E27FC236}">
                  <a16:creationId xmlns:a16="http://schemas.microsoft.com/office/drawing/2014/main" id="{185581F5-B24C-4F9B-B3AE-DF08F5DB01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rador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58354" y="1849743"/>
              <a:ext cx="1828800" cy="28385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75079</xdr:colOff>
      <xdr:row>36</xdr:row>
      <xdr:rowOff>192742</xdr:rowOff>
    </xdr:from>
    <xdr:to>
      <xdr:col>20</xdr:col>
      <xdr:colOff>75078</xdr:colOff>
      <xdr:row>47</xdr:row>
      <xdr:rowOff>192742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atas de Manutenções">
              <a:extLst>
                <a:ext uri="{FF2B5EF4-FFF2-40B4-BE49-F238E27FC236}">
                  <a16:creationId xmlns:a16="http://schemas.microsoft.com/office/drawing/2014/main" id="{9C1C75BD-5E6A-4B65-953A-C42899126C7A}"/>
                </a:ext>
                <a:ext uri="{147F2762-F138-4A5C-976F-8EAC2B608ADB}">
                  <a16:predDERef xmlns:a16="http://schemas.microsoft.com/office/drawing/2014/main" pred="{185581F5-B24C-4F9B-B3AE-DF08F5DB01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s de Manutençõ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06520" y="7902389"/>
              <a:ext cx="7126940" cy="23420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17</xdr:col>
      <xdr:colOff>156882</xdr:colOff>
      <xdr:row>36</xdr:row>
      <xdr:rowOff>100852</xdr:rowOff>
    </xdr:from>
    <xdr:to>
      <xdr:col>30</xdr:col>
      <xdr:colOff>405848</xdr:colOff>
      <xdr:row>47</xdr:row>
      <xdr:rowOff>112058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64F3168-8E8B-4C59-B4E8-C5A5A119CD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26</xdr:col>
      <xdr:colOff>437030</xdr:colOff>
      <xdr:row>9</xdr:row>
      <xdr:rowOff>76686</xdr:rowOff>
    </xdr:from>
    <xdr:to>
      <xdr:col>30</xdr:col>
      <xdr:colOff>403602</xdr:colOff>
      <xdr:row>22</xdr:row>
      <xdr:rowOff>113008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B7B7AD-B4CC-4AFF-9564-DD5D133DBA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27</xdr:col>
      <xdr:colOff>896048</xdr:colOff>
      <xdr:row>14</xdr:row>
      <xdr:rowOff>82005</xdr:rowOff>
    </xdr:from>
    <xdr:to>
      <xdr:col>28</xdr:col>
      <xdr:colOff>528970</xdr:colOff>
      <xdr:row>18</xdr:row>
      <xdr:rowOff>166539</xdr:rowOff>
    </xdr:to>
    <xdr:sp macro="" textlink="tbdin!I13">
      <xdr:nvSpPr>
        <xdr:cNvPr id="6" name="Retângulo 5">
          <a:extLst>
            <a:ext uri="{FF2B5EF4-FFF2-40B4-BE49-F238E27FC236}">
              <a16:creationId xmlns:a16="http://schemas.microsoft.com/office/drawing/2014/main" id="{7C2C9D83-7A34-48D7-9EAB-C4AA40954D20}"/>
            </a:ext>
          </a:extLst>
        </xdr:cNvPr>
        <xdr:cNvSpPr/>
      </xdr:nvSpPr>
      <xdr:spPr>
        <a:xfrm>
          <a:off x="16909254" y="2961917"/>
          <a:ext cx="1123304" cy="93618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87EB961-B0B0-4C5A-9243-10DC4A5590C4}" type="TxLink">
            <a:rPr lang="en-US" sz="6000" b="0" i="0" u="none" strike="noStrike">
              <a:solidFill>
                <a:srgbClr val="4472C4"/>
              </a:solidFill>
              <a:latin typeface="Calibri"/>
              <a:ea typeface="Calibri"/>
              <a:cs typeface="Calibri"/>
            </a:rPr>
            <a:pPr algn="ctr"/>
            <a:t> </a:t>
          </a:fld>
          <a:endParaRPr lang="pt-BR" sz="6000" b="0">
            <a:solidFill>
              <a:srgbClr val="4472C4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139148</xdr:colOff>
      <xdr:row>0</xdr:row>
      <xdr:rowOff>129753</xdr:rowOff>
    </xdr:from>
    <xdr:to>
      <xdr:col>2</xdr:col>
      <xdr:colOff>583532</xdr:colOff>
      <xdr:row>1</xdr:row>
      <xdr:rowOff>67533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9148" y="129753"/>
          <a:ext cx="1206384" cy="427637"/>
        </a:xfrm>
        <a:prstGeom prst="rect">
          <a:avLst/>
        </a:prstGeom>
        <a:ln>
          <a:solidFill>
            <a:schemeClr val="bg2"/>
          </a:solidFill>
        </a:ln>
        <a:effectLst>
          <a:glow rad="101600">
            <a:schemeClr val="accent2">
              <a:satMod val="175000"/>
              <a:alpha val="40000"/>
            </a:schemeClr>
          </a:glow>
          <a:outerShdw blurRad="63500" sx="102000" sy="102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0</xdr:col>
      <xdr:colOff>22689</xdr:colOff>
      <xdr:row>1</xdr:row>
      <xdr:rowOff>475331</xdr:rowOff>
    </xdr:from>
    <xdr:to>
      <xdr:col>3</xdr:col>
      <xdr:colOff>929816</xdr:colOff>
      <xdr:row>3</xdr:row>
      <xdr:rowOff>257727</xdr:rowOff>
    </xdr:to>
    <xdr:grpSp>
      <xdr:nvGrpSpPr>
        <xdr:cNvPr id="119" name="Agrupar 1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77000000}"/>
            </a:ext>
          </a:extLst>
        </xdr:cNvPr>
        <xdr:cNvGrpSpPr>
          <a:grpSpLocks noChangeAspect="1"/>
        </xdr:cNvGrpSpPr>
      </xdr:nvGrpSpPr>
      <xdr:grpSpPr>
        <a:xfrm>
          <a:off x="22689" y="965188"/>
          <a:ext cx="2254234" cy="762110"/>
          <a:chOff x="30480" y="1097280"/>
          <a:chExt cx="2590800" cy="746760"/>
        </a:xfrm>
      </xdr:grpSpPr>
      <xdr:grpSp>
        <xdr:nvGrpSpPr>
          <xdr:cNvPr id="120" name="Agrupar 119">
            <a:extLst>
              <a:ext uri="{FF2B5EF4-FFF2-40B4-BE49-F238E27FC236}">
                <a16:creationId xmlns:a16="http://schemas.microsoft.com/office/drawing/2014/main" id="{00000000-0008-0000-0700-000078000000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23" name="Retângulo: Cantos Arredondados 122">
              <a:extLst>
                <a:ext uri="{FF2B5EF4-FFF2-40B4-BE49-F238E27FC236}">
                  <a16:creationId xmlns:a16="http://schemas.microsoft.com/office/drawing/2014/main" id="{00000000-0008-0000-0700-00007B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124" name="Agrupar 123">
              <a:extLst>
                <a:ext uri="{FF2B5EF4-FFF2-40B4-BE49-F238E27FC236}">
                  <a16:creationId xmlns:a16="http://schemas.microsoft.com/office/drawing/2014/main" id="{00000000-0008-0000-0700-00007C000000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125" name="Seta: Pentágono 124">
                <a:extLst>
                  <a:ext uri="{FF2B5EF4-FFF2-40B4-BE49-F238E27FC236}">
                    <a16:creationId xmlns:a16="http://schemas.microsoft.com/office/drawing/2014/main" id="{00000000-0008-0000-0700-00007D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26" name="Retângulo: Cantos Arredondados 125">
                <a:extLst>
                  <a:ext uri="{FF2B5EF4-FFF2-40B4-BE49-F238E27FC236}">
                    <a16:creationId xmlns:a16="http://schemas.microsoft.com/office/drawing/2014/main" id="{00000000-0008-0000-0700-00007E000000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121" name="Gráfico 120" descr="Monitor com preenchimento sólido">
            <a:extLst>
              <a:ext uri="{FF2B5EF4-FFF2-40B4-BE49-F238E27FC236}">
                <a16:creationId xmlns:a16="http://schemas.microsoft.com/office/drawing/2014/main" id="{00000000-0008-0000-0700-00007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1460" y="1226820"/>
            <a:ext cx="487680" cy="487680"/>
          </a:xfrm>
          <a:prstGeom prst="rect">
            <a:avLst/>
          </a:prstGeom>
        </xdr:spPr>
      </xdr:pic>
      <xdr:sp macro="" textlink="">
        <xdr:nvSpPr>
          <xdr:cNvPr id="122" name="CaixaDeTexto 121">
            <a:extLst>
              <a:ext uri="{FF2B5EF4-FFF2-40B4-BE49-F238E27FC236}">
                <a16:creationId xmlns:a16="http://schemas.microsoft.com/office/drawing/2014/main" id="{00000000-0008-0000-0700-00007A000000}"/>
              </a:ext>
            </a:extLst>
          </xdr:cNvPr>
          <xdr:cNvSpPr txBox="1"/>
        </xdr:nvSpPr>
        <xdr:spPr>
          <a:xfrm>
            <a:off x="1249680" y="1341120"/>
            <a:ext cx="120396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Menu</a:t>
            </a:r>
          </a:p>
        </xdr:txBody>
      </xdr:sp>
    </xdr:grpSp>
    <xdr:clientData/>
  </xdr:twoCellAnchor>
  <xdr:twoCellAnchor editAs="absolute">
    <xdr:from>
      <xdr:col>0</xdr:col>
      <xdr:colOff>36024</xdr:colOff>
      <xdr:row>11</xdr:row>
      <xdr:rowOff>387771</xdr:rowOff>
    </xdr:from>
    <xdr:to>
      <xdr:col>3</xdr:col>
      <xdr:colOff>933626</xdr:colOff>
      <xdr:row>13</xdr:row>
      <xdr:rowOff>109625</xdr:rowOff>
    </xdr:to>
    <xdr:grpSp>
      <xdr:nvGrpSpPr>
        <xdr:cNvPr id="135" name="Agrupar 13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87000000}"/>
            </a:ext>
          </a:extLst>
        </xdr:cNvPr>
        <xdr:cNvGrpSpPr>
          <a:grpSpLocks noChangeAspect="1"/>
        </xdr:cNvGrpSpPr>
      </xdr:nvGrpSpPr>
      <xdr:grpSpPr>
        <a:xfrm>
          <a:off x="36024" y="5776200"/>
          <a:ext cx="2244709" cy="701568"/>
          <a:chOff x="30480" y="1097280"/>
          <a:chExt cx="2590800" cy="746760"/>
        </a:xfrm>
      </xdr:grpSpPr>
      <xdr:grpSp>
        <xdr:nvGrpSpPr>
          <xdr:cNvPr id="136" name="Agrupar 135">
            <a:extLst>
              <a:ext uri="{FF2B5EF4-FFF2-40B4-BE49-F238E27FC236}">
                <a16:creationId xmlns:a16="http://schemas.microsoft.com/office/drawing/2014/main" id="{00000000-0008-0000-0700-000088000000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39" name="Retângulo: Cantos Arredondados 138">
              <a:extLst>
                <a:ext uri="{FF2B5EF4-FFF2-40B4-BE49-F238E27FC236}">
                  <a16:creationId xmlns:a16="http://schemas.microsoft.com/office/drawing/2014/main" id="{00000000-0008-0000-0700-00008B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140" name="Agrupar 139">
              <a:extLst>
                <a:ext uri="{FF2B5EF4-FFF2-40B4-BE49-F238E27FC236}">
                  <a16:creationId xmlns:a16="http://schemas.microsoft.com/office/drawing/2014/main" id="{00000000-0008-0000-0700-00008C000000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141" name="Seta: Pentágono 140">
                <a:extLst>
                  <a:ext uri="{FF2B5EF4-FFF2-40B4-BE49-F238E27FC236}">
                    <a16:creationId xmlns:a16="http://schemas.microsoft.com/office/drawing/2014/main" id="{00000000-0008-0000-0700-00008D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42" name="Retângulo: Cantos Arredondados 141">
                <a:extLst>
                  <a:ext uri="{FF2B5EF4-FFF2-40B4-BE49-F238E27FC236}">
                    <a16:creationId xmlns:a16="http://schemas.microsoft.com/office/drawing/2014/main" id="{00000000-0008-0000-0700-00008E000000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137" name="Gráfico 136" descr="Carrinho de compras com preenchimento sólido">
            <a:extLst>
              <a:ext uri="{FF2B5EF4-FFF2-40B4-BE49-F238E27FC236}">
                <a16:creationId xmlns:a16="http://schemas.microsoft.com/office/drawing/2014/main" id="{00000000-0008-0000-0700-00008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51460" y="1253247"/>
            <a:ext cx="487680" cy="434827"/>
          </a:xfrm>
          <a:prstGeom prst="rect">
            <a:avLst/>
          </a:prstGeom>
        </xdr:spPr>
      </xdr:pic>
      <xdr:sp macro="" textlink="">
        <xdr:nvSpPr>
          <xdr:cNvPr id="138" name="CaixaDeTexto 137">
            <a:extLst>
              <a:ext uri="{FF2B5EF4-FFF2-40B4-BE49-F238E27FC236}">
                <a16:creationId xmlns:a16="http://schemas.microsoft.com/office/drawing/2014/main" id="{00000000-0008-0000-0700-00008A000000}"/>
              </a:ext>
            </a:extLst>
          </xdr:cNvPr>
          <xdr:cNvSpPr txBox="1"/>
        </xdr:nvSpPr>
        <xdr:spPr>
          <a:xfrm>
            <a:off x="1249680" y="1341120"/>
            <a:ext cx="120396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Materiais</a:t>
            </a:r>
          </a:p>
        </xdr:txBody>
      </xdr:sp>
    </xdr:grpSp>
    <xdr:clientData/>
  </xdr:twoCellAnchor>
  <xdr:twoCellAnchor editAs="absolute">
    <xdr:from>
      <xdr:col>0</xdr:col>
      <xdr:colOff>22689</xdr:colOff>
      <xdr:row>4</xdr:row>
      <xdr:rowOff>28363</xdr:rowOff>
    </xdr:from>
    <xdr:to>
      <xdr:col>3</xdr:col>
      <xdr:colOff>946962</xdr:colOff>
      <xdr:row>5</xdr:row>
      <xdr:rowOff>230471</xdr:rowOff>
    </xdr:to>
    <xdr:grpSp>
      <xdr:nvGrpSpPr>
        <xdr:cNvPr id="143" name="Agrupar 14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8F000000}"/>
            </a:ext>
          </a:extLst>
        </xdr:cNvPr>
        <xdr:cNvGrpSpPr/>
      </xdr:nvGrpSpPr>
      <xdr:grpSpPr>
        <a:xfrm>
          <a:off x="22689" y="1987792"/>
          <a:ext cx="2271380" cy="691965"/>
          <a:chOff x="60388" y="1789296"/>
          <a:chExt cx="2331721" cy="750964"/>
        </a:xfrm>
      </xdr:grpSpPr>
      <xdr:grpSp>
        <xdr:nvGrpSpPr>
          <xdr:cNvPr id="144" name="Agrupar 143">
            <a:extLst>
              <a:ext uri="{FF2B5EF4-FFF2-40B4-BE49-F238E27FC236}">
                <a16:creationId xmlns:a16="http://schemas.microsoft.com/office/drawing/2014/main" id="{00000000-0008-0000-0700-000090000000}"/>
              </a:ext>
            </a:extLst>
          </xdr:cNvPr>
          <xdr:cNvGrpSpPr/>
        </xdr:nvGrpSpPr>
        <xdr:grpSpPr>
          <a:xfrm>
            <a:off x="60388" y="1789296"/>
            <a:ext cx="2331721" cy="750964"/>
            <a:chOff x="2750819" y="1584960"/>
            <a:chExt cx="2590801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47" name="Retângulo: Cantos Arredondados 146">
              <a:extLst>
                <a:ext uri="{FF2B5EF4-FFF2-40B4-BE49-F238E27FC236}">
                  <a16:creationId xmlns:a16="http://schemas.microsoft.com/office/drawing/2014/main" id="{00000000-0008-0000-0700-000093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148" name="Agrupar 147">
              <a:extLst>
                <a:ext uri="{FF2B5EF4-FFF2-40B4-BE49-F238E27FC236}">
                  <a16:creationId xmlns:a16="http://schemas.microsoft.com/office/drawing/2014/main" id="{00000000-0008-0000-0700-000094000000}"/>
                </a:ext>
              </a:extLst>
            </xdr:cNvPr>
            <xdr:cNvGrpSpPr/>
          </xdr:nvGrpSpPr>
          <xdr:grpSpPr>
            <a:xfrm>
              <a:off x="2750819" y="1584960"/>
              <a:ext cx="1110001" cy="731520"/>
              <a:chOff x="2750819" y="3002280"/>
              <a:chExt cx="1110001" cy="731520"/>
            </a:xfrm>
          </xdr:grpSpPr>
          <xdr:sp macro="" textlink="">
            <xdr:nvSpPr>
              <xdr:cNvPr id="149" name="Seta: Pentágono 148">
                <a:extLst>
                  <a:ext uri="{FF2B5EF4-FFF2-40B4-BE49-F238E27FC236}">
                    <a16:creationId xmlns:a16="http://schemas.microsoft.com/office/drawing/2014/main" id="{00000000-0008-0000-0700-000095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50" name="Retângulo: Cantos Arredondados 149">
                <a:extLst>
                  <a:ext uri="{FF2B5EF4-FFF2-40B4-BE49-F238E27FC236}">
                    <a16:creationId xmlns:a16="http://schemas.microsoft.com/office/drawing/2014/main" id="{00000000-0008-0000-0700-000096000000}"/>
                  </a:ext>
                </a:extLst>
              </xdr:cNvPr>
              <xdr:cNvSpPr/>
            </xdr:nvSpPr>
            <xdr:spPr>
              <a:xfrm>
                <a:off x="2750819" y="3002280"/>
                <a:ext cx="742757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145" name="Gráfico 144" descr="Engrenagens com preenchimento sólido">
            <a:extLst>
              <a:ext uri="{FF2B5EF4-FFF2-40B4-BE49-F238E27FC236}">
                <a16:creationId xmlns:a16="http://schemas.microsoft.com/office/drawing/2014/main" id="{00000000-0008-0000-0700-00009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59271" y="1947176"/>
            <a:ext cx="438912" cy="435204"/>
          </a:xfrm>
          <a:prstGeom prst="rect">
            <a:avLst/>
          </a:prstGeom>
        </xdr:spPr>
      </xdr:pic>
      <xdr:sp macro="" textlink="">
        <xdr:nvSpPr>
          <xdr:cNvPr id="146" name="CaixaDeTexto 145">
            <a:extLst>
              <a:ext uri="{FF2B5EF4-FFF2-40B4-BE49-F238E27FC236}">
                <a16:creationId xmlns:a16="http://schemas.microsoft.com/office/drawing/2014/main" id="{00000000-0008-0000-0700-000092000000}"/>
              </a:ext>
            </a:extLst>
          </xdr:cNvPr>
          <xdr:cNvSpPr txBox="1"/>
        </xdr:nvSpPr>
        <xdr:spPr>
          <a:xfrm>
            <a:off x="1157669" y="2034509"/>
            <a:ext cx="1083564" cy="2605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Preventiva</a:t>
            </a:r>
          </a:p>
        </xdr:txBody>
      </xdr:sp>
    </xdr:grpSp>
    <xdr:clientData/>
  </xdr:twoCellAnchor>
  <xdr:twoCellAnchor editAs="absolute">
    <xdr:from>
      <xdr:col>0</xdr:col>
      <xdr:colOff>22689</xdr:colOff>
      <xdr:row>7</xdr:row>
      <xdr:rowOff>387686</xdr:rowOff>
    </xdr:from>
    <xdr:to>
      <xdr:col>3</xdr:col>
      <xdr:colOff>946961</xdr:colOff>
      <xdr:row>9</xdr:row>
      <xdr:rowOff>192679</xdr:rowOff>
    </xdr:to>
    <xdr:grpSp>
      <xdr:nvGrpSpPr>
        <xdr:cNvPr id="151" name="Agrupar 15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700-000097000000}"/>
            </a:ext>
          </a:extLst>
        </xdr:cNvPr>
        <xdr:cNvGrpSpPr>
          <a:grpSpLocks noChangeAspect="1"/>
        </xdr:cNvGrpSpPr>
      </xdr:nvGrpSpPr>
      <xdr:grpSpPr>
        <a:xfrm>
          <a:off x="22689" y="3816686"/>
          <a:ext cx="2271379" cy="784707"/>
          <a:chOff x="30480" y="1097280"/>
          <a:chExt cx="2590800" cy="746760"/>
        </a:xfrm>
      </xdr:grpSpPr>
      <xdr:grpSp>
        <xdr:nvGrpSpPr>
          <xdr:cNvPr id="152" name="Agrupar 151">
            <a:extLst>
              <a:ext uri="{FF2B5EF4-FFF2-40B4-BE49-F238E27FC236}">
                <a16:creationId xmlns:a16="http://schemas.microsoft.com/office/drawing/2014/main" id="{00000000-0008-0000-0700-000098000000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55" name="Retângulo: Cantos Arredondados 154">
              <a:extLst>
                <a:ext uri="{FF2B5EF4-FFF2-40B4-BE49-F238E27FC236}">
                  <a16:creationId xmlns:a16="http://schemas.microsoft.com/office/drawing/2014/main" id="{00000000-0008-0000-0700-00009B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156" name="Agrupar 155">
              <a:extLst>
                <a:ext uri="{FF2B5EF4-FFF2-40B4-BE49-F238E27FC236}">
                  <a16:creationId xmlns:a16="http://schemas.microsoft.com/office/drawing/2014/main" id="{00000000-0008-0000-0700-00009C000000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157" name="Seta: Pentágono 156">
                <a:extLst>
                  <a:ext uri="{FF2B5EF4-FFF2-40B4-BE49-F238E27FC236}">
                    <a16:creationId xmlns:a16="http://schemas.microsoft.com/office/drawing/2014/main" id="{00000000-0008-0000-0700-00009D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58" name="Retângulo: Cantos Arredondados 157">
                <a:extLst>
                  <a:ext uri="{FF2B5EF4-FFF2-40B4-BE49-F238E27FC236}">
                    <a16:creationId xmlns:a16="http://schemas.microsoft.com/office/drawing/2014/main" id="{00000000-0008-0000-0700-00009E000000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153" name="Gráfico 152" descr="Gráfico de pizza com preenchimento sólido">
            <a:extLst>
              <a:ext uri="{FF2B5EF4-FFF2-40B4-BE49-F238E27FC236}">
                <a16:creationId xmlns:a16="http://schemas.microsoft.com/office/drawing/2014/main" id="{00000000-0008-0000-0700-00009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rcRect/>
          <a:stretch/>
        </xdr:blipFill>
        <xdr:spPr>
          <a:xfrm>
            <a:off x="251460" y="1254276"/>
            <a:ext cx="487680" cy="432768"/>
          </a:xfrm>
          <a:prstGeom prst="rect">
            <a:avLst/>
          </a:prstGeom>
        </xdr:spPr>
      </xdr:pic>
      <xdr:sp macro="" textlink="">
        <xdr:nvSpPr>
          <xdr:cNvPr id="154" name="CaixaDeTexto 153">
            <a:extLst>
              <a:ext uri="{FF2B5EF4-FFF2-40B4-BE49-F238E27FC236}">
                <a16:creationId xmlns:a16="http://schemas.microsoft.com/office/drawing/2014/main" id="{00000000-0008-0000-0700-00009A000000}"/>
              </a:ext>
            </a:extLst>
          </xdr:cNvPr>
          <xdr:cNvSpPr txBox="1"/>
        </xdr:nvSpPr>
        <xdr:spPr>
          <a:xfrm>
            <a:off x="1249680" y="1341120"/>
            <a:ext cx="120396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Dashboard</a:t>
            </a:r>
          </a:p>
        </xdr:txBody>
      </xdr:sp>
    </xdr:grpSp>
    <xdr:clientData/>
  </xdr:twoCellAnchor>
  <xdr:twoCellAnchor editAs="absolute">
    <xdr:from>
      <xdr:col>0</xdr:col>
      <xdr:colOff>0</xdr:colOff>
      <xdr:row>6</xdr:row>
      <xdr:rowOff>0</xdr:rowOff>
    </xdr:from>
    <xdr:to>
      <xdr:col>3</xdr:col>
      <xdr:colOff>969651</xdr:colOff>
      <xdr:row>7</xdr:row>
      <xdr:rowOff>138545</xdr:rowOff>
    </xdr:to>
    <xdr:grpSp>
      <xdr:nvGrpSpPr>
        <xdr:cNvPr id="159" name="Agrupar 15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700-00009F000000}"/>
            </a:ext>
          </a:extLst>
        </xdr:cNvPr>
        <xdr:cNvGrpSpPr>
          <a:grpSpLocks noChangeAspect="1"/>
        </xdr:cNvGrpSpPr>
      </xdr:nvGrpSpPr>
      <xdr:grpSpPr>
        <a:xfrm>
          <a:off x="0" y="2939143"/>
          <a:ext cx="2316758" cy="628402"/>
          <a:chOff x="30480" y="1097280"/>
          <a:chExt cx="2634871" cy="746760"/>
        </a:xfrm>
      </xdr:grpSpPr>
      <xdr:grpSp>
        <xdr:nvGrpSpPr>
          <xdr:cNvPr id="160" name="Agrupar 159">
            <a:extLst>
              <a:ext uri="{FF2B5EF4-FFF2-40B4-BE49-F238E27FC236}">
                <a16:creationId xmlns:a16="http://schemas.microsoft.com/office/drawing/2014/main" id="{00000000-0008-0000-0700-0000A0000000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63" name="Retângulo: Cantos Arredondados 162">
              <a:extLst>
                <a:ext uri="{FF2B5EF4-FFF2-40B4-BE49-F238E27FC236}">
                  <a16:creationId xmlns:a16="http://schemas.microsoft.com/office/drawing/2014/main" id="{00000000-0008-0000-0700-0000A3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164" name="Agrupar 163">
              <a:extLst>
                <a:ext uri="{FF2B5EF4-FFF2-40B4-BE49-F238E27FC236}">
                  <a16:creationId xmlns:a16="http://schemas.microsoft.com/office/drawing/2014/main" id="{00000000-0008-0000-0700-0000A4000000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165" name="Seta: Pentágono 164">
                <a:extLst>
                  <a:ext uri="{FF2B5EF4-FFF2-40B4-BE49-F238E27FC236}">
                    <a16:creationId xmlns:a16="http://schemas.microsoft.com/office/drawing/2014/main" id="{00000000-0008-0000-0700-0000A5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66" name="Retângulo: Cantos Arredondados 165">
                <a:extLst>
                  <a:ext uri="{FF2B5EF4-FFF2-40B4-BE49-F238E27FC236}">
                    <a16:creationId xmlns:a16="http://schemas.microsoft.com/office/drawing/2014/main" id="{00000000-0008-0000-0700-0000A6000000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161" name="Gráfico 160" descr="Banco de dados com preenchimento sólido">
            <a:extLst>
              <a:ext uri="{FF2B5EF4-FFF2-40B4-BE49-F238E27FC236}">
                <a16:creationId xmlns:a16="http://schemas.microsoft.com/office/drawing/2014/main" id="{00000000-0008-0000-0700-0000A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rcRect/>
          <a:stretch/>
        </xdr:blipFill>
        <xdr:spPr>
          <a:xfrm>
            <a:off x="251460" y="1253246"/>
            <a:ext cx="487680" cy="434827"/>
          </a:xfrm>
          <a:prstGeom prst="rect">
            <a:avLst/>
          </a:prstGeom>
        </xdr:spPr>
      </xdr:pic>
      <xdr:sp macro="" textlink="">
        <xdr:nvSpPr>
          <xdr:cNvPr id="162" name="CaixaDeTexto 161">
            <a:extLst>
              <a:ext uri="{FF2B5EF4-FFF2-40B4-BE49-F238E27FC236}">
                <a16:creationId xmlns:a16="http://schemas.microsoft.com/office/drawing/2014/main" id="{00000000-0008-0000-0700-0000A2000000}"/>
              </a:ext>
            </a:extLst>
          </xdr:cNvPr>
          <xdr:cNvSpPr txBox="1"/>
        </xdr:nvSpPr>
        <xdr:spPr>
          <a:xfrm>
            <a:off x="1170801" y="1341120"/>
            <a:ext cx="14945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Banco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de Dados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0</xdr:col>
      <xdr:colOff>22689</xdr:colOff>
      <xdr:row>9</xdr:row>
      <xdr:rowOff>463601</xdr:rowOff>
    </xdr:from>
    <xdr:to>
      <xdr:col>3</xdr:col>
      <xdr:colOff>946961</xdr:colOff>
      <xdr:row>11</xdr:row>
      <xdr:rowOff>138545</xdr:rowOff>
    </xdr:to>
    <xdr:grpSp>
      <xdr:nvGrpSpPr>
        <xdr:cNvPr id="167" name="Agrupar 16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700-0000A7000000}"/>
            </a:ext>
          </a:extLst>
        </xdr:cNvPr>
        <xdr:cNvGrpSpPr>
          <a:grpSpLocks noChangeAspect="1"/>
        </xdr:cNvGrpSpPr>
      </xdr:nvGrpSpPr>
      <xdr:grpSpPr>
        <a:xfrm>
          <a:off x="22689" y="4872315"/>
          <a:ext cx="2271379" cy="654659"/>
          <a:chOff x="30480" y="1097280"/>
          <a:chExt cx="2590800" cy="746760"/>
        </a:xfrm>
      </xdr:grpSpPr>
      <xdr:grpSp>
        <xdr:nvGrpSpPr>
          <xdr:cNvPr id="168" name="Agrupar 167">
            <a:extLst>
              <a:ext uri="{FF2B5EF4-FFF2-40B4-BE49-F238E27FC236}">
                <a16:creationId xmlns:a16="http://schemas.microsoft.com/office/drawing/2014/main" id="{00000000-0008-0000-0700-0000A8000000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71" name="Retângulo: Cantos Arredondados 170">
              <a:extLst>
                <a:ext uri="{FF2B5EF4-FFF2-40B4-BE49-F238E27FC236}">
                  <a16:creationId xmlns:a16="http://schemas.microsoft.com/office/drawing/2014/main" id="{00000000-0008-0000-0700-0000AB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172" name="Agrupar 171">
              <a:extLst>
                <a:ext uri="{FF2B5EF4-FFF2-40B4-BE49-F238E27FC236}">
                  <a16:creationId xmlns:a16="http://schemas.microsoft.com/office/drawing/2014/main" id="{00000000-0008-0000-0700-0000AC000000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173" name="Seta: Pentágono 172">
                <a:extLst>
                  <a:ext uri="{FF2B5EF4-FFF2-40B4-BE49-F238E27FC236}">
                    <a16:creationId xmlns:a16="http://schemas.microsoft.com/office/drawing/2014/main" id="{00000000-0008-0000-0700-0000AD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74" name="Retângulo: Cantos Arredondados 173">
                <a:extLst>
                  <a:ext uri="{FF2B5EF4-FFF2-40B4-BE49-F238E27FC236}">
                    <a16:creationId xmlns:a16="http://schemas.microsoft.com/office/drawing/2014/main" id="{00000000-0008-0000-0700-0000AE000000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169" name="Gráfico 168" descr="Caminhão com preenchimento sólido">
            <a:extLst>
              <a:ext uri="{FF2B5EF4-FFF2-40B4-BE49-F238E27FC236}">
                <a16:creationId xmlns:a16="http://schemas.microsoft.com/office/drawing/2014/main" id="{00000000-0008-0000-0700-0000A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rcRect/>
          <a:stretch/>
        </xdr:blipFill>
        <xdr:spPr>
          <a:xfrm>
            <a:off x="251460" y="1256043"/>
            <a:ext cx="487680" cy="429234"/>
          </a:xfrm>
          <a:prstGeom prst="rect">
            <a:avLst/>
          </a:prstGeom>
        </xdr:spPr>
      </xdr:pic>
      <xdr:sp macro="" textlink="">
        <xdr:nvSpPr>
          <xdr:cNvPr id="170" name="CaixaDeTexto 169">
            <a:extLst>
              <a:ext uri="{FF2B5EF4-FFF2-40B4-BE49-F238E27FC236}">
                <a16:creationId xmlns:a16="http://schemas.microsoft.com/office/drawing/2014/main" id="{00000000-0008-0000-0700-0000AA000000}"/>
              </a:ext>
            </a:extLst>
          </xdr:cNvPr>
          <xdr:cNvSpPr txBox="1"/>
        </xdr:nvSpPr>
        <xdr:spPr>
          <a:xfrm>
            <a:off x="1075091" y="1341120"/>
            <a:ext cx="1378549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Entrada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e saída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4</xdr:col>
      <xdr:colOff>95349</xdr:colOff>
      <xdr:row>0</xdr:row>
      <xdr:rowOff>362744</xdr:rowOff>
    </xdr:from>
    <xdr:to>
      <xdr:col>6</xdr:col>
      <xdr:colOff>1665861</xdr:colOff>
      <xdr:row>2</xdr:row>
      <xdr:rowOff>315008</xdr:rowOff>
    </xdr:to>
    <xdr:sp macro="" textlink="">
      <xdr:nvSpPr>
        <xdr:cNvPr id="2" name="Retângulo 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ChangeAspect="1"/>
        </xdr:cNvSpPr>
      </xdr:nvSpPr>
      <xdr:spPr>
        <a:xfrm>
          <a:off x="2654630" y="343891"/>
          <a:ext cx="3547630" cy="97176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 b="1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Banco</a:t>
          </a:r>
          <a:r>
            <a:rPr lang="pt-BR" sz="3200" b="1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de dados </a:t>
          </a:r>
          <a:endParaRPr lang="pt-BR" sz="3200" b="1">
            <a:ln>
              <a:solidFill>
                <a:schemeClr val="bg1"/>
              </a:solidFill>
            </a:ln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17382</xdr:colOff>
      <xdr:row>13</xdr:row>
      <xdr:rowOff>382545</xdr:rowOff>
    </xdr:from>
    <xdr:to>
      <xdr:col>3</xdr:col>
      <xdr:colOff>933218</xdr:colOff>
      <xdr:row>15</xdr:row>
      <xdr:rowOff>177873</xdr:rowOff>
    </xdr:to>
    <xdr:grpSp>
      <xdr:nvGrpSpPr>
        <xdr:cNvPr id="3" name="Agrupar 2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8AA8E954-18DA-40C3-A953-9A19B73D9512}"/>
            </a:ext>
          </a:extLst>
        </xdr:cNvPr>
        <xdr:cNvGrpSpPr>
          <a:grpSpLocks noChangeAspect="1"/>
        </xdr:cNvGrpSpPr>
      </xdr:nvGrpSpPr>
      <xdr:grpSpPr>
        <a:xfrm>
          <a:off x="17382" y="6750688"/>
          <a:ext cx="2262943" cy="775042"/>
          <a:chOff x="30480" y="1097280"/>
          <a:chExt cx="2590800" cy="746760"/>
        </a:xfrm>
      </xdr:grpSpPr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B8B370A0-E1FB-CBD5-485B-AC44EE363797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7" name="Retângulo: Cantos Arredondados 6">
              <a:extLst>
                <a:ext uri="{FF2B5EF4-FFF2-40B4-BE49-F238E27FC236}">
                  <a16:creationId xmlns:a16="http://schemas.microsoft.com/office/drawing/2014/main" id="{830D9106-35FC-4346-E827-BF61881B184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8" name="Agrupar 7">
              <a:extLst>
                <a:ext uri="{FF2B5EF4-FFF2-40B4-BE49-F238E27FC236}">
                  <a16:creationId xmlns:a16="http://schemas.microsoft.com/office/drawing/2014/main" id="{D1C68496-24A3-8B2B-63AE-68B856A85F05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9" name="Seta: Pentágono 8">
                <a:extLst>
                  <a:ext uri="{FF2B5EF4-FFF2-40B4-BE49-F238E27FC236}">
                    <a16:creationId xmlns:a16="http://schemas.microsoft.com/office/drawing/2014/main" id="{E679D821-3FEB-A6A8-8C62-E78F0F4F911D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1" name="Retângulo: Cantos Arredondados 10">
                <a:extLst>
                  <a:ext uri="{FF2B5EF4-FFF2-40B4-BE49-F238E27FC236}">
                    <a16:creationId xmlns:a16="http://schemas.microsoft.com/office/drawing/2014/main" id="{29458AF8-B814-89C9-7FD3-A2A4ADE9EFB3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5" name="Gráfico 4" descr="Área de Transferência com preenchimento sólido">
            <a:extLst>
              <a:ext uri="{FF2B5EF4-FFF2-40B4-BE49-F238E27FC236}">
                <a16:creationId xmlns:a16="http://schemas.microsoft.com/office/drawing/2014/main" id="{8C330FF1-337C-8CAA-3C13-89A4B80B7C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96DAC541-7B7A-43D3-8B79-37D633B846F1}">
                <asvg:svgBlip xmlns:asvg="http://schemas.microsoft.com/office/drawing/2016/SVG/main" r:embed="rId23"/>
              </a:ext>
            </a:extLst>
          </a:blip>
          <a:srcRect/>
          <a:stretch/>
        </xdr:blipFill>
        <xdr:spPr>
          <a:xfrm>
            <a:off x="251461" y="1257348"/>
            <a:ext cx="487680" cy="426625"/>
          </a:xfrm>
          <a:prstGeom prst="rect">
            <a:avLst/>
          </a:prstGeom>
        </xdr:spPr>
      </xdr:pic>
      <xdr:sp macro="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BDDA3AF8-F0C1-9D0C-06B4-8D01617A1C57}"/>
              </a:ext>
            </a:extLst>
          </xdr:cNvPr>
          <xdr:cNvSpPr txBox="1"/>
        </xdr:nvSpPr>
        <xdr:spPr>
          <a:xfrm>
            <a:off x="1203532" y="1249471"/>
            <a:ext cx="1255730" cy="4808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Cadastro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de </a:t>
            </a:r>
            <a:b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</a:b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materiais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139148</xdr:colOff>
      <xdr:row>1</xdr:row>
      <xdr:rowOff>7289</xdr:rowOff>
    </xdr:from>
    <xdr:to>
      <xdr:col>3</xdr:col>
      <xdr:colOff>35181</xdr:colOff>
      <xdr:row>1</xdr:row>
      <xdr:rowOff>440468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9148" y="121589"/>
          <a:ext cx="1247948" cy="421749"/>
        </a:xfrm>
        <a:prstGeom prst="rect">
          <a:avLst/>
        </a:prstGeom>
        <a:ln>
          <a:solidFill>
            <a:schemeClr val="bg2"/>
          </a:solidFill>
        </a:ln>
        <a:effectLst>
          <a:glow rad="101600">
            <a:schemeClr val="accent2">
              <a:satMod val="175000"/>
              <a:alpha val="40000"/>
            </a:schemeClr>
          </a:glow>
          <a:outerShdw blurRad="63500" sx="102000" sy="102000" algn="ctr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23</xdr:col>
      <xdr:colOff>749210</xdr:colOff>
      <xdr:row>1</xdr:row>
      <xdr:rowOff>88990</xdr:rowOff>
    </xdr:from>
    <xdr:to>
      <xdr:col>28</xdr:col>
      <xdr:colOff>152401</xdr:colOff>
      <xdr:row>4</xdr:row>
      <xdr:rowOff>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2389528" y="210217"/>
          <a:ext cx="3351737" cy="7942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800" b="0" i="1">
              <a:solidFill>
                <a:schemeClr val="accent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Entrada</a:t>
          </a:r>
          <a:r>
            <a:rPr lang="pt-BR" sz="2800" b="0" i="1" baseline="0">
              <a:solidFill>
                <a:schemeClr val="accent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 e saída</a:t>
          </a:r>
          <a:endParaRPr lang="pt-BR" sz="2800" b="0" i="1">
            <a:solidFill>
              <a:schemeClr val="accent1"/>
            </a:solidFill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0</xdr:col>
      <xdr:colOff>420890</xdr:colOff>
      <xdr:row>3</xdr:row>
      <xdr:rowOff>359449</xdr:rowOff>
    </xdr:from>
    <xdr:to>
      <xdr:col>3</xdr:col>
      <xdr:colOff>573582</xdr:colOff>
      <xdr:row>12</xdr:row>
      <xdr:rowOff>431799</xdr:rowOff>
    </xdr:to>
    <xdr:sp macro="" textlink="">
      <xdr:nvSpPr>
        <xdr:cNvPr id="60" name="Retângulo 5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>
          <a:spLocks noChangeAspect="1"/>
        </xdr:cNvSpPr>
      </xdr:nvSpPr>
      <xdr:spPr>
        <a:xfrm>
          <a:off x="420890" y="962699"/>
          <a:ext cx="1791627" cy="1053425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 b="1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Voltar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58022</xdr:colOff>
      <xdr:row>1</xdr:row>
      <xdr:rowOff>291353</xdr:rowOff>
    </xdr:from>
    <xdr:to>
      <xdr:col>3</xdr:col>
      <xdr:colOff>555227</xdr:colOff>
      <xdr:row>3</xdr:row>
      <xdr:rowOff>74068</xdr:rowOff>
    </xdr:to>
    <xdr:grpSp>
      <xdr:nvGrpSpPr>
        <xdr:cNvPr id="2" name="Agrupar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>
          <a:grpSpLocks noChangeAspect="1"/>
        </xdr:cNvGrpSpPr>
      </xdr:nvGrpSpPr>
      <xdr:grpSpPr>
        <a:xfrm>
          <a:off x="58022" y="788310"/>
          <a:ext cx="2261401" cy="776628"/>
          <a:chOff x="30480" y="1097280"/>
          <a:chExt cx="2590800" cy="746760"/>
        </a:xfrm>
      </xdr:grpSpPr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6" name="Retângulo: Cantos Arredondados 5">
              <a:extLst>
                <a:ext uri="{FF2B5EF4-FFF2-40B4-BE49-F238E27FC236}">
                  <a16:creationId xmlns:a16="http://schemas.microsoft.com/office/drawing/2014/main" id="{00000000-0008-0000-0800-000006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7" name="Agrupar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8" name="Seta: Pentágono 7">
                <a:extLst>
                  <a:ext uri="{FF2B5EF4-FFF2-40B4-BE49-F238E27FC236}">
                    <a16:creationId xmlns:a16="http://schemas.microsoft.com/office/drawing/2014/main" id="{00000000-0008-0000-0800-000008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9" name="Retângulo: Cantos Arredondados 8">
                <a:extLst>
                  <a:ext uri="{FF2B5EF4-FFF2-40B4-BE49-F238E27FC236}">
                    <a16:creationId xmlns:a16="http://schemas.microsoft.com/office/drawing/2014/main" id="{00000000-0008-0000-0800-000009000000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4" name="Gráfico 3" descr="Monitor com preenchimento sólido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1460" y="1226820"/>
            <a:ext cx="487680" cy="487680"/>
          </a:xfrm>
          <a:prstGeom prst="rect">
            <a:avLst/>
          </a:prstGeom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 txBox="1"/>
        </xdr:nvSpPr>
        <xdr:spPr>
          <a:xfrm>
            <a:off x="1249680" y="1341120"/>
            <a:ext cx="120396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Menu</a:t>
            </a:r>
          </a:p>
        </xdr:txBody>
      </xdr:sp>
    </xdr:grpSp>
    <xdr:clientData/>
  </xdr:twoCellAnchor>
  <xdr:twoCellAnchor editAs="oneCell">
    <xdr:from>
      <xdr:col>0</xdr:col>
      <xdr:colOff>147430</xdr:colOff>
      <xdr:row>0</xdr:row>
      <xdr:rowOff>114963</xdr:rowOff>
    </xdr:from>
    <xdr:to>
      <xdr:col>2</xdr:col>
      <xdr:colOff>176178</xdr:colOff>
      <xdr:row>1</xdr:row>
      <xdr:rowOff>76073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7430" y="114963"/>
          <a:ext cx="1204878" cy="458067"/>
        </a:xfrm>
        <a:prstGeom prst="rect">
          <a:avLst/>
        </a:prstGeom>
        <a:ln>
          <a:solidFill>
            <a:schemeClr val="bg2"/>
          </a:solidFill>
        </a:ln>
        <a:effectLst>
          <a:glow rad="101600">
            <a:schemeClr val="accent2">
              <a:satMod val="175000"/>
              <a:alpha val="40000"/>
            </a:schemeClr>
          </a:glow>
          <a:outerShdw blurRad="63500" sx="102000" sy="102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0</xdr:col>
      <xdr:colOff>56579</xdr:colOff>
      <xdr:row>11</xdr:row>
      <xdr:rowOff>316945</xdr:rowOff>
    </xdr:from>
    <xdr:to>
      <xdr:col>3</xdr:col>
      <xdr:colOff>555689</xdr:colOff>
      <xdr:row>13</xdr:row>
      <xdr:rowOff>91826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GrpSpPr>
          <a:grpSpLocks noChangeAspect="1"/>
        </xdr:cNvGrpSpPr>
      </xdr:nvGrpSpPr>
      <xdr:grpSpPr>
        <a:xfrm>
          <a:off x="56579" y="5783467"/>
          <a:ext cx="2263306" cy="768794"/>
          <a:chOff x="30480" y="1097280"/>
          <a:chExt cx="2590800" cy="746760"/>
        </a:xfrm>
      </xdr:grpSpPr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23" name="Retângulo: Cantos Arredondados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24" name="Agrupar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25" name="Seta: Pentágono 24">
                <a:extLst>
                  <a:ext uri="{FF2B5EF4-FFF2-40B4-BE49-F238E27FC236}">
                    <a16:creationId xmlns:a16="http://schemas.microsoft.com/office/drawing/2014/main" id="{00000000-0008-0000-0800-000019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26" name="Retângulo: Cantos Arredondados 25">
                <a:extLst>
                  <a:ext uri="{FF2B5EF4-FFF2-40B4-BE49-F238E27FC236}">
                    <a16:creationId xmlns:a16="http://schemas.microsoft.com/office/drawing/2014/main" id="{00000000-0008-0000-0800-00001A000000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21" name="Gráfico 20" descr="Carrinho de compras com preenchimento sólido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51460" y="1253247"/>
            <a:ext cx="487680" cy="434827"/>
          </a:xfrm>
          <a:prstGeom prst="rect">
            <a:avLst/>
          </a:prstGeom>
        </xdr:spPr>
      </xdr:pic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 txBox="1"/>
        </xdr:nvSpPr>
        <xdr:spPr>
          <a:xfrm>
            <a:off x="1249680" y="1341120"/>
            <a:ext cx="120396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Materiais</a:t>
            </a:r>
          </a:p>
        </xdr:txBody>
      </xdr:sp>
    </xdr:grpSp>
    <xdr:clientData/>
  </xdr:twoCellAnchor>
  <xdr:twoCellAnchor editAs="absolute">
    <xdr:from>
      <xdr:col>0</xdr:col>
      <xdr:colOff>60388</xdr:colOff>
      <xdr:row>3</xdr:row>
      <xdr:rowOff>369457</xdr:rowOff>
    </xdr:from>
    <xdr:to>
      <xdr:col>3</xdr:col>
      <xdr:colOff>551879</xdr:colOff>
      <xdr:row>5</xdr:row>
      <xdr:rowOff>168679</xdr:rowOff>
    </xdr:to>
    <xdr:grpSp>
      <xdr:nvGrpSpPr>
        <xdr:cNvPr id="27" name="Agrupar 2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pSpPr/>
      </xdr:nvGrpSpPr>
      <xdr:grpSpPr>
        <a:xfrm>
          <a:off x="60388" y="1860327"/>
          <a:ext cx="2255687" cy="793135"/>
          <a:chOff x="60388" y="1789296"/>
          <a:chExt cx="2331721" cy="750964"/>
        </a:xfrm>
      </xdr:grpSpPr>
      <xdr:grpSp>
        <xdr:nvGrpSpPr>
          <xdr:cNvPr id="28" name="Agrupar 27">
            <a:extLst>
              <a:ext uri="{FF2B5EF4-FFF2-40B4-BE49-F238E27FC236}">
                <a16:creationId xmlns:a16="http://schemas.microsoft.com/office/drawing/2014/main" id="{00000000-0008-0000-0800-00001C000000}"/>
              </a:ext>
            </a:extLst>
          </xdr:cNvPr>
          <xdr:cNvGrpSpPr/>
        </xdr:nvGrpSpPr>
        <xdr:grpSpPr>
          <a:xfrm>
            <a:off x="60388" y="1789296"/>
            <a:ext cx="2331721" cy="750964"/>
            <a:chOff x="2750819" y="1584960"/>
            <a:chExt cx="2590801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31" name="Retângulo: Cantos Arredondados 30">
              <a:extLst>
                <a:ext uri="{FF2B5EF4-FFF2-40B4-BE49-F238E27FC236}">
                  <a16:creationId xmlns:a16="http://schemas.microsoft.com/office/drawing/2014/main" id="{00000000-0008-0000-0800-00001F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32" name="Agrupar 31">
              <a:extLst>
                <a:ext uri="{FF2B5EF4-FFF2-40B4-BE49-F238E27FC236}">
                  <a16:creationId xmlns:a16="http://schemas.microsoft.com/office/drawing/2014/main" id="{00000000-0008-0000-0800-000020000000}"/>
                </a:ext>
              </a:extLst>
            </xdr:cNvPr>
            <xdr:cNvGrpSpPr/>
          </xdr:nvGrpSpPr>
          <xdr:grpSpPr>
            <a:xfrm>
              <a:off x="2750819" y="1584960"/>
              <a:ext cx="1110001" cy="731520"/>
              <a:chOff x="2750819" y="3002280"/>
              <a:chExt cx="1110001" cy="731520"/>
            </a:xfrm>
          </xdr:grpSpPr>
          <xdr:sp macro="" textlink="">
            <xdr:nvSpPr>
              <xdr:cNvPr id="33" name="Seta: Pentágono 32">
                <a:extLst>
                  <a:ext uri="{FF2B5EF4-FFF2-40B4-BE49-F238E27FC236}">
                    <a16:creationId xmlns:a16="http://schemas.microsoft.com/office/drawing/2014/main" id="{00000000-0008-0000-0800-000021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34" name="Retângulo: Cantos Arredondados 33">
                <a:extLst>
                  <a:ext uri="{FF2B5EF4-FFF2-40B4-BE49-F238E27FC236}">
                    <a16:creationId xmlns:a16="http://schemas.microsoft.com/office/drawing/2014/main" id="{00000000-0008-0000-0800-000022000000}"/>
                  </a:ext>
                </a:extLst>
              </xdr:cNvPr>
              <xdr:cNvSpPr/>
            </xdr:nvSpPr>
            <xdr:spPr>
              <a:xfrm>
                <a:off x="2750819" y="3002280"/>
                <a:ext cx="742757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29" name="Gráfico 28" descr="Engrenagens com preenchimento sólido">
            <a:extLst>
              <a:ext uri="{FF2B5EF4-FFF2-40B4-BE49-F238E27FC236}">
                <a16:creationId xmlns:a16="http://schemas.microsoft.com/office/drawing/2014/main" id="{00000000-0008-0000-08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59271" y="1947176"/>
            <a:ext cx="438912" cy="435204"/>
          </a:xfrm>
          <a:prstGeom prst="rect">
            <a:avLst/>
          </a:prstGeom>
        </xdr:spPr>
      </xdr:pic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00000000-0008-0000-0800-00001E000000}"/>
              </a:ext>
            </a:extLst>
          </xdr:cNvPr>
          <xdr:cNvSpPr txBox="1"/>
        </xdr:nvSpPr>
        <xdr:spPr>
          <a:xfrm>
            <a:off x="1157669" y="2034509"/>
            <a:ext cx="1083564" cy="2605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Preventiva</a:t>
            </a:r>
          </a:p>
        </xdr:txBody>
      </xdr:sp>
    </xdr:grpSp>
    <xdr:clientData/>
  </xdr:twoCellAnchor>
  <xdr:twoCellAnchor editAs="absolute">
    <xdr:from>
      <xdr:col>0</xdr:col>
      <xdr:colOff>60389</xdr:colOff>
      <xdr:row>7</xdr:row>
      <xdr:rowOff>379986</xdr:rowOff>
    </xdr:from>
    <xdr:to>
      <xdr:col>3</xdr:col>
      <xdr:colOff>551879</xdr:colOff>
      <xdr:row>9</xdr:row>
      <xdr:rowOff>143510</xdr:rowOff>
    </xdr:to>
    <xdr:grpSp>
      <xdr:nvGrpSpPr>
        <xdr:cNvPr id="35" name="Agrupar 3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GrpSpPr>
          <a:grpSpLocks noChangeAspect="1"/>
        </xdr:cNvGrpSpPr>
      </xdr:nvGrpSpPr>
      <xdr:grpSpPr>
        <a:xfrm>
          <a:off x="60389" y="3858682"/>
          <a:ext cx="2255686" cy="757437"/>
          <a:chOff x="30480" y="1097280"/>
          <a:chExt cx="2590800" cy="746760"/>
        </a:xfrm>
      </xdr:grpSpPr>
      <xdr:grpSp>
        <xdr:nvGrpSpPr>
          <xdr:cNvPr id="36" name="Agrupar 35">
            <a:extLst>
              <a:ext uri="{FF2B5EF4-FFF2-40B4-BE49-F238E27FC236}">
                <a16:creationId xmlns:a16="http://schemas.microsoft.com/office/drawing/2014/main" id="{00000000-0008-0000-0800-000024000000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39" name="Retângulo: Cantos Arredondados 38">
              <a:extLst>
                <a:ext uri="{FF2B5EF4-FFF2-40B4-BE49-F238E27FC236}">
                  <a16:creationId xmlns:a16="http://schemas.microsoft.com/office/drawing/2014/main" id="{00000000-0008-0000-0800-000027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40" name="Agrupar 39">
              <a:extLst>
                <a:ext uri="{FF2B5EF4-FFF2-40B4-BE49-F238E27FC236}">
                  <a16:creationId xmlns:a16="http://schemas.microsoft.com/office/drawing/2014/main" id="{00000000-0008-0000-0800-000028000000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41" name="Seta: Pentágono 40">
                <a:extLst>
                  <a:ext uri="{FF2B5EF4-FFF2-40B4-BE49-F238E27FC236}">
                    <a16:creationId xmlns:a16="http://schemas.microsoft.com/office/drawing/2014/main" id="{00000000-0008-0000-0800-000029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42" name="Retângulo: Cantos Arredondados 41">
                <a:extLst>
                  <a:ext uri="{FF2B5EF4-FFF2-40B4-BE49-F238E27FC236}">
                    <a16:creationId xmlns:a16="http://schemas.microsoft.com/office/drawing/2014/main" id="{00000000-0008-0000-0800-00002A000000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37" name="Gráfico 36" descr="Gráfico de pizza com preenchimento sólido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51460" y="1254276"/>
            <a:ext cx="487680" cy="432768"/>
          </a:xfrm>
          <a:prstGeom prst="rect">
            <a:avLst/>
          </a:prstGeom>
        </xdr:spPr>
      </xdr:pic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 txBox="1"/>
        </xdr:nvSpPr>
        <xdr:spPr>
          <a:xfrm>
            <a:off x="1249680" y="1341120"/>
            <a:ext cx="120396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Dashboard</a:t>
            </a:r>
          </a:p>
        </xdr:txBody>
      </xdr:sp>
    </xdr:grpSp>
    <xdr:clientData/>
  </xdr:twoCellAnchor>
  <xdr:twoCellAnchor editAs="absolute">
    <xdr:from>
      <xdr:col>0</xdr:col>
      <xdr:colOff>58708</xdr:colOff>
      <xdr:row>5</xdr:row>
      <xdr:rowOff>416125</xdr:rowOff>
    </xdr:from>
    <xdr:to>
      <xdr:col>3</xdr:col>
      <xdr:colOff>587958</xdr:colOff>
      <xdr:row>7</xdr:row>
      <xdr:rowOff>116871</xdr:rowOff>
    </xdr:to>
    <xdr:grpSp>
      <xdr:nvGrpSpPr>
        <xdr:cNvPr id="51" name="Agrupar 5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GrpSpPr>
          <a:grpSpLocks noChangeAspect="1"/>
        </xdr:cNvGrpSpPr>
      </xdr:nvGrpSpPr>
      <xdr:grpSpPr>
        <a:xfrm>
          <a:off x="58708" y="2900908"/>
          <a:ext cx="2293446" cy="694659"/>
          <a:chOff x="30480" y="1097280"/>
          <a:chExt cx="2634872" cy="746760"/>
        </a:xfrm>
      </xdr:grpSpPr>
      <xdr:grpSp>
        <xdr:nvGrpSpPr>
          <xdr:cNvPr id="52" name="Agrupar 51">
            <a:extLst>
              <a:ext uri="{FF2B5EF4-FFF2-40B4-BE49-F238E27FC236}">
                <a16:creationId xmlns:a16="http://schemas.microsoft.com/office/drawing/2014/main" id="{00000000-0008-0000-0800-000034000000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55" name="Retângulo: Cantos Arredondados 54">
              <a:extLst>
                <a:ext uri="{FF2B5EF4-FFF2-40B4-BE49-F238E27FC236}">
                  <a16:creationId xmlns:a16="http://schemas.microsoft.com/office/drawing/2014/main" id="{00000000-0008-0000-0800-000037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56" name="Agrupar 55">
              <a:extLst>
                <a:ext uri="{FF2B5EF4-FFF2-40B4-BE49-F238E27FC236}">
                  <a16:creationId xmlns:a16="http://schemas.microsoft.com/office/drawing/2014/main" id="{00000000-0008-0000-0800-000038000000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57" name="Seta: Pentágono 56">
                <a:extLst>
                  <a:ext uri="{FF2B5EF4-FFF2-40B4-BE49-F238E27FC236}">
                    <a16:creationId xmlns:a16="http://schemas.microsoft.com/office/drawing/2014/main" id="{00000000-0008-0000-0800-000039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58" name="Retângulo: Cantos Arredondados 57">
                <a:extLst>
                  <a:ext uri="{FF2B5EF4-FFF2-40B4-BE49-F238E27FC236}">
                    <a16:creationId xmlns:a16="http://schemas.microsoft.com/office/drawing/2014/main" id="{00000000-0008-0000-0800-00003A000000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53" name="Gráfico 52" descr="Banco de dados com preenchimento sólido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251460" y="1253246"/>
            <a:ext cx="487680" cy="434827"/>
          </a:xfrm>
          <a:prstGeom prst="rect">
            <a:avLst/>
          </a:prstGeom>
        </xdr:spPr>
      </xdr:pic>
      <xdr:sp macro="" textlink="">
        <xdr:nvSpPr>
          <xdr:cNvPr id="54" name="CaixaDeText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 txBox="1"/>
        </xdr:nvSpPr>
        <xdr:spPr>
          <a:xfrm>
            <a:off x="1170800" y="1341120"/>
            <a:ext cx="1494552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Banco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de Dados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0</xdr:col>
      <xdr:colOff>60389</xdr:colOff>
      <xdr:row>9</xdr:row>
      <xdr:rowOff>294418</xdr:rowOff>
    </xdr:from>
    <xdr:to>
      <xdr:col>3</xdr:col>
      <xdr:colOff>551879</xdr:colOff>
      <xdr:row>11</xdr:row>
      <xdr:rowOff>101931</xdr:rowOff>
    </xdr:to>
    <xdr:grpSp>
      <xdr:nvGrpSpPr>
        <xdr:cNvPr id="59" name="Agrupar 5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GrpSpPr>
          <a:grpSpLocks noChangeAspect="1"/>
        </xdr:cNvGrpSpPr>
      </xdr:nvGrpSpPr>
      <xdr:grpSpPr>
        <a:xfrm>
          <a:off x="60389" y="4767027"/>
          <a:ext cx="2255686" cy="801426"/>
          <a:chOff x="30480" y="1097280"/>
          <a:chExt cx="2590800" cy="746760"/>
        </a:xfrm>
      </xdr:grpSpPr>
      <xdr:grpSp>
        <xdr:nvGrpSpPr>
          <xdr:cNvPr id="60" name="Agrupar 59">
            <a:extLst>
              <a:ext uri="{FF2B5EF4-FFF2-40B4-BE49-F238E27FC236}">
                <a16:creationId xmlns:a16="http://schemas.microsoft.com/office/drawing/2014/main" id="{00000000-0008-0000-0800-00003C000000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63" name="Retângulo: Cantos Arredondados 62">
              <a:extLst>
                <a:ext uri="{FF2B5EF4-FFF2-40B4-BE49-F238E27FC236}">
                  <a16:creationId xmlns:a16="http://schemas.microsoft.com/office/drawing/2014/main" id="{00000000-0008-0000-0800-00003F00000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64" name="Agrupar 63">
              <a:extLst>
                <a:ext uri="{FF2B5EF4-FFF2-40B4-BE49-F238E27FC236}">
                  <a16:creationId xmlns:a16="http://schemas.microsoft.com/office/drawing/2014/main" id="{00000000-0008-0000-0800-000040000000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65" name="Seta: Pentágono 64">
                <a:extLst>
                  <a:ext uri="{FF2B5EF4-FFF2-40B4-BE49-F238E27FC236}">
                    <a16:creationId xmlns:a16="http://schemas.microsoft.com/office/drawing/2014/main" id="{00000000-0008-0000-0800-00004100000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66" name="Retângulo: Cantos Arredondados 65">
                <a:extLst>
                  <a:ext uri="{FF2B5EF4-FFF2-40B4-BE49-F238E27FC236}">
                    <a16:creationId xmlns:a16="http://schemas.microsoft.com/office/drawing/2014/main" id="{00000000-0008-0000-0800-000042000000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61" name="Gráfico 60" descr="Caminhão com preenchimento sólido">
            <a:extLst>
              <a:ext uri="{FF2B5EF4-FFF2-40B4-BE49-F238E27FC236}">
                <a16:creationId xmlns:a16="http://schemas.microsoft.com/office/drawing/2014/main" id="{00000000-0008-0000-0800-00003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251460" y="1256043"/>
            <a:ext cx="487680" cy="429234"/>
          </a:xfrm>
          <a:prstGeom prst="rect">
            <a:avLst/>
          </a:prstGeom>
        </xdr:spPr>
      </xdr:pic>
      <xdr:sp macro="" textlink="">
        <xdr:nvSpPr>
          <xdr:cNvPr id="62" name="CaixaDeTexto 61">
            <a:extLst>
              <a:ext uri="{FF2B5EF4-FFF2-40B4-BE49-F238E27FC236}">
                <a16:creationId xmlns:a16="http://schemas.microsoft.com/office/drawing/2014/main" id="{00000000-0008-0000-0800-00003E000000}"/>
              </a:ext>
            </a:extLst>
          </xdr:cNvPr>
          <xdr:cNvSpPr txBox="1"/>
        </xdr:nvSpPr>
        <xdr:spPr>
          <a:xfrm>
            <a:off x="1075091" y="1341120"/>
            <a:ext cx="1378549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Entrada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e saída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0</xdr:col>
      <xdr:colOff>54757</xdr:colOff>
      <xdr:row>13</xdr:row>
      <xdr:rowOff>262081</xdr:rowOff>
    </xdr:from>
    <xdr:to>
      <xdr:col>3</xdr:col>
      <xdr:colOff>550057</xdr:colOff>
      <xdr:row>15</xdr:row>
      <xdr:rowOff>23428</xdr:rowOff>
    </xdr:to>
    <xdr:grpSp>
      <xdr:nvGrpSpPr>
        <xdr:cNvPr id="43" name="Agrupar 4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89840921-2C61-4524-B920-C64673FFA2FB}"/>
            </a:ext>
          </a:extLst>
        </xdr:cNvPr>
        <xdr:cNvGrpSpPr>
          <a:grpSpLocks noChangeAspect="1"/>
        </xdr:cNvGrpSpPr>
      </xdr:nvGrpSpPr>
      <xdr:grpSpPr>
        <a:xfrm>
          <a:off x="54757" y="6722516"/>
          <a:ext cx="2259496" cy="755260"/>
          <a:chOff x="30480" y="1097280"/>
          <a:chExt cx="2590800" cy="746760"/>
        </a:xfrm>
      </xdr:grpSpPr>
      <xdr:grpSp>
        <xdr:nvGrpSpPr>
          <xdr:cNvPr id="44" name="Agrupar 43">
            <a:extLst>
              <a:ext uri="{FF2B5EF4-FFF2-40B4-BE49-F238E27FC236}">
                <a16:creationId xmlns:a16="http://schemas.microsoft.com/office/drawing/2014/main" id="{2D287B1B-DD19-DF0C-10F5-F2964D0C0081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47" name="Retângulo: Cantos Arredondados 46">
              <a:extLst>
                <a:ext uri="{FF2B5EF4-FFF2-40B4-BE49-F238E27FC236}">
                  <a16:creationId xmlns:a16="http://schemas.microsoft.com/office/drawing/2014/main" id="{DC39C810-9385-9FC1-CBA4-DE7685F7570E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48" name="Agrupar 47">
              <a:extLst>
                <a:ext uri="{FF2B5EF4-FFF2-40B4-BE49-F238E27FC236}">
                  <a16:creationId xmlns:a16="http://schemas.microsoft.com/office/drawing/2014/main" id="{BF365361-041C-162C-BCA5-DF0F8B01EBB1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49" name="Seta: Pentágono 48">
                <a:extLst>
                  <a:ext uri="{FF2B5EF4-FFF2-40B4-BE49-F238E27FC236}">
                    <a16:creationId xmlns:a16="http://schemas.microsoft.com/office/drawing/2014/main" id="{7FF195CA-4F56-0CD3-CB44-56A45CF17F66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50" name="Retângulo: Cantos Arredondados 49">
                <a:extLst>
                  <a:ext uri="{FF2B5EF4-FFF2-40B4-BE49-F238E27FC236}">
                    <a16:creationId xmlns:a16="http://schemas.microsoft.com/office/drawing/2014/main" id="{2C0F5746-DE35-E187-ACCE-309D343ACA1D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45" name="Gráfico 44" descr="Área de Transferência com preenchimento sólido">
            <a:extLst>
              <a:ext uri="{FF2B5EF4-FFF2-40B4-BE49-F238E27FC236}">
                <a16:creationId xmlns:a16="http://schemas.microsoft.com/office/drawing/2014/main" id="{C48598D5-9A7B-8D2E-4571-9BAEE15AB2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rcRect/>
          <a:stretch/>
        </xdr:blipFill>
        <xdr:spPr>
          <a:xfrm>
            <a:off x="251461" y="1257348"/>
            <a:ext cx="487680" cy="426625"/>
          </a:xfrm>
          <a:prstGeom prst="rect">
            <a:avLst/>
          </a:prstGeom>
        </xdr:spPr>
      </xdr:pic>
      <xdr:sp macro="" textlink="">
        <xdr:nvSpPr>
          <xdr:cNvPr id="46" name="CaixaDeTexto 45">
            <a:extLst>
              <a:ext uri="{FF2B5EF4-FFF2-40B4-BE49-F238E27FC236}">
                <a16:creationId xmlns:a16="http://schemas.microsoft.com/office/drawing/2014/main" id="{FE589767-B5B6-A1C6-442B-15A813459EBD}"/>
              </a:ext>
            </a:extLst>
          </xdr:cNvPr>
          <xdr:cNvSpPr txBox="1"/>
        </xdr:nvSpPr>
        <xdr:spPr>
          <a:xfrm>
            <a:off x="1203532" y="1249471"/>
            <a:ext cx="1255730" cy="4808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Cadastro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de </a:t>
            </a:r>
            <a:b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</a:b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materiais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54212</xdr:colOff>
      <xdr:row>1</xdr:row>
      <xdr:rowOff>303135</xdr:rowOff>
    </xdr:from>
    <xdr:to>
      <xdr:col>3</xdr:col>
      <xdr:colOff>1037192</xdr:colOff>
      <xdr:row>3</xdr:row>
      <xdr:rowOff>65266</xdr:rowOff>
    </xdr:to>
    <xdr:grpSp>
      <xdr:nvGrpSpPr>
        <xdr:cNvPr id="2" name="Agrupar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F6A279-7DE4-4AA9-99B4-93E9D808D7DC}"/>
            </a:ext>
          </a:extLst>
        </xdr:cNvPr>
        <xdr:cNvGrpSpPr>
          <a:grpSpLocks noChangeAspect="1"/>
        </xdr:cNvGrpSpPr>
      </xdr:nvGrpSpPr>
      <xdr:grpSpPr>
        <a:xfrm>
          <a:off x="54212" y="800092"/>
          <a:ext cx="2266784" cy="756044"/>
          <a:chOff x="30480" y="1097280"/>
          <a:chExt cx="2590800" cy="746760"/>
        </a:xfrm>
      </xdr:grpSpPr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BB95BBF7-77CC-E76B-3F3F-BFE362EF243E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6" name="Retângulo: Cantos Arredondados 5">
              <a:extLst>
                <a:ext uri="{FF2B5EF4-FFF2-40B4-BE49-F238E27FC236}">
                  <a16:creationId xmlns:a16="http://schemas.microsoft.com/office/drawing/2014/main" id="{D5631197-B2A4-8411-C32F-9F8F67925F13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7" name="Agrupar 6">
              <a:extLst>
                <a:ext uri="{FF2B5EF4-FFF2-40B4-BE49-F238E27FC236}">
                  <a16:creationId xmlns:a16="http://schemas.microsoft.com/office/drawing/2014/main" id="{39DCF59B-CA5E-6197-11A7-1EA1D5F643DC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8" name="Seta: Pentágono 7">
                <a:extLst>
                  <a:ext uri="{FF2B5EF4-FFF2-40B4-BE49-F238E27FC236}">
                    <a16:creationId xmlns:a16="http://schemas.microsoft.com/office/drawing/2014/main" id="{160929DF-AEB9-B233-E494-B598C59805D3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9" name="Retângulo: Cantos Arredondados 8">
                <a:extLst>
                  <a:ext uri="{FF2B5EF4-FFF2-40B4-BE49-F238E27FC236}">
                    <a16:creationId xmlns:a16="http://schemas.microsoft.com/office/drawing/2014/main" id="{6BCD8F64-9E0E-92C6-CD43-9E0923F7378A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4" name="Gráfico 3" descr="Monitor com preenchimento sólido">
            <a:extLst>
              <a:ext uri="{FF2B5EF4-FFF2-40B4-BE49-F238E27FC236}">
                <a16:creationId xmlns:a16="http://schemas.microsoft.com/office/drawing/2014/main" id="{6F5CF160-DC46-F0AE-29DE-E58C1B87FA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1460" y="1226820"/>
            <a:ext cx="487680" cy="487680"/>
          </a:xfrm>
          <a:prstGeom prst="rect">
            <a:avLst/>
          </a:prstGeom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4AC45B4D-CC10-649C-855B-032F58A3F8A8}"/>
              </a:ext>
            </a:extLst>
          </xdr:cNvPr>
          <xdr:cNvSpPr txBox="1"/>
        </xdr:nvSpPr>
        <xdr:spPr>
          <a:xfrm>
            <a:off x="1249680" y="1341120"/>
            <a:ext cx="120396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Menu</a:t>
            </a:r>
          </a:p>
        </xdr:txBody>
      </xdr:sp>
    </xdr:grpSp>
    <xdr:clientData/>
  </xdr:twoCellAnchor>
  <xdr:twoCellAnchor editAs="oneCell">
    <xdr:from>
      <xdr:col>0</xdr:col>
      <xdr:colOff>101048</xdr:colOff>
      <xdr:row>0</xdr:row>
      <xdr:rowOff>64439</xdr:rowOff>
    </xdr:from>
    <xdr:to>
      <xdr:col>3</xdr:col>
      <xdr:colOff>28831</xdr:colOff>
      <xdr:row>1</xdr:row>
      <xdr:rowOff>3639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9534F24-382B-4870-A35A-2B30A749E1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1048" y="64439"/>
          <a:ext cx="1211587" cy="436157"/>
        </a:xfrm>
        <a:prstGeom prst="rect">
          <a:avLst/>
        </a:prstGeom>
        <a:ln>
          <a:solidFill>
            <a:schemeClr val="bg2"/>
          </a:solidFill>
        </a:ln>
        <a:effectLst>
          <a:glow rad="101600">
            <a:schemeClr val="accent2">
              <a:satMod val="175000"/>
              <a:alpha val="40000"/>
            </a:schemeClr>
          </a:glow>
          <a:outerShdw blurRad="63500" sx="102000" sy="102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0</xdr:col>
      <xdr:colOff>59491</xdr:colOff>
      <xdr:row>10</xdr:row>
      <xdr:rowOff>426497</xdr:rowOff>
    </xdr:from>
    <xdr:to>
      <xdr:col>3</xdr:col>
      <xdr:colOff>1034851</xdr:colOff>
      <xdr:row>12</xdr:row>
      <xdr:rowOff>104140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7C465C6-A929-4FD9-96E3-88873FCFB2AB}"/>
            </a:ext>
          </a:extLst>
        </xdr:cNvPr>
        <xdr:cNvGrpSpPr>
          <a:grpSpLocks noChangeAspect="1"/>
        </xdr:cNvGrpSpPr>
      </xdr:nvGrpSpPr>
      <xdr:grpSpPr>
        <a:xfrm>
          <a:off x="59491" y="5396062"/>
          <a:ext cx="2259164" cy="671556"/>
          <a:chOff x="30480" y="1086376"/>
          <a:chExt cx="2590800" cy="746760"/>
        </a:xfrm>
      </xdr:grpSpPr>
      <xdr:grpSp>
        <xdr:nvGrpSpPr>
          <xdr:cNvPr id="12" name="Agrupar 11">
            <a:extLst>
              <a:ext uri="{FF2B5EF4-FFF2-40B4-BE49-F238E27FC236}">
                <a16:creationId xmlns:a16="http://schemas.microsoft.com/office/drawing/2014/main" id="{52A22E75-8B2D-28B8-4E81-7F90ABB21BC9}"/>
              </a:ext>
            </a:extLst>
          </xdr:cNvPr>
          <xdr:cNvGrpSpPr/>
        </xdr:nvGrpSpPr>
        <xdr:grpSpPr>
          <a:xfrm>
            <a:off x="30480" y="1086376"/>
            <a:ext cx="2590800" cy="746760"/>
            <a:chOff x="2750820" y="1574056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5" name="Retângulo: Cantos Arredondados 14">
              <a:extLst>
                <a:ext uri="{FF2B5EF4-FFF2-40B4-BE49-F238E27FC236}">
                  <a16:creationId xmlns:a16="http://schemas.microsoft.com/office/drawing/2014/main" id="{367F9BF4-B150-4A26-8F48-67E12736246C}"/>
                </a:ext>
              </a:extLst>
            </xdr:cNvPr>
            <xdr:cNvSpPr/>
          </xdr:nvSpPr>
          <xdr:spPr>
            <a:xfrm>
              <a:off x="2750820" y="1574056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8AEA79F6-6D12-A7B8-C671-2589CC34E0F2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17" name="Seta: Pentágono 16">
                <a:extLst>
                  <a:ext uri="{FF2B5EF4-FFF2-40B4-BE49-F238E27FC236}">
                    <a16:creationId xmlns:a16="http://schemas.microsoft.com/office/drawing/2014/main" id="{A9A82B12-9F5F-4440-B890-CDF39F03FB68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8" name="Retângulo: Cantos Arredondados 17">
                <a:extLst>
                  <a:ext uri="{FF2B5EF4-FFF2-40B4-BE49-F238E27FC236}">
                    <a16:creationId xmlns:a16="http://schemas.microsoft.com/office/drawing/2014/main" id="{795AEE5F-BCFF-1078-C2C7-73DBA78F507F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13" name="Gráfico 12" descr="Carrinho de compras com preenchimento sólido">
            <a:extLst>
              <a:ext uri="{FF2B5EF4-FFF2-40B4-BE49-F238E27FC236}">
                <a16:creationId xmlns:a16="http://schemas.microsoft.com/office/drawing/2014/main" id="{A3CFD0CB-A819-4823-648D-5806D91BAE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51460" y="1253247"/>
            <a:ext cx="487680" cy="434827"/>
          </a:xfrm>
          <a:prstGeom prst="rect">
            <a:avLst/>
          </a:prstGeom>
        </xdr:spPr>
      </xdr:pic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239C5ED1-9DC5-82F2-D879-E632C2C52F0A}"/>
              </a:ext>
            </a:extLst>
          </xdr:cNvPr>
          <xdr:cNvSpPr txBox="1"/>
        </xdr:nvSpPr>
        <xdr:spPr>
          <a:xfrm>
            <a:off x="1249680" y="1341120"/>
            <a:ext cx="120396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Materiais</a:t>
            </a:r>
          </a:p>
        </xdr:txBody>
      </xdr:sp>
    </xdr:grpSp>
    <xdr:clientData/>
  </xdr:twoCellAnchor>
  <xdr:twoCellAnchor editAs="absolute">
    <xdr:from>
      <xdr:col>0</xdr:col>
      <xdr:colOff>56579</xdr:colOff>
      <xdr:row>7</xdr:row>
      <xdr:rowOff>136993</xdr:rowOff>
    </xdr:from>
    <xdr:to>
      <xdr:col>3</xdr:col>
      <xdr:colOff>1041464</xdr:colOff>
      <xdr:row>8</xdr:row>
      <xdr:rowOff>282837</xdr:rowOff>
    </xdr:to>
    <xdr:grpSp>
      <xdr:nvGrpSpPr>
        <xdr:cNvPr id="27" name="Agrupar 2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C02C054-06F0-4356-B96D-2B2FA40D4B4F}"/>
            </a:ext>
          </a:extLst>
        </xdr:cNvPr>
        <xdr:cNvGrpSpPr>
          <a:grpSpLocks noChangeAspect="1"/>
        </xdr:cNvGrpSpPr>
      </xdr:nvGrpSpPr>
      <xdr:grpSpPr>
        <a:xfrm>
          <a:off x="56579" y="3615689"/>
          <a:ext cx="2268689" cy="642800"/>
          <a:chOff x="30480" y="1097280"/>
          <a:chExt cx="2590800" cy="746760"/>
        </a:xfrm>
      </xdr:grpSpPr>
      <xdr:grpSp>
        <xdr:nvGrpSpPr>
          <xdr:cNvPr id="28" name="Agrupar 27">
            <a:extLst>
              <a:ext uri="{FF2B5EF4-FFF2-40B4-BE49-F238E27FC236}">
                <a16:creationId xmlns:a16="http://schemas.microsoft.com/office/drawing/2014/main" id="{E40E2F20-9A5E-64B8-D29C-8C598B426C1A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31" name="Retângulo: Cantos Arredondados 30">
              <a:extLst>
                <a:ext uri="{FF2B5EF4-FFF2-40B4-BE49-F238E27FC236}">
                  <a16:creationId xmlns:a16="http://schemas.microsoft.com/office/drawing/2014/main" id="{6CE64535-3EB1-43A7-C4EB-CDD2930C522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32" name="Agrupar 31">
              <a:extLst>
                <a:ext uri="{FF2B5EF4-FFF2-40B4-BE49-F238E27FC236}">
                  <a16:creationId xmlns:a16="http://schemas.microsoft.com/office/drawing/2014/main" id="{4366D33B-12D7-9C22-EF15-0FB07F720A0C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33" name="Seta: Pentágono 32">
                <a:extLst>
                  <a:ext uri="{FF2B5EF4-FFF2-40B4-BE49-F238E27FC236}">
                    <a16:creationId xmlns:a16="http://schemas.microsoft.com/office/drawing/2014/main" id="{C40CDDE7-B177-3365-34F7-E77B44E8E5E1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34" name="Retângulo: Cantos Arredondados 33">
                <a:extLst>
                  <a:ext uri="{FF2B5EF4-FFF2-40B4-BE49-F238E27FC236}">
                    <a16:creationId xmlns:a16="http://schemas.microsoft.com/office/drawing/2014/main" id="{694FDBF6-15F2-BADE-7B02-4BA6257E924F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29" name="Gráfico 28" descr="Gráfico de pizza com preenchimento sólido">
            <a:extLst>
              <a:ext uri="{FF2B5EF4-FFF2-40B4-BE49-F238E27FC236}">
                <a16:creationId xmlns:a16="http://schemas.microsoft.com/office/drawing/2014/main" id="{15BA38A9-61D2-1A56-1C29-865BC5C4CE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51460" y="1254276"/>
            <a:ext cx="487680" cy="432768"/>
          </a:xfrm>
          <a:prstGeom prst="rect">
            <a:avLst/>
          </a:prstGeom>
        </xdr:spPr>
      </xdr:pic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E06569EA-F9AB-4A1C-1532-1C631355E7D5}"/>
              </a:ext>
            </a:extLst>
          </xdr:cNvPr>
          <xdr:cNvSpPr txBox="1"/>
        </xdr:nvSpPr>
        <xdr:spPr>
          <a:xfrm>
            <a:off x="1249680" y="1341120"/>
            <a:ext cx="120396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Dashboard</a:t>
            </a:r>
          </a:p>
        </xdr:txBody>
      </xdr:sp>
    </xdr:grpSp>
    <xdr:clientData/>
  </xdr:twoCellAnchor>
  <xdr:twoCellAnchor editAs="absolute">
    <xdr:from>
      <xdr:col>0</xdr:col>
      <xdr:colOff>54898</xdr:colOff>
      <xdr:row>5</xdr:row>
      <xdr:rowOff>281940</xdr:rowOff>
    </xdr:from>
    <xdr:to>
      <xdr:col>3</xdr:col>
      <xdr:colOff>1077543</xdr:colOff>
      <xdr:row>6</xdr:row>
      <xdr:rowOff>429439</xdr:rowOff>
    </xdr:to>
    <xdr:grpSp>
      <xdr:nvGrpSpPr>
        <xdr:cNvPr id="35" name="Agrupar 3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35CF3F1-B41B-4911-BAC3-96142338ACC3}"/>
            </a:ext>
          </a:extLst>
        </xdr:cNvPr>
        <xdr:cNvGrpSpPr>
          <a:grpSpLocks noChangeAspect="1"/>
        </xdr:cNvGrpSpPr>
      </xdr:nvGrpSpPr>
      <xdr:grpSpPr>
        <a:xfrm>
          <a:off x="54898" y="2766723"/>
          <a:ext cx="2306449" cy="644455"/>
          <a:chOff x="30480" y="1097280"/>
          <a:chExt cx="2634872" cy="746760"/>
        </a:xfrm>
      </xdr:grpSpPr>
      <xdr:grpSp>
        <xdr:nvGrpSpPr>
          <xdr:cNvPr id="36" name="Agrupar 35">
            <a:extLst>
              <a:ext uri="{FF2B5EF4-FFF2-40B4-BE49-F238E27FC236}">
                <a16:creationId xmlns:a16="http://schemas.microsoft.com/office/drawing/2014/main" id="{55CFDA5F-8B95-3787-381E-B2AD6D4ED125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39" name="Retângulo: Cantos Arredondados 38">
              <a:extLst>
                <a:ext uri="{FF2B5EF4-FFF2-40B4-BE49-F238E27FC236}">
                  <a16:creationId xmlns:a16="http://schemas.microsoft.com/office/drawing/2014/main" id="{8065A990-35F0-F1F1-2FF3-BB95B496D1F6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40" name="Agrupar 39">
              <a:extLst>
                <a:ext uri="{FF2B5EF4-FFF2-40B4-BE49-F238E27FC236}">
                  <a16:creationId xmlns:a16="http://schemas.microsoft.com/office/drawing/2014/main" id="{1AD90F1E-090C-6BAC-82B7-7BC3532FC78F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41" name="Seta: Pentágono 40">
                <a:extLst>
                  <a:ext uri="{FF2B5EF4-FFF2-40B4-BE49-F238E27FC236}">
                    <a16:creationId xmlns:a16="http://schemas.microsoft.com/office/drawing/2014/main" id="{5695FE66-1F9D-E722-CAF9-96A68742EB53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42" name="Retângulo: Cantos Arredondados 41">
                <a:extLst>
                  <a:ext uri="{FF2B5EF4-FFF2-40B4-BE49-F238E27FC236}">
                    <a16:creationId xmlns:a16="http://schemas.microsoft.com/office/drawing/2014/main" id="{17CF313D-34E7-76CC-FA55-2FA19A1E657A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37" name="Gráfico 36" descr="Banco de dados com preenchimento sólido">
            <a:extLst>
              <a:ext uri="{FF2B5EF4-FFF2-40B4-BE49-F238E27FC236}">
                <a16:creationId xmlns:a16="http://schemas.microsoft.com/office/drawing/2014/main" id="{B5FADF1F-6CE3-783E-09B9-71867D0B34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rcRect/>
          <a:stretch/>
        </xdr:blipFill>
        <xdr:spPr>
          <a:xfrm>
            <a:off x="251460" y="1253246"/>
            <a:ext cx="487680" cy="434827"/>
          </a:xfrm>
          <a:prstGeom prst="rect">
            <a:avLst/>
          </a:prstGeom>
        </xdr:spPr>
      </xdr:pic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F93EA072-E375-18F8-6EAD-27AD13580401}"/>
              </a:ext>
            </a:extLst>
          </xdr:cNvPr>
          <xdr:cNvSpPr txBox="1"/>
        </xdr:nvSpPr>
        <xdr:spPr>
          <a:xfrm>
            <a:off x="1170800" y="1341120"/>
            <a:ext cx="1494552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Banco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de Dados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0</xdr:col>
      <xdr:colOff>56579</xdr:colOff>
      <xdr:row>8</xdr:row>
      <xdr:rowOff>464820</xdr:rowOff>
    </xdr:from>
    <xdr:to>
      <xdr:col>3</xdr:col>
      <xdr:colOff>1041464</xdr:colOff>
      <xdr:row>10</xdr:row>
      <xdr:rowOff>229159</xdr:rowOff>
    </xdr:to>
    <xdr:grpSp>
      <xdr:nvGrpSpPr>
        <xdr:cNvPr id="43" name="Agrupar 4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489AB382-80CA-4EC0-A6B9-0B2D4F2DDE82}"/>
            </a:ext>
          </a:extLst>
        </xdr:cNvPr>
        <xdr:cNvGrpSpPr>
          <a:grpSpLocks noChangeAspect="1"/>
        </xdr:cNvGrpSpPr>
      </xdr:nvGrpSpPr>
      <xdr:grpSpPr>
        <a:xfrm>
          <a:off x="56579" y="4440472"/>
          <a:ext cx="2268689" cy="758252"/>
          <a:chOff x="30480" y="1097280"/>
          <a:chExt cx="2590800" cy="746760"/>
        </a:xfrm>
      </xdr:grpSpPr>
      <xdr:grpSp>
        <xdr:nvGrpSpPr>
          <xdr:cNvPr id="44" name="Agrupar 43">
            <a:extLst>
              <a:ext uri="{FF2B5EF4-FFF2-40B4-BE49-F238E27FC236}">
                <a16:creationId xmlns:a16="http://schemas.microsoft.com/office/drawing/2014/main" id="{067605FE-F59C-63F6-811B-8A0AB962FFE7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47" name="Retângulo: Cantos Arredondados 46">
              <a:extLst>
                <a:ext uri="{FF2B5EF4-FFF2-40B4-BE49-F238E27FC236}">
                  <a16:creationId xmlns:a16="http://schemas.microsoft.com/office/drawing/2014/main" id="{6FCC74E1-1800-0DAC-7886-CD699FC1DD86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48" name="Agrupar 47">
              <a:extLst>
                <a:ext uri="{FF2B5EF4-FFF2-40B4-BE49-F238E27FC236}">
                  <a16:creationId xmlns:a16="http://schemas.microsoft.com/office/drawing/2014/main" id="{84BE86AF-8C5C-5581-9848-5396A00EB8BF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49" name="Seta: Pentágono 48">
                <a:extLst>
                  <a:ext uri="{FF2B5EF4-FFF2-40B4-BE49-F238E27FC236}">
                    <a16:creationId xmlns:a16="http://schemas.microsoft.com/office/drawing/2014/main" id="{036191D5-6C4B-3674-FB98-295D088D7E95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50" name="Retângulo: Cantos Arredondados 49">
                <a:extLst>
                  <a:ext uri="{FF2B5EF4-FFF2-40B4-BE49-F238E27FC236}">
                    <a16:creationId xmlns:a16="http://schemas.microsoft.com/office/drawing/2014/main" id="{6F8F029D-D340-1140-7800-619D4DAB9DE2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45" name="Gráfico 44" descr="Caminhão com preenchimento sólido">
            <a:extLst>
              <a:ext uri="{FF2B5EF4-FFF2-40B4-BE49-F238E27FC236}">
                <a16:creationId xmlns:a16="http://schemas.microsoft.com/office/drawing/2014/main" id="{32CCF642-73E8-4E7D-8BB6-AEEBB7C4B2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rcRect/>
          <a:stretch/>
        </xdr:blipFill>
        <xdr:spPr>
          <a:xfrm>
            <a:off x="251460" y="1256043"/>
            <a:ext cx="487680" cy="429234"/>
          </a:xfrm>
          <a:prstGeom prst="rect">
            <a:avLst/>
          </a:prstGeom>
        </xdr:spPr>
      </xdr:pic>
      <xdr:sp macro="" textlink="">
        <xdr:nvSpPr>
          <xdr:cNvPr id="46" name="CaixaDeTexto 45">
            <a:extLst>
              <a:ext uri="{FF2B5EF4-FFF2-40B4-BE49-F238E27FC236}">
                <a16:creationId xmlns:a16="http://schemas.microsoft.com/office/drawing/2014/main" id="{8AF3E3CE-0C56-DA26-7260-B51564514F5A}"/>
              </a:ext>
            </a:extLst>
          </xdr:cNvPr>
          <xdr:cNvSpPr txBox="1"/>
        </xdr:nvSpPr>
        <xdr:spPr>
          <a:xfrm>
            <a:off x="1075091" y="1341120"/>
            <a:ext cx="1378549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Entrada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e saída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0</xdr:col>
      <xdr:colOff>59491</xdr:colOff>
      <xdr:row>12</xdr:row>
      <xdr:rowOff>303764</xdr:rowOff>
    </xdr:from>
    <xdr:to>
      <xdr:col>3</xdr:col>
      <xdr:colOff>1034851</xdr:colOff>
      <xdr:row>13</xdr:row>
      <xdr:rowOff>438058</xdr:rowOff>
    </xdr:to>
    <xdr:grpSp>
      <xdr:nvGrpSpPr>
        <xdr:cNvPr id="52" name="Agrupar 5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6808CC88-F226-459E-87CD-8DB7A0D0D615}"/>
            </a:ext>
          </a:extLst>
        </xdr:cNvPr>
        <xdr:cNvGrpSpPr>
          <a:grpSpLocks noChangeAspect="1"/>
        </xdr:cNvGrpSpPr>
      </xdr:nvGrpSpPr>
      <xdr:grpSpPr>
        <a:xfrm>
          <a:off x="59491" y="6267242"/>
          <a:ext cx="2259164" cy="631251"/>
          <a:chOff x="30480" y="1097280"/>
          <a:chExt cx="2590800" cy="746760"/>
        </a:xfrm>
      </xdr:grpSpPr>
      <xdr:grpSp>
        <xdr:nvGrpSpPr>
          <xdr:cNvPr id="53" name="Agrupar 52">
            <a:extLst>
              <a:ext uri="{FF2B5EF4-FFF2-40B4-BE49-F238E27FC236}">
                <a16:creationId xmlns:a16="http://schemas.microsoft.com/office/drawing/2014/main" id="{CF6B387A-5D14-97B0-7C93-3D38358C93EA}"/>
              </a:ext>
            </a:extLst>
          </xdr:cNvPr>
          <xdr:cNvGrpSpPr/>
        </xdr:nvGrpSpPr>
        <xdr:grpSpPr>
          <a:xfrm>
            <a:off x="30480" y="1097280"/>
            <a:ext cx="2590800" cy="746760"/>
            <a:chOff x="2750820" y="1584960"/>
            <a:chExt cx="2590800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56" name="Retângulo: Cantos Arredondados 55">
              <a:extLst>
                <a:ext uri="{FF2B5EF4-FFF2-40B4-BE49-F238E27FC236}">
                  <a16:creationId xmlns:a16="http://schemas.microsoft.com/office/drawing/2014/main" id="{9C0F186A-2BC3-9A25-87B9-4D2274D213A0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57" name="Agrupar 56">
              <a:extLst>
                <a:ext uri="{FF2B5EF4-FFF2-40B4-BE49-F238E27FC236}">
                  <a16:creationId xmlns:a16="http://schemas.microsoft.com/office/drawing/2014/main" id="{098F120B-62AB-E93D-A944-C6719D5D7879}"/>
                </a:ext>
              </a:extLst>
            </xdr:cNvPr>
            <xdr:cNvGrpSpPr/>
          </xdr:nvGrpSpPr>
          <xdr:grpSpPr>
            <a:xfrm>
              <a:off x="2750820" y="1584960"/>
              <a:ext cx="1110000" cy="731520"/>
              <a:chOff x="2750820" y="3002280"/>
              <a:chExt cx="1110000" cy="731520"/>
            </a:xfrm>
          </xdr:grpSpPr>
          <xdr:sp macro="" textlink="">
            <xdr:nvSpPr>
              <xdr:cNvPr id="58" name="Seta: Pentágono 57">
                <a:extLst>
                  <a:ext uri="{FF2B5EF4-FFF2-40B4-BE49-F238E27FC236}">
                    <a16:creationId xmlns:a16="http://schemas.microsoft.com/office/drawing/2014/main" id="{0C069049-473C-830D-3490-0E390151BA88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59" name="Retângulo: Cantos Arredondados 58">
                <a:extLst>
                  <a:ext uri="{FF2B5EF4-FFF2-40B4-BE49-F238E27FC236}">
                    <a16:creationId xmlns:a16="http://schemas.microsoft.com/office/drawing/2014/main" id="{EBC4D0B9-2FBD-1494-7B36-5F7F3C437083}"/>
                  </a:ext>
                </a:extLst>
              </xdr:cNvPr>
              <xdr:cNvSpPr/>
            </xdr:nvSpPr>
            <xdr:spPr>
              <a:xfrm>
                <a:off x="2750820" y="3002280"/>
                <a:ext cx="658800" cy="730800"/>
              </a:xfrm>
              <a:prstGeom prst="round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54" name="Gráfico 53" descr="Área de Transferência com preenchimento sólido">
            <a:extLst>
              <a:ext uri="{FF2B5EF4-FFF2-40B4-BE49-F238E27FC236}">
                <a16:creationId xmlns:a16="http://schemas.microsoft.com/office/drawing/2014/main" id="{8311AB3E-B08D-1DF3-9523-F1B8CFF1DB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96DAC541-7B7A-43D3-8B79-37D633B846F1}">
                <asvg:svgBlip xmlns:asvg="http://schemas.microsoft.com/office/drawing/2016/SVG/main" r:embed="rId19"/>
              </a:ext>
            </a:extLst>
          </a:blip>
          <a:srcRect/>
          <a:stretch/>
        </xdr:blipFill>
        <xdr:spPr>
          <a:xfrm>
            <a:off x="251460" y="1260170"/>
            <a:ext cx="487680" cy="420981"/>
          </a:xfrm>
          <a:prstGeom prst="rect">
            <a:avLst/>
          </a:prstGeom>
        </xdr:spPr>
      </xdr:pic>
      <xdr:sp macro="" textlink="">
        <xdr:nvSpPr>
          <xdr:cNvPr id="55" name="CaixaDeTexto 54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0972C94F-BBB6-52C2-A058-9A851E71033C}"/>
              </a:ext>
            </a:extLst>
          </xdr:cNvPr>
          <xdr:cNvSpPr txBox="1"/>
        </xdr:nvSpPr>
        <xdr:spPr>
          <a:xfrm>
            <a:off x="1203532" y="1249471"/>
            <a:ext cx="1255730" cy="4808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Cadastro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de </a:t>
            </a:r>
            <a:b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</a:b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materiais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4</xdr:col>
      <xdr:colOff>73269</xdr:colOff>
      <xdr:row>0</xdr:row>
      <xdr:rowOff>287948</xdr:rowOff>
    </xdr:from>
    <xdr:to>
      <xdr:col>6</xdr:col>
      <xdr:colOff>469930</xdr:colOff>
      <xdr:row>2</xdr:row>
      <xdr:rowOff>21248</xdr:rowOff>
    </xdr:to>
    <xdr:sp macro="[0]!iniciarformulario" textlink="">
      <xdr:nvSpPr>
        <xdr:cNvPr id="60" name="Retângulo: Cantos Arredondados 59">
          <a:extLst>
            <a:ext uri="{FF2B5EF4-FFF2-40B4-BE49-F238E27FC236}">
              <a16:creationId xmlns:a16="http://schemas.microsoft.com/office/drawing/2014/main" id="{ABB2248D-8472-44E5-A2C4-F84D765CAA54}"/>
            </a:ext>
          </a:extLst>
        </xdr:cNvPr>
        <xdr:cNvSpPr/>
      </xdr:nvSpPr>
      <xdr:spPr>
        <a:xfrm>
          <a:off x="2542442" y="300404"/>
          <a:ext cx="2095500" cy="714375"/>
        </a:xfrm>
        <a:prstGeom prst="round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Formulário</a:t>
          </a:r>
        </a:p>
      </xdr:txBody>
    </xdr:sp>
    <xdr:clientData/>
  </xdr:twoCellAnchor>
  <xdr:twoCellAnchor editAs="absolute">
    <xdr:from>
      <xdr:col>0</xdr:col>
      <xdr:colOff>53775</xdr:colOff>
      <xdr:row>3</xdr:row>
      <xdr:rowOff>372793</xdr:rowOff>
    </xdr:from>
    <xdr:to>
      <xdr:col>3</xdr:col>
      <xdr:colOff>1040566</xdr:colOff>
      <xdr:row>5</xdr:row>
      <xdr:rowOff>112651</xdr:rowOff>
    </xdr:to>
    <xdr:grpSp>
      <xdr:nvGrpSpPr>
        <xdr:cNvPr id="70" name="Agrupar 6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54DED3B0-56A2-35F1-3D00-E64199A8D6E3}"/>
            </a:ext>
          </a:extLst>
        </xdr:cNvPr>
        <xdr:cNvGrpSpPr/>
      </xdr:nvGrpSpPr>
      <xdr:grpSpPr>
        <a:xfrm>
          <a:off x="53775" y="1863663"/>
          <a:ext cx="2270595" cy="733771"/>
          <a:chOff x="60388" y="1789296"/>
          <a:chExt cx="2331721" cy="750964"/>
        </a:xfrm>
      </xdr:grpSpPr>
      <xdr:grpSp>
        <xdr:nvGrpSpPr>
          <xdr:cNvPr id="71" name="Agrupar 70">
            <a:extLst>
              <a:ext uri="{FF2B5EF4-FFF2-40B4-BE49-F238E27FC236}">
                <a16:creationId xmlns:a16="http://schemas.microsoft.com/office/drawing/2014/main" id="{537C9850-C353-E663-80AB-99FD840F5EEB}"/>
              </a:ext>
            </a:extLst>
          </xdr:cNvPr>
          <xdr:cNvGrpSpPr/>
        </xdr:nvGrpSpPr>
        <xdr:grpSpPr>
          <a:xfrm>
            <a:off x="60388" y="1789296"/>
            <a:ext cx="2331721" cy="750964"/>
            <a:chOff x="2750819" y="1584960"/>
            <a:chExt cx="2590801" cy="74676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74" name="Retângulo: Cantos Arredondados 73">
              <a:extLst>
                <a:ext uri="{FF2B5EF4-FFF2-40B4-BE49-F238E27FC236}">
                  <a16:creationId xmlns:a16="http://schemas.microsoft.com/office/drawing/2014/main" id="{BF43F5D1-9D96-C7CF-E6C5-3202679932B2}"/>
                </a:ext>
              </a:extLst>
            </xdr:cNvPr>
            <xdr:cNvSpPr/>
          </xdr:nvSpPr>
          <xdr:spPr>
            <a:xfrm>
              <a:off x="2750820" y="1584960"/>
              <a:ext cx="2590800" cy="74676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75" name="Agrupar 74">
              <a:extLst>
                <a:ext uri="{FF2B5EF4-FFF2-40B4-BE49-F238E27FC236}">
                  <a16:creationId xmlns:a16="http://schemas.microsoft.com/office/drawing/2014/main" id="{15EC1B3A-4715-498B-A8FA-8E3DB855A566}"/>
                </a:ext>
              </a:extLst>
            </xdr:cNvPr>
            <xdr:cNvGrpSpPr/>
          </xdr:nvGrpSpPr>
          <xdr:grpSpPr>
            <a:xfrm>
              <a:off x="2750819" y="1584960"/>
              <a:ext cx="1110001" cy="731520"/>
              <a:chOff x="2750819" y="3002280"/>
              <a:chExt cx="1110001" cy="731520"/>
            </a:xfrm>
          </xdr:grpSpPr>
          <xdr:sp macro="" textlink="">
            <xdr:nvSpPr>
              <xdr:cNvPr id="76" name="Seta: Pentágono 75">
                <a:extLst>
                  <a:ext uri="{FF2B5EF4-FFF2-40B4-BE49-F238E27FC236}">
                    <a16:creationId xmlns:a16="http://schemas.microsoft.com/office/drawing/2014/main" id="{191312A6-2132-94EC-3D57-49725B74D760}"/>
                  </a:ext>
                </a:extLst>
              </xdr:cNvPr>
              <xdr:cNvSpPr/>
            </xdr:nvSpPr>
            <xdr:spPr>
              <a:xfrm>
                <a:off x="3154680" y="3002280"/>
                <a:ext cx="706140" cy="731520"/>
              </a:xfrm>
              <a:prstGeom prst="homePlate">
                <a:avLst>
                  <a:gd name="adj" fmla="val 40288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77" name="Retângulo: Cantos Arredondados 76">
                <a:extLst>
                  <a:ext uri="{FF2B5EF4-FFF2-40B4-BE49-F238E27FC236}">
                    <a16:creationId xmlns:a16="http://schemas.microsoft.com/office/drawing/2014/main" id="{30F788CA-995D-DE99-148C-4FB8CB42FE1F}"/>
                  </a:ext>
                </a:extLst>
              </xdr:cNvPr>
              <xdr:cNvSpPr/>
            </xdr:nvSpPr>
            <xdr:spPr>
              <a:xfrm>
                <a:off x="2750819" y="3002280"/>
                <a:ext cx="742757" cy="730800"/>
              </a:xfrm>
              <a:prstGeom prst="round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pic>
        <xdr:nvPicPr>
          <xdr:cNvPr id="72" name="Gráfico 71" descr="Engrenagens com preenchimento sólido">
            <a:extLst>
              <a:ext uri="{FF2B5EF4-FFF2-40B4-BE49-F238E27FC236}">
                <a16:creationId xmlns:a16="http://schemas.microsoft.com/office/drawing/2014/main" id="{ECBBA91C-DC36-DE62-0E50-5FD5A3898B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rcRect/>
          <a:stretch/>
        </xdr:blipFill>
        <xdr:spPr>
          <a:xfrm>
            <a:off x="259271" y="1947176"/>
            <a:ext cx="438912" cy="435204"/>
          </a:xfrm>
          <a:prstGeom prst="rect">
            <a:avLst/>
          </a:prstGeom>
        </xdr:spPr>
      </xdr:pic>
      <xdr:sp macro="" textlink="">
        <xdr:nvSpPr>
          <xdr:cNvPr id="73" name="CaixaDeTexto 72">
            <a:extLst>
              <a:ext uri="{FF2B5EF4-FFF2-40B4-BE49-F238E27FC236}">
                <a16:creationId xmlns:a16="http://schemas.microsoft.com/office/drawing/2014/main" id="{D54A7D4A-C03A-DF68-EC8B-81108B8056A9}"/>
              </a:ext>
            </a:extLst>
          </xdr:cNvPr>
          <xdr:cNvSpPr txBox="1"/>
        </xdr:nvSpPr>
        <xdr:spPr>
          <a:xfrm>
            <a:off x="1157669" y="2034509"/>
            <a:ext cx="1083564" cy="2605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Preventiva</a:t>
            </a:r>
          </a:p>
        </xdr:txBody>
      </xdr:sp>
    </xdr:grpSp>
    <xdr:clientData/>
  </xdr:twoCellAnchor>
  <xdr:twoCellAnchor editAs="absolute">
    <xdr:from>
      <xdr:col>6</xdr:col>
      <xdr:colOff>625753</xdr:colOff>
      <xdr:row>0</xdr:row>
      <xdr:rowOff>289222</xdr:rowOff>
    </xdr:from>
    <xdr:to>
      <xdr:col>8</xdr:col>
      <xdr:colOff>975500</xdr:colOff>
      <xdr:row>2</xdr:row>
      <xdr:rowOff>22522</xdr:rowOff>
    </xdr:to>
    <xdr:sp macro="[0]!FORMULARIO_ID.FORMULARIO_ID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37D053EE-22B3-469A-B4C8-628404023613}"/>
            </a:ext>
          </a:extLst>
        </xdr:cNvPr>
        <xdr:cNvSpPr/>
      </xdr:nvSpPr>
      <xdr:spPr>
        <a:xfrm>
          <a:off x="4770459" y="300404"/>
          <a:ext cx="2095761" cy="714375"/>
        </a:xfrm>
        <a:prstGeom prst="round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Excluir Linha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ucas" refreshedDate="45630.561914930557" backgroundQuery="1" createdVersion="8" refreshedVersion="8" minRefreshableVersion="3" recordCount="0" supportSubquery="1" supportAdvancedDrill="1" xr:uid="{3C3F6152-D87B-4279-BB85-A84A438360E1}">
  <cacheSource type="external" connectionId="4"/>
  <cacheFields count="1">
    <cacheField name="[Measures].[$ Custo Mais Alto]" caption="$ Custo Mais Alto" numFmtId="0" hierarchy="29" level="32767"/>
  </cacheFields>
  <cacheHierarchies count="37"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0" unbalanced="0"/>
    <cacheHierarchy uniqueName="[Calendar].[Year]" caption="Year" attribute="1" time="1" defaultMemberUniqueName="[Calendar].[Year].[All]" allUniqueName="[Calendar].[Year].[All]" dimensionUniqueName="[Calendar]" displayFolder="" count="0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0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TabelaDB].[Geradores]" caption="Geradores" attribute="1" defaultMemberUniqueName="[TabelaDB].[Geradores].[All]" allUniqueName="[TabelaDB].[Geradores].[All]" dimensionUniqueName="[TabelaDB]" displayFolder="" count="0" memberValueDatatype="130" unbalanced="0"/>
    <cacheHierarchy uniqueName="[TabelaDB].[Localização]" caption="Localização" attribute="1" defaultMemberUniqueName="[TabelaDB].[Localização].[All]" allUniqueName="[TabelaDB].[Localização].[All]" dimensionUniqueName="[TabelaDB]" displayFolder="" count="0" memberValueDatatype="130" unbalanced="0"/>
    <cacheHierarchy uniqueName="[TabelaDB].[Responsável]" caption="Responsável" attribute="1" defaultMemberUniqueName="[TabelaDB].[Responsável].[All]" allUniqueName="[TabelaDB].[Responsável].[All]" dimensionUniqueName="[TabelaDB]" displayFolder="" count="0" memberValueDatatype="130" unbalanced="0"/>
    <cacheHierarchy uniqueName="[TabelaDB].[data do prazo]" caption="data do prazo" attribute="1" time="1" defaultMemberUniqueName="[TabelaDB].[data do prazo].[All]" allUniqueName="[TabelaDB].[data do prazo].[All]" dimensionUniqueName="[TabelaDB]" displayFolder="" count="0" memberValueDatatype="7" unbalanced="0"/>
    <cacheHierarchy uniqueName="[TabelaDB].[Situação]" caption="Situação" attribute="1" defaultMemberUniqueName="[TabelaDB].[Situação].[All]" allUniqueName="[TabelaDB].[Situação].[All]" dimensionUniqueName="[TabelaDB]" displayFolder="" count="0" memberValueDatatype="130" unbalanced="0"/>
    <cacheHierarchy uniqueName="[TabelaDB].[STATUS]" caption="STATUS" attribute="1" defaultMemberUniqueName="[TabelaDB].[STATUS].[All]" allUniqueName="[TabelaDB].[STATUS].[All]" dimensionUniqueName="[TabelaDB]" displayFolder="" count="0" memberValueDatatype="130" unbalanced="0"/>
    <cacheHierarchy uniqueName="[TabelaDB].[Custo da MANUTENÇÃO]" caption="Custo da MANUTENÇÃO" attribute="1" defaultMemberUniqueName="[TabelaDB].[Custo da MANUTENÇÃO].[All]" allUniqueName="[TabelaDB].[Custo da MANUTENÇÃO].[All]" dimensionUniqueName="[TabelaDB]" displayFolder="" count="0" memberValueDatatype="5" unbalanced="0"/>
    <cacheHierarchy uniqueName="[TabelaDB].[data do prazo (Mês)]" caption="data do prazo (Mês)" attribute="1" defaultMemberUniqueName="[TabelaDB].[data do prazo (Mês)].[All]" allUniqueName="[TabelaDB].[data do prazo (Mês)].[All]" dimensionUniqueName="[TabelaDB]" displayFolder="" count="0" memberValueDatatype="130" unbalanced="0"/>
    <cacheHierarchy uniqueName="[TabelaDB  2].[Geradores]" caption="Geradores" attribute="1" defaultMemberUniqueName="[TabelaDB  2].[Geradores].[All]" allUniqueName="[TabelaDB  2].[Geradores].[All]" dimensionUniqueName="[TabelaDB  2]" displayFolder="" count="0" memberValueDatatype="130" unbalanced="0"/>
    <cacheHierarchy uniqueName="[TabelaDB  2].[Responsável]" caption="Responsável" attribute="1" defaultMemberUniqueName="[TabelaDB  2].[Responsável].[All]" allUniqueName="[TabelaDB  2].[Responsável].[All]" dimensionUniqueName="[TabelaDB  2]" displayFolder="" count="0" memberValueDatatype="130" unbalanced="0"/>
    <cacheHierarchy uniqueName="[TabelaDB  2].[data do prazo]" caption="data do prazo" attribute="1" time="1" defaultMemberUniqueName="[TabelaDB  2].[data do prazo].[All]" allUniqueName="[TabelaDB  2].[data do prazo].[All]" dimensionUniqueName="[TabelaDB  2]" displayFolder="" count="0" memberValueDatatype="7" unbalanced="0"/>
    <cacheHierarchy uniqueName="[TabelaDB  2].[Tipo]" caption="Tipo" attribute="1" defaultMemberUniqueName="[TabelaDB  2].[Tipo].[All]" allUniqueName="[TabelaDB  2].[Tipo].[All]" dimensionUniqueName="[TabelaDB  2]" displayFolder="" count="0" memberValueDatatype="130" unbalanced="0"/>
    <cacheHierarchy uniqueName="[TabelaDB  2].[STATUS]" caption="STATUS" attribute="1" defaultMemberUniqueName="[TabelaDB  2].[STATUS].[All]" allUniqueName="[TabelaDB  2].[STATUS].[All]" dimensionUniqueName="[TabelaDB  2]" displayFolder="" count="0" memberValueDatatype="130" unbalanced="0"/>
    <cacheHierarchy uniqueName="[TabelaDB  2].[Custo da MANUTENÇÃO]" caption="Custo da MANUTENÇÃO" attribute="1" defaultMemberUniqueName="[TabelaDB  2].[Custo da MANUTENÇÃO].[All]" allUniqueName="[TabelaDB  2].[Custo da MANUTENÇÃO].[All]" dimensionUniqueName="[TabelaDB  2]" displayFolder="" count="0" memberValueDatatype="5" unbalanced="0"/>
    <cacheHierarchy uniqueName="[TabelaDB  2].[Horimetro]" caption="Horimetro" attribute="1" defaultMemberUniqueName="[TabelaDB  2].[Horimetro].[All]" allUniqueName="[TabelaDB  2].[Horimetro].[All]" dimensionUniqueName="[TabelaDB  2]" displayFolder="" count="0" memberValueDatatype="20" unbalanced="0"/>
    <cacheHierarchy uniqueName="[TabelaDB  2].[Horimetro final]" caption="Horimetro final" attribute="1" defaultMemberUniqueName="[TabelaDB  2].[Horimetro final].[All]" allUniqueName="[TabelaDB  2].[Horimetro final].[All]" dimensionUniqueName="[TabelaDB  2]" displayFolder="" count="0" memberValueDatatype="20" unbalanced="0"/>
    <cacheHierarchy uniqueName="[TabelaDB].[data do prazo (Índice de Mês)]" caption="data do prazo (Índice de Mês)" attribute="1" defaultMemberUniqueName="[TabelaDB].[data do prazo (Índice de Mês)].[All]" allUniqueName="[TabelaDB].[data do prazo (Índice de Mês)].[All]" dimensionUniqueName="[TabelaDB]" displayFolder="" count="0" memberValueDatatype="20" unbalanced="0" hidden="1"/>
    <cacheHierarchy uniqueName="[Measures].[$ Total Custo]" caption="$ Total Custo" measure="1" displayFolder="" measureGroup="TabelaDB" count="0"/>
    <cacheHierarchy uniqueName="[Measures].[MédiaCusto]" caption="MédiaCusto" measure="1" displayFolder="" measureGroup="TabelaDB" count="0"/>
    <cacheHierarchy uniqueName="[Measures].[QtdeManutenção]" caption="QtdeManutenção" measure="1" displayFolder="" measureGroup="TabelaDB" count="0"/>
    <cacheHierarchy uniqueName="[Measures].[Feito em atraso]" caption="Feito em atraso" measure="1" displayFolder="" measureGroup="TabelaDB" count="0"/>
    <cacheHierarchy uniqueName="[Measures].[$ Custo Mais Alto]" caption="$ Custo Mais Alto" measure="1" displayFolder="" measureGroup="TabelaDB" count="0" oneField="1">
      <fieldsUsage count="1">
        <fieldUsage x="0"/>
      </fieldsUsage>
    </cacheHierarchy>
    <cacheHierarchy uniqueName="[Measures].[__XL_Count TabelaDB]" caption="__XL_Count TabelaDB" measure="1" displayFolder="" measureGroup="TabelaDB" count="0" hidden="1"/>
    <cacheHierarchy uniqueName="[Measures].[__XL_Count Calendar]" caption="__XL_Count Calendar" measure="1" displayFolder="" measureGroup="Calendar" count="0" hidden="1"/>
    <cacheHierarchy uniqueName="[Measures].[__XL_Count TabelaDB  2]" caption="__XL_Count TabelaDB  2" measure="1" displayFolder="" measureGroup="TabelaDB  2" count="0" hidden="1"/>
    <cacheHierarchy uniqueName="[Measures].[__No measures defined]" caption="__No measures defined" measure="1" displayFolder="" count="0" hidden="1"/>
    <cacheHierarchy uniqueName="[Measures].[Contagem de data do prazo]" caption="Contagem de data do prazo" measure="1" displayFolder="" measureGroup="TabelaDB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ntagem de STATUS]" caption="Contagem de STATUS" measure="1" displayFolder="" measureGroup="TabelaDB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ntagem de Responsável]" caption="Contagem de Responsável" measure="1" displayFolder="" measureGroup="TabelaDB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4">
    <dimension name="Calendar" uniqueName="[Calendar]" caption="Calendar"/>
    <dimension measure="1" name="Measures" uniqueName="[Measures]" caption="Measures"/>
    <dimension name="TabelaDB" uniqueName="[TabelaDB]" caption="TabelaDB"/>
    <dimension name="TabelaDB  2" uniqueName="[TabelaDB  2]" caption="TabelaDB  2"/>
  </dimensions>
  <measureGroups count="3">
    <measureGroup name="Calendar" caption="Calendar"/>
    <measureGroup name="TabelaDB" caption="TabelaDB"/>
    <measureGroup name="TabelaDB  2" caption="TabelaDB  2"/>
  </measureGroups>
  <maps count="4">
    <map measureGroup="0" dimension="0"/>
    <map measureGroup="1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s" refreshedDate="45721.675499305558" createdVersion="8" refreshedVersion="8" minRefreshableVersion="3" recordCount="466" xr:uid="{611AF837-FFCA-484A-B712-31FA6EBEC7C8}">
  <cacheSource type="worksheet">
    <worksheetSource name="TabelaDB"/>
  </cacheSource>
  <cacheFields count="13">
    <cacheField name="Geradores" numFmtId="0">
      <sharedItems containsBlank="1" count="82">
        <s v="55KVA GG27"/>
        <s v="180KVA GG01"/>
        <s v="350KVA GG01"/>
        <s v="30KVA GG02"/>
        <s v="120KVA GG04"/>
        <s v="55KVA GG30"/>
        <s v="55KVA GG25"/>
        <s v="500KVA GG01"/>
        <s v="55KVA GG31"/>
        <s v="120KVA GG02"/>
        <s v="150KVA GG02"/>
        <s v="170KVA GG04"/>
        <s v="55KVA GG17"/>
        <s v="170KVA GG03"/>
        <s v="55KVA GG16"/>
        <s v="170KVA GG01"/>
        <s v="500KVA GG02"/>
        <s v="180KVA GG03"/>
        <s v="55KVA GG24"/>
        <s v=" 55KVA GG27"/>
        <s v="55KVA GG12"/>
        <s v="55KVA GG19"/>
        <s v="120KVA GG01"/>
        <s v="315KVA GG01"/>
        <s v="170KVA GG02"/>
        <s v="55KVA GG02"/>
        <s v=" 55KVA GG23"/>
        <s v=" 55KVA GG10"/>
        <s v=" 55KVA GG11"/>
        <s v="260KVA GG01"/>
        <s v="55KVA GG03"/>
        <s v="110KVA GG03"/>
        <s v=" 55KVA GG09"/>
        <s v=" 55KVA GG04"/>
        <s v="125KVA GG01"/>
        <s v="180KVA GG02"/>
        <s v="55KVA GG04"/>
        <s v=" 55KVA GG31"/>
        <s v="80KVA GG04"/>
        <s v="Pão gostoso"/>
        <s v="55KVA GG11"/>
        <s v="40KVA GG02"/>
        <s v=" 55KVA GG13"/>
        <s v="55KVA GG01"/>
        <s v="55KVA GG09"/>
        <s v="55KVA GG20"/>
        <s v="55KVA GG15"/>
        <s v="55KVA GG14"/>
        <s v=" 55KVA GG18"/>
        <s v=" 55KVA GG02"/>
        <s v=" 55KVA GG30"/>
        <s v="55KVA GG29"/>
        <s v="40KVA GG01"/>
        <s v="275KVA GG01"/>
        <s v=" 55KVA GG17"/>
        <s v=" 55KVA GG12"/>
        <s v=" 55KVA GG15"/>
        <s v="55KVA GG28"/>
        <s v=" 55KVA GG16"/>
        <s v=" 30KVA GG01"/>
        <s v=" 55KVA GG21"/>
        <s v=" 55KVA GG25"/>
        <s v=" 55KVA GG19"/>
        <s v=" 55KVA GG03"/>
        <s v=" 55KVA GG10 "/>
        <s v=" 40KVA GG01"/>
        <s v=" 55KVA GG14"/>
        <s v=" 30KVA GG02"/>
        <s v="110KVA GG04"/>
        <s v=" 55KVA GG01"/>
        <s v=" 55KVA GG20"/>
        <s v=" 55KVA GG28"/>
        <s v=" 55KVA GG22"/>
        <s v=" 55KVA GG24"/>
        <s v="Torre de iluminação "/>
        <s v=" 110KVA GG04"/>
        <s v="  55KVA GG14"/>
        <s v=" 180KVA GG01"/>
        <m/>
        <s v=" 30 KVA GG01" u="1"/>
        <s v=" 30 KVA GG02" u="1"/>
        <s v=" 40 KVA GG01" u="1"/>
      </sharedItems>
    </cacheField>
    <cacheField name="Localização" numFmtId="0">
      <sharedItems containsBlank="1"/>
    </cacheField>
    <cacheField name="Responsável" numFmtId="14">
      <sharedItems containsBlank="1" count="15">
        <s v="Vinicius S.Santana"/>
        <s v="Madinei"/>
        <s v="Junior"/>
        <s v="Daniel"/>
        <s v="P/Dele"/>
        <s v="Gustavo"/>
        <s v="Jordan"/>
        <s v="Willian"/>
        <s v="Jefferson"/>
        <s v="Alan"/>
        <s v="P/Deles"/>
        <s v="Amadeu"/>
        <s v="Alexandre"/>
        <s v="Joaquim"/>
        <m/>
      </sharedItems>
    </cacheField>
    <cacheField name="Data da manutenção " numFmtId="14">
      <sharedItems containsNonDate="0" containsDate="1" containsString="0" containsBlank="1" minDate="2024-03-20T00:00:00" maxDate="2025-02-25T00:00:00"/>
    </cacheField>
    <cacheField name="data do prazo" numFmtId="14">
      <sharedItems containsNonDate="0" containsDate="1" containsString="0" containsBlank="1" minDate="2024-04-10T00:00:00" maxDate="2025-02-28T00:00:00" count="195">
        <d v="2025-02-27T00:00:00"/>
        <d v="2025-02-25T00:00:00"/>
        <d v="2025-02-24T00:00:00"/>
        <d v="2025-02-23T00:00:00"/>
        <d v="2025-02-22T00:00:00"/>
        <d v="2025-02-21T00:00:00"/>
        <d v="2025-02-20T00:00:00"/>
        <d v="2025-02-19T00:00:00"/>
        <d v="2025-02-17T00:00:00"/>
        <d v="2025-02-13T00:00:00"/>
        <d v="2025-02-12T00:00:00"/>
        <d v="2025-02-10T00:00:00"/>
        <d v="2025-02-09T00:00:00"/>
        <d v="2025-02-04T00:00:00"/>
        <d v="2025-02-03T00:00:00"/>
        <d v="2025-01-31T00:00:00"/>
        <d v="2025-01-30T00:00:00"/>
        <d v="2025-01-29T00:00:00"/>
        <d v="2025-01-27T00:00:00"/>
        <d v="2025-01-25T00:00:00"/>
        <d v="2025-01-24T00:00:00"/>
        <d v="2025-01-23T00:00:00"/>
        <d v="2025-01-22T00:00:00"/>
        <d v="2025-01-21T00:00:00"/>
        <d v="2025-01-20T00:00:00"/>
        <d v="2025-01-18T00:00:00"/>
        <d v="2025-01-17T00:00:00"/>
        <d v="2025-01-16T00:00:00"/>
        <d v="2025-01-14T00:00:00"/>
        <d v="2025-01-13T00:00:00"/>
        <d v="2025-01-12T00:00:00"/>
        <d v="2025-01-11T00:00:00"/>
        <d v="2025-01-09T00:00:00"/>
        <d v="2025-01-08T00:00:00"/>
        <d v="2025-01-07T00:00:00"/>
        <d v="2025-01-06T00:00:00"/>
        <d v="2025-01-05T00:00:00"/>
        <d v="2025-01-03T00:00:00"/>
        <d v="2025-01-01T00:00:00"/>
        <d v="2024-12-31T00:00:00"/>
        <d v="2024-12-30T00:00:00"/>
        <d v="2024-12-27T00:00:00"/>
        <d v="2024-12-26T00:00:00"/>
        <d v="2024-12-23T00:00:00"/>
        <d v="2024-12-20T00:00:00"/>
        <d v="2024-12-19T00:00:00"/>
        <d v="2024-12-18T00:00:00"/>
        <d v="2024-12-17T00:00:00"/>
        <d v="2024-12-16T00:00:00"/>
        <d v="2024-12-13T00:00:00"/>
        <d v="2024-12-12T00:00:00"/>
        <d v="2024-12-11T00:00:00"/>
        <d v="2024-12-10T00:00:00"/>
        <d v="2024-12-09T00:00:00"/>
        <d v="2024-12-07T00:00:00"/>
        <d v="2024-12-06T00:00:00"/>
        <d v="2024-12-05T00:00:00"/>
        <d v="2024-12-04T00:00:00"/>
        <d v="2024-12-03T00:00:00"/>
        <d v="2024-12-02T00:00:00"/>
        <d v="2024-11-30T00:00:00"/>
        <d v="2024-11-29T00:00:00"/>
        <d v="2024-11-28T00:00:00"/>
        <d v="2024-11-27T00:00:00"/>
        <d v="2024-11-26T00:00:00"/>
        <d v="2024-11-25T00:00:00"/>
        <d v="2024-11-21T00:00:00"/>
        <d v="2024-11-20T00:00:00"/>
        <d v="2024-11-19T00:00:00"/>
        <d v="2024-11-18T00:00:00"/>
        <d v="2024-11-14T00:00:00"/>
        <d v="2024-11-13T00:00:00"/>
        <d v="2024-11-12T00:00:00"/>
        <d v="2024-11-11T00:00:00"/>
        <d v="2024-11-09T00:00:00"/>
        <d v="2024-11-07T00:00:00"/>
        <d v="2024-11-06T00:00:00"/>
        <d v="2024-11-04T00:00:00"/>
        <d v="2024-11-02T00:00:00"/>
        <d v="2024-11-01T00:00:00"/>
        <d v="2024-10-31T00:00:00"/>
        <d v="2024-10-30T00:00:00"/>
        <d v="2024-10-29T00:00:00"/>
        <d v="2024-10-26T00:00:00"/>
        <d v="2024-10-25T00:00:00"/>
        <d v="2024-10-24T00:00:00"/>
        <d v="2024-10-23T00:00:00"/>
        <d v="2024-10-22T00:00:00"/>
        <d v="2024-10-21T00:00:00"/>
        <d v="2024-10-20T00:00:00"/>
        <d v="2024-10-19T00:00:00"/>
        <d v="2024-10-16T00:00:00"/>
        <d v="2024-10-14T00:00:00"/>
        <d v="2024-10-11T00:00:00"/>
        <d v="2024-10-10T00:00:00"/>
        <d v="2024-10-09T00:00:00"/>
        <d v="2024-10-08T00:00:00"/>
        <d v="2024-10-07T00:00:00"/>
        <d v="2024-10-04T00:00:00"/>
        <d v="2024-10-02T00:00:00"/>
        <d v="2024-10-01T00:00:00"/>
        <d v="2024-09-26T00:00:00"/>
        <d v="2024-09-25T00:00:00"/>
        <d v="2024-09-24T00:00:00"/>
        <d v="2024-09-21T00:00:00"/>
        <d v="2024-09-20T00:00:00"/>
        <d v="2024-09-19T00:00:00"/>
        <d v="2024-09-18T00:00:00"/>
        <d v="2024-09-17T00:00:00"/>
        <d v="2024-09-16T00:00:00"/>
        <d v="2024-09-15T00:00:00"/>
        <d v="2024-09-14T00:00:00"/>
        <d v="2024-09-13T00:00:00"/>
        <d v="2024-09-11T00:00:00"/>
        <d v="2024-09-09T00:00:00"/>
        <d v="2024-09-06T00:00:00"/>
        <d v="2024-09-03T00:00:00"/>
        <d v="2024-09-02T00:00:00"/>
        <d v="2024-08-31T00:00:00"/>
        <d v="2024-08-30T00:00:00"/>
        <d v="2024-08-28T00:00:00"/>
        <d v="2024-08-27T00:00:00"/>
        <d v="2024-08-26T00:00:00"/>
        <d v="2024-08-23T00:00:00"/>
        <d v="2024-08-22T00:00:00"/>
        <d v="2024-08-21T00:00:00"/>
        <d v="2024-08-20T00:00:00"/>
        <d v="2024-08-19T00:00:00"/>
        <d v="2024-08-17T00:00:00"/>
        <d v="2024-08-16T00:00:00"/>
        <d v="2024-08-15T00:00:00"/>
        <d v="2024-08-13T00:00:00"/>
        <d v="2024-08-10T00:00:00"/>
        <d v="2024-08-09T00:00:00"/>
        <d v="2024-08-08T00:00:00"/>
        <d v="2024-08-07T00:00:00"/>
        <d v="2024-08-06T00:00:00"/>
        <d v="2024-08-05T00:00:00"/>
        <d v="2024-08-03T00:00:00"/>
        <d v="2024-08-02T00:00:00"/>
        <d v="2024-08-01T00:00:00"/>
        <d v="2024-07-31T00:00:00"/>
        <d v="2024-07-30T00:00:00"/>
        <d v="2024-07-29T00:00:00"/>
        <d v="2024-07-27T00:00:00"/>
        <d v="2024-07-26T00:00:00"/>
        <d v="2024-07-24T00:00:00"/>
        <d v="2024-07-22T00:00:00"/>
        <d v="2024-07-19T00:00:00"/>
        <d v="2024-07-18T00:00:00"/>
        <d v="2024-07-17T00:00:00"/>
        <d v="2024-07-16T00:00:00"/>
        <d v="2024-07-15T00:00:00"/>
        <d v="2024-07-12T00:00:00"/>
        <d v="2024-07-11T00:00:00"/>
        <d v="2024-07-10T00:00:00"/>
        <d v="2024-07-09T00:00:00"/>
        <d v="2024-07-08T00:00:00"/>
        <d v="2024-07-01T00:00:00"/>
        <d v="2024-06-29T00:00:00"/>
        <d v="2024-06-28T00:00:00"/>
        <d v="2024-06-27T00:00:00"/>
        <d v="2024-06-26T00:00:00"/>
        <d v="2024-06-25T00:00:00"/>
        <d v="2024-06-18T00:00:00"/>
        <d v="2024-06-17T00:00:00"/>
        <d v="2024-06-16T00:00:00"/>
        <d v="2024-06-15T00:00:00"/>
        <d v="2024-06-14T00:00:00"/>
        <d v="2024-06-13T00:00:00"/>
        <d v="2024-06-12T00:00:00"/>
        <d v="2024-06-11T00:00:00"/>
        <d v="2024-06-05T00:00:00"/>
        <d v="2024-06-04T00:00:00"/>
        <d v="2024-06-03T00:00:00"/>
        <d v="2024-06-01T00:00:00"/>
        <d v="2024-05-29T00:00:00"/>
        <d v="2024-05-24T00:00:00"/>
        <d v="2024-05-22T00:00:00"/>
        <d v="2024-05-21T00:00:00"/>
        <d v="2024-05-13T00:00:00"/>
        <d v="2024-05-11T00:00:00"/>
        <d v="2024-05-10T00:00:00"/>
        <d v="2024-05-09T00:00:00"/>
        <d v="2024-05-08T00:00:00"/>
        <d v="2024-05-04T00:00:00"/>
        <d v="2024-05-03T00:00:00"/>
        <d v="2024-05-02T00:00:00"/>
        <d v="2024-05-01T00:00:00"/>
        <d v="2024-04-25T00:00:00"/>
        <d v="2024-04-24T00:00:00"/>
        <d v="2024-04-10T00:00:00"/>
        <m/>
        <d v="2024-10-18T00:00:00" u="1"/>
        <d v="2024-08-12T00:00:00" u="1"/>
      </sharedItems>
    </cacheField>
    <cacheField name="Situação" numFmtId="0">
      <sharedItems containsBlank="1"/>
    </cacheField>
    <cacheField name="Tipo" numFmtId="0">
      <sharedItems containsBlank="1" count="8">
        <s v="Preventiva"/>
        <s v="Manutenção Simples"/>
        <s v="Corretiva"/>
        <s v="Produtiva"/>
        <m/>
        <s v="Serviço Geral" u="1"/>
        <s v="Serviço de Motor" u="1"/>
        <s v="Serviço de Alternador " u="1"/>
      </sharedItems>
    </cacheField>
    <cacheField name="STATUS" numFmtId="0">
      <sharedItems containsBlank="1" count="5">
        <s v="FEITO EM ATRASO"/>
        <s v="FEITO"/>
        <s v="FEITO NA CASA"/>
        <s v="VISITA TÉCNICA"/>
        <m/>
      </sharedItems>
    </cacheField>
    <cacheField name="Custo da MANUTENÇÃO" numFmtId="164">
      <sharedItems containsString="0" containsBlank="1" containsNumber="1" minValue="0" maxValue="34491.14"/>
    </cacheField>
    <cacheField name="Horimetro" numFmtId="0">
      <sharedItems containsBlank="1" containsMixedTypes="1" containsNumber="1" containsInteger="1" minValue="0" maxValue="103641"/>
    </cacheField>
    <cacheField name="Horimetro final" numFmtId="0">
      <sharedItems containsBlank="1" containsMixedTypes="1" containsNumber="1" containsInteger="1" minValue="0" maxValue="56117"/>
    </cacheField>
    <cacheField name="Voltagem" numFmtId="0">
      <sharedItems containsBlank="1"/>
    </cacheField>
    <cacheField name="Observações" numFmtId="0">
      <sharedItems containsBlank="1"/>
    </cacheField>
  </cacheFields>
  <extLst>
    <ext xmlns:x14="http://schemas.microsoft.com/office/spreadsheetml/2009/9/main" uri="{725AE2AE-9491-48be-B2B4-4EB974FC3084}">
      <x14:pivotCacheDefinition pivotCacheId="96874039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6">
  <r>
    <x v="0"/>
    <s v="PR-14 Jacuipe"/>
    <x v="0"/>
    <d v="2025-02-12T00:00:00"/>
    <x v="0"/>
    <s v="Quitado"/>
    <x v="0"/>
    <x v="0"/>
    <n v="0"/>
    <n v="0"/>
    <n v="15103"/>
    <s v="220v"/>
    <m/>
  </r>
  <r>
    <x v="1"/>
    <s v="PR-14 - Miranga"/>
    <x v="0"/>
    <d v="2025-02-13T00:00:00"/>
    <x v="0"/>
    <s v="Quitado"/>
    <x v="0"/>
    <x v="0"/>
    <n v="0"/>
    <n v="0"/>
    <n v="0"/>
    <s v="220v"/>
    <m/>
  </r>
  <r>
    <x v="2"/>
    <s v="ELEVAÇÃO"/>
    <x v="1"/>
    <d v="2025-01-21T00:00:00"/>
    <x v="0"/>
    <s v="Quitado"/>
    <x v="0"/>
    <x v="1"/>
    <n v="0"/>
    <n v="0"/>
    <n v="11170"/>
    <s v="390v"/>
    <m/>
  </r>
  <r>
    <x v="3"/>
    <s v="DRS-MIRANGA - JACUÍPE POÇO 28"/>
    <x v="0"/>
    <d v="2025-02-05T00:00:00"/>
    <x v="1"/>
    <s v="Quitado"/>
    <x v="0"/>
    <x v="0"/>
    <n v="678"/>
    <n v="0"/>
    <n v="508"/>
    <s v="220v"/>
    <m/>
  </r>
  <r>
    <x v="4"/>
    <s v="BRAVA Candeias  SDS-01"/>
    <x v="2"/>
    <d v="2025-02-10T00:00:00"/>
    <x v="2"/>
    <s v="Quitado"/>
    <x v="0"/>
    <x v="0"/>
    <n v="891"/>
    <n v="17285"/>
    <n v="17617"/>
    <s v="N/A"/>
    <m/>
  </r>
  <r>
    <x v="5"/>
    <s v="BRAVA PDR-01"/>
    <x v="0"/>
    <d v="2025-02-04T00:00:00"/>
    <x v="2"/>
    <s v="Quitado"/>
    <x v="0"/>
    <x v="0"/>
    <n v="607"/>
    <n v="6761"/>
    <n v="6998"/>
    <s v="440v"/>
    <s v="TROCA DE CORREIA"/>
  </r>
  <r>
    <x v="6"/>
    <s v="BRAVA PDR-01"/>
    <x v="0"/>
    <d v="2025-02-04T00:00:00"/>
    <x v="2"/>
    <s v="Quitado"/>
    <x v="0"/>
    <x v="0"/>
    <n v="647"/>
    <n v="18710"/>
    <n v="18942"/>
    <s v="440v"/>
    <m/>
  </r>
  <r>
    <x v="7"/>
    <s v="CASA"/>
    <x v="3"/>
    <d v="2025-02-24T00:00:00"/>
    <x v="2"/>
    <s v="Quitado"/>
    <x v="1"/>
    <x v="2"/>
    <n v="92"/>
    <n v="0"/>
    <n v="0"/>
    <s v="N/A"/>
    <m/>
  </r>
  <r>
    <x v="8"/>
    <s v="PR-16 - Miranga"/>
    <x v="0"/>
    <d v="2025-01-13T00:00:00"/>
    <x v="3"/>
    <s v="Quitado"/>
    <x v="0"/>
    <x v="0"/>
    <n v="0"/>
    <n v="12078"/>
    <n v="13047"/>
    <s v="220v"/>
    <m/>
  </r>
  <r>
    <x v="7"/>
    <s v="CASA"/>
    <x v="4"/>
    <d v="2025-02-22T00:00:00"/>
    <x v="4"/>
    <s v="Quitado"/>
    <x v="2"/>
    <x v="2"/>
    <n v="4426"/>
    <n v="0"/>
    <n v="0"/>
    <s v="N/A"/>
    <s v="Turbina"/>
  </r>
  <r>
    <x v="9"/>
    <s v="PR-14  - MIRANGA"/>
    <x v="0"/>
    <d v="2025-02-22T00:00:00"/>
    <x v="4"/>
    <s v="Quitado"/>
    <x v="0"/>
    <x v="1"/>
    <n v="867"/>
    <n v="0"/>
    <n v="0"/>
    <s v="220v"/>
    <m/>
  </r>
  <r>
    <x v="10"/>
    <s v="PR-14  - MIRANGA"/>
    <x v="5"/>
    <d v="2025-01-03T00:00:00"/>
    <x v="5"/>
    <s v="Quitado"/>
    <x v="0"/>
    <x v="0"/>
    <n v="970"/>
    <n v="0"/>
    <n v="7377"/>
    <s v="220v"/>
    <m/>
  </r>
  <r>
    <x v="7"/>
    <s v="CASA"/>
    <x v="6"/>
    <d v="2025-02-21T00:00:00"/>
    <x v="5"/>
    <s v="Quitado"/>
    <x v="0"/>
    <x v="2"/>
    <n v="631"/>
    <n v="0"/>
    <n v="0"/>
    <s v="N/A"/>
    <m/>
  </r>
  <r>
    <x v="11"/>
    <s v="CASA"/>
    <x v="3"/>
    <d v="2025-02-21T00:00:00"/>
    <x v="5"/>
    <s v="Quitado"/>
    <x v="1"/>
    <x v="2"/>
    <n v="92"/>
    <n v="0"/>
    <n v="0"/>
    <s v="N/A"/>
    <m/>
  </r>
  <r>
    <x v="12"/>
    <s v="CASA"/>
    <x v="7"/>
    <d v="2025-02-20T00:00:00"/>
    <x v="6"/>
    <s v="Quitado"/>
    <x v="2"/>
    <x v="2"/>
    <n v="3168"/>
    <n v="7752"/>
    <n v="7752"/>
    <s v="N/A"/>
    <s v="SERVIÇO NO MOTOR + PREVENTIVA"/>
  </r>
  <r>
    <x v="13"/>
    <s v="CASA"/>
    <x v="8"/>
    <d v="2025-02-20T00:00:00"/>
    <x v="6"/>
    <s v="Quitado"/>
    <x v="2"/>
    <x v="2"/>
    <n v="331"/>
    <n v="0"/>
    <n v="0"/>
    <s v="220v"/>
    <m/>
  </r>
  <r>
    <x v="14"/>
    <s v="CASA"/>
    <x v="0"/>
    <d v="2025-02-20T00:00:00"/>
    <x v="6"/>
    <s v="Quitado"/>
    <x v="0"/>
    <x v="2"/>
    <n v="488"/>
    <n v="0"/>
    <n v="0"/>
    <s v="N/A"/>
    <m/>
  </r>
  <r>
    <x v="13"/>
    <s v="CASA"/>
    <x v="3"/>
    <d v="2025-02-19T00:00:00"/>
    <x v="7"/>
    <s v="Quitado"/>
    <x v="0"/>
    <x v="2"/>
    <n v="1500"/>
    <n v="0"/>
    <n v="0"/>
    <s v="220v"/>
    <m/>
  </r>
  <r>
    <x v="15"/>
    <s v="CASA"/>
    <x v="7"/>
    <d v="2025-02-17T00:00:00"/>
    <x v="8"/>
    <s v="Quitado"/>
    <x v="2"/>
    <x v="2"/>
    <n v="660"/>
    <n v="0"/>
    <n v="7488"/>
    <s v="N/A"/>
    <m/>
  </r>
  <r>
    <x v="16"/>
    <s v="CASA"/>
    <x v="0"/>
    <d v="2025-02-17T00:00:00"/>
    <x v="8"/>
    <s v="Quitado"/>
    <x v="0"/>
    <x v="1"/>
    <n v="1715.98"/>
    <n v="0"/>
    <n v="0"/>
    <m/>
    <s v="TROCA DE BATERIA"/>
  </r>
  <r>
    <x v="17"/>
    <s v="DRS-MIRANGA - JACUÍPE POÇO 28"/>
    <x v="5"/>
    <d v="2025-01-23T00:00:00"/>
    <x v="9"/>
    <s v="Quitado"/>
    <x v="0"/>
    <x v="0"/>
    <n v="1076"/>
    <n v="0"/>
    <n v="6599"/>
    <s v="N/A"/>
    <m/>
  </r>
  <r>
    <x v="1"/>
    <s v="PR-14 - Miranga"/>
    <x v="5"/>
    <d v="2025-01-31T00:00:00"/>
    <x v="9"/>
    <s v="Quitado"/>
    <x v="0"/>
    <x v="0"/>
    <n v="1051"/>
    <n v="0"/>
    <n v="9801"/>
    <s v="N/A"/>
    <m/>
  </r>
  <r>
    <x v="18"/>
    <s v="CASA"/>
    <x v="1"/>
    <d v="2025-02-13T00:00:00"/>
    <x v="9"/>
    <s v="Quitado"/>
    <x v="1"/>
    <x v="2"/>
    <n v="92"/>
    <n v="0"/>
    <n v="0"/>
    <s v="N/A"/>
    <m/>
  </r>
  <r>
    <x v="19"/>
    <s v="CASA"/>
    <x v="6"/>
    <d v="2025-02-12T00:00:00"/>
    <x v="10"/>
    <s v="Quitado"/>
    <x v="2"/>
    <x v="2"/>
    <n v="500"/>
    <n v="0"/>
    <n v="0"/>
    <s v="N/A"/>
    <s v="TROCA DE BATERIA"/>
  </r>
  <r>
    <x v="6"/>
    <s v="BRAVA PDR-01"/>
    <x v="7"/>
    <d v="2025-02-12T00:00:00"/>
    <x v="10"/>
    <s v="Quitado"/>
    <x v="1"/>
    <x v="1"/>
    <n v="67"/>
    <n v="0"/>
    <n v="0"/>
    <s v="220v"/>
    <m/>
  </r>
  <r>
    <x v="5"/>
    <s v="BRAVA PDR-01"/>
    <x v="7"/>
    <d v="2025-02-12T00:00:00"/>
    <x v="10"/>
    <s v="Quitado"/>
    <x v="2"/>
    <x v="1"/>
    <n v="500"/>
    <n v="0"/>
    <n v="0"/>
    <s v="220v"/>
    <m/>
  </r>
  <r>
    <x v="9"/>
    <s v=" PR - 04 CAMPO DE TIÊ MIRANGA"/>
    <x v="0"/>
    <d v="2025-01-15T00:00:00"/>
    <x v="11"/>
    <s v="Quitado"/>
    <x v="0"/>
    <x v="0"/>
    <n v="0"/>
    <n v="20510"/>
    <n v="20804"/>
    <s v="N/A"/>
    <m/>
  </r>
  <r>
    <x v="4"/>
    <s v="BRAVA Candeias  SDS-01"/>
    <x v="2"/>
    <d v="2025-01-31T00:00:00"/>
    <x v="11"/>
    <s v="Quitado"/>
    <x v="0"/>
    <x v="0"/>
    <n v="548"/>
    <n v="0"/>
    <m/>
    <s v="440v"/>
    <m/>
  </r>
  <r>
    <x v="19"/>
    <s v="CASA"/>
    <x v="3"/>
    <d v="2025-02-10T00:00:00"/>
    <x v="11"/>
    <s v="Quitado"/>
    <x v="1"/>
    <x v="2"/>
    <n v="93"/>
    <n v="0"/>
    <n v="0"/>
    <s v="N/A"/>
    <m/>
  </r>
  <r>
    <x v="16"/>
    <s v="CASA"/>
    <x v="5"/>
    <d v="2025-02-10T00:00:00"/>
    <x v="11"/>
    <s v="Quitado"/>
    <x v="2"/>
    <x v="2"/>
    <n v="830"/>
    <n v="0"/>
    <n v="0"/>
    <m/>
    <s v="TROCA DE BATERIA"/>
  </r>
  <r>
    <x v="20"/>
    <s v="BRAVA - Estação Ferrolho        "/>
    <x v="2"/>
    <d v="2025-01-20T00:00:00"/>
    <x v="12"/>
    <s v="Quitado"/>
    <x v="0"/>
    <x v="1"/>
    <n v="470"/>
    <n v="0"/>
    <n v="24982"/>
    <s v="220v"/>
    <m/>
  </r>
  <r>
    <x v="21"/>
    <s v="BRAVA - Estação Ferrolho            "/>
    <x v="2"/>
    <d v="2025-01-20T00:00:00"/>
    <x v="12"/>
    <s v="Quitado"/>
    <x v="0"/>
    <x v="1"/>
    <n v="470"/>
    <n v="0"/>
    <n v="15630"/>
    <s v="220v"/>
    <m/>
  </r>
  <r>
    <x v="22"/>
    <s v="CASA"/>
    <x v="3"/>
    <d v="2025-02-04T00:00:00"/>
    <x v="13"/>
    <s v="Quitado"/>
    <x v="2"/>
    <x v="2"/>
    <n v="132"/>
    <n v="0"/>
    <n v="0"/>
    <s v="N/A"/>
    <s v="Correia"/>
  </r>
  <r>
    <x v="6"/>
    <s v="BRAVA PDR-01"/>
    <x v="7"/>
    <d v="2025-01-06T00:00:00"/>
    <x v="13"/>
    <s v="Quitado"/>
    <x v="0"/>
    <x v="0"/>
    <n v="540"/>
    <n v="18177"/>
    <n v="18710"/>
    <s v="220v"/>
    <m/>
  </r>
  <r>
    <x v="5"/>
    <s v="BRAVA PDR-01"/>
    <x v="7"/>
    <d v="2025-01-06T00:00:00"/>
    <x v="13"/>
    <s v="Quitado"/>
    <x v="0"/>
    <x v="0"/>
    <n v="562"/>
    <n v="6528"/>
    <n v="6761"/>
    <s v="220v"/>
    <m/>
  </r>
  <r>
    <x v="13"/>
    <s v=" PR - 04 CAMPO DE TIÊ MIRANGA"/>
    <x v="2"/>
    <d v="2025-01-06T00:00:00"/>
    <x v="13"/>
    <s v="Quitado"/>
    <x v="0"/>
    <x v="0"/>
    <n v="548"/>
    <n v="0"/>
    <n v="0"/>
    <s v="N/A"/>
    <m/>
  </r>
  <r>
    <x v="23"/>
    <s v="BRAVA  RIO VENTURA"/>
    <x v="2"/>
    <d v="2024-12-31T00:00:00"/>
    <x v="14"/>
    <s v="Quitado"/>
    <x v="3"/>
    <x v="3"/>
    <m/>
    <n v="390"/>
    <n v="399"/>
    <s v="440v"/>
    <m/>
  </r>
  <r>
    <x v="24"/>
    <s v="BRAVA  ESTAÇÃO OLINDA"/>
    <x v="2"/>
    <d v="2024-12-31T00:00:00"/>
    <x v="14"/>
    <s v="Quitado"/>
    <x v="3"/>
    <x v="3"/>
    <n v="0"/>
    <n v="1020"/>
    <n v="1028"/>
    <s v="440v"/>
    <m/>
  </r>
  <r>
    <x v="3"/>
    <s v="CASA"/>
    <x v="3"/>
    <d v="2025-02-03T00:00:00"/>
    <x v="14"/>
    <s v="Quitado"/>
    <x v="1"/>
    <x v="2"/>
    <n v="66"/>
    <n v="0"/>
    <n v="0"/>
    <s v="N/A"/>
    <s v="Aditivo"/>
  </r>
  <r>
    <x v="16"/>
    <s v="CASA"/>
    <x v="1"/>
    <d v="2025-01-31T00:00:00"/>
    <x v="15"/>
    <s v="Quitado"/>
    <x v="1"/>
    <x v="1"/>
    <n v="50"/>
    <n v="0"/>
    <n v="0"/>
    <m/>
    <s v="Rolamento"/>
  </r>
  <r>
    <x v="19"/>
    <s v="CASA"/>
    <x v="9"/>
    <d v="2025-01-30T00:00:00"/>
    <x v="16"/>
    <s v="Quitado"/>
    <x v="1"/>
    <x v="2"/>
    <n v="127"/>
    <n v="0"/>
    <n v="0"/>
    <s v="N/A"/>
    <m/>
  </r>
  <r>
    <x v="22"/>
    <s v="CASA"/>
    <x v="3"/>
    <d v="2025-01-30T00:00:00"/>
    <x v="16"/>
    <s v="Quitado"/>
    <x v="1"/>
    <x v="2"/>
    <n v="132"/>
    <n v="0"/>
    <n v="0"/>
    <s v="N/A"/>
    <s v="Aditivo"/>
  </r>
  <r>
    <x v="25"/>
    <s v="RENOVA"/>
    <x v="5"/>
    <d v="2025-01-30T00:00:00"/>
    <x v="16"/>
    <s v="Quitado"/>
    <x v="2"/>
    <x v="1"/>
    <n v="553"/>
    <n v="0"/>
    <n v="0"/>
    <s v="N/A"/>
    <s v="Uma Bateria"/>
  </r>
  <r>
    <x v="18"/>
    <s v="CASA"/>
    <x v="7"/>
    <d v="2025-01-30T00:00:00"/>
    <x v="16"/>
    <s v="Quitado"/>
    <x v="2"/>
    <x v="2"/>
    <n v="4759"/>
    <n v="2348"/>
    <n v="0"/>
    <s v="N/A"/>
    <s v="Manutenção no Motor"/>
  </r>
  <r>
    <x v="26"/>
    <s v="CASA"/>
    <x v="9"/>
    <d v="2025-01-29T00:00:00"/>
    <x v="17"/>
    <s v="Quitado"/>
    <x v="0"/>
    <x v="2"/>
    <n v="543"/>
    <n v="0"/>
    <n v="0"/>
    <m/>
    <m/>
  </r>
  <r>
    <x v="27"/>
    <s v="CASA"/>
    <x v="6"/>
    <d v="2025-01-29T00:00:00"/>
    <x v="17"/>
    <s v="Quitado"/>
    <x v="2"/>
    <x v="2"/>
    <n v="396"/>
    <n v="0"/>
    <n v="0"/>
    <m/>
    <s v="Aditivo e frequencímetro"/>
  </r>
  <r>
    <x v="22"/>
    <s v="CASA"/>
    <x v="6"/>
    <d v="2025-01-29T00:00:00"/>
    <x v="17"/>
    <s v="Quitado"/>
    <x v="1"/>
    <x v="2"/>
    <n v="397"/>
    <n v="0"/>
    <n v="0"/>
    <s v="N/A"/>
    <m/>
  </r>
  <r>
    <x v="7"/>
    <s v="TUBOSDRILL"/>
    <x v="2"/>
    <d v="2025-01-06T00:00:00"/>
    <x v="18"/>
    <s v="Quitado"/>
    <x v="0"/>
    <x v="0"/>
    <n v="1485"/>
    <n v="0"/>
    <n v="359"/>
    <s v="N/A"/>
    <m/>
  </r>
  <r>
    <x v="18"/>
    <s v="CASA"/>
    <x v="8"/>
    <d v="2025-01-25T00:00:00"/>
    <x v="19"/>
    <s v="Quitado"/>
    <x v="2"/>
    <x v="2"/>
    <n v="244"/>
    <n v="0"/>
    <n v="0"/>
    <s v="N/A"/>
    <s v="Manutenção no Alternador"/>
  </r>
  <r>
    <x v="28"/>
    <s v="CASA"/>
    <x v="5"/>
    <d v="2025-01-24T00:00:00"/>
    <x v="20"/>
    <s v="Quitado"/>
    <x v="1"/>
    <x v="2"/>
    <n v="54"/>
    <n v="0"/>
    <n v="0"/>
    <s v="N/A"/>
    <m/>
  </r>
  <r>
    <x v="29"/>
    <s v="CASA"/>
    <x v="9"/>
    <d v="2025-01-24T00:00:00"/>
    <x v="20"/>
    <s v="Quitado"/>
    <x v="1"/>
    <x v="2"/>
    <n v="132"/>
    <n v="0"/>
    <n v="0"/>
    <s v="440v"/>
    <s v="Aditivo"/>
  </r>
  <r>
    <x v="30"/>
    <s v="DRS-MIRANGA - JACUÍPE POÇO 28"/>
    <x v="2"/>
    <d v="2025-01-10T00:00:00"/>
    <x v="21"/>
    <s v="Quitado"/>
    <x v="0"/>
    <x v="0"/>
    <n v="570"/>
    <n v="0"/>
    <n v="0"/>
    <s v="N/A"/>
    <m/>
  </r>
  <r>
    <x v="31"/>
    <s v="CASA"/>
    <x v="9"/>
    <d v="2025-01-23T00:00:00"/>
    <x v="21"/>
    <s v="Quitado"/>
    <x v="0"/>
    <x v="2"/>
    <n v="475"/>
    <n v="0"/>
    <n v="0"/>
    <s v="220v"/>
    <m/>
  </r>
  <r>
    <x v="17"/>
    <s v="DRS-MIRANGA - JACUÍPE POÇO 28"/>
    <x v="2"/>
    <d v="2024-12-31T00:00:00"/>
    <x v="21"/>
    <s v="Quitado"/>
    <x v="0"/>
    <x v="0"/>
    <n v="946"/>
    <n v="0"/>
    <n v="0"/>
    <s v="N/A"/>
    <m/>
  </r>
  <r>
    <x v="32"/>
    <s v="CASA"/>
    <x v="7"/>
    <d v="2025-01-22T00:00:00"/>
    <x v="22"/>
    <s v="Quitado"/>
    <x v="0"/>
    <x v="2"/>
    <n v="680"/>
    <n v="0"/>
    <n v="0"/>
    <s v="220v"/>
    <s v="Preventiva/ Serviço no motor de partida e troca de bomba injetora"/>
  </r>
  <r>
    <x v="3"/>
    <s v="CASA"/>
    <x v="6"/>
    <d v="2025-01-22T00:00:00"/>
    <x v="22"/>
    <s v="Quitado"/>
    <x v="0"/>
    <x v="2"/>
    <n v="556"/>
    <n v="0"/>
    <n v="0"/>
    <s v="N/A"/>
    <m/>
  </r>
  <r>
    <x v="27"/>
    <s v="CASA"/>
    <x v="7"/>
    <d v="2025-01-21T00:00:00"/>
    <x v="23"/>
    <s v="Quitado"/>
    <x v="0"/>
    <x v="2"/>
    <n v="722"/>
    <n v="0"/>
    <n v="0"/>
    <m/>
    <m/>
  </r>
  <r>
    <x v="16"/>
    <s v="CASA"/>
    <x v="5"/>
    <d v="2025-01-21T00:00:00"/>
    <x v="23"/>
    <s v="Quitado"/>
    <x v="2"/>
    <x v="2"/>
    <n v="137.5"/>
    <n v="0"/>
    <n v="0"/>
    <m/>
    <s v="Correias"/>
  </r>
  <r>
    <x v="33"/>
    <s v="CASA"/>
    <x v="9"/>
    <d v="2025-01-21T00:00:00"/>
    <x v="23"/>
    <s v="Quitado"/>
    <x v="0"/>
    <x v="2"/>
    <n v="44"/>
    <n v="0"/>
    <n v="0"/>
    <s v="220v"/>
    <s v="somente um fíltro"/>
  </r>
  <r>
    <x v="20"/>
    <s v="PECOM - Estação Ferrolho                "/>
    <x v="2"/>
    <d v="2024-12-27T00:00:00"/>
    <x v="24"/>
    <s v="Quitado"/>
    <x v="0"/>
    <x v="0"/>
    <n v="573"/>
    <n v="24254"/>
    <n v="24982"/>
    <s v="220v"/>
    <m/>
  </r>
  <r>
    <x v="21"/>
    <s v="PECOM - Estação Ferrolho            "/>
    <x v="2"/>
    <d v="2024-12-27T00:00:00"/>
    <x v="24"/>
    <s v="Quitado"/>
    <x v="0"/>
    <x v="0"/>
    <n v="468"/>
    <n v="15145"/>
    <n v="15482"/>
    <s v="220v"/>
    <m/>
  </r>
  <r>
    <x v="22"/>
    <s v="BRAVA Candeias  SDS-01"/>
    <x v="2"/>
    <d v="2025-01-09T00:00:00"/>
    <x v="24"/>
    <s v="Quitado"/>
    <x v="0"/>
    <x v="0"/>
    <n v="538"/>
    <n v="21533"/>
    <n v="21791"/>
    <s v="440v"/>
    <m/>
  </r>
  <r>
    <x v="1"/>
    <s v="PR-14 - Miranga"/>
    <x v="0"/>
    <d v="2025-01-03T00:00:00"/>
    <x v="24"/>
    <s v="Quitado"/>
    <x v="0"/>
    <x v="0"/>
    <n v="793"/>
    <n v="0"/>
    <s v="   "/>
    <s v="220v"/>
    <m/>
  </r>
  <r>
    <x v="28"/>
    <s v="CASA"/>
    <x v="7"/>
    <d v="2025-01-20T00:00:00"/>
    <x v="24"/>
    <s v="Quitado"/>
    <x v="0"/>
    <x v="2"/>
    <n v="210"/>
    <n v="0"/>
    <n v="0"/>
    <s v="N/A"/>
    <m/>
  </r>
  <r>
    <x v="15"/>
    <s v="PETRORECONCAVO - MGP-61"/>
    <x v="5"/>
    <d v="2025-01-18T00:00:00"/>
    <x v="25"/>
    <s v="Quitado"/>
    <x v="1"/>
    <x v="1"/>
    <n v="107"/>
    <n v="0"/>
    <n v="0"/>
    <s v="N/A"/>
    <m/>
  </r>
  <r>
    <x v="2"/>
    <s v="CASA"/>
    <x v="5"/>
    <d v="2025-01-18T00:00:00"/>
    <x v="25"/>
    <s v="Quitado"/>
    <x v="1"/>
    <x v="2"/>
    <n v="350"/>
    <n v="0"/>
    <n v="0"/>
    <s v="N/A"/>
    <m/>
  </r>
  <r>
    <x v="17"/>
    <s v="DRS-MIRANGA - JACUÍPE POÇO 28"/>
    <x v="7"/>
    <d v="2025-01-18T00:00:00"/>
    <x v="25"/>
    <s v="Quitado"/>
    <x v="2"/>
    <x v="1"/>
    <n v="992"/>
    <n v="0"/>
    <n v="0"/>
    <s v="N/A"/>
    <s v="Regulador e Oleo"/>
  </r>
  <r>
    <x v="2"/>
    <s v="CASA"/>
    <x v="1"/>
    <d v="2025-01-17T00:00:00"/>
    <x v="26"/>
    <s v="Quitado"/>
    <x v="2"/>
    <x v="2"/>
    <n v="368"/>
    <n v="0"/>
    <n v="0"/>
    <s v="N/A"/>
    <s v="Uma Polia"/>
  </r>
  <r>
    <x v="16"/>
    <s v="CASA"/>
    <x v="5"/>
    <d v="2025-01-17T00:00:00"/>
    <x v="26"/>
    <s v="Quitado"/>
    <x v="2"/>
    <x v="2"/>
    <n v="110"/>
    <n v="0"/>
    <n v="0"/>
    <m/>
    <s v="Duas Correias"/>
  </r>
  <r>
    <x v="34"/>
    <s v="CASA"/>
    <x v="10"/>
    <d v="2025-01-16T00:00:00"/>
    <x v="27"/>
    <s v="Quitado"/>
    <x v="2"/>
    <x v="2"/>
    <n v="825"/>
    <n v="0"/>
    <n v="0"/>
    <s v="N/A"/>
    <m/>
  </r>
  <r>
    <x v="14"/>
    <s v="RENOVA"/>
    <x v="9"/>
    <d v="2025-01-14T00:00:00"/>
    <x v="28"/>
    <s v="Quitado"/>
    <x v="0"/>
    <x v="1"/>
    <n v="610"/>
    <n v="0"/>
    <n v="0"/>
    <s v="N/A"/>
    <m/>
  </r>
  <r>
    <x v="2"/>
    <s v="CASA"/>
    <x v="6"/>
    <d v="2025-01-14T00:00:00"/>
    <x v="28"/>
    <s v="Quitado"/>
    <x v="1"/>
    <x v="2"/>
    <n v="174.5"/>
    <n v="0"/>
    <n v="0"/>
    <s v="N/A"/>
    <m/>
  </r>
  <r>
    <x v="35"/>
    <s v="CASA"/>
    <x v="0"/>
    <d v="2025-01-14T00:00:00"/>
    <x v="28"/>
    <s v="Quitado"/>
    <x v="1"/>
    <x v="1"/>
    <n v="106"/>
    <n v="0"/>
    <n v="0"/>
    <s v="N/A"/>
    <m/>
  </r>
  <r>
    <x v="36"/>
    <s v="CASA"/>
    <x v="9"/>
    <d v="2025-01-14T00:00:00"/>
    <x v="28"/>
    <s v="Quitado"/>
    <x v="1"/>
    <x v="2"/>
    <n v="32"/>
    <n v="0"/>
    <n v="0"/>
    <s v="N/A"/>
    <m/>
  </r>
  <r>
    <x v="7"/>
    <s v="TUBOSDRILL"/>
    <x v="5"/>
    <d v="2025-01-13T00:00:00"/>
    <x v="29"/>
    <s v="Quitado"/>
    <x v="2"/>
    <x v="1"/>
    <n v="936"/>
    <n v="0"/>
    <n v="0"/>
    <s v="220v"/>
    <s v="Serviço de Alternador "/>
  </r>
  <r>
    <x v="37"/>
    <s v="CASA"/>
    <x v="6"/>
    <d v="2025-01-13T00:00:00"/>
    <x v="29"/>
    <s v="Quitado"/>
    <x v="2"/>
    <x v="2"/>
    <n v="566"/>
    <n v="0"/>
    <n v="0"/>
    <m/>
    <s v="BATERIA TROCA"/>
  </r>
  <r>
    <x v="7"/>
    <s v="TUBOSDRILL"/>
    <x v="5"/>
    <d v="2025-01-13T00:00:00"/>
    <x v="29"/>
    <s v="Quitado"/>
    <x v="2"/>
    <x v="1"/>
    <n v="541"/>
    <n v="0"/>
    <n v="0"/>
    <s v="220v"/>
    <s v="Serviço de Alternador "/>
  </r>
  <r>
    <x v="2"/>
    <s v="CASA"/>
    <x v="6"/>
    <d v="2025-01-13T00:00:00"/>
    <x v="29"/>
    <s v="Quitado"/>
    <x v="1"/>
    <x v="2"/>
    <n v="200"/>
    <n v="0"/>
    <n v="0"/>
    <s v="N/A"/>
    <m/>
  </r>
  <r>
    <x v="37"/>
    <s v="CASA"/>
    <x v="9"/>
    <d v="2025-01-12T00:00:00"/>
    <x v="30"/>
    <s v="Quitado"/>
    <x v="0"/>
    <x v="2"/>
    <n v="416"/>
    <n v="0"/>
    <n v="0"/>
    <m/>
    <m/>
  </r>
  <r>
    <x v="37"/>
    <s v="CASA"/>
    <x v="5"/>
    <d v="2025-01-11T00:00:00"/>
    <x v="31"/>
    <s v="Quitado"/>
    <x v="1"/>
    <x v="2"/>
    <n v="69"/>
    <n v="0"/>
    <n v="0"/>
    <m/>
    <m/>
  </r>
  <r>
    <x v="35"/>
    <s v="PR-16 - Miranga"/>
    <x v="0"/>
    <d v="2024-12-27T00:00:00"/>
    <x v="32"/>
    <s v="Quitado"/>
    <x v="0"/>
    <x v="0"/>
    <n v="932"/>
    <n v="0"/>
    <n v="19665"/>
    <s v="N/A"/>
    <m/>
  </r>
  <r>
    <x v="22"/>
    <s v="BRAVA Candeias  SDS-01"/>
    <x v="2"/>
    <d v="2024-12-27T00:00:00"/>
    <x v="32"/>
    <s v="Quitado"/>
    <x v="0"/>
    <x v="0"/>
    <n v="596"/>
    <n v="21220"/>
    <n v="21533"/>
    <s v="440v"/>
    <m/>
  </r>
  <r>
    <x v="12"/>
    <s v="CONTERP – SPT 60"/>
    <x v="0"/>
    <d v="2024-12-18T00:00:00"/>
    <x v="32"/>
    <s v="Quitado"/>
    <x v="0"/>
    <x v="0"/>
    <n v="0"/>
    <n v="0"/>
    <n v="7751"/>
    <s v="N/A"/>
    <m/>
  </r>
  <r>
    <x v="25"/>
    <s v="CASA"/>
    <x v="9"/>
    <d v="2025-01-08T00:00:00"/>
    <x v="33"/>
    <s v="Quitado"/>
    <x v="0"/>
    <x v="2"/>
    <n v="350"/>
    <n v="0"/>
    <n v="0"/>
    <s v="N/A"/>
    <m/>
  </r>
  <r>
    <x v="38"/>
    <s v="CASA"/>
    <x v="5"/>
    <d v="2025-01-08T00:00:00"/>
    <x v="33"/>
    <s v="Quitado"/>
    <x v="1"/>
    <x v="2"/>
    <n v="218"/>
    <n v="0"/>
    <n v="0"/>
    <s v="N/A"/>
    <m/>
  </r>
  <r>
    <x v="2"/>
    <s v="CASA"/>
    <x v="5"/>
    <d v="2025-01-07T00:00:00"/>
    <x v="34"/>
    <s v="Quitado"/>
    <x v="0"/>
    <x v="1"/>
    <n v="1370"/>
    <n v="0"/>
    <n v="0"/>
    <s v="220v"/>
    <m/>
  </r>
  <r>
    <x v="7"/>
    <s v="TUBOSDRILL"/>
    <x v="5"/>
    <d v="2024-12-23T00:00:00"/>
    <x v="35"/>
    <s v="Quitado"/>
    <x v="0"/>
    <x v="0"/>
    <n v="1674"/>
    <n v="0"/>
    <n v="0"/>
    <s v="220v"/>
    <m/>
  </r>
  <r>
    <x v="13"/>
    <s v=" PR - 04 CAMPO DE TIÊ MIRANGA"/>
    <x v="0"/>
    <d v="2024-12-04T00:00:00"/>
    <x v="35"/>
    <s v="Quitado"/>
    <x v="0"/>
    <x v="0"/>
    <n v="1083"/>
    <n v="0"/>
    <n v="11156"/>
    <s v="220v"/>
    <m/>
  </r>
  <r>
    <x v="9"/>
    <s v=" PR - 04 CAMPO DE TIÊ MIRANGA"/>
    <x v="0"/>
    <d v="2024-11-30T00:00:00"/>
    <x v="35"/>
    <s v="Quitado"/>
    <x v="0"/>
    <x v="0"/>
    <n v="828"/>
    <n v="0"/>
    <n v="20510"/>
    <s v="220v"/>
    <m/>
  </r>
  <r>
    <x v="39"/>
    <s v="Pão Gostoso"/>
    <x v="5"/>
    <d v="2024-10-25T00:00:00"/>
    <x v="35"/>
    <s v="Quitado"/>
    <x v="3"/>
    <x v="3"/>
    <n v="0"/>
    <n v="0"/>
    <n v="0"/>
    <s v="N/A"/>
    <m/>
  </r>
  <r>
    <x v="6"/>
    <s v="BRAVA PDR-01"/>
    <x v="5"/>
    <d v="2024-12-17T00:00:00"/>
    <x v="35"/>
    <s v="Quitado"/>
    <x v="0"/>
    <x v="1"/>
    <n v="540"/>
    <n v="18080"/>
    <n v="18177"/>
    <s v="220v"/>
    <m/>
  </r>
  <r>
    <x v="5"/>
    <s v="BRAVA PDR-01"/>
    <x v="5"/>
    <d v="2024-12-17T00:00:00"/>
    <x v="35"/>
    <s v="Quitado"/>
    <x v="0"/>
    <x v="1"/>
    <n v="460"/>
    <n v="6140"/>
    <n v="6528"/>
    <s v="220v"/>
    <m/>
  </r>
  <r>
    <x v="40"/>
    <s v="CASA"/>
    <x v="7"/>
    <d v="2025-01-05T00:00:00"/>
    <x v="36"/>
    <s v="Quitado"/>
    <x v="0"/>
    <x v="2"/>
    <n v="144"/>
    <n v="0"/>
    <n v="0"/>
    <s v="N/A"/>
    <m/>
  </r>
  <r>
    <x v="10"/>
    <s v="PR-14    - MIRANGA"/>
    <x v="0"/>
    <d v="2024-12-11T00:00:00"/>
    <x v="37"/>
    <s v="Quitado"/>
    <x v="0"/>
    <x v="0"/>
    <n v="830"/>
    <n v="0"/>
    <n v="0"/>
    <s v="440v"/>
    <m/>
  </r>
  <r>
    <x v="1"/>
    <s v="PR-14 - Miranga"/>
    <x v="0"/>
    <d v="2024-12-11T00:00:00"/>
    <x v="37"/>
    <s v="Quitado"/>
    <x v="0"/>
    <x v="0"/>
    <n v="816"/>
    <n v="0"/>
    <n v="0"/>
    <s v="220v"/>
    <m/>
  </r>
  <r>
    <x v="21"/>
    <s v="PECOM - Estação Ferrolho            "/>
    <x v="2"/>
    <d v="2025-01-03T00:00:00"/>
    <x v="37"/>
    <s v="Quitado"/>
    <x v="0"/>
    <x v="1"/>
    <n v="446"/>
    <n v="15145"/>
    <n v="15147"/>
    <s v="440v"/>
    <m/>
  </r>
  <r>
    <x v="41"/>
    <s v="CASA"/>
    <x v="0"/>
    <d v="2025-01-01T00:00:00"/>
    <x v="38"/>
    <s v="Quitado"/>
    <x v="0"/>
    <x v="2"/>
    <n v="564"/>
    <n v="0"/>
    <n v="0"/>
    <s v="N/A"/>
    <m/>
  </r>
  <r>
    <x v="18"/>
    <s v="CASA"/>
    <x v="10"/>
    <d v="2025-01-01T00:00:00"/>
    <x v="38"/>
    <s v="Quitado"/>
    <x v="1"/>
    <x v="2"/>
    <n v="484"/>
    <n v="0"/>
    <n v="0"/>
    <s v="N/A"/>
    <m/>
  </r>
  <r>
    <x v="14"/>
    <s v="DRS-MIRANGA - JACUÍPE POÇO 28"/>
    <x v="2"/>
    <d v="2024-12-07T00:00:00"/>
    <x v="39"/>
    <s v="Quitado"/>
    <x v="0"/>
    <x v="0"/>
    <n v="468"/>
    <n v="0"/>
    <n v="4257"/>
    <s v="220v"/>
    <m/>
  </r>
  <r>
    <x v="24"/>
    <s v="BRAVA  ESTAÇÃO OLINDA"/>
    <x v="2"/>
    <d v="2024-12-17T00:00:00"/>
    <x v="39"/>
    <s v="Quitado"/>
    <x v="3"/>
    <x v="3"/>
    <n v="0"/>
    <n v="0"/>
    <n v="0"/>
    <s v="440v"/>
    <m/>
  </r>
  <r>
    <x v="23"/>
    <s v="BRAVA  RIO VENTURA"/>
    <x v="2"/>
    <d v="2024-12-17T00:00:00"/>
    <x v="39"/>
    <s v="Quitado"/>
    <x v="3"/>
    <x v="3"/>
    <n v="0"/>
    <n v="0"/>
    <n v="0"/>
    <s v="440v"/>
    <m/>
  </r>
  <r>
    <x v="17"/>
    <s v="DRS-MIRANGA - JACUÍPE POÇO 28"/>
    <x v="2"/>
    <d v="2024-12-07T00:00:00"/>
    <x v="39"/>
    <s v="Quitado"/>
    <x v="0"/>
    <x v="2"/>
    <n v="894"/>
    <n v="0"/>
    <n v="5636"/>
    <s v="N/A"/>
    <m/>
  </r>
  <r>
    <x v="2"/>
    <s v="BRAVA - CX"/>
    <x v="5"/>
    <d v="2024-12-20T00:00:00"/>
    <x v="40"/>
    <s v="Quitado"/>
    <x v="0"/>
    <x v="1"/>
    <n v="1410"/>
    <n v="10556"/>
    <n v="10791"/>
    <s v="N/A"/>
    <m/>
  </r>
  <r>
    <x v="3"/>
    <s v="CASA"/>
    <x v="9"/>
    <d v="2024-12-30T00:00:00"/>
    <x v="40"/>
    <s v="Quitado"/>
    <x v="0"/>
    <x v="2"/>
    <n v="254"/>
    <n v="0"/>
    <n v="0"/>
    <s v="N/A"/>
    <m/>
  </r>
  <r>
    <x v="41"/>
    <s v="CASA"/>
    <x v="6"/>
    <d v="2024-12-27T00:00:00"/>
    <x v="41"/>
    <s v="Quitado"/>
    <x v="2"/>
    <x v="2"/>
    <n v="1348"/>
    <n v="0"/>
    <n v="0"/>
    <s v="N/A"/>
    <m/>
  </r>
  <r>
    <x v="22"/>
    <s v="BRAVA Candeias  SDS-01"/>
    <x v="2"/>
    <d v="2024-12-18T00:00:00"/>
    <x v="41"/>
    <s v="Quitado"/>
    <x v="0"/>
    <x v="1"/>
    <n v="626"/>
    <n v="21004"/>
    <n v="21220"/>
    <s v="440v"/>
    <m/>
  </r>
  <r>
    <x v="20"/>
    <s v="PECOM - Estação Ferrolho                "/>
    <x v="2"/>
    <d v="2024-12-04T00:00:00"/>
    <x v="41"/>
    <s v="Quitado"/>
    <x v="0"/>
    <x v="0"/>
    <n v="548"/>
    <n v="24254"/>
    <n v="24830"/>
    <s v="440v"/>
    <s v="TROCA DE BATERIA"/>
  </r>
  <r>
    <x v="21"/>
    <s v="PECOM - Estação Ferrolho            "/>
    <x v="2"/>
    <d v="2024-12-04T00:00:00"/>
    <x v="41"/>
    <s v="Quitado"/>
    <x v="0"/>
    <x v="0"/>
    <n v="446"/>
    <n v="15145"/>
    <n v="15147"/>
    <s v="440v"/>
    <m/>
  </r>
  <r>
    <x v="35"/>
    <s v="CASA"/>
    <x v="8"/>
    <d v="2024-12-26T00:00:00"/>
    <x v="42"/>
    <s v="Quitado"/>
    <x v="2"/>
    <x v="2"/>
    <n v="159"/>
    <n v="0"/>
    <n v="0"/>
    <m/>
    <m/>
  </r>
  <r>
    <x v="7"/>
    <s v="CASA"/>
    <x v="5"/>
    <d v="2024-12-26T00:00:00"/>
    <x v="42"/>
    <s v="Quitado"/>
    <x v="1"/>
    <x v="1"/>
    <n v="74"/>
    <n v="0"/>
    <n v="0"/>
    <s v="440v"/>
    <m/>
  </r>
  <r>
    <x v="7"/>
    <s v="CASA"/>
    <x v="0"/>
    <d v="2024-12-23T00:00:00"/>
    <x v="43"/>
    <s v="Quitado"/>
    <x v="2"/>
    <x v="1"/>
    <n v="715"/>
    <n v="0"/>
    <n v="0"/>
    <s v="440v"/>
    <m/>
  </r>
  <r>
    <x v="42"/>
    <s v="CASA"/>
    <x v="6"/>
    <d v="2024-12-23T00:00:00"/>
    <x v="43"/>
    <s v="Quitado"/>
    <x v="0"/>
    <x v="2"/>
    <n v="282"/>
    <n v="26996"/>
    <n v="27305"/>
    <s v="220v"/>
    <m/>
  </r>
  <r>
    <x v="2"/>
    <s v="BRAVA - CX"/>
    <x v="5"/>
    <d v="2024-12-12T00:00:00"/>
    <x v="44"/>
    <s v="Quitado"/>
    <x v="0"/>
    <x v="1"/>
    <n v="1839"/>
    <n v="10383"/>
    <n v="10556"/>
    <s v="440v"/>
    <m/>
  </r>
  <r>
    <x v="43"/>
    <s v="CASA"/>
    <x v="11"/>
    <d v="2024-12-20T00:00:00"/>
    <x v="44"/>
    <s v="Quitado"/>
    <x v="2"/>
    <x v="2"/>
    <n v="327"/>
    <n v="0"/>
    <n v="0"/>
    <s v="N/A"/>
    <m/>
  </r>
  <r>
    <x v="12"/>
    <s v="CONTERP – SPT 60"/>
    <x v="2"/>
    <d v="2024-11-27T00:00:00"/>
    <x v="45"/>
    <s v="Quitado"/>
    <x v="0"/>
    <x v="0"/>
    <n v="433"/>
    <n v="0"/>
    <n v="7389"/>
    <s v="440v"/>
    <m/>
  </r>
  <r>
    <x v="44"/>
    <s v="CONTERP – SPT 60"/>
    <x v="2"/>
    <d v="2024-11-27T00:00:00"/>
    <x v="45"/>
    <s v="Quitado"/>
    <x v="0"/>
    <x v="0"/>
    <n v="433"/>
    <n v="0"/>
    <n v="11803"/>
    <s v="440v"/>
    <m/>
  </r>
  <r>
    <x v="35"/>
    <s v="CASA"/>
    <x v="5"/>
    <d v="2024-12-19T00:00:00"/>
    <x v="45"/>
    <s v="Quitado"/>
    <x v="1"/>
    <x v="2"/>
    <n v="66"/>
    <n v="0"/>
    <n v="0"/>
    <s v="N/A"/>
    <m/>
  </r>
  <r>
    <x v="22"/>
    <s v="BRAVA Candeias  SDS-01"/>
    <x v="2"/>
    <d v="2024-12-02T00:00:00"/>
    <x v="46"/>
    <s v="Quitado"/>
    <x v="0"/>
    <x v="0"/>
    <n v="809"/>
    <n v="20628"/>
    <n v="21004"/>
    <s v="440v"/>
    <m/>
  </r>
  <r>
    <x v="45"/>
    <s v="SPT-27 PERBRAS"/>
    <x v="8"/>
    <d v="2024-12-18T00:00:00"/>
    <x v="46"/>
    <s v="Quitado"/>
    <x v="2"/>
    <x v="2"/>
    <n v="151"/>
    <n v="0"/>
    <n v="0"/>
    <s v="220v"/>
    <s v="Serviço de Alternador "/>
  </r>
  <r>
    <x v="3"/>
    <s v="CASA"/>
    <x v="5"/>
    <d v="2024-12-17T00:00:00"/>
    <x v="47"/>
    <s v="Quitado"/>
    <x v="1"/>
    <x v="2"/>
    <n v="288"/>
    <n v="0"/>
    <n v="0"/>
    <s v="220v"/>
    <m/>
  </r>
  <r>
    <x v="23"/>
    <s v="BRAVA  RIO VENTURA"/>
    <x v="2"/>
    <d v="2024-11-28T00:00:00"/>
    <x v="47"/>
    <s v="Quitado"/>
    <x v="3"/>
    <x v="3"/>
    <n v="0"/>
    <n v="0"/>
    <n v="390"/>
    <s v="440v"/>
    <m/>
  </r>
  <r>
    <x v="24"/>
    <s v="BRAVA  ESTAÇÃO OLINDA"/>
    <x v="2"/>
    <d v="2024-11-28T00:00:00"/>
    <x v="47"/>
    <s v="Quitado"/>
    <x v="3"/>
    <x v="3"/>
    <n v="0"/>
    <n v="0"/>
    <n v="1020"/>
    <s v="440v"/>
    <m/>
  </r>
  <r>
    <x v="6"/>
    <s v="BRAVA PDR-01"/>
    <x v="5"/>
    <d v="2024-11-25T00:00:00"/>
    <x v="47"/>
    <s v="Quitado"/>
    <x v="0"/>
    <x v="0"/>
    <n v="638"/>
    <n v="0"/>
    <n v="18080"/>
    <s v="220v"/>
    <m/>
  </r>
  <r>
    <x v="5"/>
    <s v="BRAVA PDR-01"/>
    <x v="5"/>
    <d v="2024-11-25T00:00:00"/>
    <x v="47"/>
    <s v="Quitado"/>
    <x v="0"/>
    <x v="0"/>
    <n v="446"/>
    <n v="0"/>
    <n v="6140"/>
    <s v="220v"/>
    <m/>
  </r>
  <r>
    <x v="46"/>
    <s v="CASA"/>
    <x v="0"/>
    <d v="2024-12-16T00:00:00"/>
    <x v="48"/>
    <s v="Quitado"/>
    <x v="2"/>
    <x v="2"/>
    <n v="726.1"/>
    <n v="0"/>
    <n v="0"/>
    <s v="220v"/>
    <m/>
  </r>
  <r>
    <x v="41"/>
    <s v="CASA"/>
    <x v="6"/>
    <d v="2024-12-13T00:00:00"/>
    <x v="49"/>
    <s v="Quitado"/>
    <x v="2"/>
    <x v="2"/>
    <n v="654"/>
    <n v="0"/>
    <n v="0"/>
    <s v="220v"/>
    <m/>
  </r>
  <r>
    <x v="13"/>
    <s v=" PR - 04 CAMPO DE TIÊ MIRANGA"/>
    <x v="9"/>
    <d v="2024-12-13T00:00:00"/>
    <x v="49"/>
    <s v="Quitado"/>
    <x v="2"/>
    <x v="1"/>
    <n v="500"/>
    <n v="0"/>
    <n v="0"/>
    <s v="220v"/>
    <s v="TROCA DE BATERIA"/>
  </r>
  <r>
    <x v="2"/>
    <s v="BRAVA - CX"/>
    <x v="5"/>
    <d v="2024-12-02T00:00:00"/>
    <x v="50"/>
    <s v="Quitado"/>
    <x v="0"/>
    <x v="1"/>
    <n v="1541"/>
    <n v="10146"/>
    <n v="10383"/>
    <s v="220v"/>
    <m/>
  </r>
  <r>
    <x v="46"/>
    <s v="CASA"/>
    <x v="6"/>
    <d v="2024-12-12T00:00:00"/>
    <x v="50"/>
    <s v="Quitado"/>
    <x v="2"/>
    <x v="1"/>
    <n v="793"/>
    <n v="0"/>
    <n v="0"/>
    <s v="220v"/>
    <m/>
  </r>
  <r>
    <x v="1"/>
    <s v="PR-14 - Miranga"/>
    <x v="0"/>
    <d v="2024-11-29T00:00:00"/>
    <x v="51"/>
    <s v="Quitado"/>
    <x v="0"/>
    <x v="0"/>
    <n v="853"/>
    <n v="8828"/>
    <n v="9023"/>
    <s v="220v"/>
    <m/>
  </r>
  <r>
    <x v="10"/>
    <s v="PR-14    - MIRANGA"/>
    <x v="0"/>
    <d v="2024-11-29T00:00:00"/>
    <x v="51"/>
    <s v="Quitado"/>
    <x v="0"/>
    <x v="0"/>
    <n v="833"/>
    <n v="0"/>
    <n v="6529"/>
    <s v="220v"/>
    <m/>
  </r>
  <r>
    <x v="43"/>
    <s v="CASA"/>
    <x v="5"/>
    <d v="2024-12-11T00:00:00"/>
    <x v="51"/>
    <s v="Quitado"/>
    <x v="2"/>
    <x v="2"/>
    <n v="560"/>
    <n v="0"/>
    <n v="0"/>
    <s v="220v"/>
    <m/>
  </r>
  <r>
    <x v="30"/>
    <s v="CASA"/>
    <x v="6"/>
    <d v="2024-12-10T00:00:00"/>
    <x v="52"/>
    <s v="Quitado"/>
    <x v="2"/>
    <x v="2"/>
    <n v="580"/>
    <n v="56935"/>
    <n v="0"/>
    <s v="220v"/>
    <m/>
  </r>
  <r>
    <x v="43"/>
    <s v="CASA"/>
    <x v="9"/>
    <d v="2024-12-09T00:00:00"/>
    <x v="53"/>
    <s v="Quitado"/>
    <x v="2"/>
    <x v="2"/>
    <n v="553"/>
    <n v="435"/>
    <n v="0"/>
    <s v="220v"/>
    <s v="bateria nova"/>
  </r>
  <r>
    <x v="18"/>
    <s v="ALVOPETRO - CONSÓRCIO IMETANO "/>
    <x v="2"/>
    <d v="2024-11-05T00:00:00"/>
    <x v="53"/>
    <s v="Quitado"/>
    <x v="0"/>
    <x v="0"/>
    <n v="528"/>
    <n v="0"/>
    <n v="0"/>
    <s v="220v"/>
    <m/>
  </r>
  <r>
    <x v="47"/>
    <s v="CASA"/>
    <x v="6"/>
    <d v="2024-12-09T00:00:00"/>
    <x v="53"/>
    <s v="Quitado"/>
    <x v="0"/>
    <x v="2"/>
    <n v="477"/>
    <n v="0"/>
    <n v="0"/>
    <s v="220v"/>
    <m/>
  </r>
  <r>
    <x v="3"/>
    <s v="ALVOPETRO - CONSÓRCIO IMETANO "/>
    <x v="2"/>
    <d v="2024-11-05T00:00:00"/>
    <x v="53"/>
    <s v="Quitado"/>
    <x v="0"/>
    <x v="0"/>
    <n v="470"/>
    <n v="0"/>
    <n v="0"/>
    <s v="220v"/>
    <m/>
  </r>
  <r>
    <x v="36"/>
    <s v="FIQUE - SOLDA"/>
    <x v="2"/>
    <d v="2024-10-31T00:00:00"/>
    <x v="53"/>
    <s v="Quitado"/>
    <x v="0"/>
    <x v="0"/>
    <n v="470"/>
    <n v="1"/>
    <n v="0"/>
    <s v="220v"/>
    <m/>
  </r>
  <r>
    <x v="30"/>
    <s v="CASA"/>
    <x v="9"/>
    <d v="2024-12-09T00:00:00"/>
    <x v="53"/>
    <s v="Quitado"/>
    <x v="2"/>
    <x v="2"/>
    <n v="133"/>
    <n v="56935"/>
    <n v="0"/>
    <s v="220v"/>
    <m/>
  </r>
  <r>
    <x v="14"/>
    <s v="DRS-MIRANGA - JACUÍPE POÇO 28"/>
    <x v="2"/>
    <d v="2024-11-23T00:00:00"/>
    <x v="54"/>
    <s v="Quitado"/>
    <x v="0"/>
    <x v="0"/>
    <n v="458"/>
    <n v="3633"/>
    <n v="0"/>
    <s v="220v"/>
    <m/>
  </r>
  <r>
    <x v="43"/>
    <s v="CASA"/>
    <x v="5"/>
    <d v="2024-12-07T00:00:00"/>
    <x v="54"/>
    <s v="Quitado"/>
    <x v="2"/>
    <x v="2"/>
    <n v="380"/>
    <n v="435"/>
    <n v="0"/>
    <s v="220v"/>
    <m/>
  </r>
  <r>
    <x v="35"/>
    <s v="CASA"/>
    <x v="3"/>
    <d v="2024-12-07T00:00:00"/>
    <x v="54"/>
    <s v="Quitado"/>
    <x v="2"/>
    <x v="2"/>
    <n v="293"/>
    <n v="0"/>
    <n v="0"/>
    <s v="220v"/>
    <m/>
  </r>
  <r>
    <x v="7"/>
    <s v="CASA"/>
    <x v="5"/>
    <d v="2024-12-07T00:00:00"/>
    <x v="54"/>
    <s v="Quitado"/>
    <x v="1"/>
    <x v="2"/>
    <n v="119"/>
    <n v="0"/>
    <n v="0"/>
    <s v="220v"/>
    <m/>
  </r>
  <r>
    <x v="17"/>
    <s v="DRS-MIRANGA - JACUÍPE POÇO 28"/>
    <x v="2"/>
    <d v="2024-11-20T00:00:00"/>
    <x v="54"/>
    <s v="Quitado"/>
    <x v="0"/>
    <x v="0"/>
    <n v="1031"/>
    <n v="5077"/>
    <n v="0"/>
    <s v="440v"/>
    <m/>
  </r>
  <r>
    <x v="30"/>
    <s v="CASA"/>
    <x v="6"/>
    <d v="2024-12-06T00:00:00"/>
    <x v="55"/>
    <s v="Quitado"/>
    <x v="2"/>
    <x v="2"/>
    <n v="1253"/>
    <n v="0"/>
    <n v="0"/>
    <s v="220v"/>
    <m/>
  </r>
  <r>
    <x v="47"/>
    <s v="CASA"/>
    <x v="0"/>
    <d v="2024-12-06T00:00:00"/>
    <x v="55"/>
    <s v="Quitado"/>
    <x v="2"/>
    <x v="2"/>
    <n v="1013"/>
    <n v="0"/>
    <n v="0"/>
    <s v="220v"/>
    <m/>
  </r>
  <r>
    <x v="44"/>
    <s v="CONTERP – SPT 60"/>
    <x v="1"/>
    <d v="2024-12-06T00:00:00"/>
    <x v="55"/>
    <s v="Quitado"/>
    <x v="2"/>
    <x v="1"/>
    <n v="175"/>
    <n v="0"/>
    <n v="0"/>
    <s v="220v"/>
    <m/>
  </r>
  <r>
    <x v="48"/>
    <s v="SPT-23 PERBRAS"/>
    <x v="1"/>
    <d v="2024-12-06T00:00:00"/>
    <x v="55"/>
    <s v="Quitado"/>
    <x v="1"/>
    <x v="2"/>
    <n v="73"/>
    <n v="0"/>
    <n v="0"/>
    <s v="220v"/>
    <m/>
  </r>
  <r>
    <x v="29"/>
    <s v="CASA"/>
    <x v="6"/>
    <d v="2024-12-05T00:00:00"/>
    <x v="56"/>
    <s v="Quitado"/>
    <x v="2"/>
    <x v="2"/>
    <n v="326"/>
    <n v="0"/>
    <n v="0"/>
    <s v="440v"/>
    <m/>
  </r>
  <r>
    <x v="43"/>
    <s v="CASA"/>
    <x v="3"/>
    <d v="2024-12-05T00:00:00"/>
    <x v="56"/>
    <s v="Quitado"/>
    <x v="0"/>
    <x v="2"/>
    <n v="285"/>
    <n v="0"/>
    <n v="0"/>
    <s v="220v"/>
    <m/>
  </r>
  <r>
    <x v="13"/>
    <s v=" PR - 04 CAMPO DE TIÊ MIRANGA"/>
    <x v="0"/>
    <d v="2024-11-11T00:00:00"/>
    <x v="57"/>
    <s v="Quitado"/>
    <x v="0"/>
    <x v="0"/>
    <n v="988"/>
    <n v="0"/>
    <n v="10898"/>
    <s v="220v"/>
    <m/>
  </r>
  <r>
    <x v="34"/>
    <s v=" PR - 04 CAMPO DE TIÊ MIRANGA"/>
    <x v="0"/>
    <d v="2024-11-11T00:00:00"/>
    <x v="57"/>
    <s v="Quitado"/>
    <x v="0"/>
    <x v="0"/>
    <n v="472"/>
    <n v="0"/>
    <n v="4003"/>
    <s v="220v"/>
    <m/>
  </r>
  <r>
    <x v="21"/>
    <s v="PECOM - Estação Ferrolho                "/>
    <x v="2"/>
    <d v="2024-11-12T00:00:00"/>
    <x v="57"/>
    <s v="Quitado"/>
    <x v="0"/>
    <x v="1"/>
    <n v="446"/>
    <n v="14867"/>
    <n v="15145"/>
    <s v="440v"/>
    <m/>
  </r>
  <r>
    <x v="20"/>
    <s v="PECOM - Estação Ferrolho                "/>
    <x v="2"/>
    <d v="2024-11-12T00:00:00"/>
    <x v="57"/>
    <s v="Quitado"/>
    <x v="0"/>
    <x v="1"/>
    <n v="402"/>
    <n v="23553"/>
    <n v="24254"/>
    <s v="440v"/>
    <m/>
  </r>
  <r>
    <x v="29"/>
    <s v="CASA"/>
    <x v="3"/>
    <d v="2024-12-03T00:00:00"/>
    <x v="58"/>
    <s v="Quitado"/>
    <x v="2"/>
    <x v="2"/>
    <n v="740"/>
    <n v="0"/>
    <n v="0"/>
    <s v="220v"/>
    <m/>
  </r>
  <r>
    <x v="46"/>
    <s v="CASA"/>
    <x v="0"/>
    <d v="2024-12-03T00:00:00"/>
    <x v="58"/>
    <s v="Quitado"/>
    <x v="2"/>
    <x v="2"/>
    <n v="662"/>
    <n v="0"/>
    <n v="0"/>
    <s v="220v"/>
    <m/>
  </r>
  <r>
    <x v="22"/>
    <s v="BRAVA Candeias  SDS-01"/>
    <x v="2"/>
    <d v="2024-11-18T00:00:00"/>
    <x v="59"/>
    <s v="Quitado"/>
    <x v="0"/>
    <x v="0"/>
    <n v="607"/>
    <n v="0"/>
    <n v="20628"/>
    <s v="220v"/>
    <m/>
  </r>
  <r>
    <x v="13"/>
    <s v=" PR - 04 CAMPO DE TIÊ MIRANGA"/>
    <x v="7"/>
    <d v="2024-11-30T00:00:00"/>
    <x v="60"/>
    <s v="Quitado"/>
    <x v="2"/>
    <x v="1"/>
    <n v="298"/>
    <n v="0"/>
    <n v="0"/>
    <s v="220v"/>
    <s v="Bomba d_água"/>
  </r>
  <r>
    <x v="10"/>
    <s v="PR-14    - MIRANGA"/>
    <x v="2"/>
    <d v="2024-11-14T00:00:00"/>
    <x v="61"/>
    <s v="Quitado"/>
    <x v="0"/>
    <x v="0"/>
    <n v="977"/>
    <n v="6262"/>
    <n v="6405"/>
    <s v="220v"/>
    <m/>
  </r>
  <r>
    <x v="2"/>
    <s v="BRAVA - CX"/>
    <x v="5"/>
    <d v="2024-11-29T00:00:00"/>
    <x v="61"/>
    <s v="Quitado"/>
    <x v="2"/>
    <x v="1"/>
    <n v="646"/>
    <n v="0"/>
    <n v="0"/>
    <s v="220v"/>
    <s v="Manutenção no Alternador"/>
  </r>
  <r>
    <x v="49"/>
    <s v="CASA"/>
    <x v="8"/>
    <d v="2024-11-29T00:00:00"/>
    <x v="61"/>
    <s v="Quitado"/>
    <x v="2"/>
    <x v="2"/>
    <n v="414"/>
    <n v="0"/>
    <n v="0"/>
    <s v="220v"/>
    <s v="Manutenção no Alternador"/>
  </r>
  <r>
    <x v="23"/>
    <s v="BRAVA  RIO VENTURA"/>
    <x v="2"/>
    <d v="2024-10-01T00:00:00"/>
    <x v="62"/>
    <s v="Quitado"/>
    <x v="3"/>
    <x v="3"/>
    <n v="0"/>
    <n v="387"/>
    <n v="387"/>
    <s v="440v"/>
    <m/>
  </r>
  <r>
    <x v="24"/>
    <s v="BRAVA  ESTAÇÃO OLINDA"/>
    <x v="2"/>
    <d v="2024-10-01T00:00:00"/>
    <x v="62"/>
    <s v="Quitado"/>
    <x v="3"/>
    <x v="3"/>
    <n v="0"/>
    <n v="1017"/>
    <n v="1017"/>
    <s v="440v"/>
    <m/>
  </r>
  <r>
    <x v="49"/>
    <s v="CASA"/>
    <x v="1"/>
    <d v="2024-11-27T00:00:00"/>
    <x v="63"/>
    <s v="Quitado"/>
    <x v="2"/>
    <x v="2"/>
    <n v="996"/>
    <n v="0"/>
    <n v="0"/>
    <s v="220v"/>
    <m/>
  </r>
  <r>
    <x v="44"/>
    <s v="CONTERP – SPT 60"/>
    <x v="2"/>
    <d v="2024-11-12T00:00:00"/>
    <x v="63"/>
    <s v="Quitado"/>
    <x v="0"/>
    <x v="0"/>
    <n v="605"/>
    <n v="0"/>
    <n v="0"/>
    <s v="220v"/>
    <m/>
  </r>
  <r>
    <x v="12"/>
    <s v="CONTERP – SPT 60"/>
    <x v="2"/>
    <d v="2024-11-12T00:00:00"/>
    <x v="63"/>
    <s v="Quitado"/>
    <x v="0"/>
    <x v="0"/>
    <n v="508"/>
    <n v="0"/>
    <n v="7045"/>
    <s v="440v"/>
    <m/>
  </r>
  <r>
    <x v="50"/>
    <s v="BRAVA PDR-01"/>
    <x v="0"/>
    <d v="2024-11-27T00:00:00"/>
    <x v="63"/>
    <s v="Quitado"/>
    <x v="1"/>
    <x v="1"/>
    <n v="25"/>
    <n v="0"/>
    <n v="0"/>
    <s v="220v"/>
    <m/>
  </r>
  <r>
    <x v="2"/>
    <s v="BRAVA - CX"/>
    <x v="5"/>
    <d v="2024-11-06T00:00:00"/>
    <x v="64"/>
    <s v="Quitado"/>
    <x v="0"/>
    <x v="0"/>
    <n v="1510"/>
    <n v="9702"/>
    <n v="10146"/>
    <s v="220v"/>
    <m/>
  </r>
  <r>
    <x v="35"/>
    <s v="CASA"/>
    <x v="7"/>
    <d v="2024-11-26T00:00:00"/>
    <x v="64"/>
    <s v="Quitado"/>
    <x v="0"/>
    <x v="2"/>
    <n v="293"/>
    <n v="0"/>
    <n v="0"/>
    <s v="220v"/>
    <m/>
  </r>
  <r>
    <x v="29"/>
    <s v="CASA"/>
    <x v="6"/>
    <d v="2024-11-25T00:00:00"/>
    <x v="65"/>
    <s v="Quitado"/>
    <x v="2"/>
    <x v="2"/>
    <n v="815"/>
    <n v="0"/>
    <n v="0"/>
    <s v="220v"/>
    <m/>
  </r>
  <r>
    <x v="5"/>
    <s v="BRAVA PDR-01"/>
    <x v="2"/>
    <d v="2024-10-30T00:00:00"/>
    <x v="65"/>
    <s v="Quitado"/>
    <x v="0"/>
    <x v="0"/>
    <n v="526"/>
    <n v="0"/>
    <n v="0"/>
    <s v="220v"/>
    <m/>
  </r>
  <r>
    <x v="6"/>
    <s v="BRAVA PDR-01"/>
    <x v="2"/>
    <d v="2024-10-30T00:00:00"/>
    <x v="65"/>
    <s v="Quitado"/>
    <x v="0"/>
    <x v="0"/>
    <n v="526"/>
    <n v="0"/>
    <n v="0"/>
    <s v="220v"/>
    <m/>
  </r>
  <r>
    <x v="29"/>
    <s v="CASA"/>
    <x v="9"/>
    <d v="2024-11-21T00:00:00"/>
    <x v="66"/>
    <s v="Quitado"/>
    <x v="2"/>
    <x v="2"/>
    <n v="1131"/>
    <n v="0"/>
    <n v="0"/>
    <s v="220v"/>
    <m/>
  </r>
  <r>
    <x v="46"/>
    <s v="SPT-27 PERBRAS"/>
    <x v="12"/>
    <d v="2024-11-21T00:00:00"/>
    <x v="66"/>
    <s v="Quitado"/>
    <x v="2"/>
    <x v="2"/>
    <n v="620"/>
    <n v="0"/>
    <n v="0"/>
    <s v="220v"/>
    <m/>
  </r>
  <r>
    <x v="45"/>
    <s v="SPT-27 PERBRAS"/>
    <x v="3"/>
    <d v="2024-11-11T00:00:00"/>
    <x v="66"/>
    <s v="Quitado"/>
    <x v="0"/>
    <x v="2"/>
    <n v="529"/>
    <n v="8760"/>
    <n v="0"/>
    <s v="220v"/>
    <m/>
  </r>
  <r>
    <x v="17"/>
    <s v="DRS-MIRANGA - JACUÍPE POÇO 28"/>
    <x v="0"/>
    <d v="2024-11-07T00:00:00"/>
    <x v="67"/>
    <s v="Quitado"/>
    <x v="0"/>
    <x v="0"/>
    <n v="883"/>
    <n v="0"/>
    <n v="4673"/>
    <s v="220v"/>
    <m/>
  </r>
  <r>
    <x v="51"/>
    <s v="SPT-92 - SERGIPE"/>
    <x v="2"/>
    <d v="2024-11-19T00:00:00"/>
    <x v="68"/>
    <s v="Quitado"/>
    <x v="2"/>
    <x v="1"/>
    <n v="706"/>
    <n v="0"/>
    <n v="0"/>
    <s v="220v"/>
    <m/>
  </r>
  <r>
    <x v="35"/>
    <s v="CASA"/>
    <x v="0"/>
    <d v="2024-11-19T00:00:00"/>
    <x v="68"/>
    <s v="Quitado"/>
    <x v="1"/>
    <x v="2"/>
    <n v="52"/>
    <n v="0"/>
    <n v="0"/>
    <s v="220v"/>
    <m/>
  </r>
  <r>
    <x v="22"/>
    <s v="BRAVA Candeias  SDS-01"/>
    <x v="2"/>
    <d v="2024-11-04T00:00:00"/>
    <x v="69"/>
    <s v="Quitado"/>
    <x v="0"/>
    <x v="1"/>
    <n v="864"/>
    <n v="0"/>
    <n v="0"/>
    <s v="440v"/>
    <m/>
  </r>
  <r>
    <x v="10"/>
    <s v="PR-14    - MIRANGA"/>
    <x v="0"/>
    <d v="2024-10-24T00:00:00"/>
    <x v="70"/>
    <s v="Quitado"/>
    <x v="0"/>
    <x v="0"/>
    <n v="316"/>
    <n v="19172"/>
    <n v="0"/>
    <s v="220v"/>
    <m/>
  </r>
  <r>
    <x v="52"/>
    <s v="CASA"/>
    <x v="7"/>
    <d v="2024-11-14T00:00:00"/>
    <x v="70"/>
    <s v="Quitado"/>
    <x v="1"/>
    <x v="2"/>
    <n v="16"/>
    <n v="0"/>
    <n v="0"/>
    <s v="220v"/>
    <m/>
  </r>
  <r>
    <x v="35"/>
    <s v="PR-14 - Miranga"/>
    <x v="0"/>
    <d v="2024-10-16T00:00:00"/>
    <x v="70"/>
    <s v="Quitado"/>
    <x v="0"/>
    <x v="0"/>
    <n v="0"/>
    <n v="6098"/>
    <n v="0"/>
    <s v="220v"/>
    <m/>
  </r>
  <r>
    <x v="47"/>
    <s v="CASA"/>
    <x v="0"/>
    <d v="2024-11-13T00:00:00"/>
    <x v="71"/>
    <s v="Quitado"/>
    <x v="1"/>
    <x v="2"/>
    <n v="219"/>
    <n v="0"/>
    <n v="0"/>
    <s v="440v"/>
    <m/>
  </r>
  <r>
    <x v="53"/>
    <s v="CASA"/>
    <x v="6"/>
    <d v="2024-11-13T00:00:00"/>
    <x v="71"/>
    <s v="Quitado"/>
    <x v="1"/>
    <x v="2"/>
    <n v="157"/>
    <n v="0"/>
    <n v="0"/>
    <s v="440v"/>
    <m/>
  </r>
  <r>
    <x v="32"/>
    <s v="CONTERP – SPT 60"/>
    <x v="2"/>
    <d v="2024-10-31T00:00:00"/>
    <x v="72"/>
    <s v="Quitado"/>
    <x v="0"/>
    <x v="0"/>
    <n v="526"/>
    <n v="0"/>
    <n v="0"/>
    <s v="220v"/>
    <m/>
  </r>
  <r>
    <x v="54"/>
    <s v="CONTERP – SPT 60"/>
    <x v="2"/>
    <d v="2024-10-24T00:00:00"/>
    <x v="72"/>
    <s v="Quitado"/>
    <x v="0"/>
    <x v="0"/>
    <n v="446"/>
    <n v="0"/>
    <n v="0"/>
    <s v="220v"/>
    <m/>
  </r>
  <r>
    <x v="55"/>
    <s v="PECOM - Estação Ferrolho                "/>
    <x v="2"/>
    <d v="2024-10-23T00:00:00"/>
    <x v="72"/>
    <s v="Quitado"/>
    <x v="0"/>
    <x v="1"/>
    <n v="446"/>
    <n v="0"/>
    <n v="0"/>
    <s v="220v"/>
    <m/>
  </r>
  <r>
    <x v="25"/>
    <s v="CASA"/>
    <x v="0"/>
    <d v="2024-11-12T00:00:00"/>
    <x v="72"/>
    <s v="Quitado"/>
    <x v="1"/>
    <x v="2"/>
    <n v="65"/>
    <n v="0"/>
    <n v="0"/>
    <s v="220v"/>
    <m/>
  </r>
  <r>
    <x v="13"/>
    <s v=" PR - 04 CAMPO DE TIÊ MIRANGA"/>
    <x v="0"/>
    <d v="2024-10-01T00:00:00"/>
    <x v="73"/>
    <s v="Quitado"/>
    <x v="0"/>
    <x v="0"/>
    <n v="1320"/>
    <n v="0"/>
    <n v="0"/>
    <s v="220v"/>
    <m/>
  </r>
  <r>
    <x v="34"/>
    <s v=" PR - 04 CAMPO DE TIÊ MIRANGA"/>
    <x v="0"/>
    <d v="2024-10-01T00:00:00"/>
    <x v="73"/>
    <s v="Quitado"/>
    <x v="0"/>
    <x v="0"/>
    <n v="1213"/>
    <n v="3626"/>
    <n v="0"/>
    <s v="220v"/>
    <m/>
  </r>
  <r>
    <x v="56"/>
    <s v="CASA"/>
    <x v="8"/>
    <d v="2024-11-11T00:00:00"/>
    <x v="73"/>
    <s v="Quitado"/>
    <x v="2"/>
    <x v="2"/>
    <n v="744"/>
    <n v="0"/>
    <n v="0"/>
    <s v="220v"/>
    <s v="Serviço de Motor"/>
  </r>
  <r>
    <x v="31"/>
    <s v="ALVOPETRO -Pojuca 2"/>
    <x v="0"/>
    <d v="2024-11-11T00:00:00"/>
    <x v="73"/>
    <s v="Quitado"/>
    <x v="0"/>
    <x v="1"/>
    <n v="583"/>
    <n v="9290"/>
    <n v="0"/>
    <s v="220v"/>
    <m/>
  </r>
  <r>
    <x v="57"/>
    <s v="AÇO LAR"/>
    <x v="0"/>
    <d v="2024-11-09T00:00:00"/>
    <x v="74"/>
    <s v="Quitado"/>
    <x v="0"/>
    <x v="1"/>
    <n v="642"/>
    <n v="0"/>
    <n v="0"/>
    <s v="220v"/>
    <m/>
  </r>
  <r>
    <x v="58"/>
    <s v="CASA"/>
    <x v="5"/>
    <d v="2024-11-07T00:00:00"/>
    <x v="75"/>
    <s v="Quitado"/>
    <x v="2"/>
    <x v="2"/>
    <n v="105"/>
    <n v="0"/>
    <n v="0"/>
    <s v="220v"/>
    <m/>
  </r>
  <r>
    <x v="17"/>
    <s v="CASA"/>
    <x v="0"/>
    <d v="2024-11-07T00:00:00"/>
    <x v="75"/>
    <s v="Quitado"/>
    <x v="1"/>
    <x v="2"/>
    <n v="77"/>
    <n v="0"/>
    <n v="0"/>
    <s v="220v"/>
    <m/>
  </r>
  <r>
    <x v="2"/>
    <s v="BRAVA - CX"/>
    <x v="2"/>
    <d v="2024-10-25T00:00:00"/>
    <x v="76"/>
    <s v="Quitado"/>
    <x v="0"/>
    <x v="0"/>
    <n v="1557"/>
    <n v="9702"/>
    <n v="0"/>
    <s v="220v"/>
    <m/>
  </r>
  <r>
    <x v="56"/>
    <s v="CASA"/>
    <x v="0"/>
    <d v="2024-11-06T00:00:00"/>
    <x v="76"/>
    <s v="Quitado"/>
    <x v="2"/>
    <x v="2"/>
    <n v="133"/>
    <n v="0"/>
    <n v="0"/>
    <s v="220v"/>
    <m/>
  </r>
  <r>
    <x v="22"/>
    <s v="BRAVA Candeias  SDS-01"/>
    <x v="2"/>
    <d v="2024-10-23T00:00:00"/>
    <x v="77"/>
    <s v="Quitado"/>
    <x v="0"/>
    <x v="0"/>
    <n v="627"/>
    <n v="0"/>
    <n v="0"/>
    <s v="440v"/>
    <m/>
  </r>
  <r>
    <x v="22"/>
    <s v="BRAVA Candeias  SDS-01"/>
    <x v="3"/>
    <d v="2024-11-04T00:00:00"/>
    <x v="77"/>
    <s v="Quitado"/>
    <x v="2"/>
    <x v="0"/>
    <n v="170"/>
    <n v="0"/>
    <n v="0"/>
    <s v="440v"/>
    <m/>
  </r>
  <r>
    <x v="59"/>
    <s v="CASA"/>
    <x v="3"/>
    <d v="2024-11-04T00:00:00"/>
    <x v="77"/>
    <s v="Quitado"/>
    <x v="1"/>
    <x v="2"/>
    <n v="65"/>
    <n v="0"/>
    <n v="0"/>
    <s v="220v"/>
    <m/>
  </r>
  <r>
    <x v="58"/>
    <s v="CASA"/>
    <x v="8"/>
    <d v="2024-11-02T00:00:00"/>
    <x v="78"/>
    <s v="Quitado"/>
    <x v="2"/>
    <x v="2"/>
    <n v="608"/>
    <n v="0"/>
    <n v="0"/>
    <s v="220v"/>
    <m/>
  </r>
  <r>
    <x v="53"/>
    <s v="PETRO – TIÊ-11         "/>
    <x v="2"/>
    <d v="2024-10-09T00:00:00"/>
    <x v="79"/>
    <s v="Quitado"/>
    <x v="0"/>
    <x v="0"/>
    <n v="1557"/>
    <n v="11027"/>
    <n v="11357"/>
    <s v="220v"/>
    <m/>
  </r>
  <r>
    <x v="49"/>
    <s v="CASA"/>
    <x v="8"/>
    <d v="2024-11-01T00:00:00"/>
    <x v="79"/>
    <s v="Quitado"/>
    <x v="2"/>
    <x v="2"/>
    <n v="945"/>
    <n v="0"/>
    <n v="0"/>
    <s v="220v"/>
    <s v="Manutenção no motor de partida"/>
  </r>
  <r>
    <x v="48"/>
    <s v="CAN ENGENHARIA"/>
    <x v="0"/>
    <d v="2024-11-01T00:00:00"/>
    <x v="79"/>
    <s v="Quitado"/>
    <x v="0"/>
    <x v="1"/>
    <n v="508"/>
    <n v="0"/>
    <n v="0"/>
    <s v="220v"/>
    <m/>
  </r>
  <r>
    <x v="60"/>
    <s v="CASA"/>
    <x v="6"/>
    <d v="2024-11-01T00:00:00"/>
    <x v="79"/>
    <s v="Quitado"/>
    <x v="2"/>
    <x v="2"/>
    <n v="170"/>
    <n v="0"/>
    <n v="0"/>
    <s v="440v"/>
    <m/>
  </r>
  <r>
    <x v="50"/>
    <s v="BRAVA PDR-01"/>
    <x v="13"/>
    <d v="2024-11-01T00:00:00"/>
    <x v="79"/>
    <s v="Quitado"/>
    <x v="2"/>
    <x v="1"/>
    <n v="382"/>
    <n v="0"/>
    <n v="0"/>
    <s v="220v"/>
    <s v="Manutenção no motor de partida"/>
  </r>
  <r>
    <x v="33"/>
    <s v="FIQUE - SOLDA"/>
    <x v="2"/>
    <d v="2024-10-10T00:00:00"/>
    <x v="80"/>
    <s v="Quitado"/>
    <x v="0"/>
    <x v="0"/>
    <n v="693"/>
    <n v="2645"/>
    <n v="3021"/>
    <s v="220v"/>
    <m/>
  </r>
  <r>
    <x v="32"/>
    <s v="CONTERP – SPT 60"/>
    <x v="0"/>
    <d v="2024-10-11T00:00:00"/>
    <x v="80"/>
    <s v="Quitado"/>
    <x v="0"/>
    <x v="0"/>
    <n v="512"/>
    <n v="11284"/>
    <n v="0"/>
    <s v="220v"/>
    <m/>
  </r>
  <r>
    <x v="17"/>
    <s v="CASA"/>
    <x v="6"/>
    <d v="2024-10-30T00:00:00"/>
    <x v="81"/>
    <s v="Quitado"/>
    <x v="2"/>
    <x v="2"/>
    <n v="232"/>
    <n v="0"/>
    <n v="0"/>
    <s v="220v"/>
    <m/>
  </r>
  <r>
    <x v="60"/>
    <s v="CASA"/>
    <x v="6"/>
    <d v="2024-10-30T00:00:00"/>
    <x v="81"/>
    <s v="Quitado"/>
    <x v="1"/>
    <x v="2"/>
    <n v="62"/>
    <n v="0"/>
    <n v="0"/>
    <s v="220v"/>
    <m/>
  </r>
  <r>
    <x v="54"/>
    <s v="CONTERP – SPT 60"/>
    <x v="0"/>
    <d v="2024-10-24T00:00:00"/>
    <x v="81"/>
    <s v="Quitado"/>
    <x v="0"/>
    <x v="1"/>
    <n v="60"/>
    <n v="6610"/>
    <n v="0"/>
    <s v="440v"/>
    <m/>
  </r>
  <r>
    <x v="17"/>
    <s v="CASA"/>
    <x v="6"/>
    <d v="2024-10-30T00:00:00"/>
    <x v="81"/>
    <s v="Quitado"/>
    <x v="2"/>
    <x v="2"/>
    <n v="112"/>
    <n v="0"/>
    <n v="0"/>
    <s v="220v"/>
    <m/>
  </r>
  <r>
    <x v="61"/>
    <s v="BRAVA PDR-01"/>
    <x v="2"/>
    <d v="2024-10-09T00:00:00"/>
    <x v="81"/>
    <s v="Quitado"/>
    <x v="0"/>
    <x v="1"/>
    <n v="649"/>
    <n v="0"/>
    <n v="17462"/>
    <s v="440v"/>
    <m/>
  </r>
  <r>
    <x v="50"/>
    <s v="BRAVA PDR-01"/>
    <x v="2"/>
    <d v="2024-10-09T00:00:00"/>
    <x v="81"/>
    <s v="Quitado"/>
    <x v="0"/>
    <x v="1"/>
    <n v="467"/>
    <n v="0"/>
    <n v="5625"/>
    <s v="440v"/>
    <m/>
  </r>
  <r>
    <x v="17"/>
    <s v="CASA"/>
    <x v="11"/>
    <d v="2024-10-30T00:00:00"/>
    <x v="81"/>
    <s v="Quitado"/>
    <x v="1"/>
    <x v="2"/>
    <n v="14"/>
    <n v="0"/>
    <n v="0"/>
    <s v="220v"/>
    <m/>
  </r>
  <r>
    <x v="49"/>
    <s v="CASA"/>
    <x v="0"/>
    <d v="2024-10-29T00:00:00"/>
    <x v="82"/>
    <s v="Quitado"/>
    <x v="0"/>
    <x v="2"/>
    <n v="627"/>
    <n v="0"/>
    <n v="0"/>
    <s v="220v"/>
    <m/>
  </r>
  <r>
    <x v="60"/>
    <s v="CASA"/>
    <x v="3"/>
    <d v="2024-10-29T00:00:00"/>
    <x v="82"/>
    <s v="Quitado"/>
    <x v="2"/>
    <x v="2"/>
    <n v="500"/>
    <n v="0"/>
    <n v="0"/>
    <s v="220v"/>
    <s v="bateria nova"/>
  </r>
  <r>
    <x v="60"/>
    <s v="CASA"/>
    <x v="3"/>
    <d v="2024-10-29T00:00:00"/>
    <x v="82"/>
    <s v="Quitado"/>
    <x v="0"/>
    <x v="2"/>
    <n v="425"/>
    <n v="0"/>
    <n v="0"/>
    <s v="220v"/>
    <m/>
  </r>
  <r>
    <x v="60"/>
    <s v="CASA"/>
    <x v="13"/>
    <d v="2024-10-29T00:00:00"/>
    <x v="82"/>
    <s v="Quitado"/>
    <x v="2"/>
    <x v="2"/>
    <n v="400"/>
    <n v="0"/>
    <n v="0"/>
    <s v="440v"/>
    <m/>
  </r>
  <r>
    <x v="58"/>
    <s v="CASA"/>
    <x v="13"/>
    <d v="2024-10-29T00:00:00"/>
    <x v="82"/>
    <s v="Quitado"/>
    <x v="2"/>
    <x v="2"/>
    <n v="395"/>
    <n v="0"/>
    <n v="0"/>
    <s v="220v"/>
    <m/>
  </r>
  <r>
    <x v="9"/>
    <s v="CASA"/>
    <x v="6"/>
    <d v="2024-10-26T00:00:00"/>
    <x v="83"/>
    <s v="Quitado"/>
    <x v="0"/>
    <x v="2"/>
    <n v="214"/>
    <n v="0"/>
    <n v="0"/>
    <s v="220v"/>
    <m/>
  </r>
  <r>
    <x v="1"/>
    <s v="CASA"/>
    <x v="8"/>
    <d v="2024-10-26T00:00:00"/>
    <x v="83"/>
    <s v="Quitado"/>
    <x v="1"/>
    <x v="2"/>
    <n v="74"/>
    <n v="0"/>
    <n v="0"/>
    <s v="440v"/>
    <m/>
  </r>
  <r>
    <x v="39"/>
    <s v="Pão Gostoso"/>
    <x v="5"/>
    <d v="2024-08-16T00:00:00"/>
    <x v="84"/>
    <s v="Quitado"/>
    <x v="3"/>
    <x v="3"/>
    <n v="0"/>
    <n v="0"/>
    <n v="0"/>
    <s v="220v"/>
    <m/>
  </r>
  <r>
    <x v="10"/>
    <s v="PR-14    - MIRANGA"/>
    <x v="0"/>
    <d v="2024-09-20T00:00:00"/>
    <x v="85"/>
    <s v="Quitado"/>
    <x v="0"/>
    <x v="0"/>
    <n v="749"/>
    <n v="0"/>
    <n v="0"/>
    <s v="220v"/>
    <m/>
  </r>
  <r>
    <x v="3"/>
    <s v="CASA"/>
    <x v="9"/>
    <d v="2024-10-24T00:00:00"/>
    <x v="85"/>
    <s v="Quitado"/>
    <x v="0"/>
    <x v="2"/>
    <n v="567"/>
    <n v="0"/>
    <n v="0"/>
    <s v="220v"/>
    <m/>
  </r>
  <r>
    <x v="1"/>
    <s v="CASA"/>
    <x v="5"/>
    <d v="2024-10-24T00:00:00"/>
    <x v="85"/>
    <s v="Quitado"/>
    <x v="0"/>
    <x v="2"/>
    <n v="163"/>
    <n v="0"/>
    <n v="0"/>
    <s v="220v"/>
    <m/>
  </r>
  <r>
    <x v="22"/>
    <s v="BRAVA Candeias  SDS-01"/>
    <x v="5"/>
    <d v="2024-10-20T00:00:00"/>
    <x v="86"/>
    <s v="Quitado"/>
    <x v="0"/>
    <x v="1"/>
    <n v="522"/>
    <n v="0"/>
    <n v="19675"/>
    <s v="440v"/>
    <m/>
  </r>
  <r>
    <x v="62"/>
    <s v="PECOM - Estação Ferrolho            "/>
    <x v="5"/>
    <d v="2024-10-16T00:00:00"/>
    <x v="86"/>
    <s v="Quitado"/>
    <x v="0"/>
    <x v="1"/>
    <n v="432"/>
    <n v="14866"/>
    <n v="14867"/>
    <s v="440v"/>
    <m/>
  </r>
  <r>
    <x v="55"/>
    <s v="PECOM - Estação Ferrolho                "/>
    <x v="5"/>
    <d v="2024-10-16T00:00:00"/>
    <x v="86"/>
    <s v="Quitado"/>
    <x v="0"/>
    <x v="1"/>
    <n v="432"/>
    <n v="23553"/>
    <n v="23553"/>
    <s v="440v"/>
    <m/>
  </r>
  <r>
    <x v="63"/>
    <s v="CASA"/>
    <x v="0"/>
    <d v="2024-10-23T00:00:00"/>
    <x v="86"/>
    <s v="Quitado"/>
    <x v="2"/>
    <x v="0"/>
    <n v="315"/>
    <n v="0"/>
    <n v="0"/>
    <s v="220v"/>
    <m/>
  </r>
  <r>
    <x v="54"/>
    <s v="CASA"/>
    <x v="3"/>
    <d v="2024-10-22T00:00:00"/>
    <x v="87"/>
    <s v="Quitado"/>
    <x v="0"/>
    <x v="2"/>
    <n v="538"/>
    <n v="0"/>
    <n v="0"/>
    <s v="220v"/>
    <s v="TROCA DE BATERIA"/>
  </r>
  <r>
    <x v="64"/>
    <s v="SPT-24"/>
    <x v="5"/>
    <d v="2024-10-22T00:00:00"/>
    <x v="87"/>
    <s v="Quitado"/>
    <x v="2"/>
    <x v="1"/>
    <n v="245"/>
    <n v="0"/>
    <n v="0"/>
    <s v="220v"/>
    <m/>
  </r>
  <r>
    <x v="61"/>
    <s v="BRAVA PDR-01"/>
    <x v="2"/>
    <d v="2024-10-22T00:00:00"/>
    <x v="87"/>
    <s v="Quitado"/>
    <x v="0"/>
    <x v="1"/>
    <n v="152"/>
    <n v="0"/>
    <n v="0"/>
    <s v="220v"/>
    <m/>
  </r>
  <r>
    <x v="65"/>
    <s v="CASA"/>
    <x v="6"/>
    <d v="2024-10-21T00:00:00"/>
    <x v="88"/>
    <s v="Quitado"/>
    <x v="0"/>
    <x v="2"/>
    <n v="438"/>
    <n v="0"/>
    <n v="0"/>
    <s v="220v"/>
    <m/>
  </r>
  <r>
    <x v="22"/>
    <s v="BRAVA Candeias  SDS-01"/>
    <x v="2"/>
    <d v="2024-10-10T00:00:00"/>
    <x v="89"/>
    <s v="Quitado"/>
    <x v="0"/>
    <x v="0"/>
    <n v="674"/>
    <n v="0"/>
    <n v="0"/>
    <s v="220v"/>
    <m/>
  </r>
  <r>
    <x v="31"/>
    <s v="CASA"/>
    <x v="3"/>
    <d v="2024-10-19T00:00:00"/>
    <x v="90"/>
    <s v="Quitado"/>
    <x v="0"/>
    <x v="2"/>
    <n v="705"/>
    <n v="0"/>
    <n v="0"/>
    <s v="220v"/>
    <m/>
  </r>
  <r>
    <x v="28"/>
    <s v="SPT-45"/>
    <x v="10"/>
    <d v="2024-10-19T00:00:00"/>
    <x v="90"/>
    <s v="Quitado"/>
    <x v="0"/>
    <x v="1"/>
    <n v="0"/>
    <n v="740"/>
    <n v="740"/>
    <s v="220v"/>
    <m/>
  </r>
  <r>
    <x v="1"/>
    <s v="CASA"/>
    <x v="9"/>
    <d v="2024-10-16T00:00:00"/>
    <x v="91"/>
    <s v="Quitado"/>
    <x v="0"/>
    <x v="2"/>
    <n v="796"/>
    <n v="8568"/>
    <n v="0"/>
    <s v="220v"/>
    <m/>
  </r>
  <r>
    <x v="62"/>
    <s v="PECOM - Estação Ferrolho            "/>
    <x v="2"/>
    <d v="2024-09-26T00:00:00"/>
    <x v="91"/>
    <s v="Quitado"/>
    <x v="0"/>
    <x v="1"/>
    <n v="223"/>
    <n v="0"/>
    <n v="14866"/>
    <s v="220v"/>
    <m/>
  </r>
  <r>
    <x v="48"/>
    <s v="CASA"/>
    <x v="6"/>
    <d v="2024-10-16T00:00:00"/>
    <x v="91"/>
    <s v="Quitado"/>
    <x v="1"/>
    <x v="2"/>
    <n v="72"/>
    <n v="0"/>
    <n v="0"/>
    <s v="220v"/>
    <m/>
  </r>
  <r>
    <x v="58"/>
    <s v="CASA"/>
    <x v="9"/>
    <d v="2024-10-16T00:00:00"/>
    <x v="91"/>
    <s v="Quitado"/>
    <x v="1"/>
    <x v="2"/>
    <n v="16"/>
    <n v="0"/>
    <n v="0"/>
    <s v="440v"/>
    <m/>
  </r>
  <r>
    <x v="55"/>
    <s v="PECOM - Estação Ferrolho                "/>
    <x v="2"/>
    <d v="2024-09-26T00:00:00"/>
    <x v="91"/>
    <s v="Quitado"/>
    <x v="0"/>
    <x v="1"/>
    <n v="16"/>
    <n v="0"/>
    <n v="23553"/>
    <s v="220v"/>
    <m/>
  </r>
  <r>
    <x v="66"/>
    <s v="CASA"/>
    <x v="1"/>
    <d v="2024-10-14T00:00:00"/>
    <x v="92"/>
    <s v="Quitado"/>
    <x v="2"/>
    <x v="2"/>
    <n v="2781"/>
    <n v="0"/>
    <n v="0"/>
    <s v="220v"/>
    <m/>
  </r>
  <r>
    <x v="9"/>
    <s v="CASA"/>
    <x v="9"/>
    <d v="2024-10-14T00:00:00"/>
    <x v="92"/>
    <s v="Quitado"/>
    <x v="2"/>
    <x v="2"/>
    <n v="977"/>
    <n v="0"/>
    <n v="0"/>
    <s v="440v"/>
    <m/>
  </r>
  <r>
    <x v="48"/>
    <s v="CASA"/>
    <x v="3"/>
    <d v="2024-10-14T00:00:00"/>
    <x v="92"/>
    <s v="Quitado"/>
    <x v="2"/>
    <x v="2"/>
    <n v="701"/>
    <n v="0"/>
    <n v="0"/>
    <s v="440v"/>
    <m/>
  </r>
  <r>
    <x v="48"/>
    <s v="CASA"/>
    <x v="3"/>
    <d v="2024-10-14T00:00:00"/>
    <x v="92"/>
    <s v="Quitado"/>
    <x v="1"/>
    <x v="2"/>
    <n v="54"/>
    <n v="0"/>
    <n v="0"/>
    <s v="220v"/>
    <m/>
  </r>
  <r>
    <x v="64"/>
    <s v="SPT-24"/>
    <x v="10"/>
    <d v="2024-10-14T00:00:00"/>
    <x v="92"/>
    <s v="Quitado"/>
    <x v="0"/>
    <x v="1"/>
    <m/>
    <n v="19783"/>
    <n v="19783"/>
    <s v="220v"/>
    <m/>
  </r>
  <r>
    <x v="17"/>
    <s v="CASA"/>
    <x v="6"/>
    <d v="2024-10-14T00:00:00"/>
    <x v="92"/>
    <s v="Quitado"/>
    <x v="0"/>
    <x v="2"/>
    <n v="378"/>
    <n v="0"/>
    <n v="0"/>
    <s v="220v"/>
    <m/>
  </r>
  <r>
    <x v="63"/>
    <s v="CONTERP – SPT 60"/>
    <x v="7"/>
    <d v="2024-09-09T00:00:00"/>
    <x v="93"/>
    <s v="Quitado"/>
    <x v="0"/>
    <x v="0"/>
    <n v="588"/>
    <n v="0"/>
    <n v="0"/>
    <s v="220v"/>
    <m/>
  </r>
  <r>
    <x v="32"/>
    <s v="CONTERP – SPT 60"/>
    <x v="7"/>
    <d v="2024-10-03T00:00:00"/>
    <x v="93"/>
    <s v="Quitado"/>
    <x v="3"/>
    <x v="1"/>
    <m/>
    <n v="0"/>
    <n v="0"/>
    <s v="220v"/>
    <m/>
  </r>
  <r>
    <x v="17"/>
    <s v="CASA"/>
    <x v="9"/>
    <d v="2024-10-11T00:00:00"/>
    <x v="93"/>
    <s v="Quitado"/>
    <x v="2"/>
    <x v="2"/>
    <n v="972"/>
    <n v="0"/>
    <n v="0"/>
    <s v="220v"/>
    <m/>
  </r>
  <r>
    <x v="22"/>
    <s v="BRAVA Candeias  SDS-01"/>
    <x v="2"/>
    <d v="2024-10-01T00:00:00"/>
    <x v="94"/>
    <s v="Quitado"/>
    <x v="0"/>
    <x v="1"/>
    <n v="809"/>
    <n v="0"/>
    <n v="19360"/>
    <s v="220v"/>
    <s v="troca de tampa de radiador"/>
  </r>
  <r>
    <x v="17"/>
    <s v="CASA"/>
    <x v="0"/>
    <d v="2024-10-10T00:00:00"/>
    <x v="94"/>
    <s v="Quitado"/>
    <x v="2"/>
    <x v="2"/>
    <n v="2088"/>
    <n v="0"/>
    <n v="0"/>
    <s v="440v"/>
    <m/>
  </r>
  <r>
    <x v="50"/>
    <s v="BRAVA PDR-01"/>
    <x v="5"/>
    <d v="2024-09-19T00:00:00"/>
    <x v="95"/>
    <s v="Quitado"/>
    <x v="0"/>
    <x v="1"/>
    <n v="476"/>
    <n v="0"/>
    <n v="5318"/>
    <s v="220v"/>
    <m/>
  </r>
  <r>
    <x v="61"/>
    <s v="BRAVA PDR-01"/>
    <x v="5"/>
    <d v="2024-09-19T00:00:00"/>
    <x v="95"/>
    <s v="Quitado"/>
    <x v="0"/>
    <x v="1"/>
    <n v="476"/>
    <n v="17057"/>
    <n v="17265"/>
    <s v="220v"/>
    <m/>
  </r>
  <r>
    <x v="53"/>
    <s v="PETRO – TIÊ-11         "/>
    <x v="5"/>
    <d v="2024-10-08T00:00:00"/>
    <x v="96"/>
    <s v="Quitado"/>
    <x v="0"/>
    <x v="1"/>
    <n v="485"/>
    <n v="0"/>
    <n v="0"/>
    <s v="220v"/>
    <m/>
  </r>
  <r>
    <x v="53"/>
    <s v="PETRO – TIÊ-11         "/>
    <x v="5"/>
    <d v="2024-10-04T00:00:00"/>
    <x v="96"/>
    <s v="Quitado"/>
    <x v="0"/>
    <x v="1"/>
    <n v="139"/>
    <n v="10723"/>
    <n v="11027"/>
    <s v="220v"/>
    <m/>
  </r>
  <r>
    <x v="28"/>
    <s v="SPT-45"/>
    <x v="10"/>
    <d v="2024-09-17T00:00:00"/>
    <x v="96"/>
    <s v="Quitado"/>
    <x v="0"/>
    <x v="0"/>
    <m/>
    <n v="481"/>
    <n v="0"/>
    <s v="220v"/>
    <m/>
  </r>
  <r>
    <x v="17"/>
    <s v="CASA"/>
    <x v="13"/>
    <d v="2024-10-07T00:00:00"/>
    <x v="97"/>
    <s v="Quitado"/>
    <x v="2"/>
    <x v="2"/>
    <n v="144"/>
    <n v="0"/>
    <n v="0"/>
    <s v="440v"/>
    <s v="Serviço de Alternador "/>
  </r>
  <r>
    <x v="35"/>
    <s v="CASA"/>
    <x v="6"/>
    <d v="2024-10-04T00:00:00"/>
    <x v="98"/>
    <s v="Quitado"/>
    <x v="0"/>
    <x v="2"/>
    <n v="269"/>
    <n v="0"/>
    <n v="0"/>
    <s v="220v"/>
    <m/>
  </r>
  <r>
    <x v="35"/>
    <s v="CASA"/>
    <x v="6"/>
    <d v="2024-10-04T00:00:00"/>
    <x v="98"/>
    <s v="Quitado"/>
    <x v="1"/>
    <x v="2"/>
    <n v="15"/>
    <n v="0"/>
    <n v="0"/>
    <s v="220v"/>
    <m/>
  </r>
  <r>
    <x v="53"/>
    <s v="PETRO – TIÊ-11         "/>
    <x v="2"/>
    <d v="2024-09-15T00:00:00"/>
    <x v="98"/>
    <s v="Quitado"/>
    <x v="3"/>
    <x v="3"/>
    <m/>
    <n v="10723"/>
    <n v="0"/>
    <s v="220v"/>
    <m/>
  </r>
  <r>
    <x v="2"/>
    <s v="CASA"/>
    <x v="9"/>
    <d v="2024-10-02T00:00:00"/>
    <x v="99"/>
    <s v="Quitado"/>
    <x v="0"/>
    <x v="2"/>
    <n v="2466"/>
    <n v="0"/>
    <n v="0"/>
    <s v="220v"/>
    <m/>
  </r>
  <r>
    <x v="7"/>
    <s v="CASA"/>
    <x v="5"/>
    <d v="2024-10-02T00:00:00"/>
    <x v="99"/>
    <s v="Quitado"/>
    <x v="1"/>
    <x v="2"/>
    <n v="61"/>
    <n v="0"/>
    <n v="0"/>
    <s v="220v"/>
    <m/>
  </r>
  <r>
    <x v="22"/>
    <s v="BRAVA Candeias  SDS-01"/>
    <x v="2"/>
    <d v="2024-09-20T00:00:00"/>
    <x v="100"/>
    <s v="Quitado"/>
    <x v="0"/>
    <x v="0"/>
    <n v="748"/>
    <n v="18896"/>
    <n v="0"/>
    <s v="440v"/>
    <m/>
  </r>
  <r>
    <x v="23"/>
    <s v="BRAVA  RIO VENTURA"/>
    <x v="2"/>
    <d v="2024-08-28T00:00:00"/>
    <x v="100"/>
    <s v="Quitado"/>
    <x v="3"/>
    <x v="3"/>
    <m/>
    <n v="0"/>
    <n v="0"/>
    <s v="440v"/>
    <m/>
  </r>
  <r>
    <x v="24"/>
    <s v="BRAVA  ESTAÇÃO OLINDA"/>
    <x v="2"/>
    <d v="2024-08-28T00:00:00"/>
    <x v="100"/>
    <s v="Quitado"/>
    <x v="3"/>
    <x v="3"/>
    <m/>
    <n v="0"/>
    <n v="0"/>
    <s v="440v"/>
    <m/>
  </r>
  <r>
    <x v="13"/>
    <s v="PR-04 - ALAGOAS"/>
    <x v="5"/>
    <d v="2024-09-11T00:00:00"/>
    <x v="100"/>
    <s v="Quitado"/>
    <x v="0"/>
    <x v="1"/>
    <m/>
    <n v="9799"/>
    <n v="0"/>
    <s v="220v"/>
    <m/>
  </r>
  <r>
    <x v="34"/>
    <s v="PR-04 -ALAGOAS"/>
    <x v="5"/>
    <d v="2024-07-12T00:00:00"/>
    <x v="100"/>
    <s v="Quitado"/>
    <x v="0"/>
    <x v="1"/>
    <m/>
    <n v="3592"/>
    <n v="0"/>
    <s v="220v"/>
    <m/>
  </r>
  <r>
    <x v="38"/>
    <s v="CASA"/>
    <x v="7"/>
    <d v="2024-09-26T00:00:00"/>
    <x v="101"/>
    <s v="Quitado"/>
    <x v="2"/>
    <x v="2"/>
    <n v="6326.2"/>
    <n v="0"/>
    <n v="0"/>
    <s v="220v"/>
    <s v="Serviço de Motor"/>
  </r>
  <r>
    <x v="67"/>
    <s v="PRONTA SERVIÇOS DE CONSTRUÇÃO LTDA"/>
    <x v="5"/>
    <d v="2024-08-23T00:00:00"/>
    <x v="101"/>
    <s v="Quitado"/>
    <x v="0"/>
    <x v="0"/>
    <n v="566"/>
    <n v="0"/>
    <n v="68"/>
    <s v="220v"/>
    <m/>
  </r>
  <r>
    <x v="55"/>
    <s v="PECOM - Estação Ferrolho                "/>
    <x v="2"/>
    <d v="2024-09-06T00:00:00"/>
    <x v="101"/>
    <s v="Quitado"/>
    <x v="0"/>
    <x v="1"/>
    <n v="540"/>
    <n v="0"/>
    <n v="23553"/>
    <s v="440v"/>
    <s v="TROCA DE CORREIA"/>
  </r>
  <r>
    <x v="62"/>
    <s v="PECOM - Estação Ferrolho            "/>
    <x v="2"/>
    <d v="2024-09-06T00:00:00"/>
    <x v="101"/>
    <s v="Quitado"/>
    <x v="0"/>
    <x v="1"/>
    <n v="395"/>
    <n v="14658"/>
    <n v="14866"/>
    <s v="440v"/>
    <m/>
  </r>
  <r>
    <x v="56"/>
    <s v="CASA"/>
    <x v="6"/>
    <d v="2024-09-25T00:00:00"/>
    <x v="102"/>
    <s v="Quitado"/>
    <x v="2"/>
    <x v="2"/>
    <n v="864"/>
    <n v="0"/>
    <n v="0"/>
    <s v="220v"/>
    <m/>
  </r>
  <r>
    <x v="58"/>
    <s v="CASA"/>
    <x v="9"/>
    <d v="2024-09-25T00:00:00"/>
    <x v="102"/>
    <s v="Quitado"/>
    <x v="0"/>
    <x v="2"/>
    <n v="459"/>
    <n v="0"/>
    <n v="0"/>
    <s v="220v"/>
    <m/>
  </r>
  <r>
    <x v="65"/>
    <s v="DAM SERVICOS E MANUTENCOES INDUSTRIAIS LTDA"/>
    <x v="5"/>
    <d v="2024-09-06T00:00:00"/>
    <x v="103"/>
    <s v="Quitado"/>
    <x v="1"/>
    <x v="1"/>
    <n v="79"/>
    <n v="0"/>
    <n v="0"/>
    <s v="220v"/>
    <m/>
  </r>
  <r>
    <x v="50"/>
    <s v="BRAVA PDR-01"/>
    <x v="2"/>
    <d v="2024-09-19T00:00:00"/>
    <x v="103"/>
    <s v="Quitado"/>
    <x v="2"/>
    <x v="1"/>
    <n v="293"/>
    <n v="0"/>
    <n v="0"/>
    <s v="220v"/>
    <m/>
  </r>
  <r>
    <x v="33"/>
    <s v="CASA"/>
    <x v="6"/>
    <d v="2024-09-21T00:00:00"/>
    <x v="104"/>
    <s v="Quitado"/>
    <x v="2"/>
    <x v="2"/>
    <n v="797"/>
    <n v="0"/>
    <n v="0"/>
    <s v="220v"/>
    <m/>
  </r>
  <r>
    <x v="32"/>
    <s v="CASA"/>
    <x v="7"/>
    <d v="2024-09-20T00:00:00"/>
    <x v="105"/>
    <s v="Quitado"/>
    <x v="2"/>
    <x v="2"/>
    <n v="768"/>
    <n v="0"/>
    <n v="0"/>
    <s v="220v"/>
    <m/>
  </r>
  <r>
    <x v="22"/>
    <s v="BRAVA Candeias  SDS-01"/>
    <x v="2"/>
    <d v="2024-09-06T00:00:00"/>
    <x v="105"/>
    <s v="Quitado"/>
    <x v="0"/>
    <x v="0"/>
    <n v="407"/>
    <n v="18559"/>
    <n v="18896"/>
    <s v="220v"/>
    <m/>
  </r>
  <r>
    <x v="50"/>
    <s v="BRAVA PDR-01"/>
    <x v="2"/>
    <d v="2024-08-30T00:00:00"/>
    <x v="106"/>
    <s v="Quitado"/>
    <x v="0"/>
    <x v="1"/>
    <n v="573"/>
    <n v="4858"/>
    <n v="5051"/>
    <s v="220v"/>
    <s v="olhar radiador verificar temperatura"/>
  </r>
  <r>
    <x v="61"/>
    <s v="BRAVA PDR-01"/>
    <x v="2"/>
    <d v="2024-08-30T00:00:00"/>
    <x v="106"/>
    <s v="Quitado"/>
    <x v="0"/>
    <x v="1"/>
    <n v="573"/>
    <n v="16764"/>
    <n v="17057"/>
    <s v="220v"/>
    <m/>
  </r>
  <r>
    <x v="33"/>
    <s v="CASA"/>
    <x v="0"/>
    <d v="2024-09-18T00:00:00"/>
    <x v="107"/>
    <s v="Quitado"/>
    <x v="2"/>
    <x v="2"/>
    <n v="1809"/>
    <n v="0"/>
    <n v="0"/>
    <s v="220v"/>
    <m/>
  </r>
  <r>
    <x v="7"/>
    <s v="CASA"/>
    <x v="1"/>
    <d v="2024-09-18T00:00:00"/>
    <x v="107"/>
    <s v="Quitado"/>
    <x v="2"/>
    <x v="2"/>
    <n v="1710"/>
    <n v="0"/>
    <n v="0"/>
    <s v="220v"/>
    <m/>
  </r>
  <r>
    <x v="32"/>
    <s v="CASA"/>
    <x v="7"/>
    <d v="2024-09-18T00:00:00"/>
    <x v="107"/>
    <s v="Quitado"/>
    <x v="2"/>
    <x v="2"/>
    <n v="528"/>
    <n v="0"/>
    <n v="0"/>
    <s v="220v"/>
    <m/>
  </r>
  <r>
    <x v="56"/>
    <s v="CASA"/>
    <x v="3"/>
    <d v="2024-09-18T00:00:00"/>
    <x v="107"/>
    <s v="Quitado"/>
    <x v="1"/>
    <x v="2"/>
    <n v="72"/>
    <n v="0"/>
    <n v="0"/>
    <s v="220v"/>
    <m/>
  </r>
  <r>
    <x v="10"/>
    <s v="CASA"/>
    <x v="6"/>
    <d v="2024-09-17T00:00:00"/>
    <x v="108"/>
    <s v="Quitado"/>
    <x v="2"/>
    <x v="2"/>
    <n v="850"/>
    <n v="0"/>
    <n v="0"/>
    <s v="220v"/>
    <m/>
  </r>
  <r>
    <x v="33"/>
    <s v="CASA"/>
    <x v="0"/>
    <d v="2024-09-16T00:00:00"/>
    <x v="109"/>
    <s v="Quitado"/>
    <x v="2"/>
    <x v="2"/>
    <n v="1262"/>
    <n v="0"/>
    <n v="0"/>
    <s v="220v"/>
    <m/>
  </r>
  <r>
    <x v="56"/>
    <s v="CASA"/>
    <x v="0"/>
    <d v="2024-09-16T00:00:00"/>
    <x v="109"/>
    <s v="Quitado"/>
    <x v="2"/>
    <x v="2"/>
    <n v="636"/>
    <n v="0"/>
    <n v="0"/>
    <s v="220v"/>
    <m/>
  </r>
  <r>
    <x v="53"/>
    <s v="PETRO – TIÊ-11         "/>
    <x v="2"/>
    <d v="2024-09-03T00:00:00"/>
    <x v="110"/>
    <s v="Quitado"/>
    <x v="0"/>
    <x v="0"/>
    <n v="1605"/>
    <n v="10428"/>
    <n v="10723"/>
    <s v="220v"/>
    <m/>
  </r>
  <r>
    <x v="2"/>
    <s v="ALVOPETRO"/>
    <x v="5"/>
    <d v="2024-08-22T00:00:00"/>
    <x v="110"/>
    <s v="Quitado"/>
    <x v="0"/>
    <x v="0"/>
    <n v="1529"/>
    <n v="9160"/>
    <n v="9160"/>
    <s v="220v"/>
    <m/>
  </r>
  <r>
    <x v="19"/>
    <s v="ALVOPETRO"/>
    <x v="5"/>
    <d v="2024-08-17T00:00:00"/>
    <x v="110"/>
    <s v="Quitado"/>
    <x v="0"/>
    <x v="0"/>
    <n v="199"/>
    <n v="14073"/>
    <n v="14531"/>
    <s v="220v"/>
    <m/>
  </r>
  <r>
    <x v="56"/>
    <s v="CASA"/>
    <x v="0"/>
    <d v="2024-09-14T00:00:00"/>
    <x v="111"/>
    <s v="Quitado"/>
    <x v="1"/>
    <x v="2"/>
    <n v="198"/>
    <n v="0"/>
    <n v="0"/>
    <s v="220v"/>
    <m/>
  </r>
  <r>
    <x v="68"/>
    <s v="CASA"/>
    <x v="0"/>
    <d v="2024-09-14T00:00:00"/>
    <x v="111"/>
    <s v="Quitado"/>
    <x v="1"/>
    <x v="2"/>
    <n v="167"/>
    <n v="0"/>
    <n v="0"/>
    <s v="220v"/>
    <m/>
  </r>
  <r>
    <x v="32"/>
    <s v="CASA"/>
    <x v="5"/>
    <d v="2024-09-14T00:00:00"/>
    <x v="111"/>
    <s v="Quitado"/>
    <x v="2"/>
    <x v="2"/>
    <n v="121"/>
    <n v="0"/>
    <n v="0"/>
    <s v="220v"/>
    <s v="Manutenção no motor de partida"/>
  </r>
  <r>
    <x v="54"/>
    <s v="CASA"/>
    <x v="5"/>
    <d v="2024-09-14T00:00:00"/>
    <x v="111"/>
    <s v="Quitado"/>
    <x v="0"/>
    <x v="2"/>
    <n v="120"/>
    <n v="0"/>
    <n v="0"/>
    <s v="220v"/>
    <m/>
  </r>
  <r>
    <x v="56"/>
    <s v="CASA"/>
    <x v="0"/>
    <d v="2024-09-13T00:00:00"/>
    <x v="112"/>
    <s v="Quitado"/>
    <x v="2"/>
    <x v="2"/>
    <n v="3559"/>
    <n v="0"/>
    <n v="0"/>
    <s v="220v"/>
    <m/>
  </r>
  <r>
    <x v="68"/>
    <s v="CASA"/>
    <x v="7"/>
    <d v="2024-09-13T00:00:00"/>
    <x v="112"/>
    <s v="Quitado"/>
    <x v="0"/>
    <x v="2"/>
    <n v="1020"/>
    <n v="0"/>
    <n v="0"/>
    <s v="440v"/>
    <m/>
  </r>
  <r>
    <x v="32"/>
    <s v="CASA"/>
    <x v="7"/>
    <d v="2024-09-13T00:00:00"/>
    <x v="112"/>
    <s v="Quitado"/>
    <x v="0"/>
    <x v="2"/>
    <n v="527"/>
    <n v="0"/>
    <n v="0"/>
    <s v="220v"/>
    <m/>
  </r>
  <r>
    <x v="54"/>
    <s v="CASA"/>
    <x v="5"/>
    <d v="2024-09-13T00:00:00"/>
    <x v="112"/>
    <s v="Quitado"/>
    <x v="1"/>
    <x v="2"/>
    <n v="16"/>
    <n v="0"/>
    <n v="0"/>
    <s v="220v"/>
    <m/>
  </r>
  <r>
    <x v="13"/>
    <s v="PR-04 - ALAGOAS"/>
    <x v="5"/>
    <d v="2024-09-11T00:00:00"/>
    <x v="113"/>
    <s v="Quitado"/>
    <x v="0"/>
    <x v="1"/>
    <n v="288"/>
    <n v="0"/>
    <n v="0"/>
    <s v="220v"/>
    <m/>
  </r>
  <r>
    <x v="10"/>
    <s v="CASA"/>
    <x v="0"/>
    <d v="2024-09-09T00:00:00"/>
    <x v="114"/>
    <s v="Quitado"/>
    <x v="2"/>
    <x v="2"/>
    <n v="1047"/>
    <n v="0"/>
    <n v="0"/>
    <s v="440v"/>
    <s v="corretiva / serviço de alternador"/>
  </r>
  <r>
    <x v="16"/>
    <s v="CASA"/>
    <x v="1"/>
    <d v="2024-09-09T00:00:00"/>
    <x v="114"/>
    <s v="Quitado"/>
    <x v="2"/>
    <x v="2"/>
    <n v="402"/>
    <n v="0"/>
    <n v="0"/>
    <s v="220v"/>
    <m/>
  </r>
  <r>
    <x v="28"/>
    <s v="SPT-45"/>
    <x v="7"/>
    <d v="2024-09-09T00:00:00"/>
    <x v="114"/>
    <s v="Quitado"/>
    <x v="0"/>
    <x v="2"/>
    <n v="396"/>
    <n v="0"/>
    <n v="0"/>
    <s v="220v"/>
    <m/>
  </r>
  <r>
    <x v="63"/>
    <s v="CONTERP – SPT 60"/>
    <x v="2"/>
    <d v="2024-08-23T00:00:00"/>
    <x v="114"/>
    <s v="Quitado"/>
    <x v="0"/>
    <x v="0"/>
    <n v="395"/>
    <n v="56117"/>
    <n v="56117"/>
    <s v="220v"/>
    <m/>
  </r>
  <r>
    <x v="69"/>
    <s v="BRAVA - CATU - BASE"/>
    <x v="7"/>
    <d v="2024-09-09T00:00:00"/>
    <x v="114"/>
    <s v="Quitado"/>
    <x v="2"/>
    <x v="2"/>
    <n v="245"/>
    <n v="0"/>
    <n v="0"/>
    <s v="220v"/>
    <m/>
  </r>
  <r>
    <x v="10"/>
    <s v="CASA"/>
    <x v="7"/>
    <d v="2024-09-09T00:00:00"/>
    <x v="114"/>
    <s v="Quitado"/>
    <x v="1"/>
    <x v="2"/>
    <n v="87.2"/>
    <n v="0"/>
    <n v="0"/>
    <s v="220v"/>
    <m/>
  </r>
  <r>
    <x v="22"/>
    <s v="BRAVA Candeias  SDS-01"/>
    <x v="2"/>
    <d v="2024-08-26T00:00:00"/>
    <x v="115"/>
    <s v="Quitado"/>
    <x v="0"/>
    <x v="0"/>
    <n v="374"/>
    <n v="18298"/>
    <n v="18559"/>
    <s v="220v"/>
    <m/>
  </r>
  <r>
    <x v="62"/>
    <s v="PECOM - Estação Ferrolho            "/>
    <x v="2"/>
    <d v="2024-08-09T00:00:00"/>
    <x v="115"/>
    <s v="Quitado"/>
    <x v="0"/>
    <x v="0"/>
    <n v="331"/>
    <n v="13956"/>
    <n v="14658"/>
    <s v="220v"/>
    <m/>
  </r>
  <r>
    <x v="55"/>
    <s v="PECOM - Estação Ferrolho                "/>
    <x v="2"/>
    <d v="2024-08-09T00:00:00"/>
    <x v="115"/>
    <s v="Quitado"/>
    <x v="0"/>
    <x v="0"/>
    <n v="286"/>
    <n v="23078"/>
    <n v="0"/>
    <s v="220v"/>
    <m/>
  </r>
  <r>
    <x v="49"/>
    <s v="CASA"/>
    <x v="0"/>
    <d v="2024-09-06T00:00:00"/>
    <x v="115"/>
    <s v="Quitado"/>
    <x v="1"/>
    <x v="2"/>
    <n v="89"/>
    <n v="0"/>
    <n v="0"/>
    <s v="220v"/>
    <m/>
  </r>
  <r>
    <x v="70"/>
    <s v="CASA"/>
    <x v="0"/>
    <d v="2024-09-03T00:00:00"/>
    <x v="116"/>
    <s v="Quitado"/>
    <x v="2"/>
    <x v="2"/>
    <n v="800"/>
    <n v="0"/>
    <n v="0"/>
    <s v="220v"/>
    <m/>
  </r>
  <r>
    <x v="71"/>
    <s v="CASA"/>
    <x v="3"/>
    <d v="2024-09-03T00:00:00"/>
    <x v="116"/>
    <s v="Quitado"/>
    <x v="0"/>
    <x v="2"/>
    <n v="333"/>
    <n v="0"/>
    <n v="0"/>
    <s v="220v"/>
    <m/>
  </r>
  <r>
    <x v="13"/>
    <s v="CASA"/>
    <x v="5"/>
    <d v="2024-09-02T00:00:00"/>
    <x v="117"/>
    <s v="Quitado"/>
    <x v="0"/>
    <x v="2"/>
    <n v="554"/>
    <n v="9213"/>
    <n v="9521"/>
    <s v="220v"/>
    <m/>
  </r>
  <r>
    <x v="49"/>
    <s v="CASA"/>
    <x v="0"/>
    <d v="2024-09-02T00:00:00"/>
    <x v="117"/>
    <s v="Quitado"/>
    <x v="1"/>
    <x v="2"/>
    <n v="92"/>
    <n v="6681"/>
    <n v="6681"/>
    <s v="220v"/>
    <m/>
  </r>
  <r>
    <x v="49"/>
    <s v="CASA"/>
    <x v="0"/>
    <d v="2024-09-02T00:00:00"/>
    <x v="117"/>
    <s v="Quitado"/>
    <x v="1"/>
    <x v="2"/>
    <n v="92"/>
    <n v="0"/>
    <n v="0"/>
    <s v="220v"/>
    <m/>
  </r>
  <r>
    <x v="16"/>
    <s v="CASA"/>
    <x v="5"/>
    <d v="2024-09-02T00:00:00"/>
    <x v="117"/>
    <s v="Quitado"/>
    <x v="1"/>
    <x v="3"/>
    <n v="90"/>
    <n v="0"/>
    <n v="0"/>
    <s v="220v"/>
    <m/>
  </r>
  <r>
    <x v="71"/>
    <s v="CASA"/>
    <x v="1"/>
    <d v="2024-09-02T00:00:00"/>
    <x v="117"/>
    <s v="Quitado"/>
    <x v="1"/>
    <x v="2"/>
    <n v="79"/>
    <n v="0"/>
    <n v="0"/>
    <s v="220v"/>
    <m/>
  </r>
  <r>
    <x v="71"/>
    <s v="CASA"/>
    <x v="1"/>
    <d v="2024-09-02T00:00:00"/>
    <x v="117"/>
    <s v="Quitado"/>
    <x v="1"/>
    <x v="2"/>
    <n v="72"/>
    <n v="0"/>
    <n v="0"/>
    <s v="220v"/>
    <m/>
  </r>
  <r>
    <x v="69"/>
    <s v="CASA"/>
    <x v="7"/>
    <d v="2024-08-31T00:00:00"/>
    <x v="118"/>
    <s v="Quitado"/>
    <x v="2"/>
    <x v="2"/>
    <n v="577"/>
    <n v="0"/>
    <n v="0"/>
    <s v="220v"/>
    <m/>
  </r>
  <r>
    <x v="69"/>
    <s v="CASA"/>
    <x v="7"/>
    <d v="2024-08-31T00:00:00"/>
    <x v="118"/>
    <s v="Quitado"/>
    <x v="0"/>
    <x v="2"/>
    <n v="577"/>
    <n v="0"/>
    <n v="0"/>
    <s v="220v"/>
    <m/>
  </r>
  <r>
    <x v="70"/>
    <s v="CASA"/>
    <x v="7"/>
    <d v="2024-08-31T00:00:00"/>
    <x v="118"/>
    <s v="Quitado"/>
    <x v="0"/>
    <x v="2"/>
    <n v="515"/>
    <n v="0"/>
    <n v="8666"/>
    <s v="220v"/>
    <m/>
  </r>
  <r>
    <x v="70"/>
    <s v="CASA"/>
    <x v="7"/>
    <d v="2024-08-31T00:00:00"/>
    <x v="118"/>
    <s v="Quitado"/>
    <x v="0"/>
    <x v="2"/>
    <n v="515"/>
    <n v="0"/>
    <n v="0"/>
    <s v="440v"/>
    <m/>
  </r>
  <r>
    <x v="65"/>
    <s v="CASA"/>
    <x v="5"/>
    <d v="2024-08-30T00:00:00"/>
    <x v="119"/>
    <s v="Quitado"/>
    <x v="2"/>
    <x v="2"/>
    <n v="559.79999999999995"/>
    <n v="0"/>
    <n v="0"/>
    <s v="220v"/>
    <s v="Serviço Geral"/>
  </r>
  <r>
    <x v="61"/>
    <s v="3R PDR-01"/>
    <x v="2"/>
    <d v="2024-08-08T00:00:00"/>
    <x v="119"/>
    <s v="Quitado"/>
    <x v="0"/>
    <x v="0"/>
    <n v="418"/>
    <n v="16540"/>
    <n v="16764"/>
    <s v="220v"/>
    <s v="Serviço de Motor"/>
  </r>
  <r>
    <x v="50"/>
    <s v="3R PDR-01"/>
    <x v="2"/>
    <d v="2024-08-08T00:00:00"/>
    <x v="119"/>
    <s v="Quitado"/>
    <x v="0"/>
    <x v="0"/>
    <n v="225"/>
    <n v="4555"/>
    <n v="4858"/>
    <s v="220v"/>
    <m/>
  </r>
  <r>
    <x v="69"/>
    <s v="CASA"/>
    <x v="7"/>
    <d v="2024-08-30T00:00:00"/>
    <x v="119"/>
    <s v="Quitado"/>
    <x v="1"/>
    <x v="2"/>
    <n v="152.30000000000001"/>
    <n v="0"/>
    <n v="0"/>
    <s v="220v"/>
    <s v="Serviço de Motor"/>
  </r>
  <r>
    <x v="69"/>
    <s v="CASA"/>
    <x v="7"/>
    <d v="2024-08-30T00:00:00"/>
    <x v="119"/>
    <s v="Quitado"/>
    <x v="1"/>
    <x v="1"/>
    <n v="132.30000000000001"/>
    <n v="0"/>
    <n v="0"/>
    <s v="220v"/>
    <s v="Serviço de Alternador "/>
  </r>
  <r>
    <x v="23"/>
    <s v="BRAVA  RIO VENTURA"/>
    <x v="2"/>
    <d v="2024-08-05T00:00:00"/>
    <x v="120"/>
    <s v="Quitado"/>
    <x v="3"/>
    <x v="3"/>
    <m/>
    <n v="378"/>
    <n v="380"/>
    <s v="440v"/>
    <m/>
  </r>
  <r>
    <x v="24"/>
    <s v="3R  ESTAÇÃO OLINDA"/>
    <x v="2"/>
    <d v="2024-08-05T00:00:00"/>
    <x v="120"/>
    <s v="Quitado"/>
    <x v="3"/>
    <x v="3"/>
    <m/>
    <n v="993"/>
    <n v="996"/>
    <s v="440v"/>
    <m/>
  </r>
  <r>
    <x v="7"/>
    <s v="CASA"/>
    <x v="10"/>
    <d v="2024-08-27T00:00:00"/>
    <x v="121"/>
    <s v="Quitado"/>
    <x v="2"/>
    <x v="1"/>
    <n v="2844"/>
    <n v="0"/>
    <n v="0"/>
    <s v="220v"/>
    <s v="Serviço de Motor"/>
  </r>
  <r>
    <x v="64"/>
    <s v="SPT-24           "/>
    <x v="2"/>
    <d v="2024-08-27T00:00:00"/>
    <x v="121"/>
    <s v="Quitado"/>
    <x v="0"/>
    <x v="1"/>
    <n v="433"/>
    <n v="0"/>
    <n v="0"/>
    <s v="220v"/>
    <m/>
  </r>
  <r>
    <x v="3"/>
    <s v="CASA"/>
    <x v="0"/>
    <d v="2024-08-27T00:00:00"/>
    <x v="121"/>
    <s v="Quitado"/>
    <x v="1"/>
    <x v="2"/>
    <n v="65"/>
    <n v="0"/>
    <n v="0"/>
    <s v="220v"/>
    <m/>
  </r>
  <r>
    <x v="58"/>
    <s v="CASA"/>
    <x v="5"/>
    <d v="2024-08-27T00:00:00"/>
    <x v="121"/>
    <s v="Quitado"/>
    <x v="1"/>
    <x v="2"/>
    <n v="16"/>
    <n v="0"/>
    <n v="0"/>
    <s v="440v"/>
    <m/>
  </r>
  <r>
    <x v="7"/>
    <s v="CASA"/>
    <x v="5"/>
    <d v="2024-08-26T00:00:00"/>
    <x v="122"/>
    <s v="Quitado"/>
    <x v="0"/>
    <x v="2"/>
    <n v="1378"/>
    <n v="0"/>
    <n v="0"/>
    <s v="220v"/>
    <m/>
  </r>
  <r>
    <x v="42"/>
    <s v="CASA"/>
    <x v="7"/>
    <d v="2024-08-26T00:00:00"/>
    <x v="122"/>
    <s v="Quitado"/>
    <x v="0"/>
    <x v="2"/>
    <n v="649"/>
    <n v="26996"/>
    <n v="27305"/>
    <s v="220v"/>
    <m/>
  </r>
  <r>
    <x v="22"/>
    <s v="3R Candeias  SDS-01"/>
    <x v="2"/>
    <d v="2024-08-14T00:00:00"/>
    <x v="122"/>
    <s v="Quitado"/>
    <x v="0"/>
    <x v="0"/>
    <n v="566"/>
    <n v="18036"/>
    <n v="18298"/>
    <s v="220v"/>
    <m/>
  </r>
  <r>
    <x v="15"/>
    <s v="PETRORECONCAVO - MGP-61"/>
    <x v="5"/>
    <d v="2024-08-15T00:00:00"/>
    <x v="122"/>
    <s v="Quitado"/>
    <x v="0"/>
    <x v="0"/>
    <n v="554"/>
    <n v="7248"/>
    <n v="7248"/>
    <s v="220v"/>
    <m/>
  </r>
  <r>
    <x v="2"/>
    <s v="ALVOPETRO"/>
    <x v="10"/>
    <d v="2024-08-23T00:00:00"/>
    <x v="123"/>
    <s v="Quitado"/>
    <x v="2"/>
    <x v="1"/>
    <n v="13000"/>
    <n v="0"/>
    <n v="0"/>
    <s v="220v"/>
    <m/>
  </r>
  <r>
    <x v="2"/>
    <s v="ALVOPETRO"/>
    <x v="2"/>
    <d v="2024-08-22T00:00:00"/>
    <x v="124"/>
    <s v="Quitado"/>
    <x v="2"/>
    <x v="1"/>
    <n v="2627.15"/>
    <n v="8521"/>
    <n v="8590"/>
    <s v="220v"/>
    <m/>
  </r>
  <r>
    <x v="2"/>
    <s v="ALVOPETRO"/>
    <x v="2"/>
    <d v="2024-08-22T00:00:00"/>
    <x v="124"/>
    <s v="Quitado"/>
    <x v="2"/>
    <x v="1"/>
    <n v="1169.1500000000001"/>
    <n v="8521"/>
    <n v="8590"/>
    <s v="220v"/>
    <m/>
  </r>
  <r>
    <x v="58"/>
    <s v="CASA"/>
    <x v="8"/>
    <d v="2024-08-22T00:00:00"/>
    <x v="124"/>
    <s v="Quitado"/>
    <x v="2"/>
    <x v="2"/>
    <n v="317"/>
    <n v="0"/>
    <n v="0"/>
    <s v="220v"/>
    <s v="Serviço de Alternador "/>
  </r>
  <r>
    <x v="65"/>
    <s v="CASA"/>
    <x v="6"/>
    <d v="2024-08-22T00:00:00"/>
    <x v="124"/>
    <s v="Quitado"/>
    <x v="1"/>
    <x v="2"/>
    <n v="89"/>
    <n v="0"/>
    <n v="0"/>
    <s v="220v"/>
    <m/>
  </r>
  <r>
    <x v="63"/>
    <s v="CONTERP – SPT 60"/>
    <x v="7"/>
    <d v="2024-07-16T00:00:00"/>
    <x v="125"/>
    <s v="Quitado"/>
    <x v="0"/>
    <x v="0"/>
    <n v="401"/>
    <n v="55668"/>
    <n v="55668"/>
    <s v="220v"/>
    <m/>
  </r>
  <r>
    <x v="7"/>
    <s v="CASA"/>
    <x v="10"/>
    <d v="2024-08-20T00:00:00"/>
    <x v="126"/>
    <s v="Quitado"/>
    <x v="2"/>
    <x v="1"/>
    <n v="4836"/>
    <n v="0"/>
    <n v="0"/>
    <s v="440v"/>
    <m/>
  </r>
  <r>
    <x v="72"/>
    <s v="CASA"/>
    <x v="6"/>
    <d v="2024-08-19T00:00:00"/>
    <x v="127"/>
    <s v="Quitado"/>
    <x v="1"/>
    <x v="2"/>
    <n v="10"/>
    <n v="0"/>
    <n v="0"/>
    <s v="220v"/>
    <m/>
  </r>
  <r>
    <x v="19"/>
    <s v="ALVOPETRO"/>
    <x v="2"/>
    <d v="2024-08-01T00:00:00"/>
    <x v="128"/>
    <s v="Quitado"/>
    <x v="0"/>
    <x v="0"/>
    <n v="401"/>
    <n v="0"/>
    <n v="0"/>
    <s v="220v"/>
    <m/>
  </r>
  <r>
    <x v="2"/>
    <s v="ALVOPETRO"/>
    <x v="2"/>
    <d v="2024-08-16T00:00:00"/>
    <x v="129"/>
    <s v="Quitado"/>
    <x v="2"/>
    <x v="1"/>
    <n v="882"/>
    <n v="8521"/>
    <n v="8521"/>
    <s v="220v"/>
    <m/>
  </r>
  <r>
    <x v="15"/>
    <s v="PETRORECONCAVO "/>
    <x v="0"/>
    <d v="2024-08-02T00:00:00"/>
    <x v="130"/>
    <s v="Quitado"/>
    <x v="0"/>
    <x v="0"/>
    <n v="1208"/>
    <n v="0"/>
    <n v="0"/>
    <s v="220v"/>
    <m/>
  </r>
  <r>
    <x v="22"/>
    <s v="3R Candeias  SDS-01"/>
    <x v="7"/>
    <d v="2024-08-03T00:00:00"/>
    <x v="130"/>
    <s v="Quitado"/>
    <x v="0"/>
    <x v="0"/>
    <n v="578"/>
    <n v="17743"/>
    <n v="18036"/>
    <s v="220v"/>
    <m/>
  </r>
  <r>
    <x v="16"/>
    <s v="CASA"/>
    <x v="6"/>
    <d v="2024-08-15T00:00:00"/>
    <x v="130"/>
    <s v="Quitado"/>
    <x v="1"/>
    <x v="2"/>
    <n v="32"/>
    <n v="0"/>
    <n v="0"/>
    <s v="220v"/>
    <m/>
  </r>
  <r>
    <x v="2"/>
    <s v="ALVOPETRO"/>
    <x v="2"/>
    <d v="2024-08-13T00:00:00"/>
    <x v="131"/>
    <s v="Quitado"/>
    <x v="2"/>
    <x v="1"/>
    <n v="1382.77"/>
    <n v="8521"/>
    <n v="8521"/>
    <s v="220v"/>
    <m/>
  </r>
  <r>
    <x v="16"/>
    <s v="CASA"/>
    <x v="10"/>
    <d v="2024-08-13T00:00:00"/>
    <x v="131"/>
    <s v="Quitado"/>
    <x v="1"/>
    <x v="2"/>
    <n v="689"/>
    <n v="0"/>
    <n v="0"/>
    <s v="220v"/>
    <m/>
  </r>
  <r>
    <x v="19"/>
    <s v="ALVOPETRO"/>
    <x v="0"/>
    <d v="2024-08-01T00:00:00"/>
    <x v="132"/>
    <s v="Quitado"/>
    <x v="2"/>
    <x v="0"/>
    <n v="577"/>
    <n v="0"/>
    <n v="0"/>
    <s v="220v"/>
    <m/>
  </r>
  <r>
    <x v="55"/>
    <s v="PECOM - Estação Ferrolho                "/>
    <x v="2"/>
    <d v="2024-07-19T00:00:00"/>
    <x v="133"/>
    <s v="Quitado"/>
    <x v="0"/>
    <x v="0"/>
    <n v="425"/>
    <n v="23078"/>
    <n v="0"/>
    <s v="220v"/>
    <m/>
  </r>
  <r>
    <x v="62"/>
    <s v="PECOM - Estação Ferrolho            "/>
    <x v="2"/>
    <d v="2024-07-19T00:00:00"/>
    <x v="133"/>
    <s v="Quitado"/>
    <x v="0"/>
    <x v="0"/>
    <n v="417"/>
    <n v="13956"/>
    <n v="0"/>
    <s v="220v"/>
    <m/>
  </r>
  <r>
    <x v="2"/>
    <s v="ALVOPETRO"/>
    <x v="1"/>
    <d v="2024-08-09T00:00:00"/>
    <x v="133"/>
    <s v="Quitado"/>
    <x v="1"/>
    <x v="1"/>
    <n v="153"/>
    <n v="8521"/>
    <n v="8521"/>
    <s v="440v"/>
    <m/>
  </r>
  <r>
    <x v="50"/>
    <s v="3R PDR-01"/>
    <x v="2"/>
    <d v="2024-07-19T00:00:00"/>
    <x v="134"/>
    <s v="Quitado"/>
    <x v="0"/>
    <x v="1"/>
    <n v="473"/>
    <n v="0"/>
    <n v="4555"/>
    <s v="220v"/>
    <m/>
  </r>
  <r>
    <x v="61"/>
    <s v="3R PDR-01"/>
    <x v="2"/>
    <d v="2024-07-19T00:00:00"/>
    <x v="134"/>
    <s v="Quitado"/>
    <x v="0"/>
    <x v="1"/>
    <n v="387"/>
    <n v="0"/>
    <n v="16540"/>
    <s v="220v"/>
    <m/>
  </r>
  <r>
    <x v="73"/>
    <s v=" 3R - Estação Socorro"/>
    <x v="10"/>
    <d v="2024-08-07T00:00:00"/>
    <x v="135"/>
    <s v="Quitado"/>
    <x v="0"/>
    <x v="1"/>
    <n v="670"/>
    <n v="0"/>
    <n v="0"/>
    <s v="220v"/>
    <m/>
  </r>
  <r>
    <x v="66"/>
    <s v="CASA"/>
    <x v="0"/>
    <d v="2024-08-06T00:00:00"/>
    <x v="136"/>
    <s v="Quitado"/>
    <x v="2"/>
    <x v="2"/>
    <n v="1780"/>
    <n v="0"/>
    <n v="0"/>
    <s v="220v"/>
    <m/>
  </r>
  <r>
    <x v="13"/>
    <s v="CASA"/>
    <x v="3"/>
    <d v="2024-08-06T00:00:00"/>
    <x v="136"/>
    <s v="Quitado"/>
    <x v="0"/>
    <x v="2"/>
    <n v="768"/>
    <n v="0"/>
    <n v="0"/>
    <s v="220v"/>
    <m/>
  </r>
  <r>
    <x v="7"/>
    <s v="TUBOS DRILL"/>
    <x v="5"/>
    <d v="2024-08-06T00:00:00"/>
    <x v="136"/>
    <s v="Quitado"/>
    <x v="1"/>
    <x v="1"/>
    <n v="540"/>
    <n v="0"/>
    <n v="0"/>
    <s v="220v"/>
    <m/>
  </r>
  <r>
    <x v="60"/>
    <s v="CASA"/>
    <x v="0"/>
    <d v="2024-08-06T00:00:00"/>
    <x v="136"/>
    <s v="Quitado"/>
    <x v="0"/>
    <x v="2"/>
    <n v="467"/>
    <n v="0"/>
    <n v="0"/>
    <s v="220v"/>
    <m/>
  </r>
  <r>
    <x v="74"/>
    <s v="Great Oil"/>
    <x v="0"/>
    <d v="2024-08-05T00:00:00"/>
    <x v="137"/>
    <s v="Quitado"/>
    <x v="1"/>
    <x v="1"/>
    <m/>
    <s v="01503.8"/>
    <s v="01503.8"/>
    <s v="220v"/>
    <m/>
  </r>
  <r>
    <x v="23"/>
    <s v="BRAVA  RIO VENTURA"/>
    <x v="2"/>
    <d v="2024-07-08T00:00:00"/>
    <x v="137"/>
    <s v="Quitado"/>
    <x v="3"/>
    <x v="3"/>
    <m/>
    <n v="378"/>
    <n v="378"/>
    <s v="220v"/>
    <m/>
  </r>
  <r>
    <x v="24"/>
    <s v="3R  ESTAÇÃO OLINDA"/>
    <x v="2"/>
    <d v="2024-07-08T00:00:00"/>
    <x v="137"/>
    <s v="Quitado"/>
    <x v="3"/>
    <x v="3"/>
    <m/>
    <n v="993"/>
    <n v="993"/>
    <s v="220v"/>
    <m/>
  </r>
  <r>
    <x v="67"/>
    <s v="CASA"/>
    <x v="3"/>
    <d v="2024-08-03T00:00:00"/>
    <x v="138"/>
    <s v="Quitado"/>
    <x v="0"/>
    <x v="2"/>
    <n v="386"/>
    <n v="0"/>
    <n v="0"/>
    <s v="220v"/>
    <m/>
  </r>
  <r>
    <x v="15"/>
    <s v="PETRORECONCAVO "/>
    <x v="2"/>
    <d v="2024-08-03T00:00:00"/>
    <x v="138"/>
    <s v="Quitado"/>
    <x v="1"/>
    <x v="1"/>
    <n v="259"/>
    <n v="0"/>
    <n v="0"/>
    <s v="220v"/>
    <m/>
  </r>
  <r>
    <x v="22"/>
    <s v="3R Candeias  SDS-01"/>
    <x v="2"/>
    <d v="2024-07-24T00:00:00"/>
    <x v="138"/>
    <s v="Quitado"/>
    <x v="0"/>
    <x v="1"/>
    <m/>
    <n v="17506"/>
    <n v="17743"/>
    <s v="220v"/>
    <m/>
  </r>
  <r>
    <x v="15"/>
    <s v="PETRORECONCAVO "/>
    <x v="2"/>
    <d v="2024-07-18T00:00:00"/>
    <x v="139"/>
    <s v="Quitado"/>
    <x v="0"/>
    <x v="0"/>
    <n v="1192"/>
    <n v="6743"/>
    <n v="7097"/>
    <s v="220v"/>
    <m/>
  </r>
  <r>
    <x v="69"/>
    <s v="CASA"/>
    <x v="1"/>
    <d v="2024-08-02T00:00:00"/>
    <x v="139"/>
    <s v="Quitado"/>
    <x v="2"/>
    <x v="2"/>
    <n v="972.1"/>
    <n v="0"/>
    <n v="0"/>
    <s v="220v"/>
    <m/>
  </r>
  <r>
    <x v="53"/>
    <s v="Petro Tiê-11"/>
    <x v="2"/>
    <d v="2024-07-27T00:00:00"/>
    <x v="139"/>
    <s v="3 Dia(s) Vencidos"/>
    <x v="2"/>
    <x v="1"/>
    <n v="810"/>
    <n v="10163"/>
    <n v="10426"/>
    <s v="220v"/>
    <m/>
  </r>
  <r>
    <x v="67"/>
    <s v="PETRO WELL TESTING   "/>
    <x v="3"/>
    <d v="2024-07-08T00:00:00"/>
    <x v="140"/>
    <s v="Quitado"/>
    <x v="0"/>
    <x v="0"/>
    <n v="239"/>
    <n v="0"/>
    <n v="0"/>
    <s v="220v"/>
    <m/>
  </r>
  <r>
    <x v="19"/>
    <s v="CASA"/>
    <x v="6"/>
    <d v="2024-07-31T00:00:00"/>
    <x v="141"/>
    <s v="Quitado"/>
    <x v="0"/>
    <x v="2"/>
    <n v="306"/>
    <n v="0"/>
    <n v="0"/>
    <s v="220v"/>
    <m/>
  </r>
  <r>
    <x v="58"/>
    <s v="CASA"/>
    <x v="7"/>
    <d v="2024-07-31T00:00:00"/>
    <x v="141"/>
    <s v="Quitado"/>
    <x v="0"/>
    <x v="2"/>
    <n v="243"/>
    <n v="0"/>
    <n v="0"/>
    <s v="220v"/>
    <m/>
  </r>
  <r>
    <x v="38"/>
    <s v="CASA"/>
    <x v="3"/>
    <d v="2024-07-30T00:00:00"/>
    <x v="142"/>
    <s v="Quitado"/>
    <x v="0"/>
    <x v="2"/>
    <n v="577"/>
    <n v="0"/>
    <n v="0"/>
    <s v="220v"/>
    <m/>
  </r>
  <r>
    <x v="49"/>
    <s v="CASA"/>
    <x v="0"/>
    <d v="2024-07-30T00:00:00"/>
    <x v="142"/>
    <s v="Quitado"/>
    <x v="0"/>
    <x v="2"/>
    <n v="556"/>
    <n v="483"/>
    <n v="483"/>
    <s v="220v"/>
    <m/>
  </r>
  <r>
    <x v="72"/>
    <s v="CASA"/>
    <x v="3"/>
    <d v="2024-07-29T00:00:00"/>
    <x v="143"/>
    <s v="Quitado"/>
    <x v="0"/>
    <x v="2"/>
    <n v="725"/>
    <n v="7610"/>
    <n v="7610"/>
    <s v="220v"/>
    <m/>
  </r>
  <r>
    <x v="19"/>
    <s v="CASA"/>
    <x v="6"/>
    <d v="2024-07-27T00:00:00"/>
    <x v="144"/>
    <s v="Quitado"/>
    <x v="0"/>
    <x v="2"/>
    <n v="468"/>
    <n v="0"/>
    <n v="0"/>
    <s v="220v"/>
    <m/>
  </r>
  <r>
    <x v="53"/>
    <s v="Petro Tiê-11"/>
    <x v="2"/>
    <d v="2024-07-09T00:00:00"/>
    <x v="144"/>
    <s v="3 Dia(s) Vencidos"/>
    <x v="3"/>
    <x v="1"/>
    <m/>
    <n v="0"/>
    <n v="0"/>
    <s v="220v"/>
    <m/>
  </r>
  <r>
    <x v="16"/>
    <s v="TUBOS DRILL"/>
    <x v="0"/>
    <d v="2024-07-26T00:00:00"/>
    <x v="145"/>
    <s v="Quitado"/>
    <x v="1"/>
    <x v="1"/>
    <n v="48"/>
    <n v="0"/>
    <n v="0"/>
    <s v="220v"/>
    <m/>
  </r>
  <r>
    <x v="22"/>
    <s v="3R Candeias  SDS-01"/>
    <x v="2"/>
    <d v="2024-07-11T00:00:00"/>
    <x v="146"/>
    <s v="1 Dia(s) Vencidos"/>
    <x v="0"/>
    <x v="0"/>
    <n v="508"/>
    <n v="17198"/>
    <n v="17506"/>
    <s v="220v"/>
    <m/>
  </r>
  <r>
    <x v="35"/>
    <s v="CASA"/>
    <x v="3"/>
    <d v="2024-07-22T00:00:00"/>
    <x v="147"/>
    <s v="1 Dia(s) Vencidos"/>
    <x v="0"/>
    <x v="2"/>
    <n v="824"/>
    <n v="18500"/>
    <n v="18500"/>
    <s v="220v"/>
    <m/>
  </r>
  <r>
    <x v="60"/>
    <s v="CASA"/>
    <x v="0"/>
    <d v="2024-07-22T00:00:00"/>
    <x v="147"/>
    <s v="1 Dia(s) Vencidos"/>
    <x v="0"/>
    <x v="2"/>
    <n v="547"/>
    <n v="12192"/>
    <n v="12192"/>
    <s v="220v"/>
    <m/>
  </r>
  <r>
    <x v="42"/>
    <s v="CONTERP – SPT 151"/>
    <x v="7"/>
    <d v="2024-07-22T00:00:00"/>
    <x v="147"/>
    <s v="7 Dia(s) para manutenção"/>
    <x v="0"/>
    <x v="1"/>
    <n v="446"/>
    <n v="0"/>
    <n v="0"/>
    <s v="220v"/>
    <m/>
  </r>
  <r>
    <x v="72"/>
    <s v="CASA"/>
    <x v="2"/>
    <d v="2024-07-22T00:00:00"/>
    <x v="147"/>
    <s v="3 Dia(s) Vencidos"/>
    <x v="0"/>
    <x v="2"/>
    <n v="228"/>
    <n v="0"/>
    <n v="0"/>
    <s v="220v"/>
    <m/>
  </r>
  <r>
    <x v="32"/>
    <s v="CONTERP – SPT 111 "/>
    <x v="10"/>
    <d v="2024-06-26T00:00:00"/>
    <x v="147"/>
    <s v="4 Dia(s) para manutenção"/>
    <x v="1"/>
    <x v="1"/>
    <n v="109"/>
    <n v="0"/>
    <n v="0"/>
    <s v="220v"/>
    <m/>
  </r>
  <r>
    <x v="69"/>
    <s v="CASA"/>
    <x v="0"/>
    <d v="2024-07-19T00:00:00"/>
    <x v="148"/>
    <s v="6 Dia(s) Vencidos"/>
    <x v="0"/>
    <x v="2"/>
    <n v="550"/>
    <n v="0"/>
    <n v="0"/>
    <s v="220v"/>
    <m/>
  </r>
  <r>
    <x v="55"/>
    <s v="PECOM  - Estação compressor ferrolho"/>
    <x v="1"/>
    <d v="2024-07-01T00:00:00"/>
    <x v="148"/>
    <s v="2 Dia(s) para manutenção"/>
    <x v="0"/>
    <x v="1"/>
    <n v="387"/>
    <n v="23078"/>
    <n v="0"/>
    <s v="220v"/>
    <m/>
  </r>
  <r>
    <x v="62"/>
    <s v="PECOM  - Estação compressor ferrolho"/>
    <x v="1"/>
    <d v="2024-06-27T00:00:00"/>
    <x v="148"/>
    <s v="2 Dia(s) Vencidos"/>
    <x v="0"/>
    <x v="0"/>
    <n v="387"/>
    <n v="13755"/>
    <n v="13956"/>
    <s v="220v"/>
    <m/>
  </r>
  <r>
    <x v="71"/>
    <s v="CASA"/>
    <x v="9"/>
    <d v="2024-07-19T00:00:00"/>
    <x v="148"/>
    <s v="6 Dia(s) Vencidos"/>
    <x v="1"/>
    <x v="2"/>
    <n v="147"/>
    <n v="0"/>
    <n v="0"/>
    <s v="220v"/>
    <m/>
  </r>
  <r>
    <x v="68"/>
    <s v="PR-04"/>
    <x v="10"/>
    <d v="2024-07-18T00:00:00"/>
    <x v="149"/>
    <s v="0Manutenção hoje"/>
    <x v="1"/>
    <x v="1"/>
    <m/>
    <n v="0"/>
    <n v="0"/>
    <s v="220v"/>
    <m/>
  </r>
  <r>
    <x v="37"/>
    <s v="CASA"/>
    <x v="9"/>
    <d v="2024-07-17T00:00:00"/>
    <x v="150"/>
    <s v="5 Dia(s) Vencidos"/>
    <x v="2"/>
    <x v="2"/>
    <n v="1023"/>
    <n v="0"/>
    <n v="0"/>
    <s v="220v"/>
    <m/>
  </r>
  <r>
    <x v="15"/>
    <s v="Petroreconcavo"/>
    <x v="7"/>
    <d v="2024-07-08T00:00:00"/>
    <x v="150"/>
    <s v="-1Dia(s) Vencidos"/>
    <x v="0"/>
    <x v="1"/>
    <n v="538"/>
    <n v="6503"/>
    <n v="6743"/>
    <s v="220v"/>
    <m/>
  </r>
  <r>
    <x v="38"/>
    <s v="CASA"/>
    <x v="1"/>
    <d v="2024-07-16T00:00:00"/>
    <x v="151"/>
    <s v="9 Dia(s) Vencidos"/>
    <x v="2"/>
    <x v="2"/>
    <n v="896"/>
    <n v="0"/>
    <n v="0"/>
    <s v="220v"/>
    <m/>
  </r>
  <r>
    <x v="50"/>
    <s v="3R PDR-01"/>
    <x v="2"/>
    <d v="2024-06-25T00:00:00"/>
    <x v="151"/>
    <s v="3 Dia(s) Vencidos"/>
    <x v="0"/>
    <x v="0"/>
    <n v="499"/>
    <n v="0"/>
    <n v="0"/>
    <s v="220v"/>
    <m/>
  </r>
  <r>
    <x v="61"/>
    <s v="3R PDR-01"/>
    <x v="2"/>
    <d v="2024-06-25T00:00:00"/>
    <x v="151"/>
    <s v="3 Dia(s) Vencidos"/>
    <x v="0"/>
    <x v="0"/>
    <n v="439"/>
    <n v="0"/>
    <n v="0"/>
    <s v="220v"/>
    <m/>
  </r>
  <r>
    <x v="54"/>
    <s v="CASA"/>
    <x v="6"/>
    <d v="2024-07-15T00:00:00"/>
    <x v="152"/>
    <s v="10 Dia(s) Vencidos"/>
    <x v="2"/>
    <x v="2"/>
    <n v="328"/>
    <n v="0"/>
    <n v="0"/>
    <s v="220v"/>
    <m/>
  </r>
  <r>
    <x v="69"/>
    <s v="CONTERP – SPT 151"/>
    <x v="10"/>
    <d v="2024-06-29T00:00:00"/>
    <x v="153"/>
    <s v="-1Dia(s) Vencidos"/>
    <x v="1"/>
    <x v="1"/>
    <n v="160"/>
    <n v="0"/>
    <n v="0"/>
    <m/>
    <m/>
  </r>
  <r>
    <x v="22"/>
    <s v="3R Candeias  SDS-01"/>
    <x v="2"/>
    <d v="2024-07-01T00:00:00"/>
    <x v="154"/>
    <s v="-1Dia(s) Vencidos"/>
    <x v="0"/>
    <x v="1"/>
    <n v="546"/>
    <n v="17198"/>
    <n v="0"/>
    <m/>
    <m/>
  </r>
  <r>
    <x v="72"/>
    <s v="CASA"/>
    <x v="9"/>
    <d v="2024-07-10T00:00:00"/>
    <x v="155"/>
    <s v="-1Dia(s) Vencidos"/>
    <x v="0"/>
    <x v="2"/>
    <n v="646"/>
    <n v="0"/>
    <n v="0"/>
    <m/>
    <m/>
  </r>
  <r>
    <x v="63"/>
    <s v="CASA"/>
    <x v="7"/>
    <d v="2024-07-10T00:00:00"/>
    <x v="155"/>
    <s v="-1Dia(s) Vencidos"/>
    <x v="0"/>
    <x v="2"/>
    <n v="547"/>
    <n v="0"/>
    <n v="0"/>
    <m/>
    <m/>
  </r>
  <r>
    <x v="60"/>
    <s v="CASA"/>
    <x v="7"/>
    <d v="2024-07-10T00:00:00"/>
    <x v="155"/>
    <s v="-1Dia(s) Vencidos"/>
    <x v="0"/>
    <x v="2"/>
    <n v="414"/>
    <n v="0"/>
    <n v="0"/>
    <m/>
    <m/>
  </r>
  <r>
    <x v="53"/>
    <s v="Petro Tiê-11"/>
    <x v="0"/>
    <d v="2024-06-17T00:00:00"/>
    <x v="156"/>
    <s v="0Manutenção hoje"/>
    <x v="0"/>
    <x v="1"/>
    <n v="1457"/>
    <n v="10163"/>
    <n v="0"/>
    <m/>
    <m/>
  </r>
  <r>
    <x v="7"/>
    <s v="TUBOS DRILL"/>
    <x v="7"/>
    <d v="2024-05-22T00:00:00"/>
    <x v="156"/>
    <s v="-33Dia(s) Vencidos"/>
    <x v="0"/>
    <x v="1"/>
    <n v="1411"/>
    <n v="5994"/>
    <n v="0"/>
    <m/>
    <m/>
  </r>
  <r>
    <x v="15"/>
    <s v="Petroreconcavo"/>
    <x v="7"/>
    <d v="2024-06-28T00:00:00"/>
    <x v="157"/>
    <s v="0Manutenção hoje"/>
    <x v="0"/>
    <x v="1"/>
    <n v="1192"/>
    <n v="6269"/>
    <n v="6503"/>
    <m/>
    <m/>
  </r>
  <r>
    <x v="23"/>
    <s v="BRAVA  RIO VENTURA"/>
    <x v="0"/>
    <d v="2024-06-05T00:00:00"/>
    <x v="157"/>
    <s v="-1Dia(s) Vencidos"/>
    <x v="3"/>
    <x v="3"/>
    <m/>
    <n v="378"/>
    <n v="0"/>
    <m/>
    <m/>
  </r>
  <r>
    <x v="24"/>
    <s v="3R  ESTAÇÃO OLINDA"/>
    <x v="0"/>
    <d v="2024-06-05T00:00:00"/>
    <x v="157"/>
    <s v="-1Dia(s) Vencidos"/>
    <x v="3"/>
    <x v="3"/>
    <m/>
    <n v="0"/>
    <n v="0"/>
    <m/>
    <m/>
  </r>
  <r>
    <x v="22"/>
    <s v="3R Candeias  SDS-01"/>
    <x v="0"/>
    <d v="2024-06-13T00:00:00"/>
    <x v="158"/>
    <s v="-2Dia(s) Vencidos"/>
    <x v="0"/>
    <x v="0"/>
    <n v="709"/>
    <n v="0"/>
    <n v="0"/>
    <m/>
    <m/>
  </r>
  <r>
    <x v="55"/>
    <s v="PECOM  - Estação compressor ferrolho"/>
    <x v="0"/>
    <d v="2024-06-13T00:00:00"/>
    <x v="158"/>
    <s v="-2Dia(s) Vencidos"/>
    <x v="0"/>
    <x v="1"/>
    <n v="407"/>
    <n v="0"/>
    <n v="0"/>
    <m/>
    <m/>
  </r>
  <r>
    <x v="69"/>
    <s v="CONTERP – SPT 151"/>
    <x v="3"/>
    <d v="2024-04-11T00:00:00"/>
    <x v="159"/>
    <s v="-4Dia(s) Vencidos"/>
    <x v="0"/>
    <x v="0"/>
    <n v="377"/>
    <n v="0"/>
    <n v="0"/>
    <m/>
    <m/>
  </r>
  <r>
    <x v="15"/>
    <s v="Petroreconcavo"/>
    <x v="9"/>
    <d v="2024-06-17T00:00:00"/>
    <x v="160"/>
    <s v="-2Dia(s) Vencidos"/>
    <x v="0"/>
    <x v="0"/>
    <n v="538"/>
    <n v="6080"/>
    <n v="6269"/>
    <m/>
    <m/>
  </r>
  <r>
    <x v="73"/>
    <s v="DRS-Darlan"/>
    <x v="7"/>
    <d v="2024-06-14T00:00:00"/>
    <x v="160"/>
    <s v="-7Dia(s) Vencidos"/>
    <x v="0"/>
    <x v="0"/>
    <n v="387"/>
    <n v="1804"/>
    <n v="0"/>
    <m/>
    <m/>
  </r>
  <r>
    <x v="69"/>
    <s v="CASA"/>
    <x v="9"/>
    <d v="2024-06-27T00:00:00"/>
    <x v="161"/>
    <s v="Quitado"/>
    <x v="2"/>
    <x v="1"/>
    <n v="4290"/>
    <n v="0"/>
    <n v="0"/>
    <s v="220v"/>
    <s v="Serviço de Motor"/>
  </r>
  <r>
    <x v="32"/>
    <s v="CONTERP – SPT 111 "/>
    <x v="0"/>
    <d v="2024-05-11T00:00:00"/>
    <x v="162"/>
    <s v="-38Dia(s) Vencidos"/>
    <x v="0"/>
    <x v="0"/>
    <n v="387"/>
    <n v="0"/>
    <n v="0"/>
    <m/>
    <m/>
  </r>
  <r>
    <x v="61"/>
    <s v="3R PDR-01"/>
    <x v="7"/>
    <d v="2024-06-04T00:00:00"/>
    <x v="163"/>
    <s v="-1Dia(s) Vencidos"/>
    <x v="0"/>
    <x v="0"/>
    <n v="549"/>
    <n v="16043"/>
    <n v="0"/>
    <m/>
    <m/>
  </r>
  <r>
    <x v="50"/>
    <s v="3R PDR-01"/>
    <x v="7"/>
    <d v="2024-06-04T00:00:00"/>
    <x v="163"/>
    <s v="-1Dia(s) Vencidos"/>
    <x v="0"/>
    <x v="0"/>
    <n v="435"/>
    <n v="3999"/>
    <n v="0"/>
    <m/>
    <m/>
  </r>
  <r>
    <x v="1"/>
    <s v="CASA"/>
    <x v="0"/>
    <d v="2024-06-18T00:00:00"/>
    <x v="164"/>
    <s v="-2Dia(s) Vencidos"/>
    <x v="0"/>
    <x v="2"/>
    <n v="1368"/>
    <n v="0"/>
    <n v="0"/>
    <m/>
    <m/>
  </r>
  <r>
    <x v="53"/>
    <s v="Petro Tiê-11"/>
    <x v="7"/>
    <d v="2024-06-07T00:00:00"/>
    <x v="165"/>
    <s v="0Manutenção hoje"/>
    <x v="0"/>
    <x v="1"/>
    <n v="1513"/>
    <n v="9923"/>
    <n v="0"/>
    <m/>
    <m/>
  </r>
  <r>
    <x v="26"/>
    <s v="CASA/DISPONÍVEL"/>
    <x v="7"/>
    <d v="2024-06-16T00:00:00"/>
    <x v="166"/>
    <s v="-4Dia(s) Vencidos"/>
    <x v="0"/>
    <x v="2"/>
    <n v="514"/>
    <n v="0"/>
    <n v="0"/>
    <m/>
    <m/>
  </r>
  <r>
    <x v="62"/>
    <s v="CASA"/>
    <x v="9"/>
    <d v="2024-06-15T00:00:00"/>
    <x v="167"/>
    <s v="-2Dia(s) Vencidos"/>
    <x v="0"/>
    <x v="2"/>
    <n v="639"/>
    <n v="13755"/>
    <n v="0"/>
    <m/>
    <m/>
  </r>
  <r>
    <x v="15"/>
    <s v="CASA"/>
    <x v="9"/>
    <d v="2024-06-15T00:00:00"/>
    <x v="167"/>
    <s v="-2Dia(s) Vencidos"/>
    <x v="0"/>
    <x v="2"/>
    <n v="578"/>
    <n v="5900"/>
    <n v="6080"/>
    <m/>
    <m/>
  </r>
  <r>
    <x v="58"/>
    <s v="CASA"/>
    <x v="7"/>
    <d v="2024-06-14T00:00:00"/>
    <x v="168"/>
    <s v="-6Dia(s) Vencidos"/>
    <x v="2"/>
    <x v="2"/>
    <n v="2255"/>
    <n v="0"/>
    <n v="0"/>
    <m/>
    <m/>
  </r>
  <r>
    <x v="22"/>
    <s v="3R Candeias  SDS-01"/>
    <x v="9"/>
    <d v="2024-06-03T00:00:00"/>
    <x v="169"/>
    <s v="-1Dia(s) Vencidos"/>
    <x v="0"/>
    <x v="1"/>
    <n v="748"/>
    <n v="16287"/>
    <n v="16527"/>
    <m/>
    <m/>
  </r>
  <r>
    <x v="56"/>
    <s v="PECOM - Estação compressor ferrolho"/>
    <x v="9"/>
    <d v="2024-05-24T00:00:00"/>
    <x v="169"/>
    <s v="-1Dia(s) Vencidos"/>
    <x v="0"/>
    <x v="1"/>
    <n v="416"/>
    <n v="4446"/>
    <n v="0"/>
    <m/>
    <m/>
  </r>
  <r>
    <x v="55"/>
    <s v="PECOM  - Estação compressor ferrolho"/>
    <x v="9"/>
    <d v="2024-05-24T00:00:00"/>
    <x v="169"/>
    <s v="-1Dia(s) Vencidos"/>
    <x v="0"/>
    <x v="1"/>
    <n v="395"/>
    <n v="22240"/>
    <n v="22491"/>
    <m/>
    <m/>
  </r>
  <r>
    <x v="64"/>
    <s v="SPT - 45 PERBRAS"/>
    <x v="9"/>
    <d v="2024-06-12T00:00:00"/>
    <x v="170"/>
    <s v="-5Dia(s) Vencidos"/>
    <x v="0"/>
    <x v="1"/>
    <n v="315"/>
    <n v="0"/>
    <n v="0"/>
    <m/>
    <m/>
  </r>
  <r>
    <x v="37"/>
    <s v="CONTERP – SPT 60 "/>
    <x v="2"/>
    <d v="2024-04-28T00:00:00"/>
    <x v="171"/>
    <s v="-44Dia(s) Vencidos"/>
    <x v="0"/>
    <x v="0"/>
    <n v="522"/>
    <n v="8466"/>
    <n v="0"/>
    <m/>
    <m/>
  </r>
  <r>
    <x v="23"/>
    <s v="BRAVA  RIO VENTURA"/>
    <x v="0"/>
    <d v="2024-04-24T00:00:00"/>
    <x v="172"/>
    <s v="-1Dia(s) Vencidos"/>
    <x v="3"/>
    <x v="3"/>
    <m/>
    <n v="378"/>
    <n v="0"/>
    <m/>
    <m/>
  </r>
  <r>
    <x v="24"/>
    <s v="3R  ESTAÇÃO OLINDA"/>
    <x v="0"/>
    <d v="2024-04-24T00:00:00"/>
    <x v="172"/>
    <s v="-1Dia(s) Vencidos"/>
    <x v="3"/>
    <x v="3"/>
    <m/>
    <n v="990"/>
    <n v="0"/>
    <m/>
    <m/>
  </r>
  <r>
    <x v="61"/>
    <s v="3R PDR-01"/>
    <x v="2"/>
    <d v="2024-05-02T00:00:00"/>
    <x v="173"/>
    <s v="-2Dia(s) Vencidos"/>
    <x v="0"/>
    <x v="0"/>
    <n v="523"/>
    <n v="15895"/>
    <n v="0"/>
    <m/>
    <m/>
  </r>
  <r>
    <x v="50"/>
    <s v="3R PDR-01"/>
    <x v="2"/>
    <d v="2024-05-02T00:00:00"/>
    <x v="173"/>
    <s v="-2Dia(s) Vencidos"/>
    <x v="0"/>
    <x v="0"/>
    <n v="371"/>
    <n v="103641"/>
    <n v="0"/>
    <m/>
    <m/>
  </r>
  <r>
    <x v="22"/>
    <s v="3R Candeias  SDS-01"/>
    <x v="2"/>
    <d v="2024-05-22T00:00:00"/>
    <x v="174"/>
    <s v="-3Dia(s) Vencidos"/>
    <x v="0"/>
    <x v="1"/>
    <n v="610"/>
    <n v="16287"/>
    <n v="0"/>
    <m/>
    <m/>
  </r>
  <r>
    <x v="16"/>
    <s v="CASA"/>
    <x v="7"/>
    <d v="2024-06-01T00:00:00"/>
    <x v="175"/>
    <s v="-12Dia(s) Vencidos"/>
    <x v="0"/>
    <x v="2"/>
    <n v="1220"/>
    <n v="0"/>
    <n v="0"/>
    <m/>
    <m/>
  </r>
  <r>
    <x v="38"/>
    <s v="SPT-54"/>
    <x v="9"/>
    <d v="2024-06-01T00:00:00"/>
    <x v="175"/>
    <s v="-12Dia(s) Vencidos"/>
    <x v="0"/>
    <x v="1"/>
    <n v="574"/>
    <n v="0"/>
    <n v="0"/>
    <m/>
    <m/>
  </r>
  <r>
    <x v="17"/>
    <s v="SPT-54"/>
    <x v="0"/>
    <d v="2024-06-01T00:00:00"/>
    <x v="175"/>
    <s v="-12Dia(s) Vencidos"/>
    <x v="0"/>
    <x v="1"/>
    <n v="774"/>
    <n v="0"/>
    <n v="0"/>
    <m/>
    <m/>
  </r>
  <r>
    <x v="70"/>
    <s v="CASA"/>
    <x v="7"/>
    <d v="2024-05-29T00:00:00"/>
    <x v="176"/>
    <s v="-2Dia(s) Vencidos"/>
    <x v="0"/>
    <x v="2"/>
    <n v="527"/>
    <n v="8440"/>
    <n v="0"/>
    <m/>
    <m/>
  </r>
  <r>
    <x v="56"/>
    <s v="PECOM-Estação compressor ferrolho"/>
    <x v="2"/>
    <d v="2024-05-03T00:00:00"/>
    <x v="177"/>
    <s v="-1Dia(s)Vencidos"/>
    <x v="0"/>
    <x v="1"/>
    <n v="687"/>
    <n v="94354"/>
    <n v="0"/>
    <m/>
    <m/>
  </r>
  <r>
    <x v="55"/>
    <s v="PECOM-Estação compressor ferrolho"/>
    <x v="2"/>
    <d v="2024-05-03T00:00:00"/>
    <x v="177"/>
    <s v="-1Dia(s)Vencidos"/>
    <x v="0"/>
    <x v="1"/>
    <n v="514"/>
    <n v="22240"/>
    <n v="0"/>
    <m/>
    <m/>
  </r>
  <r>
    <x v="7"/>
    <s v="TUBOSDRILL"/>
    <x v="9"/>
    <d v="2024-05-02T00:00:00"/>
    <x v="178"/>
    <s v="1Dia(s)Paramanutenção"/>
    <x v="0"/>
    <x v="1"/>
    <n v="1472"/>
    <n v="5905"/>
    <n v="0"/>
    <m/>
    <m/>
  </r>
  <r>
    <x v="22"/>
    <s v="3R Candeias  SDS-01"/>
    <x v="2"/>
    <d v="2024-05-09T00:00:00"/>
    <x v="178"/>
    <s v="-4Dia(s)Vencidos"/>
    <x v="0"/>
    <x v="0"/>
    <n v="562"/>
    <n v="0"/>
    <n v="0"/>
    <m/>
    <m/>
  </r>
  <r>
    <x v="35"/>
    <s v="CASA"/>
    <x v="7"/>
    <d v="2024-05-21T00:00:00"/>
    <x v="179"/>
    <s v="-10Dia(s) Vencidos"/>
    <x v="0"/>
    <x v="2"/>
    <n v="1846"/>
    <n v="0"/>
    <n v="0"/>
    <m/>
    <m/>
  </r>
  <r>
    <x v="38"/>
    <s v="CASA"/>
    <x v="7"/>
    <d v="2024-05-21T00:00:00"/>
    <x v="179"/>
    <s v="-10Dia(s) Vencidos"/>
    <x v="0"/>
    <x v="2"/>
    <n v="603"/>
    <n v="0"/>
    <n v="0"/>
    <m/>
    <m/>
  </r>
  <r>
    <x v="75"/>
    <s v="AlvoPetro"/>
    <x v="0"/>
    <d v="2024-05-13T00:00:00"/>
    <x v="180"/>
    <s v="-1Dia(s)Vencidos"/>
    <x v="0"/>
    <x v="1"/>
    <n v="640"/>
    <n v="0"/>
    <n v="0"/>
    <m/>
    <m/>
  </r>
  <r>
    <x v="32"/>
    <s v="CONTERP–SPT111"/>
    <x v="0"/>
    <d v="2024-04-12T00:00:00"/>
    <x v="181"/>
    <s v="-7Dia(s)Vencidos"/>
    <x v="0"/>
    <x v="0"/>
    <n v="547"/>
    <n v="8731"/>
    <n v="0"/>
    <m/>
    <m/>
  </r>
  <r>
    <x v="76"/>
    <s v="CASA"/>
    <x v="7"/>
    <d v="2024-05-10T00:00:00"/>
    <x v="182"/>
    <s v="MANUTENÇÃO NA CASA"/>
    <x v="0"/>
    <x v="2"/>
    <n v="1017"/>
    <n v="0"/>
    <n v="0"/>
    <m/>
    <m/>
  </r>
  <r>
    <x v="22"/>
    <s v="3R Candeias  SDS-01"/>
    <x v="7"/>
    <d v="2024-04-19T00:00:00"/>
    <x v="183"/>
    <s v="-10Dia(s)Vencidos"/>
    <x v="0"/>
    <x v="0"/>
    <n v="751"/>
    <n v="15659"/>
    <n v="0"/>
    <m/>
    <m/>
  </r>
  <r>
    <x v="65"/>
    <s v="CONTERP–SPT111"/>
    <x v="0"/>
    <d v="2024-04-28T00:00:00"/>
    <x v="183"/>
    <s v="-7Dia(s)Vencidos"/>
    <x v="0"/>
    <x v="0"/>
    <n v="197"/>
    <n v="0"/>
    <n v="0"/>
    <m/>
    <m/>
  </r>
  <r>
    <x v="77"/>
    <s v="SPT-80PERBRAS"/>
    <x v="9"/>
    <d v="2024-05-08T00:00:00"/>
    <x v="184"/>
    <s v="0-EMMANUTENÇÃOHoje"/>
    <x v="1"/>
    <x v="1"/>
    <n v="82"/>
    <n v="8252"/>
    <n v="0"/>
    <m/>
    <m/>
  </r>
  <r>
    <x v="15"/>
    <s v="SPT-80PERBRAS"/>
    <x v="0"/>
    <d v="2024-05-08T00:00:00"/>
    <x v="184"/>
    <s v="0-EMMANUTENÇÃOHoje"/>
    <x v="1"/>
    <x v="1"/>
    <n v="54"/>
    <n v="5900"/>
    <n v="0"/>
    <m/>
    <m/>
  </r>
  <r>
    <x v="59"/>
    <s v="CASA"/>
    <x v="9"/>
    <d v="2024-05-04T00:00:00"/>
    <x v="185"/>
    <s v="-3Dia(s)Vencidos"/>
    <x v="0"/>
    <x v="2"/>
    <n v="467"/>
    <n v="0"/>
    <n v="0"/>
    <m/>
    <m/>
  </r>
  <r>
    <x v="50"/>
    <s v="3R PDR-01"/>
    <x v="9"/>
    <d v="2024-04-03T00:00:00"/>
    <x v="186"/>
    <s v="1Dia(s)ParaManutenção"/>
    <x v="0"/>
    <x v="1"/>
    <n v="662"/>
    <n v="0"/>
    <n v="0"/>
    <m/>
    <m/>
  </r>
  <r>
    <x v="61"/>
    <s v="3R PDR-01"/>
    <x v="9"/>
    <d v="2024-04-03T00:00:00"/>
    <x v="186"/>
    <s v="1Dia(s)ParaManutenção"/>
    <x v="0"/>
    <x v="1"/>
    <n v="662"/>
    <n v="0"/>
    <n v="0"/>
    <m/>
    <m/>
  </r>
  <r>
    <x v="7"/>
    <s v="TUBOSDRILL"/>
    <x v="0"/>
    <d v="2024-05-02T00:00:00"/>
    <x v="187"/>
    <s v="0-ManutençãoHoje"/>
    <x v="0"/>
    <x v="1"/>
    <n v="547"/>
    <n v="0"/>
    <n v="0"/>
    <m/>
    <m/>
  </r>
  <r>
    <x v="27"/>
    <s v="SPT-45PERBRAS"/>
    <x v="9"/>
    <d v="2024-03-20T00:00:00"/>
    <x v="187"/>
    <s v="-5Dia(s)Vencidos"/>
    <x v="0"/>
    <x v="0"/>
    <n v="544"/>
    <n v="0"/>
    <n v="0"/>
    <m/>
    <m/>
  </r>
  <r>
    <x v="56"/>
    <s v="PECOM-Estação compressor ferrolho"/>
    <x v="0"/>
    <d v="2024-03-22T00:00:00"/>
    <x v="187"/>
    <s v="-12Dia(s)Vencidos"/>
    <x v="0"/>
    <x v="0"/>
    <n v="467"/>
    <n v="0"/>
    <n v="0"/>
    <m/>
    <m/>
  </r>
  <r>
    <x v="55"/>
    <s v="PECOM-Estação compressor ferrolho"/>
    <x v="0"/>
    <d v="2024-03-22T00:00:00"/>
    <x v="187"/>
    <s v="-12Dia(s)Vencidos"/>
    <x v="0"/>
    <x v="0"/>
    <n v="467"/>
    <n v="0"/>
    <n v="0"/>
    <m/>
    <m/>
  </r>
  <r>
    <x v="16"/>
    <s v="CASA"/>
    <x v="10"/>
    <d v="2024-05-02T00:00:00"/>
    <x v="188"/>
    <s v="1Dia(s)Paramanutenção"/>
    <x v="2"/>
    <x v="2"/>
    <n v="34491.14"/>
    <n v="5905"/>
    <n v="0"/>
    <m/>
    <m/>
  </r>
  <r>
    <x v="42"/>
    <s v="PECOM"/>
    <x v="7"/>
    <d v="2024-04-25T00:00:00"/>
    <x v="189"/>
    <s v="-1Dia(s)Vencidos"/>
    <x v="0"/>
    <x v="1"/>
    <n v="662"/>
    <n v="0"/>
    <n v="0"/>
    <m/>
    <m/>
  </r>
  <r>
    <x v="73"/>
    <s v="PECOM"/>
    <x v="7"/>
    <d v="2024-04-25T00:00:00"/>
    <x v="189"/>
    <s v="-1Dia(s)Vencidos"/>
    <x v="0"/>
    <x v="1"/>
    <n v="662"/>
    <n v="0"/>
    <n v="0"/>
    <m/>
    <m/>
  </r>
  <r>
    <x v="71"/>
    <s v="PECOM"/>
    <x v="7"/>
    <d v="2024-04-25T00:00:00"/>
    <x v="189"/>
    <s v="-1Dia(s)Vencidos"/>
    <x v="0"/>
    <x v="1"/>
    <n v="662"/>
    <n v="0"/>
    <n v="0"/>
    <m/>
    <m/>
  </r>
  <r>
    <x v="24"/>
    <s v="3R  ESTAÇÃO OLINDA"/>
    <x v="0"/>
    <d v="2024-04-24T00:00:00"/>
    <x v="190"/>
    <s v="-1Dia(s)Vencidos"/>
    <x v="0"/>
    <x v="1"/>
    <n v="1262"/>
    <n v="0"/>
    <n v="0"/>
    <m/>
    <m/>
  </r>
  <r>
    <x v="16"/>
    <s v="CASA"/>
    <x v="1"/>
    <d v="2024-04-10T00:00:00"/>
    <x v="191"/>
    <s v="-96Dia(s) Vencidos"/>
    <x v="2"/>
    <x v="2"/>
    <n v="1633"/>
    <n v="0"/>
    <n v="0"/>
    <m/>
    <m/>
  </r>
  <r>
    <x v="78"/>
    <m/>
    <x v="14"/>
    <m/>
    <x v="192"/>
    <m/>
    <x v="4"/>
    <x v="4"/>
    <m/>
    <m/>
    <m/>
    <m/>
    <m/>
  </r>
  <r>
    <x v="78"/>
    <m/>
    <x v="14"/>
    <m/>
    <x v="192"/>
    <m/>
    <x v="4"/>
    <x v="4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437BE6-D976-45F5-8901-8761F3A14E14}" name="Tabela dinâmica4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K2:L4" firstHeaderRow="1" firstDataRow="1" firstDataCol="1"/>
  <pivotFields count="13">
    <pivotField showAll="0">
      <items count="83">
        <item h="1" x="76"/>
        <item x="75"/>
        <item h="1" x="77"/>
        <item h="1" m="1" x="79"/>
        <item h="1" m="1" x="80"/>
        <item h="1" x="59"/>
        <item h="1" x="67"/>
        <item h="1" m="1" x="81"/>
        <item h="1" x="65"/>
        <item h="1" x="69"/>
        <item h="1" x="49"/>
        <item h="1" x="63"/>
        <item h="1" x="33"/>
        <item h="1" x="32"/>
        <item h="1" x="27"/>
        <item h="1" x="64"/>
        <item h="1" x="28"/>
        <item h="1" x="55"/>
        <item h="1" x="42"/>
        <item h="1" x="66"/>
        <item h="1" x="56"/>
        <item h="1" x="58"/>
        <item h="1" x="54"/>
        <item h="1" x="48"/>
        <item h="1" x="62"/>
        <item h="1" x="70"/>
        <item h="1" x="60"/>
        <item h="1" x="72"/>
        <item h="1" x="26"/>
        <item h="1" x="73"/>
        <item h="1" x="61"/>
        <item h="1" x="19"/>
        <item h="1" x="71"/>
        <item h="1" x="50"/>
        <item h="1" x="37"/>
        <item h="1" x="31"/>
        <item h="1" x="68"/>
        <item h="1" x="22"/>
        <item h="1" x="9"/>
        <item h="1" x="4"/>
        <item h="1" x="34"/>
        <item h="1" x="10"/>
        <item h="1" x="15"/>
        <item h="1" x="24"/>
        <item h="1" x="13"/>
        <item h="1" x="11"/>
        <item h="1" x="1"/>
        <item h="1" x="35"/>
        <item h="1" x="17"/>
        <item h="1" x="29"/>
        <item h="1" x="53"/>
        <item h="1" x="3"/>
        <item h="1" x="23"/>
        <item h="1" x="2"/>
        <item h="1" x="52"/>
        <item h="1" x="41"/>
        <item h="1" x="7"/>
        <item h="1" x="16"/>
        <item h="1" x="43"/>
        <item h="1" x="25"/>
        <item h="1" x="30"/>
        <item h="1" x="36"/>
        <item h="1" x="44"/>
        <item h="1" x="40"/>
        <item h="1" x="20"/>
        <item h="1" x="47"/>
        <item h="1" x="46"/>
        <item h="1" x="14"/>
        <item h="1" x="12"/>
        <item h="1" x="21"/>
        <item h="1" x="45"/>
        <item h="1" x="18"/>
        <item h="1" x="6"/>
        <item h="1" x="0"/>
        <item h="1" x="57"/>
        <item h="1" x="51"/>
        <item h="1" x="5"/>
        <item h="1" x="8"/>
        <item h="1" x="38"/>
        <item h="1" x="39"/>
        <item h="1" x="74"/>
        <item h="1" x="78"/>
        <item t="default"/>
      </items>
    </pivotField>
    <pivotField showAll="0"/>
    <pivotField showAll="0"/>
    <pivotField numFmtId="14" showAll="0"/>
    <pivotField numFmtId="14" showAll="0">
      <items count="196"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m="1" x="194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m="1" x="193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2"/>
        <item t="default"/>
      </items>
    </pivotField>
    <pivotField showAll="0"/>
    <pivotField showAll="0"/>
    <pivotField axis="axisRow" dataField="1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</pivotFields>
  <rowFields count="1">
    <field x="7"/>
  </rowFields>
  <rowItems count="2">
    <i>
      <x/>
    </i>
    <i t="grand">
      <x/>
    </i>
  </rowItems>
  <colItems count="1">
    <i/>
  </colItems>
  <dataFields count="1">
    <dataField name="Contagem de STATUS" fld="7" subtotal="count" baseField="0" baseItem="0"/>
  </dataFields>
  <formats count="1">
    <format dxfId="14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F6E8DE-CFAB-4C34-8784-F0DFE53B5A12}" name="Custo_Maior" cacheId="4" applyNumberFormats="0" applyBorderFormats="0" applyFontFormats="0" applyPatternFormats="0" applyAlignmentFormats="0" applyWidthHeightFormats="1" dataCaption="Valores" tag="3d3334f2-56f3-48ee-b4ed-74209a3bbf40" updatedVersion="8" minRefreshableVersion="3" useAutoFormatting="1" itemPrintTitles="1" createdVersion="8" indent="0" outline="1" outlineData="1" multipleFieldFilters="0">
  <location ref="X2:X3" firstHeaderRow="1" firstDataRow="1" firstDataCol="0"/>
  <pivotFields count="1">
    <pivotField dataField="1" subtotalTop="0" showAll="0" defaultSubtotal="0"/>
  </pivotFields>
  <rowItems count="1">
    <i/>
  </rowItems>
  <colItems count="1">
    <i/>
  </colItems>
  <dataFields count="1">
    <dataField fld="0" subtotal="count" baseField="0" baseItem="0" numFmtId="167"/>
  </dataFields>
  <formats count="1">
    <format dxfId="147">
      <pivotArea outline="0" collapsedLevelsAreSubtotals="1" fieldPosition="0"/>
    </format>
  </formats>
  <pivotHierarchies count="37"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aD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1B3015-5B3F-45B9-A72D-B4AF5CA4B408}" name="Contagem_Status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N2:O4" firstHeaderRow="1" firstDataRow="1" firstDataCol="1"/>
  <pivotFields count="13">
    <pivotField showAll="0">
      <items count="83">
        <item h="1" x="76"/>
        <item x="75"/>
        <item h="1" x="77"/>
        <item h="1" m="1" x="79"/>
        <item h="1" m="1" x="80"/>
        <item h="1" x="59"/>
        <item h="1" x="67"/>
        <item h="1" m="1" x="81"/>
        <item h="1" x="65"/>
        <item h="1" x="69"/>
        <item h="1" x="49"/>
        <item h="1" x="63"/>
        <item h="1" x="33"/>
        <item h="1" x="32"/>
        <item h="1" x="27"/>
        <item h="1" x="64"/>
        <item h="1" x="28"/>
        <item h="1" x="55"/>
        <item h="1" x="42"/>
        <item h="1" x="66"/>
        <item h="1" x="56"/>
        <item h="1" x="58"/>
        <item h="1" x="54"/>
        <item h="1" x="48"/>
        <item h="1" x="62"/>
        <item h="1" x="70"/>
        <item h="1" x="60"/>
        <item h="1" x="72"/>
        <item h="1" x="26"/>
        <item h="1" x="73"/>
        <item h="1" x="61"/>
        <item h="1" x="19"/>
        <item h="1" x="71"/>
        <item h="1" x="50"/>
        <item h="1" x="37"/>
        <item h="1" x="31"/>
        <item h="1" x="68"/>
        <item h="1" x="22"/>
        <item h="1" x="9"/>
        <item h="1" x="4"/>
        <item h="1" x="34"/>
        <item h="1" x="10"/>
        <item h="1" x="15"/>
        <item h="1" x="24"/>
        <item h="1" x="13"/>
        <item h="1" x="11"/>
        <item h="1" x="1"/>
        <item h="1" x="35"/>
        <item h="1" x="17"/>
        <item h="1" x="29"/>
        <item h="1" x="53"/>
        <item h="1" x="3"/>
        <item h="1" x="23"/>
        <item h="1" x="2"/>
        <item h="1" x="52"/>
        <item h="1" x="41"/>
        <item h="1" x="7"/>
        <item h="1" x="16"/>
        <item h="1" x="43"/>
        <item h="1" x="25"/>
        <item h="1" x="30"/>
        <item h="1" x="36"/>
        <item h="1" x="44"/>
        <item h="1" x="40"/>
        <item h="1" x="20"/>
        <item h="1" x="47"/>
        <item h="1" x="46"/>
        <item h="1" x="14"/>
        <item h="1" x="12"/>
        <item h="1" x="21"/>
        <item h="1" x="45"/>
        <item h="1" x="18"/>
        <item h="1" x="6"/>
        <item h="1" x="0"/>
        <item h="1" x="57"/>
        <item h="1" x="51"/>
        <item h="1" x="5"/>
        <item h="1" x="8"/>
        <item h="1" x="38"/>
        <item h="1" x="39"/>
        <item h="1" x="74"/>
        <item h="1" x="78"/>
        <item t="default"/>
      </items>
    </pivotField>
    <pivotField showAll="0"/>
    <pivotField showAll="0"/>
    <pivotField numFmtId="14" showAll="0"/>
    <pivotField numFmtId="14" showAll="0">
      <items count="196"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m="1" x="194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m="1" x="193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2"/>
        <item t="default"/>
      </items>
    </pivotField>
    <pivotField showAll="0"/>
    <pivotField showAll="0"/>
    <pivotField axis="axisRow" dataField="1" showAll="0">
      <items count="6">
        <item x="1"/>
        <item x="0"/>
        <item h="1" x="3"/>
        <item h="1" x="2"/>
        <item h="1" x="4"/>
        <item t="default"/>
      </items>
    </pivotField>
    <pivotField showAll="0"/>
    <pivotField showAll="0"/>
    <pivotField showAll="0"/>
    <pivotField showAll="0"/>
    <pivotField showAll="0"/>
  </pivotFields>
  <rowFields count="1">
    <field x="7"/>
  </rowFields>
  <rowItems count="2">
    <i>
      <x/>
    </i>
    <i t="grand">
      <x/>
    </i>
  </rowItems>
  <colItems count="1">
    <i/>
  </colItems>
  <dataFields count="1">
    <dataField name="Contagem de STATUS" fld="7" subtotal="count" baseField="0" baseItem="0"/>
  </dataFields>
  <formats count="1">
    <format dxfId="148">
      <pivotArea outline="0" collapsedLevelsAreSubtotals="1" fieldPosition="0"/>
    </format>
  </formats>
  <chartFormats count="3">
    <chartFormat chart="4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CB67A4-CCD1-42AC-9994-7AC6CBFBA315}" name="Custo_Geradores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3">
  <location ref="AM2:AN7" firstHeaderRow="1" firstDataRow="1" firstDataCol="1"/>
  <pivotFields count="13">
    <pivotField axis="axisRow" showAll="0">
      <items count="83">
        <item h="1" x="76"/>
        <item x="75"/>
        <item h="1" x="77"/>
        <item h="1" m="1" x="80"/>
        <item h="1" x="59"/>
        <item h="1" x="65"/>
        <item h="1" x="69"/>
        <item h="1" x="49"/>
        <item h="1" x="63"/>
        <item h="1" x="32"/>
        <item h="1" x="27"/>
        <item h="1" x="64"/>
        <item h="1" x="55"/>
        <item h="1" x="42"/>
        <item h="1" x="66"/>
        <item h="1" x="56"/>
        <item h="1" x="58"/>
        <item h="1" x="54"/>
        <item h="1" x="62"/>
        <item h="1" x="70"/>
        <item h="1" x="60"/>
        <item h="1" x="72"/>
        <item h="1" x="26"/>
        <item h="1" x="73"/>
        <item h="1" x="61"/>
        <item h="1" x="19"/>
        <item h="1" x="71"/>
        <item h="1" x="50"/>
        <item h="1" x="37"/>
        <item h="1" x="68"/>
        <item h="1" x="22"/>
        <item h="1" x="15"/>
        <item h="1" x="24"/>
        <item h="1" x="13"/>
        <item h="1" x="1"/>
        <item h="1" x="35"/>
        <item h="1" x="17"/>
        <item h="1" x="53"/>
        <item h="1" x="23"/>
        <item h="1" x="2"/>
        <item h="1" x="7"/>
        <item h="1" x="16"/>
        <item h="1" x="38"/>
        <item h="1" x="74"/>
        <item h="1" m="1" x="79"/>
        <item h="1" m="1" x="81"/>
        <item h="1" x="10"/>
        <item h="1" x="28"/>
        <item h="1" x="33"/>
        <item h="1" x="34"/>
        <item h="1" x="9"/>
        <item h="1" x="48"/>
        <item h="1" x="31"/>
        <item h="1" x="39"/>
        <item h="1" x="44"/>
        <item h="1" x="12"/>
        <item h="1" x="5"/>
        <item h="1" x="6"/>
        <item h="1" x="29"/>
        <item h="1" x="45"/>
        <item h="1" x="46"/>
        <item h="1" x="51"/>
        <item h="1" x="52"/>
        <item h="1" x="47"/>
        <item h="1" x="25"/>
        <item h="1" x="57"/>
        <item h="1" x="30"/>
        <item h="1" x="20"/>
        <item h="1" x="21"/>
        <item h="1" x="14"/>
        <item h="1" x="36"/>
        <item h="1" x="40"/>
        <item h="1" x="41"/>
        <item h="1" x="18"/>
        <item h="1" x="3"/>
        <item h="1" x="43"/>
        <item h="1" x="67"/>
        <item h="1" x="0"/>
        <item h="1" x="4"/>
        <item h="1" x="8"/>
        <item h="1" x="11"/>
        <item h="1" x="78"/>
        <item t="default"/>
      </items>
    </pivotField>
    <pivotField showAll="0"/>
    <pivotField axis="axisRow" showAll="0">
      <items count="16">
        <item x="9"/>
        <item x="3"/>
        <item x="5"/>
        <item x="6"/>
        <item x="2"/>
        <item x="1"/>
        <item x="4"/>
        <item x="10"/>
        <item x="0"/>
        <item x="7"/>
        <item x="8"/>
        <item x="13"/>
        <item x="11"/>
        <item x="12"/>
        <item x="14"/>
        <item t="default"/>
      </items>
    </pivotField>
    <pivotField numFmtId="14" showAll="0"/>
    <pivotField numFmtId="14" showAll="0">
      <items count="196"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m="1" x="194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m="1" x="193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2"/>
        <item t="default"/>
      </items>
    </pivotField>
    <pivotField showAll="0"/>
    <pivotField axis="axisRow" showAll="0">
      <items count="9">
        <item x="2"/>
        <item x="1"/>
        <item x="0"/>
        <item x="3"/>
        <item m="1" x="7"/>
        <item m="1" x="6"/>
        <item m="1" x="5"/>
        <item x="4"/>
        <item t="default"/>
      </items>
    </pivotField>
    <pivotField axis="axisRow" showAll="0">
      <items count="6">
        <item x="1"/>
        <item x="0"/>
        <item x="3"/>
        <item x="2"/>
        <item x="4"/>
        <item t="default"/>
      </items>
    </pivotField>
    <pivotField dataField="1" showAll="0"/>
    <pivotField showAll="0"/>
    <pivotField showAll="0"/>
    <pivotField showAll="0"/>
    <pivotField showAll="0"/>
  </pivotFields>
  <rowFields count="4">
    <field x="0"/>
    <field x="2"/>
    <field x="6"/>
    <field x="7"/>
  </rowFields>
  <rowItems count="5">
    <i>
      <x v="1"/>
    </i>
    <i r="1">
      <x v="8"/>
    </i>
    <i r="2">
      <x v="2"/>
    </i>
    <i r="3">
      <x/>
    </i>
    <i t="grand">
      <x/>
    </i>
  </rowItems>
  <colItems count="1">
    <i/>
  </colItems>
  <dataFields count="1">
    <dataField name="Soma de Custo da MANUTENÇÃO" fld="8" baseField="0" baseItem="0" numFmtId="169"/>
  </dataFields>
  <formats count="1">
    <format dxfId="149">
      <pivotArea outline="0" collapsedLevelsAreSubtotals="1" fieldPosition="0"/>
    </format>
  </formats>
  <chartFormats count="2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B4C671-2131-41D5-ACC9-F6F9369AAE3B}" name="Tabela dinâmica1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C4" firstHeaderRow="1" firstDataRow="1" firstDataCol="1"/>
  <pivotFields count="13">
    <pivotField axis="axisRow" showAll="0">
      <items count="83">
        <item h="1" x="76"/>
        <item x="75"/>
        <item h="1" x="77"/>
        <item h="1" m="1" x="80"/>
        <item h="1" x="59"/>
        <item h="1" x="65"/>
        <item h="1" x="69"/>
        <item h="1" x="49"/>
        <item h="1" x="63"/>
        <item h="1" x="32"/>
        <item h="1" x="27"/>
        <item h="1" x="64"/>
        <item h="1" x="55"/>
        <item h="1" x="42"/>
        <item h="1" x="66"/>
        <item h="1" x="56"/>
        <item h="1" x="58"/>
        <item h="1" x="54"/>
        <item h="1" x="62"/>
        <item h="1" x="70"/>
        <item h="1" x="60"/>
        <item h="1" x="72"/>
        <item h="1" x="26"/>
        <item h="1" x="73"/>
        <item h="1" x="61"/>
        <item h="1" x="19"/>
        <item h="1" x="71"/>
        <item h="1" x="50"/>
        <item h="1" x="37"/>
        <item h="1" x="68"/>
        <item h="1" x="22"/>
        <item h="1" x="15"/>
        <item h="1" x="24"/>
        <item h="1" x="13"/>
        <item h="1" x="1"/>
        <item h="1" x="35"/>
        <item h="1" x="17"/>
        <item h="1" x="53"/>
        <item h="1" x="23"/>
        <item h="1" x="2"/>
        <item h="1" x="7"/>
        <item h="1" x="16"/>
        <item h="1" x="38"/>
        <item h="1" x="74"/>
        <item h="1" m="1" x="79"/>
        <item h="1" m="1" x="81"/>
        <item h="1" x="10"/>
        <item h="1" x="28"/>
        <item h="1" x="33"/>
        <item h="1" x="34"/>
        <item h="1" x="9"/>
        <item h="1" x="48"/>
        <item h="1" x="31"/>
        <item h="1" x="39"/>
        <item h="1" x="44"/>
        <item h="1" x="12"/>
        <item h="1" x="5"/>
        <item h="1" x="6"/>
        <item h="1" x="29"/>
        <item h="1" x="45"/>
        <item h="1" x="46"/>
        <item h="1" x="51"/>
        <item h="1" x="52"/>
        <item h="1" x="47"/>
        <item h="1" x="25"/>
        <item h="1" x="57"/>
        <item h="1" x="30"/>
        <item h="1" x="20"/>
        <item h="1" x="21"/>
        <item h="1" x="14"/>
        <item h="1" x="36"/>
        <item h="1" x="40"/>
        <item h="1" x="41"/>
        <item h="1" x="18"/>
        <item h="1" x="3"/>
        <item h="1" x="43"/>
        <item h="1" x="67"/>
        <item h="1" x="0"/>
        <item h="1" x="4"/>
        <item h="1" x="8"/>
        <item h="1" x="11"/>
        <item h="1" x="78"/>
        <item t="default"/>
      </items>
    </pivotField>
    <pivotField showAll="0"/>
    <pivotField showAll="0"/>
    <pivotField numFmtId="14" showAll="0"/>
    <pivotField numFmtId="14" showAll="0">
      <items count="196"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m="1" x="194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m="1" x="193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2">
    <i>
      <x v="1"/>
    </i>
    <i t="grand">
      <x/>
    </i>
  </rowItems>
  <colItems count="1">
    <i/>
  </colItems>
  <dataFields count="1">
    <dataField name="Soma de Custo da MANUTENÇÃO" fld="8" baseField="0" baseItem="0" numFmtId="164"/>
  </dataFields>
  <formats count="1">
    <format dxfId="15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2070B9-8EE0-4376-AAB6-CEF008C106EB}" name="Tabela dinâmica3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H2:I4" firstHeaderRow="1" firstDataRow="1" firstDataCol="1"/>
  <pivotFields count="13">
    <pivotField showAll="0">
      <items count="83">
        <item h="1" x="76"/>
        <item x="75"/>
        <item h="1" x="77"/>
        <item h="1" m="1" x="79"/>
        <item h="1" m="1" x="80"/>
        <item h="1" x="59"/>
        <item h="1" x="67"/>
        <item h="1" m="1" x="81"/>
        <item h="1" x="65"/>
        <item h="1" x="69"/>
        <item h="1" x="49"/>
        <item h="1" x="63"/>
        <item h="1" x="33"/>
        <item h="1" x="32"/>
        <item h="1" x="27"/>
        <item h="1" x="64"/>
        <item h="1" x="28"/>
        <item h="1" x="55"/>
        <item h="1" x="42"/>
        <item h="1" x="66"/>
        <item h="1" x="56"/>
        <item h="1" x="58"/>
        <item h="1" x="54"/>
        <item h="1" x="48"/>
        <item h="1" x="62"/>
        <item h="1" x="70"/>
        <item h="1" x="60"/>
        <item h="1" x="72"/>
        <item h="1" x="26"/>
        <item h="1" x="73"/>
        <item h="1" x="61"/>
        <item h="1" x="19"/>
        <item h="1" x="71"/>
        <item h="1" x="50"/>
        <item h="1" x="37"/>
        <item h="1" x="31"/>
        <item h="1" x="68"/>
        <item h="1" x="22"/>
        <item h="1" x="9"/>
        <item h="1" x="4"/>
        <item h="1" x="34"/>
        <item h="1" x="10"/>
        <item h="1" x="15"/>
        <item h="1" x="24"/>
        <item h="1" x="13"/>
        <item h="1" x="11"/>
        <item h="1" x="1"/>
        <item h="1" x="35"/>
        <item h="1" x="17"/>
        <item h="1" x="29"/>
        <item h="1" x="53"/>
        <item h="1" x="3"/>
        <item h="1" x="23"/>
        <item h="1" x="2"/>
        <item h="1" x="52"/>
        <item h="1" x="41"/>
        <item h="1" x="7"/>
        <item h="1" x="16"/>
        <item h="1" x="43"/>
        <item h="1" x="25"/>
        <item h="1" x="30"/>
        <item h="1" x="36"/>
        <item h="1" x="44"/>
        <item h="1" x="40"/>
        <item h="1" x="20"/>
        <item h="1" x="47"/>
        <item h="1" x="46"/>
        <item h="1" x="14"/>
        <item h="1" x="12"/>
        <item h="1" x="21"/>
        <item h="1" x="45"/>
        <item h="1" x="18"/>
        <item h="1" x="6"/>
        <item h="1" x="0"/>
        <item h="1" x="57"/>
        <item h="1" x="51"/>
        <item h="1" x="5"/>
        <item h="1" x="8"/>
        <item h="1" x="38"/>
        <item h="1" x="39"/>
        <item h="1" x="74"/>
        <item h="1" x="78"/>
        <item t="default"/>
      </items>
    </pivotField>
    <pivotField showAll="0"/>
    <pivotField showAll="0"/>
    <pivotField numFmtId="14" showAll="0"/>
    <pivotField numFmtId="14" showAll="0">
      <items count="196"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m="1" x="194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m="1" x="193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2"/>
        <item t="default"/>
      </items>
    </pivotField>
    <pivotField showAll="0"/>
    <pivotField axis="axisRow" dataField="1" showAll="0">
      <items count="9">
        <item x="2"/>
        <item h="1" x="1"/>
        <item x="0"/>
        <item h="1" x="3"/>
        <item h="1" m="1" x="7"/>
        <item h="1" m="1" x="6"/>
        <item h="1" m="1" x="5"/>
        <item h="1" x="4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2">
    <i>
      <x v="2"/>
    </i>
    <i t="grand">
      <x/>
    </i>
  </rowItems>
  <colItems count="1">
    <i/>
  </colItems>
  <dataFields count="1">
    <dataField name="Contagem de Tipo" fld="6" subtotal="count" baseField="0" baseItem="0"/>
  </dataFields>
  <formats count="1">
    <format dxfId="151">
      <pivotArea outline="0" collapsedLevelsAreSubtotals="1" fieldPosition="0"/>
    </format>
  </formats>
  <chartFormats count="4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6" format="7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FE3960-7AC3-4655-AF8A-19C6774C451B}" name="Custo_dias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AG2:AG3" firstHeaderRow="1" firstDataRow="1" firstDataCol="0"/>
  <pivotFields count="13">
    <pivotField showAll="0">
      <items count="83">
        <item h="1" x="76"/>
        <item x="75"/>
        <item h="1" x="77"/>
        <item h="1" m="1" x="79"/>
        <item h="1" m="1" x="80"/>
        <item h="1" x="59"/>
        <item h="1" x="67"/>
        <item h="1" m="1" x="81"/>
        <item h="1" x="65"/>
        <item h="1" x="69"/>
        <item h="1" x="49"/>
        <item h="1" x="63"/>
        <item h="1" x="33"/>
        <item h="1" x="32"/>
        <item h="1" x="27"/>
        <item h="1" x="64"/>
        <item h="1" x="28"/>
        <item h="1" x="55"/>
        <item h="1" x="42"/>
        <item h="1" x="66"/>
        <item h="1" x="56"/>
        <item h="1" x="58"/>
        <item h="1" x="54"/>
        <item h="1" x="48"/>
        <item h="1" x="62"/>
        <item h="1" x="70"/>
        <item h="1" x="60"/>
        <item h="1" x="72"/>
        <item h="1" x="26"/>
        <item h="1" x="73"/>
        <item h="1" x="61"/>
        <item h="1" x="19"/>
        <item h="1" x="71"/>
        <item h="1" x="50"/>
        <item h="1" x="37"/>
        <item h="1" x="31"/>
        <item h="1" x="68"/>
        <item h="1" x="22"/>
        <item h="1" x="9"/>
        <item h="1" x="4"/>
        <item h="1" x="34"/>
        <item h="1" x="10"/>
        <item h="1" x="15"/>
        <item h="1" x="24"/>
        <item h="1" x="13"/>
        <item h="1" x="11"/>
        <item h="1" x="1"/>
        <item h="1" x="35"/>
        <item h="1" x="17"/>
        <item h="1" x="29"/>
        <item h="1" x="53"/>
        <item h="1" x="3"/>
        <item h="1" x="23"/>
        <item h="1" x="2"/>
        <item h="1" x="52"/>
        <item h="1" x="41"/>
        <item h="1" x="7"/>
        <item h="1" x="16"/>
        <item h="1" x="43"/>
        <item h="1" x="25"/>
        <item h="1" x="30"/>
        <item h="1" x="36"/>
        <item h="1" x="44"/>
        <item h="1" x="40"/>
        <item h="1" x="20"/>
        <item h="1" x="47"/>
        <item h="1" x="46"/>
        <item h="1" x="14"/>
        <item h="1" x="12"/>
        <item h="1" x="21"/>
        <item h="1" x="45"/>
        <item h="1" x="18"/>
        <item h="1" x="6"/>
        <item h="1" x="0"/>
        <item h="1" x="57"/>
        <item h="1" x="51"/>
        <item h="1" x="5"/>
        <item h="1" x="8"/>
        <item h="1" x="38"/>
        <item h="1" x="39"/>
        <item h="1" x="74"/>
        <item h="1" x="78"/>
        <item t="default"/>
      </items>
    </pivotField>
    <pivotField showAll="0"/>
    <pivotField showAll="0"/>
    <pivotField numFmtId="14" showAll="0"/>
    <pivotField numFmtId="14"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oma de Custo da MANUTENÇÃO" fld="8" baseField="0" baseItem="0"/>
  </dataFields>
  <formats count="1">
    <format dxfId="152">
      <pivotArea outline="0" collapsedLevelsAreSubtotals="1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26137C-04DD-4F40-8C53-9124DD9F67EC}" name="Tabela dinâmica7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T2:T3" firstHeaderRow="1" firstDataRow="1" firstDataCol="0"/>
  <pivotFields count="13">
    <pivotField showAll="0">
      <items count="83">
        <item h="1" x="76"/>
        <item x="75"/>
        <item h="1" x="77"/>
        <item h="1" m="1" x="79"/>
        <item h="1" m="1" x="80"/>
        <item h="1" x="59"/>
        <item h="1" x="67"/>
        <item h="1" m="1" x="81"/>
        <item h="1" x="65"/>
        <item h="1" x="69"/>
        <item h="1" x="49"/>
        <item h="1" x="63"/>
        <item h="1" x="33"/>
        <item h="1" x="32"/>
        <item h="1" x="27"/>
        <item h="1" x="64"/>
        <item h="1" x="28"/>
        <item h="1" x="55"/>
        <item h="1" x="42"/>
        <item h="1" x="66"/>
        <item h="1" x="56"/>
        <item h="1" x="58"/>
        <item h="1" x="54"/>
        <item h="1" x="48"/>
        <item h="1" x="62"/>
        <item h="1" x="70"/>
        <item h="1" x="60"/>
        <item h="1" x="72"/>
        <item h="1" x="26"/>
        <item h="1" x="73"/>
        <item h="1" x="61"/>
        <item h="1" x="19"/>
        <item h="1" x="71"/>
        <item h="1" x="50"/>
        <item h="1" x="37"/>
        <item h="1" x="31"/>
        <item h="1" x="68"/>
        <item h="1" x="22"/>
        <item h="1" x="9"/>
        <item h="1" x="4"/>
        <item h="1" x="34"/>
        <item h="1" x="10"/>
        <item h="1" x="15"/>
        <item h="1" x="24"/>
        <item h="1" x="13"/>
        <item h="1" x="11"/>
        <item h="1" x="1"/>
        <item h="1" x="35"/>
        <item h="1" x="17"/>
        <item h="1" x="29"/>
        <item h="1" x="53"/>
        <item h="1" x="3"/>
        <item h="1" x="23"/>
        <item h="1" x="2"/>
        <item h="1" x="52"/>
        <item h="1" x="41"/>
        <item h="1" x="7"/>
        <item h="1" x="16"/>
        <item h="1" x="43"/>
        <item h="1" x="25"/>
        <item h="1" x="30"/>
        <item h="1" x="36"/>
        <item h="1" x="44"/>
        <item h="1" x="40"/>
        <item h="1" x="20"/>
        <item h="1" x="47"/>
        <item h="1" x="46"/>
        <item h="1" x="14"/>
        <item h="1" x="12"/>
        <item h="1" x="21"/>
        <item h="1" x="45"/>
        <item h="1" x="18"/>
        <item h="1" x="6"/>
        <item h="1" x="0"/>
        <item h="1" x="57"/>
        <item h="1" x="51"/>
        <item h="1" x="5"/>
        <item h="1" x="8"/>
        <item h="1" x="38"/>
        <item h="1" x="39"/>
        <item h="1" x="74"/>
        <item h="1" x="78"/>
        <item t="default"/>
      </items>
    </pivotField>
    <pivotField showAll="0"/>
    <pivotField showAll="0"/>
    <pivotField numFmtId="14" showAll="0"/>
    <pivotField numFmtId="14" showAll="0">
      <items count="196"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m="1" x="194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m="1" x="193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oma de Custo da MANUTENÇÃO" fld="8" baseField="0" baseItem="0" numFmtId="167"/>
  </dataFields>
  <formats count="1">
    <format dxfId="15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66F2E6-849B-4457-87F2-461C71348212}" name="Tabela dinâmica2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E2:F4" firstHeaderRow="1" firstDataRow="1" firstDataCol="1"/>
  <pivotFields count="13">
    <pivotField showAll="0">
      <items count="83">
        <item h="1" x="76"/>
        <item x="75"/>
        <item h="1" x="77"/>
        <item h="1" m="1" x="79"/>
        <item h="1" m="1" x="80"/>
        <item h="1" x="59"/>
        <item h="1" x="67"/>
        <item h="1" m="1" x="81"/>
        <item h="1" x="65"/>
        <item h="1" x="69"/>
        <item h="1" x="49"/>
        <item h="1" x="63"/>
        <item h="1" x="33"/>
        <item h="1" x="32"/>
        <item h="1" x="27"/>
        <item h="1" x="64"/>
        <item h="1" x="28"/>
        <item h="1" x="55"/>
        <item h="1" x="42"/>
        <item h="1" x="66"/>
        <item h="1" x="56"/>
        <item h="1" x="58"/>
        <item h="1" x="54"/>
        <item h="1" x="48"/>
        <item h="1" x="62"/>
        <item h="1" x="70"/>
        <item h="1" x="60"/>
        <item h="1" x="72"/>
        <item h="1" x="26"/>
        <item h="1" x="73"/>
        <item h="1" x="61"/>
        <item h="1" x="19"/>
        <item h="1" x="71"/>
        <item h="1" x="50"/>
        <item h="1" x="37"/>
        <item h="1" x="31"/>
        <item h="1" x="68"/>
        <item h="1" x="22"/>
        <item h="1" x="9"/>
        <item h="1" x="4"/>
        <item h="1" x="34"/>
        <item h="1" x="10"/>
        <item h="1" x="15"/>
        <item h="1" x="24"/>
        <item h="1" x="13"/>
        <item h="1" x="11"/>
        <item h="1" x="1"/>
        <item h="1" x="35"/>
        <item h="1" x="17"/>
        <item h="1" x="29"/>
        <item h="1" x="53"/>
        <item h="1" x="3"/>
        <item h="1" x="23"/>
        <item h="1" x="2"/>
        <item h="1" x="52"/>
        <item h="1" x="41"/>
        <item h="1" x="7"/>
        <item h="1" x="16"/>
        <item h="1" x="43"/>
        <item h="1" x="25"/>
        <item h="1" x="30"/>
        <item h="1" x="36"/>
        <item h="1" x="44"/>
        <item h="1" x="40"/>
        <item h="1" x="20"/>
        <item h="1" x="47"/>
        <item h="1" x="46"/>
        <item h="1" x="14"/>
        <item h="1" x="12"/>
        <item h="1" x="21"/>
        <item h="1" x="45"/>
        <item h="1" x="18"/>
        <item h="1" x="6"/>
        <item h="1" x="0"/>
        <item h="1" x="57"/>
        <item h="1" x="51"/>
        <item h="1" x="5"/>
        <item h="1" x="8"/>
        <item h="1" x="38"/>
        <item h="1" x="39"/>
        <item h="1" x="74"/>
        <item h="1" x="78"/>
        <item t="default"/>
      </items>
    </pivotField>
    <pivotField showAll="0"/>
    <pivotField showAll="0"/>
    <pivotField numFmtId="14" showAll="0"/>
    <pivotField axis="axisRow" numFmtId="14" showAll="0">
      <items count="196"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m="1" x="194"/>
        <item x="131"/>
        <item x="130"/>
        <item x="124"/>
        <item x="128"/>
        <item x="125"/>
        <item x="127"/>
        <item x="129"/>
        <item x="122"/>
        <item x="120"/>
        <item x="121"/>
        <item x="119"/>
        <item x="117"/>
        <item x="118"/>
        <item x="123"/>
        <item x="116"/>
        <item x="161"/>
        <item x="126"/>
        <item x="115"/>
        <item x="114"/>
        <item x="110"/>
        <item x="111"/>
        <item x="113"/>
        <item x="112"/>
        <item x="109"/>
        <item x="106"/>
        <item x="105"/>
        <item x="107"/>
        <item x="108"/>
        <item x="101"/>
        <item x="102"/>
        <item x="103"/>
        <item x="104"/>
        <item x="100"/>
        <item x="98"/>
        <item x="95"/>
        <item x="96"/>
        <item x="99"/>
        <item x="94"/>
        <item x="92"/>
        <item x="93"/>
        <item x="97"/>
        <item x="90"/>
        <item x="91"/>
        <item m="1" x="193"/>
        <item x="87"/>
        <item x="88"/>
        <item x="89"/>
        <item x="86"/>
        <item x="85"/>
        <item x="84"/>
        <item x="81"/>
        <item x="80"/>
        <item x="82"/>
        <item x="83"/>
        <item x="77"/>
        <item x="72"/>
        <item x="76"/>
        <item x="78"/>
        <item x="79"/>
        <item x="75"/>
        <item x="57"/>
        <item x="59"/>
        <item x="61"/>
        <item x="62"/>
        <item x="63"/>
        <item x="64"/>
        <item x="65"/>
        <item x="66"/>
        <item x="67"/>
        <item x="68"/>
        <item x="69"/>
        <item x="70"/>
        <item x="71"/>
        <item x="73"/>
        <item x="74"/>
        <item x="18"/>
        <item x="21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8"/>
        <item x="6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9"/>
        <item x="20"/>
        <item x="22"/>
        <item x="23"/>
        <item x="19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4"/>
  </rowFields>
  <rowItems count="2">
    <i>
      <x v="11"/>
    </i>
    <i t="grand">
      <x/>
    </i>
  </rowItems>
  <colItems count="1">
    <i/>
  </colItems>
  <dataFields count="1">
    <dataField name="Soma de Custo da MANUTENÇÃO" fld="8" baseField="0" baseItem="0" numFmtId="164"/>
  </dataFields>
  <formats count="1">
    <format dxfId="15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630C37-B413-4D08-9AC6-7E0E05E33713}" name="Tabela dinâmica5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H12:I13" firstHeaderRow="1" firstDataRow="1" firstDataCol="1"/>
  <pivotFields count="13">
    <pivotField showAll="0">
      <items count="83">
        <item h="1" x="76"/>
        <item x="75"/>
        <item h="1" x="77"/>
        <item h="1" m="1" x="79"/>
        <item h="1" m="1" x="80"/>
        <item h="1" x="59"/>
        <item h="1" x="67"/>
        <item h="1" m="1" x="81"/>
        <item h="1" x="65"/>
        <item h="1" x="69"/>
        <item h="1" x="49"/>
        <item h="1" x="63"/>
        <item h="1" x="33"/>
        <item h="1" x="32"/>
        <item h="1" x="27"/>
        <item h="1" x="64"/>
        <item h="1" x="28"/>
        <item h="1" x="55"/>
        <item h="1" x="42"/>
        <item h="1" x="66"/>
        <item h="1" x="56"/>
        <item h="1" x="58"/>
        <item h="1" x="54"/>
        <item h="1" x="48"/>
        <item h="1" x="62"/>
        <item h="1" x="70"/>
        <item h="1" x="60"/>
        <item h="1" x="72"/>
        <item h="1" x="26"/>
        <item h="1" x="73"/>
        <item h="1" x="61"/>
        <item h="1" x="19"/>
        <item h="1" x="71"/>
        <item h="1" x="50"/>
        <item h="1" x="37"/>
        <item h="1" x="31"/>
        <item h="1" x="68"/>
        <item h="1" x="22"/>
        <item h="1" x="9"/>
        <item h="1" x="4"/>
        <item h="1" x="34"/>
        <item h="1" x="10"/>
        <item h="1" x="15"/>
        <item h="1" x="24"/>
        <item h="1" x="13"/>
        <item h="1" x="11"/>
        <item h="1" x="1"/>
        <item h="1" x="35"/>
        <item h="1" x="17"/>
        <item h="1" x="29"/>
        <item h="1" x="53"/>
        <item h="1" x="3"/>
        <item h="1" x="23"/>
        <item h="1" x="2"/>
        <item h="1" x="52"/>
        <item h="1" x="41"/>
        <item h="1" x="7"/>
        <item h="1" x="16"/>
        <item h="1" x="43"/>
        <item h="1" x="25"/>
        <item h="1" x="30"/>
        <item h="1" x="36"/>
        <item h="1" x="44"/>
        <item h="1" x="40"/>
        <item h="1" x="20"/>
        <item h="1" x="47"/>
        <item h="1" x="46"/>
        <item h="1" x="14"/>
        <item h="1" x="12"/>
        <item h="1" x="21"/>
        <item h="1" x="45"/>
        <item h="1" x="18"/>
        <item h="1" x="6"/>
        <item h="1" x="0"/>
        <item h="1" x="57"/>
        <item h="1" x="51"/>
        <item h="1" x="5"/>
        <item h="1" x="8"/>
        <item h="1" x="38"/>
        <item h="1" x="39"/>
        <item h="1" x="74"/>
        <item h="1" x="78"/>
        <item t="default"/>
      </items>
    </pivotField>
    <pivotField showAll="0"/>
    <pivotField showAll="0"/>
    <pivotField numFmtId="14" showAll="0"/>
    <pivotField numFmtId="14" showAll="0">
      <items count="196"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m="1" x="194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m="1" x="193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2"/>
        <item t="default"/>
      </items>
    </pivotField>
    <pivotField showAll="0"/>
    <pivotField axis="axisRow" dataField="1" showAll="0">
      <items count="9">
        <item x="2"/>
        <item h="1" x="1"/>
        <item h="1" x="0"/>
        <item h="1" x="3"/>
        <item h="1" m="1" x="7"/>
        <item h="1" m="1" x="6"/>
        <item h="1" m="1" x="5"/>
        <item h="1" x="4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1">
    <i t="grand">
      <x/>
    </i>
  </rowItems>
  <colItems count="1">
    <i/>
  </colItems>
  <dataFields count="1">
    <dataField name="Contagem de Tipo" fld="6" subtotal="count" baseField="0" baseItem="0"/>
  </dataFields>
  <formats count="1">
    <format dxfId="155">
      <pivotArea outline="0" collapsedLevelsAreSubtotals="1" fieldPosition="0"/>
    </format>
  </formats>
  <chartFormats count="3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AF9376-BAAD-402E-8F45-FDFB1D100014}" name="Custo_Mes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AC3:AC4" firstHeaderRow="1" firstDataRow="1" firstDataCol="0"/>
  <pivotFields count="13">
    <pivotField showAll="0"/>
    <pivotField showAll="0"/>
    <pivotField showAll="0"/>
    <pivotField numFmtId="14" showAll="0"/>
    <pivotField numFmtId="14"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Total Custo" fld="8" baseField="0" baseItem="0" numFmtId="168"/>
  </dataFields>
  <formats count="1">
    <format dxfId="156">
      <pivotArea outline="0" collapsedLevelsAreSubtotals="1" fieldPosition="0"/>
    </format>
  </formats>
  <chartFormats count="1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760B72-29BD-47F8-BB09-F5E6124C4082}" name="Responsavel_Manutencao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AJ2:AK4" firstHeaderRow="1" firstDataRow="1" firstDataCol="1"/>
  <pivotFields count="13">
    <pivotField showAll="0">
      <items count="83">
        <item h="1" x="76"/>
        <item x="75"/>
        <item h="1" x="77"/>
        <item h="1" m="1" x="79"/>
        <item h="1" m="1" x="80"/>
        <item h="1" x="59"/>
        <item h="1" x="67"/>
        <item h="1" m="1" x="81"/>
        <item h="1" x="65"/>
        <item h="1" x="69"/>
        <item h="1" x="49"/>
        <item h="1" x="63"/>
        <item h="1" x="33"/>
        <item h="1" x="32"/>
        <item h="1" x="27"/>
        <item h="1" x="64"/>
        <item h="1" x="28"/>
        <item h="1" x="55"/>
        <item h="1" x="42"/>
        <item h="1" x="66"/>
        <item h="1" x="56"/>
        <item h="1" x="58"/>
        <item h="1" x="54"/>
        <item h="1" x="48"/>
        <item h="1" x="62"/>
        <item h="1" x="70"/>
        <item h="1" x="60"/>
        <item h="1" x="72"/>
        <item h="1" x="26"/>
        <item h="1" x="73"/>
        <item h="1" x="61"/>
        <item h="1" x="19"/>
        <item h="1" x="71"/>
        <item h="1" x="50"/>
        <item h="1" x="37"/>
        <item h="1" x="31"/>
        <item h="1" x="68"/>
        <item h="1" x="22"/>
        <item h="1" x="9"/>
        <item h="1" x="4"/>
        <item h="1" x="34"/>
        <item h="1" x="10"/>
        <item h="1" x="15"/>
        <item h="1" x="24"/>
        <item h="1" x="13"/>
        <item h="1" x="11"/>
        <item h="1" x="1"/>
        <item h="1" x="35"/>
        <item h="1" x="17"/>
        <item h="1" x="29"/>
        <item h="1" x="53"/>
        <item h="1" x="3"/>
        <item h="1" x="23"/>
        <item h="1" x="2"/>
        <item h="1" x="52"/>
        <item h="1" x="41"/>
        <item h="1" x="7"/>
        <item h="1" x="16"/>
        <item h="1" x="43"/>
        <item h="1" x="25"/>
        <item h="1" x="30"/>
        <item h="1" x="36"/>
        <item h="1" x="44"/>
        <item h="1" x="40"/>
        <item h="1" x="20"/>
        <item h="1" x="47"/>
        <item h="1" x="46"/>
        <item h="1" x="14"/>
        <item h="1" x="12"/>
        <item h="1" x="21"/>
        <item h="1" x="45"/>
        <item h="1" x="18"/>
        <item h="1" x="6"/>
        <item h="1" x="0"/>
        <item h="1" x="57"/>
        <item h="1" x="51"/>
        <item h="1" x="5"/>
        <item h="1" x="8"/>
        <item h="1" x="38"/>
        <item h="1" x="39"/>
        <item h="1" x="74"/>
        <item h="1" x="78"/>
        <item t="default"/>
      </items>
    </pivotField>
    <pivotField showAll="0"/>
    <pivotField axis="axisRow" showAll="0" sortType="descending">
      <items count="16">
        <item x="9"/>
        <item x="3"/>
        <item x="5"/>
        <item x="6"/>
        <item x="2"/>
        <item x="1"/>
        <item x="4"/>
        <item x="10"/>
        <item x="0"/>
        <item x="7"/>
        <item x="8"/>
        <item x="13"/>
        <item x="11"/>
        <item x="12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/>
    <pivotField numFmtId="14" showAll="0">
      <items count="196"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m="1" x="194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m="1" x="193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2"/>
  </rowFields>
  <rowItems count="2">
    <i>
      <x v="8"/>
    </i>
    <i t="grand">
      <x/>
    </i>
  </rowItems>
  <colItems count="1">
    <i/>
  </colItems>
  <dataFields count="1">
    <dataField name="Contagem de STATUS" fld="7" subtotal="count" baseField="0" baseItem="0"/>
  </dataFields>
  <formats count="1">
    <format dxfId="157">
      <pivotArea outline="0" collapsedLevelsAreSubtotals="1" fieldPosition="0"/>
    </format>
  </formats>
  <chartFormats count="2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FC25BB-1F86-4F72-9053-F4D735E53584}" name="top 5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Z2:AA8" firstHeaderRow="1" firstDataRow="1" firstDataCol="1"/>
  <pivotFields count="13">
    <pivotField axis="axisRow" showAll="0" measureFilter="1" sortType="ascending">
      <items count="83">
        <item x="76"/>
        <item x="75"/>
        <item x="77"/>
        <item m="1" x="80"/>
        <item x="59"/>
        <item x="65"/>
        <item x="69"/>
        <item x="49"/>
        <item x="63"/>
        <item x="32"/>
        <item x="27"/>
        <item x="64"/>
        <item x="55"/>
        <item x="42"/>
        <item x="66"/>
        <item x="56"/>
        <item x="58"/>
        <item x="54"/>
        <item x="62"/>
        <item x="70"/>
        <item x="60"/>
        <item x="72"/>
        <item x="26"/>
        <item x="73"/>
        <item x="61"/>
        <item x="19"/>
        <item x="71"/>
        <item x="50"/>
        <item x="37"/>
        <item x="68"/>
        <item x="22"/>
        <item x="15"/>
        <item x="24"/>
        <item x="13"/>
        <item x="1"/>
        <item x="35"/>
        <item x="17"/>
        <item x="53"/>
        <item x="23"/>
        <item x="2"/>
        <item x="7"/>
        <item x="16"/>
        <item x="38"/>
        <item x="74"/>
        <item m="1" x="79"/>
        <item m="1" x="81"/>
        <item x="10"/>
        <item x="28"/>
        <item x="33"/>
        <item x="34"/>
        <item x="9"/>
        <item x="48"/>
        <item x="31"/>
        <item x="39"/>
        <item x="44"/>
        <item x="12"/>
        <item x="5"/>
        <item x="6"/>
        <item x="29"/>
        <item x="45"/>
        <item x="46"/>
        <item x="51"/>
        <item x="52"/>
        <item x="47"/>
        <item x="25"/>
        <item x="57"/>
        <item x="30"/>
        <item x="20"/>
        <item x="21"/>
        <item x="14"/>
        <item x="36"/>
        <item x="40"/>
        <item x="41"/>
        <item x="18"/>
        <item x="3"/>
        <item x="43"/>
        <item x="67"/>
        <item x="0"/>
        <item x="4"/>
        <item x="8"/>
        <item x="11"/>
        <item x="7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4" showAll="0"/>
    <pivotField numFmtId="14"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6">
    <i>
      <x v="36"/>
    </i>
    <i>
      <x v="30"/>
    </i>
    <i>
      <x v="40"/>
    </i>
    <i>
      <x v="39"/>
    </i>
    <i>
      <x v="41"/>
    </i>
    <i t="grand">
      <x/>
    </i>
  </rowItems>
  <colItems count="1">
    <i/>
  </colItems>
  <dataFields count="1">
    <dataField name="Soma de Custo da MANUTENÇÃO" fld="8" baseField="0" baseItem="0" numFmtId="168"/>
  </dataFields>
  <formats count="2">
    <format dxfId="159">
      <pivotArea outline="0" collapsedLevelsAreSubtotals="1" fieldPosition="0"/>
    </format>
    <format dxfId="15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775C7-967A-48FD-8632-B98239726E1D}" name="Contagem_Tipo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R2:R3" firstHeaderRow="1" firstDataRow="1" firstDataCol="0"/>
  <pivotFields count="13">
    <pivotField showAll="0">
      <items count="83">
        <item h="1" x="76"/>
        <item x="75"/>
        <item h="1" x="77"/>
        <item h="1" m="1" x="79"/>
        <item h="1" m="1" x="80"/>
        <item h="1" x="59"/>
        <item h="1" x="67"/>
        <item h="1" m="1" x="81"/>
        <item h="1" x="65"/>
        <item h="1" x="69"/>
        <item h="1" x="49"/>
        <item h="1" x="63"/>
        <item h="1" x="33"/>
        <item h="1" x="32"/>
        <item h="1" x="27"/>
        <item h="1" x="64"/>
        <item h="1" x="28"/>
        <item h="1" x="55"/>
        <item h="1" x="42"/>
        <item h="1" x="66"/>
        <item h="1" x="56"/>
        <item h="1" x="58"/>
        <item h="1" x="54"/>
        <item h="1" x="48"/>
        <item h="1" x="62"/>
        <item h="1" x="70"/>
        <item h="1" x="60"/>
        <item h="1" x="72"/>
        <item h="1" x="26"/>
        <item h="1" x="73"/>
        <item h="1" x="61"/>
        <item h="1" x="19"/>
        <item h="1" x="71"/>
        <item h="1" x="50"/>
        <item h="1" x="37"/>
        <item h="1" x="31"/>
        <item h="1" x="68"/>
        <item h="1" x="22"/>
        <item h="1" x="9"/>
        <item h="1" x="4"/>
        <item h="1" x="34"/>
        <item h="1" x="10"/>
        <item h="1" x="15"/>
        <item h="1" x="24"/>
        <item h="1" x="13"/>
        <item h="1" x="11"/>
        <item h="1" x="1"/>
        <item h="1" x="35"/>
        <item h="1" x="17"/>
        <item h="1" x="29"/>
        <item h="1" x="53"/>
        <item h="1" x="3"/>
        <item h="1" x="23"/>
        <item h="1" x="2"/>
        <item h="1" x="52"/>
        <item h="1" x="41"/>
        <item h="1" x="7"/>
        <item h="1" x="16"/>
        <item h="1" x="43"/>
        <item h="1" x="25"/>
        <item h="1" x="30"/>
        <item h="1" x="36"/>
        <item h="1" x="44"/>
        <item h="1" x="40"/>
        <item h="1" x="20"/>
        <item h="1" x="47"/>
        <item h="1" x="46"/>
        <item h="1" x="14"/>
        <item h="1" x="12"/>
        <item h="1" x="21"/>
        <item h="1" x="45"/>
        <item h="1" x="18"/>
        <item h="1" x="6"/>
        <item h="1" x="0"/>
        <item h="1" x="57"/>
        <item h="1" x="51"/>
        <item h="1" x="5"/>
        <item h="1" x="8"/>
        <item h="1" x="38"/>
        <item h="1" x="39"/>
        <item h="1" x="74"/>
        <item h="1" x="78"/>
        <item t="default"/>
      </items>
    </pivotField>
    <pivotField showAll="0"/>
    <pivotField showAll="0"/>
    <pivotField numFmtId="14" showAll="0"/>
    <pivotField numFmtId="14" showAll="0">
      <items count="196"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m="1" x="194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m="1" x="193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2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Contagem de Tipo" fld="6" subtotal="count" baseField="0" baseItem="0"/>
  </dataFields>
  <formats count="1">
    <format dxfId="16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147107-7718-424C-8DC7-72713A7F1192}" name="Feito_Em_Atraso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V2:W3" firstHeaderRow="1" firstDataRow="1" firstDataCol="1"/>
  <pivotFields count="13">
    <pivotField showAll="0">
      <items count="83">
        <item h="1" x="76"/>
        <item x="75"/>
        <item h="1" x="77"/>
        <item h="1" m="1" x="79"/>
        <item h="1" m="1" x="80"/>
        <item h="1" x="59"/>
        <item h="1" x="67"/>
        <item h="1" m="1" x="81"/>
        <item h="1" x="65"/>
        <item h="1" x="69"/>
        <item h="1" x="49"/>
        <item h="1" x="63"/>
        <item h="1" x="33"/>
        <item h="1" x="32"/>
        <item h="1" x="27"/>
        <item h="1" x="64"/>
        <item h="1" x="28"/>
        <item h="1" x="55"/>
        <item h="1" x="42"/>
        <item h="1" x="66"/>
        <item h="1" x="56"/>
        <item h="1" x="58"/>
        <item h="1" x="54"/>
        <item h="1" x="48"/>
        <item h="1" x="62"/>
        <item h="1" x="70"/>
        <item h="1" x="60"/>
        <item h="1" x="72"/>
        <item h="1" x="26"/>
        <item h="1" x="73"/>
        <item h="1" x="61"/>
        <item h="1" x="19"/>
        <item h="1" x="71"/>
        <item h="1" x="50"/>
        <item h="1" x="37"/>
        <item h="1" x="31"/>
        <item h="1" x="68"/>
        <item h="1" x="22"/>
        <item h="1" x="9"/>
        <item h="1" x="4"/>
        <item h="1" x="34"/>
        <item h="1" x="10"/>
        <item h="1" x="15"/>
        <item h="1" x="24"/>
        <item h="1" x="13"/>
        <item h="1" x="11"/>
        <item h="1" x="1"/>
        <item h="1" x="35"/>
        <item h="1" x="17"/>
        <item h="1" x="29"/>
        <item h="1" x="53"/>
        <item h="1" x="3"/>
        <item h="1" x="23"/>
        <item h="1" x="2"/>
        <item h="1" x="52"/>
        <item h="1" x="41"/>
        <item h="1" x="7"/>
        <item h="1" x="16"/>
        <item h="1" x="43"/>
        <item h="1" x="25"/>
        <item h="1" x="30"/>
        <item h="1" x="36"/>
        <item h="1" x="44"/>
        <item h="1" x="40"/>
        <item h="1" x="20"/>
        <item h="1" x="47"/>
        <item h="1" x="46"/>
        <item h="1" x="14"/>
        <item h="1" x="12"/>
        <item h="1" x="21"/>
        <item h="1" x="45"/>
        <item h="1" x="18"/>
        <item h="1" x="6"/>
        <item h="1" x="0"/>
        <item h="1" x="57"/>
        <item h="1" x="51"/>
        <item h="1" x="5"/>
        <item h="1" x="8"/>
        <item h="1" x="38"/>
        <item h="1" x="39"/>
        <item h="1" x="74"/>
        <item h="1" x="78"/>
        <item t="default"/>
      </items>
    </pivotField>
    <pivotField showAll="0"/>
    <pivotField showAll="0"/>
    <pivotField numFmtId="14" showAll="0"/>
    <pivotField numFmtId="14" showAll="0">
      <items count="196"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m="1" x="194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m="1" x="193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92"/>
        <item t="default"/>
      </items>
    </pivotField>
    <pivotField showAll="0"/>
    <pivotField showAll="0"/>
    <pivotField axis="axisRow" dataField="1" showAll="0">
      <items count="6">
        <item h="1" x="1"/>
        <item x="0"/>
        <item h="1" x="3"/>
        <item h="1" x="2"/>
        <item h="1" x="4"/>
        <item t="default"/>
      </items>
    </pivotField>
    <pivotField showAll="0"/>
    <pivotField showAll="0"/>
    <pivotField showAll="0"/>
    <pivotField showAll="0"/>
    <pivotField showAll="0"/>
  </pivotFields>
  <rowFields count="1">
    <field x="7"/>
  </rowFields>
  <rowItems count="1">
    <i t="grand">
      <x/>
    </i>
  </rowItems>
  <colItems count="1">
    <i/>
  </colItems>
  <dataFields count="1">
    <dataField name="Contagem de STATUS" fld="7" subtotal="count" baseField="0" baseItem="0"/>
  </dataFields>
  <formats count="1">
    <format dxfId="16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dRichValueWebImage.xml.rels><?xml version="1.0" encoding="UTF-8" standalone="yes"?>
<Relationships xmlns="http://schemas.openxmlformats.org/package/2006/relationships"><Relationship Id="rId13" Type="http://schemas.openxmlformats.org/officeDocument/2006/relationships/hyperlink" Target="https://th.bing.com/th/id/OIP.Pv68aNPrRs9_j5gmfivBmgAAAA?w=164&amp;h=132&amp;c=7&amp;r=0&amp;o=5&amp;pid=1.7" TargetMode="External"/><Relationship Id="rId18" Type="http://schemas.openxmlformats.org/officeDocument/2006/relationships/image" Target="../media/image9.7"/><Relationship Id="rId26" Type="http://schemas.openxmlformats.org/officeDocument/2006/relationships/image" Target="../media/image13.jpeg"/><Relationship Id="rId39" Type="http://schemas.openxmlformats.org/officeDocument/2006/relationships/hyperlink" Target="https://th.bing.com/th/id/R.2192e490a71de3a95f276dbbc9b53446?rik=YaCpjVl6d1Iwrg&amp;pid=ImgRaw&amp;r=0" TargetMode="External"/><Relationship Id="rId21" Type="http://schemas.openxmlformats.org/officeDocument/2006/relationships/hyperlink" Target="https://th.bing.com/th/id/OIP.zkIXCk7R3bic2_97cIOQEQHaHa?w=211&amp;h=211&amp;c=7&amp;r=0&amp;o=5&amp;pid=1.7" TargetMode="External"/><Relationship Id="rId34" Type="http://schemas.openxmlformats.org/officeDocument/2006/relationships/image" Target="../media/image17.jpg"/><Relationship Id="rId42" Type="http://schemas.openxmlformats.org/officeDocument/2006/relationships/image" Target="../media/image21.7"/><Relationship Id="rId47" Type="http://schemas.openxmlformats.org/officeDocument/2006/relationships/hyperlink" Target="https://th.bing.com/th/id/R.b7cb673554537163dbab178e7ffa31ce?rik=am17FAsxWV%2flzg&amp;pid=ImgRaw&amp;r=0" TargetMode="External"/><Relationship Id="rId7" Type="http://schemas.openxmlformats.org/officeDocument/2006/relationships/hyperlink" Target="https://th.bing.com/th/id/OIP.ItJmDVJYxQNuP7-vW0QvRQHaHa?rs=1&amp;pid=ImgDetMain" TargetMode="External"/><Relationship Id="rId2" Type="http://schemas.openxmlformats.org/officeDocument/2006/relationships/image" Target="../media/image1.Rmvg6BaIQ5CHWcBY0txxhAHaHa"/><Relationship Id="rId16" Type="http://schemas.openxmlformats.org/officeDocument/2006/relationships/image" Target="../media/image8.7"/><Relationship Id="rId29" Type="http://schemas.openxmlformats.org/officeDocument/2006/relationships/hyperlink" Target="https://th.bing.com/th/id/OIP.G4-6UfktweZe8-urubuklAHaFj?rs=1&amp;pid=ImgDetMain" TargetMode="External"/><Relationship Id="rId1" Type="http://schemas.openxmlformats.org/officeDocument/2006/relationships/hyperlink" Target="https://th.bing.com/th/id/OIP.Rmvg6BaIQ5CHWcBY0txxhAHaHa?w=1200&amp;h=1200&amp;rs=1&amp;pid=ImgDetMain" TargetMode="External"/><Relationship Id="rId6" Type="http://schemas.openxmlformats.org/officeDocument/2006/relationships/image" Target="../media/image3.oU8iTejo4xS3sPOSA0bN7QHaHa"/><Relationship Id="rId11" Type="http://schemas.openxmlformats.org/officeDocument/2006/relationships/hyperlink" Target="https://th.bing.com/th/id/OIP.4quVCreJqb4ArPCch3EndQHaHa?w=204&amp;h=204&amp;c=7&amp;r=0&amp;o=5&amp;pid=1.7" TargetMode="External"/><Relationship Id="rId24" Type="http://schemas.openxmlformats.org/officeDocument/2006/relationships/image" Target="../media/image12.png"/><Relationship Id="rId32" Type="http://schemas.openxmlformats.org/officeDocument/2006/relationships/image" Target="../media/image16.7"/><Relationship Id="rId37" Type="http://schemas.openxmlformats.org/officeDocument/2006/relationships/hyperlink" Target="https://http2.mlstatic.com/D_NQ_NP_877924-MLB53639518002_022023-O.webp" TargetMode="External"/><Relationship Id="rId40" Type="http://schemas.openxmlformats.org/officeDocument/2006/relationships/image" Target="../media/image20.2192e490a71de3a95f276dbbc9b53446"/><Relationship Id="rId45" Type="http://schemas.openxmlformats.org/officeDocument/2006/relationships/hyperlink" Target="https://static.moduloeletronica.com.br/produto/15527_2022-07-28_08_14_57_0_15527_0.png" TargetMode="External"/><Relationship Id="rId5" Type="http://schemas.openxmlformats.org/officeDocument/2006/relationships/hyperlink" Target="https://th.bing.com/th/id/OIP.oU8iTejo4xS3sPOSA0bN7QHaHa?rs=1&amp;pid=ImgDetMain" TargetMode="External"/><Relationship Id="rId15" Type="http://schemas.openxmlformats.org/officeDocument/2006/relationships/hyperlink" Target="https://th.bing.com/th/id/OIP.yIX9Ad4qAg1iqeXMUPWjRQHaHU?w=205&amp;h=203&amp;c=7&amp;r=0&amp;o=5&amp;pid=1.7" TargetMode="External"/><Relationship Id="rId23" Type="http://schemas.openxmlformats.org/officeDocument/2006/relationships/hyperlink" Target="https://http2.mlstatic.com/D_NQ_NP_635531-MLB69604016990_052023-O.webp" TargetMode="External"/><Relationship Id="rId28" Type="http://schemas.openxmlformats.org/officeDocument/2006/relationships/image" Target="../media/image14.jpg"/><Relationship Id="rId36" Type="http://schemas.openxmlformats.org/officeDocument/2006/relationships/image" Target="../media/image18.jpg"/><Relationship Id="rId10" Type="http://schemas.openxmlformats.org/officeDocument/2006/relationships/image" Target="../media/image5.afZv6tBOv81UKi9qiZeKlgHaJ8"/><Relationship Id="rId19" Type="http://schemas.openxmlformats.org/officeDocument/2006/relationships/hyperlink" Target="https://th.bing.com/th/id/OIP.Y3JurUXmyGzjd8kEiQ4FhwHaHa?rs=1&amp;pid=ImgDetMain" TargetMode="External"/><Relationship Id="rId31" Type="http://schemas.openxmlformats.org/officeDocument/2006/relationships/hyperlink" Target="https://th.bing.com/th/id/OIP.lWYRzsUrBJSRfir0L-CGiAHaHa?w=196&amp;h=196&amp;c=7&amp;r=0&amp;o=5&amp;pid=1.7" TargetMode="External"/><Relationship Id="rId44" Type="http://schemas.openxmlformats.org/officeDocument/2006/relationships/image" Target="../media/image22.jm"/><Relationship Id="rId4" Type="http://schemas.openxmlformats.org/officeDocument/2006/relationships/image" Target="../media/image2.jpg"/><Relationship Id="rId9" Type="http://schemas.openxmlformats.org/officeDocument/2006/relationships/hyperlink" Target="https://th.bing.com/th/id/OIP.afZv6tBOv81UKi9qiZeKlgHaJ8?rs=1&amp;pid=ImgDetMain" TargetMode="External"/><Relationship Id="rId14" Type="http://schemas.openxmlformats.org/officeDocument/2006/relationships/image" Target="../media/image7.7"/><Relationship Id="rId22" Type="http://schemas.openxmlformats.org/officeDocument/2006/relationships/image" Target="../media/image11.7"/><Relationship Id="rId27" Type="http://schemas.openxmlformats.org/officeDocument/2006/relationships/hyperlink" Target="https://pitstop.vtexassets.com/arquivos/ids/225713/FILTRODEARDELPHI-EFA948-1.jpg?v=638165639566600000" TargetMode="External"/><Relationship Id="rId30" Type="http://schemas.openxmlformats.org/officeDocument/2006/relationships/image" Target="../media/image15.G4"/><Relationship Id="rId35" Type="http://schemas.openxmlformats.org/officeDocument/2006/relationships/hyperlink" Target="https://images.tcdn.com.br/img/img_prod/359259/1142_2_20140809111012.jpg" TargetMode="External"/><Relationship Id="rId43" Type="http://schemas.openxmlformats.org/officeDocument/2006/relationships/hyperlink" Target="https://th.bing.com/th/id/OIP.jm-E62J2STcyT_qP98so1QHaHa?rs=1&amp;pid=ImgDetMain" TargetMode="External"/><Relationship Id="rId48" Type="http://schemas.openxmlformats.org/officeDocument/2006/relationships/image" Target="../media/image24.b7cb673554537163dbab178e7ffa31ce"/><Relationship Id="rId8" Type="http://schemas.openxmlformats.org/officeDocument/2006/relationships/image" Target="../media/image4.ItJmDVJYxQNuP7"/><Relationship Id="rId3" Type="http://schemas.openxmlformats.org/officeDocument/2006/relationships/hyperlink" Target="https://pitstop.vtexassets.com/arquivos/ids/249043/FILTRODECOMBUSTVELDIESELDELPHI-HDF501A-1.jpg?v=638165904601600000" TargetMode="External"/><Relationship Id="rId12" Type="http://schemas.openxmlformats.org/officeDocument/2006/relationships/image" Target="../media/image6.7"/><Relationship Id="rId17" Type="http://schemas.openxmlformats.org/officeDocument/2006/relationships/hyperlink" Target="https://th.bing.com/th/id/OIP.HTWbyy64Dqac_iRV30uGRAHaG5?w=193&amp;h=180&amp;c=7&amp;r=0&amp;o=5&amp;pid=1.7" TargetMode="External"/><Relationship Id="rId25" Type="http://schemas.openxmlformats.org/officeDocument/2006/relationships/hyperlink" Target="https://a-static.mlcdn.com.br/800x560/filtro-ar-vw-caminhoes-ford-cargo-cummins-mwm-vox/kaizen-acasadaautopeca/hd5673/a8c8fec7e65d6e208b10a432a5c22327.jpeg" TargetMode="External"/><Relationship Id="rId33" Type="http://schemas.openxmlformats.org/officeDocument/2006/relationships/hyperlink" Target="https://http2.mlstatic.com/D_NQ_NP_651924-MLB32812325632_112019-F.jpg" TargetMode="External"/><Relationship Id="rId38" Type="http://schemas.openxmlformats.org/officeDocument/2006/relationships/image" Target="../media/image19.png"/><Relationship Id="rId46" Type="http://schemas.openxmlformats.org/officeDocument/2006/relationships/image" Target="../media/image23.png"/><Relationship Id="rId20" Type="http://schemas.openxmlformats.org/officeDocument/2006/relationships/image" Target="../media/image10.Y3JurUXmyGzjd8kEiQ4FhwHaHa"/><Relationship Id="rId41" Type="http://schemas.openxmlformats.org/officeDocument/2006/relationships/hyperlink" Target="https://th.bing.com/th/id/OIP.bzkcCnT1ITmdoFVZYiaBDAHaHa?w=186&amp;h=186&amp;c=7&amp;r=0&amp;o=5&amp;pid=1.7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</webImagesSrd>
</file>

<file path=xl/richData/rdrichvalue.xml><?xml version="1.0" encoding="utf-8"?>
<rvData xmlns="http://schemas.microsoft.com/office/spreadsheetml/2017/richdata" count="25">
  <rv s="0">
    <v>0</v>
    <v>1</v>
    <v>0</v>
    <v>0</v>
  </rv>
  <rv s="0">
    <v>1</v>
    <v>1</v>
    <v>0</v>
    <v>0</v>
  </rv>
  <rv s="0">
    <v>2</v>
    <v>1</v>
    <v>0</v>
    <v>0</v>
  </rv>
  <rv s="0">
    <v>3</v>
    <v>1</v>
    <v>0</v>
    <v>0</v>
  </rv>
  <rv s="0">
    <v>4</v>
    <v>1</v>
    <v>0</v>
    <v>0</v>
  </rv>
  <rv s="0">
    <v>5</v>
    <v>1</v>
    <v>0</v>
    <v>0</v>
  </rv>
  <rv s="0">
    <v>6</v>
    <v>1</v>
    <v>0</v>
    <v>0</v>
  </rv>
  <rv s="0">
    <v>7</v>
    <v>1</v>
    <v>0</v>
    <v>0</v>
  </rv>
  <rv s="0">
    <v>8</v>
    <v>1</v>
    <v>0</v>
    <v>0</v>
  </rv>
  <rv s="0">
    <v>9</v>
    <v>1</v>
    <v>0</v>
    <v>0</v>
  </rv>
  <rv s="0">
    <v>10</v>
    <v>1</v>
    <v>0</v>
    <v>0</v>
  </rv>
  <rv s="0">
    <v>11</v>
    <v>1</v>
    <v>0</v>
    <v>0</v>
  </rv>
  <rv s="0">
    <v>12</v>
    <v>1</v>
    <v>0</v>
    <v>0</v>
  </rv>
  <rv s="0">
    <v>13</v>
    <v>1</v>
    <v>0</v>
    <v>0</v>
  </rv>
  <rv s="0">
    <v>14</v>
    <v>1</v>
    <v>0</v>
    <v>0</v>
  </rv>
  <rv s="0">
    <v>15</v>
    <v>1</v>
    <v>0</v>
    <v>0</v>
  </rv>
  <rv s="1">
    <v>2</v>
    <v>10</v>
  </rv>
  <rv s="0">
    <v>16</v>
    <v>1</v>
    <v>0</v>
    <v>0</v>
  </rv>
  <rv s="0">
    <v>17</v>
    <v>1</v>
    <v>0</v>
    <v>0</v>
  </rv>
  <rv s="0">
    <v>18</v>
    <v>1</v>
    <v>0</v>
    <v>0</v>
  </rv>
  <rv s="0">
    <v>19</v>
    <v>1</v>
    <v>0</v>
    <v>0</v>
  </rv>
  <rv s="0">
    <v>20</v>
    <v>1</v>
    <v>0</v>
    <v>0</v>
  </rv>
  <rv s="0">
    <v>21</v>
    <v>1</v>
    <v>0</v>
    <v>0</v>
  </rv>
  <rv s="0">
    <v>22</v>
    <v>1</v>
    <v>0</v>
    <v>0</v>
  </rv>
  <rv s="0">
    <v>23</v>
    <v>1</v>
    <v>0</v>
    <v>0</v>
  </rv>
</rvData>
</file>

<file path=xl/richData/rdrichvaluestructure.xml><?xml version="1.0" encoding="utf-8"?>
<rvStructures xmlns="http://schemas.microsoft.com/office/spreadsheetml/2017/richdata" count="2">
  <s t="_webimage">
    <k n="WebImageIdentifier" t="i"/>
    <k n="CalcOrigin" t="i"/>
    <k n="ComputedImage" t="b"/>
    <k n="ImageSizing" t="i"/>
  </s>
  <s t="_error">
    <k n="errorType" t="i"/>
    <k n="subType" t="i"/>
  </s>
</rvStructures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eradores" xr10:uid="{A805C935-9784-4B2A-BB65-408CE5F41283}" sourceName="Geradores">
  <pivotTables>
    <pivotTable tabId="9" name="Tabela dinâmica1"/>
    <pivotTable tabId="9" name="Custo_dias"/>
    <pivotTable tabId="9" name="Responsavel_Manutencao"/>
    <pivotTable tabId="9" name="Tabela dinâmica2"/>
    <pivotTable tabId="9" name="Feito_Em_Atraso"/>
    <pivotTable tabId="9" name="Tabela dinâmica3"/>
    <pivotTable tabId="9" name="Tabela dinâmica4"/>
    <pivotTable tabId="9" name="Contagem_Status"/>
    <pivotTable tabId="9" name="Contagem_Tipo"/>
    <pivotTable tabId="9" name="Tabela dinâmica7"/>
    <pivotTable tabId="9" name="Custo_Geradores"/>
    <pivotTable tabId="9" name="Tabela dinâmica5"/>
  </pivotTables>
  <data>
    <tabular pivotCacheId="968740399">
      <items count="82">
        <i x="76"/>
        <i x="75" s="1"/>
        <i x="77"/>
        <i x="59"/>
        <i x="67"/>
        <i x="65"/>
        <i x="69"/>
        <i x="49"/>
        <i x="63"/>
        <i x="33"/>
        <i x="32"/>
        <i x="27"/>
        <i x="64"/>
        <i x="28"/>
        <i x="55"/>
        <i x="42"/>
        <i x="66"/>
        <i x="56"/>
        <i x="58"/>
        <i x="54"/>
        <i x="48"/>
        <i x="62"/>
        <i x="70"/>
        <i x="60"/>
        <i x="72"/>
        <i x="26"/>
        <i x="73"/>
        <i x="61"/>
        <i x="19"/>
        <i x="71"/>
        <i x="50"/>
        <i x="37"/>
        <i x="31"/>
        <i x="68"/>
        <i x="22"/>
        <i x="9"/>
        <i x="4"/>
        <i x="34"/>
        <i x="10"/>
        <i x="15"/>
        <i x="24"/>
        <i x="13"/>
        <i x="11"/>
        <i x="1"/>
        <i x="35"/>
        <i x="17"/>
        <i x="29"/>
        <i x="53"/>
        <i x="3"/>
        <i x="23"/>
        <i x="2"/>
        <i x="52"/>
        <i x="41"/>
        <i x="7"/>
        <i x="16"/>
        <i x="43"/>
        <i x="25"/>
        <i x="30"/>
        <i x="36"/>
        <i x="44"/>
        <i x="40"/>
        <i x="20"/>
        <i x="47"/>
        <i x="46"/>
        <i x="14"/>
        <i x="12"/>
        <i x="21"/>
        <i x="45"/>
        <i x="18"/>
        <i x="6"/>
        <i x="0"/>
        <i x="57"/>
        <i x="51"/>
        <i x="5"/>
        <i x="8"/>
        <i x="38"/>
        <i x="39"/>
        <i x="74"/>
        <i x="79" nd="1"/>
        <i x="80" nd="1"/>
        <i x="81" nd="1"/>
        <i x="78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do_prazo" xr10:uid="{ABD073F9-E253-4275-9FFB-8C32490B04F4}" sourceName="data do prazo">
  <pivotTables>
    <pivotTable tabId="9" name="Tabela dinâmica1"/>
    <pivotTable tabId="9" name="Responsavel_Manutencao"/>
    <pivotTable tabId="9" name="Tabela dinâmica2"/>
    <pivotTable tabId="9" name="Feito_Em_Atraso"/>
    <pivotTable tabId="9" name="Tabela dinâmica3"/>
    <pivotTable tabId="9" name="Contagem_Status"/>
    <pivotTable tabId="9" name="Contagem_Tipo"/>
    <pivotTable tabId="9" name="Custo_Geradores"/>
    <pivotTable tabId="9" name="Tabela dinâmica7"/>
    <pivotTable tabId="9" name="Tabela dinâmica4"/>
    <pivotTable tabId="9" name="Tabela dinâmica5"/>
  </pivotTables>
  <data>
    <tabular pivotCacheId="968740399">
      <items count="195">
        <i x="180" s="1"/>
        <i x="191" s="1" nd="1"/>
        <i x="190" s="1" nd="1"/>
        <i x="189" s="1" nd="1"/>
        <i x="188" s="1" nd="1"/>
        <i x="187" s="1" nd="1"/>
        <i x="186" s="1" nd="1"/>
        <i x="185" s="1" nd="1"/>
        <i x="184" s="1" nd="1"/>
        <i x="183" s="1" nd="1"/>
        <i x="182" s="1" nd="1"/>
        <i x="181" s="1" nd="1"/>
        <i x="179" s="1" nd="1"/>
        <i x="178" s="1" nd="1"/>
        <i x="177" s="1" nd="1"/>
        <i x="176" s="1" nd="1"/>
        <i x="175" s="1" nd="1"/>
        <i x="174" s="1" nd="1"/>
        <i x="173" s="1" nd="1"/>
        <i x="172" s="1" nd="1"/>
        <i x="171" s="1" nd="1"/>
        <i x="170" s="1" nd="1"/>
        <i x="169" s="1" nd="1"/>
        <i x="168" s="1" nd="1"/>
        <i x="167" s="1" nd="1"/>
        <i x="166" s="1" nd="1"/>
        <i x="165" s="1" nd="1"/>
        <i x="164" s="1" nd="1"/>
        <i x="163" s="1" nd="1"/>
        <i x="162" s="1" nd="1"/>
        <i x="161" s="1" nd="1"/>
        <i x="160" s="1" nd="1"/>
        <i x="159" s="1" nd="1"/>
        <i x="158" s="1" nd="1"/>
        <i x="157" s="1" nd="1"/>
        <i x="156" s="1" nd="1"/>
        <i x="155" s="1" nd="1"/>
        <i x="154" s="1" nd="1"/>
        <i x="153" s="1" nd="1"/>
        <i x="152" s="1" nd="1"/>
        <i x="151" s="1" nd="1"/>
        <i x="150" s="1" nd="1"/>
        <i x="149" s="1" nd="1"/>
        <i x="148" s="1" nd="1"/>
        <i x="147" s="1" nd="1"/>
        <i x="146" s="1" nd="1"/>
        <i x="145" s="1" nd="1"/>
        <i x="144" s="1" nd="1"/>
        <i x="143" s="1" nd="1"/>
        <i x="142" s="1" nd="1"/>
        <i x="141" s="1" nd="1"/>
        <i x="140" s="1" nd="1"/>
        <i x="139" s="1" nd="1"/>
        <i x="138" s="1" nd="1"/>
        <i x="137" s="1" nd="1"/>
        <i x="136" s="1" nd="1"/>
        <i x="135" s="1" nd="1"/>
        <i x="134" s="1" nd="1"/>
        <i x="133" s="1" nd="1"/>
        <i x="132" s="1" nd="1"/>
        <i x="194" s="1" nd="1"/>
        <i x="131" s="1" nd="1"/>
        <i x="130" s="1" nd="1"/>
        <i x="129" s="1" nd="1"/>
        <i x="128" s="1" nd="1"/>
        <i x="127" s="1" nd="1"/>
        <i x="126" s="1" nd="1"/>
        <i x="125" s="1" nd="1"/>
        <i x="124" s="1" nd="1"/>
        <i x="123" s="1" nd="1"/>
        <i x="122" s="1" nd="1"/>
        <i x="121" s="1" nd="1"/>
        <i x="120" s="1" nd="1"/>
        <i x="119" s="1" nd="1"/>
        <i x="118" s="1" nd="1"/>
        <i x="117" s="1" nd="1"/>
        <i x="116" s="1" nd="1"/>
        <i x="115" s="1" nd="1"/>
        <i x="114" s="1" nd="1"/>
        <i x="113" s="1" nd="1"/>
        <i x="112" s="1" nd="1"/>
        <i x="111" s="1" nd="1"/>
        <i x="110" s="1" nd="1"/>
        <i x="109" s="1" nd="1"/>
        <i x="108" s="1" nd="1"/>
        <i x="107" s="1" nd="1"/>
        <i x="106" s="1" nd="1"/>
        <i x="105" s="1" nd="1"/>
        <i x="104" s="1" nd="1"/>
        <i x="103" s="1" nd="1"/>
        <i x="102" s="1" nd="1"/>
        <i x="101" s="1" nd="1"/>
        <i x="100" s="1" nd="1"/>
        <i x="99" s="1" nd="1"/>
        <i x="98" s="1" nd="1"/>
        <i x="97" s="1" nd="1"/>
        <i x="96" s="1" nd="1"/>
        <i x="95" s="1" nd="1"/>
        <i x="94" s="1" nd="1"/>
        <i x="93" s="1" nd="1"/>
        <i x="92" s="1" nd="1"/>
        <i x="91" s="1" nd="1"/>
        <i x="193" s="1" nd="1"/>
        <i x="90" s="1" nd="1"/>
        <i x="89" s="1" nd="1"/>
        <i x="88" s="1" nd="1"/>
        <i x="87" s="1" nd="1"/>
        <i x="86" s="1" nd="1"/>
        <i x="85" s="1" nd="1"/>
        <i x="84" s="1" nd="1"/>
        <i x="83" s="1" nd="1"/>
        <i x="82" s="1" nd="1"/>
        <i x="81" s="1" nd="1"/>
        <i x="80" s="1" nd="1"/>
        <i x="79" s="1" nd="1"/>
        <i x="78" s="1" nd="1"/>
        <i x="77" s="1" nd="1"/>
        <i x="76" s="1" nd="1"/>
        <i x="75" s="1" nd="1"/>
        <i x="74" s="1" nd="1"/>
        <i x="73" s="1" nd="1"/>
        <i x="72" s="1" nd="1"/>
        <i x="71" s="1" nd="1"/>
        <i x="70" s="1" nd="1"/>
        <i x="69" s="1" nd="1"/>
        <i x="68" s="1" nd="1"/>
        <i x="67" s="1" nd="1"/>
        <i x="66" s="1" nd="1"/>
        <i x="65" s="1" nd="1"/>
        <i x="64" s="1" nd="1"/>
        <i x="63" s="1" nd="1"/>
        <i x="62" s="1" nd="1"/>
        <i x="61" s="1" nd="1"/>
        <i x="60" s="1" nd="1"/>
        <i x="59" s="1" nd="1"/>
        <i x="58" s="1" nd="1"/>
        <i x="57" s="1" nd="1"/>
        <i x="56" s="1" nd="1"/>
        <i x="55" s="1" nd="1"/>
        <i x="54" s="1" nd="1"/>
        <i x="53" s="1" nd="1"/>
        <i x="52" s="1" nd="1"/>
        <i x="51" s="1" nd="1"/>
        <i x="50" s="1" nd="1"/>
        <i x="49" s="1" nd="1"/>
        <i x="48" s="1" nd="1"/>
        <i x="47" s="1" nd="1"/>
        <i x="46" s="1" nd="1"/>
        <i x="45" s="1" nd="1"/>
        <i x="44" s="1" nd="1"/>
        <i x="43" s="1" nd="1"/>
        <i x="42" s="1" nd="1"/>
        <i x="41" s="1" nd="1"/>
        <i x="40" s="1" nd="1"/>
        <i x="39" s="1" nd="1"/>
        <i x="38" s="1" nd="1"/>
        <i x="37" s="1" nd="1"/>
        <i x="36" s="1" nd="1"/>
        <i x="35" s="1" nd="1"/>
        <i x="34" s="1" nd="1"/>
        <i x="33" s="1" nd="1"/>
        <i x="32" s="1" nd="1"/>
        <i x="31" s="1" nd="1"/>
        <i x="30" s="1" nd="1"/>
        <i x="29" s="1" nd="1"/>
        <i x="28" s="1" nd="1"/>
        <i x="27" s="1" nd="1"/>
        <i x="26" s="1" nd="1"/>
        <i x="25" s="1" nd="1"/>
        <i x="24" s="1" nd="1"/>
        <i x="23" s="1" nd="1"/>
        <i x="22" s="1" nd="1"/>
        <i x="21" s="1" nd="1"/>
        <i x="20" s="1" nd="1"/>
        <i x="19" s="1" nd="1"/>
        <i x="18" s="1" nd="1"/>
        <i x="17" s="1" nd="1"/>
        <i x="16" s="1" nd="1"/>
        <i x="15" s="1" nd="1"/>
        <i x="14" s="1" nd="1"/>
        <i x="13" s="1" nd="1"/>
        <i x="12" s="1" nd="1"/>
        <i x="11" s="1" nd="1"/>
        <i x="10" s="1" nd="1"/>
        <i x="9" s="1" nd="1"/>
        <i x="8" s="1" nd="1"/>
        <i x="7" s="1" nd="1"/>
        <i x="6" s="1" nd="1"/>
        <i x="5" s="1" nd="1"/>
        <i x="4" s="1" nd="1"/>
        <i x="3" s="1" nd="1"/>
        <i x="2" s="1" nd="1"/>
        <i x="1" s="1" nd="1"/>
        <i x="0" s="1" nd="1"/>
        <i x="19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Geradores" xr10:uid="{00D01C68-99CB-46D9-9B02-85BB3F6DB313}" cache="SegmentaçãodeDados_Geradores" caption="Geradores" rowHeight="241300"/>
  <slicer name="Datas de Manutenções" xr10:uid="{BE8968DB-5C1C-437B-857E-3B42932D4D7A}" cache="SegmentaçãodeDados_data_do_prazo" caption="Datas de Manutenções" columnCount="4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9C00E2-4A3C-44F7-8400-9DB0DE04BE77}" name="Tabela4" displayName="Tabela4" ref="J2:Q29" totalsRowShown="0" headerRowDxfId="145" dataDxfId="143" headerRowBorderDxfId="144" tableBorderDxfId="142" totalsRowBorderDxfId="141">
  <autoFilter ref="J2:Q29" xr:uid="{1A7B9F98-4148-4E38-835F-5AB229E44F0B}"/>
  <tableColumns count="8">
    <tableColumn id="1" xr3:uid="{61BFC631-62AD-41D6-9307-A473A2994265}" name="Geradores" dataDxfId="140"/>
    <tableColumn id="2" xr3:uid="{D3CDA341-761E-43C1-88E9-94D4DEF00B1C}" name="Data" dataDxfId="139"/>
    <tableColumn id="3" xr3:uid="{85F8802C-67D8-49F8-B170-609EBA2CF264}" name="Local" dataDxfId="138"/>
    <tableColumn id="4" xr3:uid="{2F0C7AA5-447D-4242-A979-E2061D85602B}" name="Substituição" dataDxfId="137"/>
    <tableColumn id="5" xr3:uid="{D0FFA22C-97A7-4BFD-882A-847D757A4ECF}" name="Gerador Substituido" dataDxfId="136"/>
    <tableColumn id="6" xr3:uid="{3A5733D1-DA3E-4540-9EAA-993B953A500B}" name="Mobilização pela auto eletrica Souza" dataDxfId="135"/>
    <tableColumn id="7" xr3:uid="{13A6C90B-643C-456F-9AA1-612995D2D7C7}" name="Manutenção(Sim/Não)" dataDxfId="134"/>
    <tableColumn id="8" xr3:uid="{40E67741-08E4-45DA-BB8C-EC77B62D9EDE}" name="Retorno" dataDxfId="13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A94D6F3-0F1B-45E2-B931-6E3D1A5D0DBD}" name="Tabela311" displayName="Tabela311" ref="S2:Y43" totalsRowShown="0" headerRowDxfId="132" dataDxfId="131" tableBorderDxfId="130">
  <autoFilter ref="S2:Y43" xr:uid="{4A94D6F3-0F1B-45E2-B931-6E3D1A5D0DBD}"/>
  <sortState xmlns:xlrd2="http://schemas.microsoft.com/office/spreadsheetml/2017/richdata2" ref="S3:Y43">
    <sortCondition descending="1" ref="S5:S46"/>
  </sortState>
  <tableColumns count="7">
    <tableColumn id="1" xr3:uid="{7CD8E7C2-797E-4CA4-BB98-D58FDE288497}" name="Gerador KVA" dataDxfId="129"/>
    <tableColumn id="2" xr3:uid="{6124A57C-89AD-42F3-BD79-16AB5F797C12}" name="Material" dataDxfId="128"/>
    <tableColumn id="8" xr3:uid="{7B08C12F-840E-4F34-98B3-7D90075F76D6}" name="Marca" dataDxfId="127"/>
    <tableColumn id="3" xr3:uid="{C317ECEC-1ADA-463F-B83F-FD0C34038E34}" name="URL da Imagem" dataDxfId="126"/>
    <tableColumn id="4" xr3:uid="{41BBCAAB-7378-4750-BD1F-E7C88EF78DF7}" name="Imagem" dataDxfId="125">
      <calculatedColumnFormula>_xlfn.IMAGE(V3)</calculatedColumnFormula>
    </tableColumn>
    <tableColumn id="5" xr3:uid="{E3A7629F-EA24-43DC-9CD2-CE93DC3340C2}" name="ID Interno" dataDxfId="124"/>
    <tableColumn id="6" xr3:uid="{9D2C271E-E284-451C-983C-E1A41B9CA9CC}" name="ID Externo" dataDxfId="12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85E4B87-C0C4-4072-BAE1-E60D763FB585}" name="Preventiva" displayName="Preventiva" ref="G6:U67" totalsRowShown="0" headerRowDxfId="102" dataDxfId="101">
  <autoFilter ref="G6:U67" xr:uid="{4C76AD59-B073-4481-BDCD-59EB306E2C67}">
    <filterColumn colId="5">
      <customFilters>
        <customFilter operator="notEqual" val=" "/>
      </customFilters>
    </filterColumn>
  </autoFilter>
  <sortState xmlns:xlrd2="http://schemas.microsoft.com/office/spreadsheetml/2017/richdata2" ref="G7:U67">
    <sortCondition descending="1" ref="L6:L67"/>
  </sortState>
  <tableColumns count="15">
    <tableColumn id="1" xr3:uid="{FC0814BB-15BB-463E-89A1-66EAF88D4AD9}" name="Geradores" dataDxfId="100"/>
    <tableColumn id="14" xr3:uid="{C448D97D-EDF1-43EE-A07B-7C8353C207E7}" name="OBS" dataDxfId="99"/>
    <tableColumn id="2" xr3:uid="{89850E3E-E865-4C8A-B8B0-3B87FD7964C3}" name="Localização" dataDxfId="98">
      <calculatedColumnFormula>INDEX(
    EntradaSaida!$G$5:$J$63,
    MATCH(
        Preventiva[[#This Row],[Geradores]],
        EntradaSaida!$G$5:$G$63,
        0
    ),
    4
)</calculatedColumnFormula>
    </tableColumn>
    <tableColumn id="3" xr3:uid="{D82B8CEA-4333-44B9-83F8-A5C6B92F8353}" name="Responsável" dataDxfId="97"/>
    <tableColumn id="4" xr3:uid="{E84FD4D5-9A18-46CC-B2A2-296F0E19CA52}" name="Data da manutenção " dataDxfId="96"/>
    <tableColumn id="5" xr3:uid="{CD6C5FC7-81D5-4520-BB08-699F087C1E06}" name="data do prazo" dataDxfId="95"/>
    <tableColumn id="6" xr3:uid="{144DEC8B-C74A-45FC-A7B6-84B60B99D486}" name="Situação" dataDxfId="94">
      <calculatedColumnFormula>IFERROR(
    IF(O7&lt;&gt;"",
       "Quitado",
       IF(L7="",
          "",
          IF(L7-TODAY()&gt;0,
             L7-TODAY() &amp; " Dia(s) para manutenção",
             IF(L7-TODAY()=0,
                "Manutenção hoje",
                IF(L7-TODAY()&lt;0,
                   ABS(L7-TODAY()) &amp; " Dia(s) Vencidos",
                   "")
             )
          )
       )
    ),
    "Digite uma Data"
)</calculatedColumnFormula>
    </tableColumn>
    <tableColumn id="7" xr3:uid="{C96C3499-2279-440B-B389-891BF1012903}" name="Tipo" dataDxfId="93"/>
    <tableColumn id="8" xr3:uid="{7979A0CC-E8B6-448F-9607-41119AF2C475}" name="STATUS" dataDxfId="92"/>
    <tableColumn id="9" xr3:uid="{E9761D97-C37C-4787-959E-58AC0BCE44E3}" name="Custo da EM MANUTENÇÃO" dataDxfId="91" dataCellStyle="Moeda"/>
    <tableColumn id="10" xr3:uid="{44FD06F5-D964-46C9-AC53-29BFFC9B3DFD}" name="Horimetro" dataDxfId="90" dataCellStyle="Moeda"/>
    <tableColumn id="12" xr3:uid="{D71C3E09-23E3-48AF-A025-3C5C7714FD5B}" name="Horimetro final" dataDxfId="89" dataCellStyle="Moeda"/>
    <tableColumn id="11" xr3:uid="{1CDD6B9A-F2E3-4D77-9A83-F8CDD04DEAAD}" name="Voltagem" dataDxfId="88"/>
    <tableColumn id="13" xr3:uid="{8EC16BFA-E713-4198-9184-2654CFCAC32F}" name="ID" dataDxfId="87">
      <calculatedColumnFormula>IFERROR(INDEX(Entrada_e_saida[[#All],[ITEM]:[GERADOR]],MATCH(Preventiva[[#This Row],[Geradores]],Entrada_e_saida[[#All],[GERADOR]],0),1),"")</calculatedColumnFormula>
    </tableColumn>
    <tableColumn id="15" xr3:uid="{0D15A371-2059-4EA3-BCBA-7B63875A7559}" name="obs2" dataDxfId="86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600623-4482-4518-8727-AD09294C1042}" name="TabelaDB" displayName="TabelaDB" ref="G4:S679" totalsRowShown="0" headerRowDxfId="77" tableBorderDxfId="76">
  <autoFilter ref="G4:S679" xr:uid="{04600623-4482-4518-8727-AD09294C1042}"/>
  <sortState xmlns:xlrd2="http://schemas.microsoft.com/office/spreadsheetml/2017/richdata2" ref="G5:S679">
    <sortCondition descending="1" ref="K4:K679"/>
  </sortState>
  <tableColumns count="13">
    <tableColumn id="1" xr3:uid="{9EFC3AD2-CFC8-4FF9-9C0F-8AA7EABC4276}" name="Geradores" dataDxfId="75"/>
    <tableColumn id="2" xr3:uid="{F74DCD1F-08D2-464C-B32B-F7031AA1310A}" name="Localização" dataDxfId="74"/>
    <tableColumn id="3" xr3:uid="{74F2F92A-58E9-4B9C-B09C-92A30555CECF}" name="Responsável" dataDxfId="73"/>
    <tableColumn id="4" xr3:uid="{E828A428-6DA9-4D73-AF01-88B759148941}" name="Data da manutenção " dataDxfId="72"/>
    <tableColumn id="5" xr3:uid="{1F28E5C5-79DB-4B5B-BFAB-54FCC553ED9A}" name="data do prazo" dataDxfId="71" dataCellStyle="Moeda"/>
    <tableColumn id="6" xr3:uid="{F04DB81D-E468-4EA0-991E-3A7D634E88A1}" name="Situação" dataDxfId="70"/>
    <tableColumn id="11" xr3:uid="{52C92060-EBD9-466C-A4F6-04F178207E16}" name="Tipo" dataDxfId="69"/>
    <tableColumn id="7" xr3:uid="{8CF74A6E-3AD6-4AFD-B9DB-54A1EAE9AB80}" name="STATUS" dataDxfId="68" dataCellStyle="Moeda"/>
    <tableColumn id="8" xr3:uid="{B90E994A-A13A-4306-B4C5-BA2CFB21B7D7}" name="Custo da MANUTENÇÃO" dataDxfId="67" dataCellStyle="Moeda"/>
    <tableColumn id="9" xr3:uid="{992CB696-EEC3-4A4F-B15D-C18DFF507FF2}" name="Horimetro" dataDxfId="66" dataCellStyle="Moeda"/>
    <tableColumn id="10" xr3:uid="{C477285C-69A7-49FF-9526-D87CA6496EC2}" name="Horimetro final" dataDxfId="65" dataCellStyle="Moeda"/>
    <tableColumn id="12" xr3:uid="{E549A716-D1D1-42E8-8D20-7F29D1BC8205}" name="Voltagem" dataDxfId="64"/>
    <tableColumn id="13" xr3:uid="{BB251480-D3F4-4F07-A3CC-DD5F24040584}" name="Observações" dataDxfId="6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8DA6408-2498-438D-91A8-2BFE0DF5C6B2}" name="Tabela2" displayName="Tabela2" ref="AF11:AI32" headerRowDxfId="60" dataDxfId="58" totalsRowDxfId="56" headerRowBorderDxfId="59" tableBorderDxfId="57">
  <autoFilter ref="AF11:AI32" xr:uid="{98DA6408-2498-438D-91A8-2BFE0DF5C6B2}"/>
  <tableColumns count="4">
    <tableColumn id="1" xr3:uid="{9FC7D677-96C3-4889-8331-0D292054C110}" name="Gerador" totalsRowLabel="Total" dataDxfId="55" totalsRowDxfId="54"/>
    <tableColumn id="2" xr3:uid="{00D08ABF-3FC6-40E9-949C-EE19D930020B}" name="status" dataDxfId="53" totalsRowDxfId="52"/>
    <tableColumn id="3" xr3:uid="{CEA73E3C-5482-4AC2-81BB-19588894ABC3}" name="CASA" dataDxfId="51" totalsRowDxfId="50"/>
    <tableColumn id="4" xr3:uid="{369E3D71-8758-459B-8183-3E0D96D9534E}" name="Diferença" totalsRowFunction="count" dataDxfId="49" totalsRowDxfId="48">
      <calculatedColumnFormula>IFERROR(IF(VLOOKUP(Tabela2[[#This Row],[CASA]],$AF$12:$AF$32,1,0)&lt;&gt;"", "", "VALOR NÃO ENCONTRADO"), "VALOR NÃO ENCONTRADO")</calculatedColumnFormula>
    </tableColumn>
  </tableColumns>
  <tableStyleInfo name="TableStyleMedium6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C97B0E-CBB2-4461-8073-A75570110B39}" name="Entrada_e_saida" displayName="Entrada_e_saida" ref="F4:O95" totalsRowShown="0" headerRowDxfId="46" dataDxfId="44" headerRowBorderDxfId="45" tableBorderDxfId="43" totalsRowBorderDxfId="42">
  <autoFilter ref="F4:O95" xr:uid="{E7C97B0E-CBB2-4461-8073-A75570110B39}"/>
  <sortState xmlns:xlrd2="http://schemas.microsoft.com/office/spreadsheetml/2017/richdata2" ref="F5:M94">
    <sortCondition ref="F4:F94"/>
  </sortState>
  <tableColumns count="10">
    <tableColumn id="1" xr3:uid="{DEA8E2EA-7C1D-40F1-B30A-BA4B5F0B47EA}" name="ITEM" dataDxfId="41"/>
    <tableColumn id="2" xr3:uid="{631E063E-2F50-4837-9C92-C825A4249F7E}" name="GERADOR" dataDxfId="40"/>
    <tableColumn id="3" xr3:uid="{EEA779AD-672B-4942-B3CA-F964BAC77851}" name="SAIDA" dataDxfId="39"/>
    <tableColumn id="4" xr3:uid="{4F6004F3-6A51-49D5-AEB7-885EA3A3EB3C}" name="DEVOLUÇÃO" dataDxfId="38"/>
    <tableColumn id="5" xr3:uid="{67D52F82-1C89-426A-B24D-706C1C71A5DD}" name="LOCADOR" dataDxfId="37"/>
    <tableColumn id="10" xr3:uid="{0053550E-C47B-4C04-9E69-6555E00DFDEE}" name="Empresa" dataDxfId="36"/>
    <tableColumn id="7" xr3:uid="{94D6F239-54D0-43BB-A001-011E24A9F24D}" name="GERADOR SUBSTITUIDO" dataDxfId="35"/>
    <tableColumn id="8" xr3:uid="{7FC070F8-F82D-4583-BAC5-0B5990F228F4}" name="HORIMETRO DE SAÍDA" dataDxfId="34"/>
    <tableColumn id="6" xr3:uid="{2B3C52BB-5624-4C4B-A202-B8B8C9D3BD68}" name="Voltagem" dataDxfId="33"/>
    <tableColumn id="9" xr3:uid="{7D97A470-DE11-4EFE-828A-2FAF54A96D69}" name="regime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E319FEA-2030-4517-9646-B5B660316048}" name="BD_entrada_e_saida" displayName="BD_entrada_e_saida" ref="F4:N195" totalsRowShown="0" dataDxfId="29">
  <autoFilter ref="F4:N195" xr:uid="{9E319FEA-2030-4517-9646-B5B660316048}">
    <filterColumn colId="1">
      <filters>
        <filter val="55KVA GG15"/>
      </filters>
    </filterColumn>
  </autoFilter>
  <sortState xmlns:xlrd2="http://schemas.microsoft.com/office/spreadsheetml/2017/richdata2" ref="F5:N195">
    <sortCondition descending="1" ref="I4:I195"/>
  </sortState>
  <tableColumns count="9">
    <tableColumn id="1" xr3:uid="{EF5F8C06-1DE8-4C97-877E-82D08E7AF81B}" name="ITEM" dataDxfId="28"/>
    <tableColumn id="2" xr3:uid="{E8A5CC8D-CD3B-40DA-ACDD-C5A3B30D38DD}" name="GERADOR" dataDxfId="27"/>
    <tableColumn id="3" xr3:uid="{E3B9BB55-CB99-4B33-AAFA-53174282AF3F}" name="SAIDA" dataDxfId="26"/>
    <tableColumn id="4" xr3:uid="{2406659C-9991-414C-911B-F6FF32044597}" name="DEVOLUÇÃO" dataDxfId="25"/>
    <tableColumn id="5" xr3:uid="{562823D5-8396-4EDD-98D6-CAC8D8DB23BB}" name="LOCADOR" dataDxfId="24"/>
    <tableColumn id="9" xr3:uid="{348D1E82-D4F4-4359-A9A1-10047F1D9D69}" name="Empresa" dataDxfId="23"/>
    <tableColumn id="6" xr3:uid="{D5B84F5D-CA28-401C-9B13-284BA0A53023}" name="GERADOR SUBSTITUIDO" dataDxfId="22"/>
    <tableColumn id="7" xr3:uid="{13668A1D-4CC2-4F2B-9C80-E48D4F2F10BE}" name="HORIMETRO DE SAÍDA" dataDxfId="21"/>
    <tableColumn id="10" xr3:uid="{1D3A0D4F-4381-4629-9B81-1E47205CA0B8}" name="Voltagem" dataDxfId="2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8CE588D-5CBF-410C-B5ED-17C84F02E72C}" name="Tabela3" displayName="Tabela3" ref="G4:M151" totalsRowShown="0" headerRowDxfId="19" dataDxfId="18" tableBorderDxfId="17">
  <autoFilter ref="G4:M151" xr:uid="{F8CE588D-5CBF-410C-B5ED-17C84F02E72C}"/>
  <sortState xmlns:xlrd2="http://schemas.microsoft.com/office/spreadsheetml/2017/richdata2" ref="G5:M121">
    <sortCondition ref="G4:G121"/>
  </sortState>
  <tableColumns count="7">
    <tableColumn id="1" xr3:uid="{D57EDBDE-EB87-4CB0-B26A-B5A03E4F6B24}" name="Gerador KVA" dataDxfId="16"/>
    <tableColumn id="2" xr3:uid="{825DDA41-D8DB-4DF0-BAEB-9FBA9287AD55}" name="Material" dataDxfId="15"/>
    <tableColumn id="8" xr3:uid="{821CD08E-3D74-494A-9815-F49F4AB9014B}" name="Marca" dataDxfId="14"/>
    <tableColumn id="3" xr3:uid="{9A710894-4171-4E44-B770-0D2A0197F9F5}" name="URL da Imagem" dataDxfId="13"/>
    <tableColumn id="4" xr3:uid="{CDB4EC44-EFC8-4863-90EA-B4B7C38D4405}" name="." dataDxfId="12">
      <calculatedColumnFormula>_xlfn.IMAGE(J5)</calculatedColumnFormula>
    </tableColumn>
    <tableColumn id="5" xr3:uid="{AC07705F-2AB0-4907-A567-20E405634C67}" name="ID Interno" dataDxfId="11"/>
    <tableColumn id="6" xr3:uid="{004B2E97-E874-4C60-9A01-836924BFAC5E}" name="ID Externo" dataDxfId="1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B6580B5-69F9-4651-AAE6-45F0E130819D}" name="registroMaterial" displayName="registroMaterial" ref="F4:N5" totalsRowShown="0" headerRowDxfId="9">
  <autoFilter ref="F4:N5" xr:uid="{FB6580B5-69F9-4651-AAE6-45F0E130819D}"/>
  <sortState xmlns:xlrd2="http://schemas.microsoft.com/office/spreadsheetml/2017/richdata2" ref="F5:N5">
    <sortCondition descending="1" ref="M4:M5"/>
  </sortState>
  <tableColumns count="9">
    <tableColumn id="1" xr3:uid="{5BE0C918-5F4D-4B0C-8089-3A65C4838886}" name="Gerador" dataDxfId="8"/>
    <tableColumn id="2" xr3:uid="{2E6F78C5-79D1-46D4-91FD-06C360B2C4D2}" name="Data" dataDxfId="7"/>
    <tableColumn id="3" xr3:uid="{BA685D07-7AE3-4F23-93A2-FE2C893F2171}" name="Técnico" dataDxfId="6"/>
    <tableColumn id="4" xr3:uid="{3013FD9D-B06A-44E1-9FAB-999BAFB618D1}" name="Materiais" dataDxfId="5"/>
    <tableColumn id="5" xr3:uid="{AA988496-C842-4A40-B4C4-A1D29182D207}" name="ID externo" dataDxfId="4"/>
    <tableColumn id="6" xr3:uid="{8049265C-57A3-4419-B8BD-E2A4C3487193}" name="ID Interno" dataDxfId="3"/>
    <tableColumn id="7" xr3:uid="{42224B1C-29A1-4D6D-97F9-9B5B5259D7E3}" name="Quantidade" dataDxfId="2"/>
    <tableColumn id="8" xr3:uid="{AC81F8DA-DDC3-4DA1-BA4F-6F18C0E8900B}" name="ID tabela" dataDxfId="1"/>
    <tableColumn id="9" xr3:uid="{E7DFF635-9450-4AE8-B745-E5B3E72D5825}" name="Telefone" dataDxfId="0">
      <calculatedColumnFormula>VLOOKUP(registroMaterial[[#This Row],[Técnico]],Opções!$E$3:$F$15,2,0)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Auto eletrica Souza">
      <a:dk1>
        <a:sysClr val="windowText" lastClr="000000"/>
      </a:dk1>
      <a:lt1>
        <a:sysClr val="window" lastClr="FFFFFF"/>
      </a:lt1>
      <a:dk2>
        <a:srgbClr val="44546A"/>
      </a:dk2>
      <a:lt2>
        <a:srgbClr val="022873"/>
      </a:lt2>
      <a:accent1>
        <a:srgbClr val="4472C4"/>
      </a:accent1>
      <a:accent2>
        <a:srgbClr val="053BA6"/>
      </a:accent2>
      <a:accent3>
        <a:srgbClr val="F2C53D"/>
      </a:accent3>
      <a:accent4>
        <a:srgbClr val="BF0404"/>
      </a:accent4>
      <a:accent5>
        <a:srgbClr val="F2F2F2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>
          <a:solidFill>
            <a:schemeClr val="accent4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a:spPr>
      <a:bodyPr vertOverflow="clip" horzOverflow="clip" rtlCol="0" anchor="ctr"/>
      <a:lstStyle>
        <a:defPPr algn="ctr">
          <a:defRPr sz="3200" b="1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defRPr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6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1624AA0B-5188-4928-9CE6-E82C334A4F8D}">
  <we:reference id="wa200003220" version="1.0.0.0" store="pt-BR" storeType="OMEX"/>
  <we:alternateReferences>
    <we:reference id="wa200003220" version="1.0.0.0" store="wa200003220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A671BBE2-CE54-453E-A533-4589351CE1F2}">
  <we:reference id="wa200004687" version="1.0.0.3" store="pt-BR" storeType="OMEX"/>
  <we:alternateReferences>
    <we:reference id="wa200004687" version="1.0.0.3" store="WA200004687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3.xml><?xml version="1.0" encoding="utf-8"?>
<we:webextension xmlns:we="http://schemas.microsoft.com/office/webextensions/webextension/2010/11" id="{66E3A45A-3F13-4B4F-B9B0-287D2DC62848}">
  <we:reference id="wa104051163" version="1.2.0.3" store="pt-BR" storeType="OMEX"/>
  <we:alternateReferences>
    <we:reference id="WA104051163" version="1.2.0.3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6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th.bing.com/th/id/OIP.Rmvg6BaIQ5CHWcBY0txxhAHaHa?w=1200&amp;h=1200&amp;rs=1&amp;pid=ImgDetMain" TargetMode="External"/><Relationship Id="rId7" Type="http://schemas.openxmlformats.org/officeDocument/2006/relationships/table" Target="../tables/table2.xml"/><Relationship Id="rId2" Type="http://schemas.openxmlformats.org/officeDocument/2006/relationships/hyperlink" Target="https://pitstop.vtexassets.com/arquivos/ids/225713/FILTRODEARDELPHI-EFA948-1.jpg?v=638165639566600000" TargetMode="External"/><Relationship Id="rId1" Type="http://schemas.openxmlformats.org/officeDocument/2006/relationships/hyperlink" Target="https://th.bing.com/th/id/OIP.Rmvg6BaIQ5CHWcBY0txxhAHaHa?w=1200&amp;h=1200&amp;rs=1&amp;pid=ImgDetMain" TargetMode="External"/><Relationship Id="rId6" Type="http://schemas.openxmlformats.org/officeDocument/2006/relationships/table" Target="../tables/table1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th.bing.com/th/id/OIP.Y3JurUXmyGzjd8kEiQ4FhwHaHa?rs=1&amp;pid=ImgDetMain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microsoft.com/office/2007/relationships/slicer" Target="../slicers/slicer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pitstop.vtexassets.com/arquivos/ids/225713/FILTRODEARDELPHI-EFA948-1.jpg?v=638165639566600000" TargetMode="External"/><Relationship Id="rId7" Type="http://schemas.openxmlformats.org/officeDocument/2006/relationships/table" Target="../tables/table8.xml"/><Relationship Id="rId2" Type="http://schemas.openxmlformats.org/officeDocument/2006/relationships/hyperlink" Target="https://th.bing.com/th/id/OIP.Rmvg6BaIQ5CHWcBY0txxhAHaHa?w=1200&amp;h=1200&amp;rs=1&amp;pid=ImgDetMain" TargetMode="External"/><Relationship Id="rId1" Type="http://schemas.openxmlformats.org/officeDocument/2006/relationships/hyperlink" Target="https://th.bing.com/th/id/OIP.Rmvg6BaIQ5CHWcBY0txxhAHaHa?w=1200&amp;h=1200&amp;rs=1&amp;pid=ImgDetMain" TargetMode="External"/><Relationship Id="rId6" Type="http://schemas.openxmlformats.org/officeDocument/2006/relationships/drawing" Target="../drawings/drawing7.x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th.bing.com/th/id/OIP.Rmvg6BaIQ5CHWcBY0txxhAHaHa?w=1200&amp;h=1200&amp;rs=1&amp;pid=ImgDetMain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17E15-1EC2-40B6-BD60-6D066FC5BBE4}">
  <sheetPr codeName="Planilha8"/>
  <dimension ref="B1:AN1016"/>
  <sheetViews>
    <sheetView showGridLines="0" zoomScaleNormal="100" workbookViewId="0">
      <selection activeCell="H36" sqref="H36"/>
    </sheetView>
  </sheetViews>
  <sheetFormatPr defaultRowHeight="15" x14ac:dyDescent="0.25"/>
  <cols>
    <col min="1" max="1" width="16.7109375" bestFit="1" customWidth="1"/>
    <col min="2" max="2" width="18" bestFit="1" customWidth="1"/>
    <col min="3" max="3" width="31" bestFit="1" customWidth="1"/>
    <col min="4" max="4" width="11.140625" bestFit="1" customWidth="1"/>
    <col min="5" max="5" width="18" bestFit="1" customWidth="1"/>
    <col min="6" max="6" width="31" bestFit="1" customWidth="1"/>
    <col min="7" max="7" width="18.5703125" bestFit="1" customWidth="1"/>
    <col min="8" max="8" width="18" bestFit="1" customWidth="1"/>
    <col min="9" max="9" width="17.28515625" bestFit="1" customWidth="1"/>
    <col min="10" max="10" width="22.5703125" bestFit="1" customWidth="1"/>
    <col min="11" max="11" width="18" bestFit="1" customWidth="1"/>
    <col min="12" max="12" width="20.140625" bestFit="1" customWidth="1"/>
    <col min="13" max="13" width="18.5703125" bestFit="1" customWidth="1"/>
    <col min="14" max="14" width="18" bestFit="1" customWidth="1"/>
    <col min="15" max="15" width="20.140625" bestFit="1" customWidth="1"/>
    <col min="16" max="16" width="18.5703125" bestFit="1" customWidth="1"/>
    <col min="17" max="17" width="12.5703125" bestFit="1" customWidth="1"/>
    <col min="18" max="18" width="17.28515625" bestFit="1" customWidth="1"/>
    <col min="19" max="19" width="11.7109375" bestFit="1" customWidth="1"/>
    <col min="20" max="20" width="31" bestFit="1" customWidth="1"/>
    <col min="21" max="22" width="18" bestFit="1" customWidth="1"/>
    <col min="23" max="23" width="20.140625" bestFit="1" customWidth="1"/>
    <col min="24" max="24" width="16.42578125" bestFit="1" customWidth="1"/>
    <col min="25" max="25" width="10.7109375" bestFit="1" customWidth="1"/>
    <col min="26" max="26" width="15.7109375" bestFit="1" customWidth="1"/>
    <col min="27" max="27" width="31" style="38" bestFit="1" customWidth="1"/>
    <col min="28" max="28" width="10.7109375" bestFit="1" customWidth="1"/>
    <col min="29" max="29" width="10.85546875" bestFit="1" customWidth="1"/>
    <col min="30" max="30" width="10.5703125" bestFit="1" customWidth="1"/>
    <col min="31" max="31" width="14.85546875" bestFit="1" customWidth="1"/>
    <col min="32" max="32" width="10.7109375" bestFit="1" customWidth="1"/>
    <col min="33" max="33" width="31" bestFit="1" customWidth="1"/>
    <col min="34" max="34" width="30.140625" bestFit="1" customWidth="1"/>
    <col min="35" max="35" width="10.7109375" bestFit="1" customWidth="1"/>
    <col min="36" max="36" width="18" bestFit="1" customWidth="1"/>
    <col min="37" max="37" width="20.140625" bestFit="1" customWidth="1"/>
    <col min="38" max="38" width="10.7109375" bestFit="1" customWidth="1"/>
    <col min="39" max="39" width="21" bestFit="1" customWidth="1"/>
    <col min="40" max="40" width="31" style="67" bestFit="1" customWidth="1"/>
    <col min="41" max="41" width="6.7109375" bestFit="1" customWidth="1"/>
    <col min="42" max="42" width="24" bestFit="1" customWidth="1"/>
    <col min="43" max="43" width="39.7109375" bestFit="1" customWidth="1"/>
    <col min="44" max="44" width="41.140625" bestFit="1" customWidth="1"/>
    <col min="45" max="45" width="10.7109375" bestFit="1" customWidth="1"/>
    <col min="46" max="50" width="12.42578125" bestFit="1" customWidth="1"/>
    <col min="51" max="51" width="12.85546875" bestFit="1" customWidth="1"/>
    <col min="52" max="68" width="12.42578125" bestFit="1" customWidth="1"/>
    <col min="69" max="81" width="13.140625" bestFit="1" customWidth="1"/>
    <col min="82" max="82" width="12" bestFit="1" customWidth="1"/>
    <col min="83" max="83" width="19.28515625" bestFit="1" customWidth="1"/>
    <col min="84" max="84" width="10.7109375" bestFit="1" customWidth="1"/>
    <col min="85" max="86" width="13.5703125" bestFit="1" customWidth="1"/>
    <col min="87" max="87" width="12.85546875" bestFit="1" customWidth="1"/>
    <col min="88" max="94" width="12.42578125" bestFit="1" customWidth="1"/>
    <col min="95" max="95" width="12.85546875" bestFit="1" customWidth="1"/>
    <col min="96" max="112" width="12.42578125" bestFit="1" customWidth="1"/>
    <col min="113" max="125" width="13.140625" bestFit="1" customWidth="1"/>
    <col min="126" max="126" width="12" bestFit="1" customWidth="1"/>
    <col min="127" max="127" width="19.28515625" bestFit="1" customWidth="1"/>
    <col min="128" max="128" width="15.85546875" bestFit="1" customWidth="1"/>
    <col min="129" max="129" width="19.85546875" bestFit="1" customWidth="1"/>
  </cols>
  <sheetData>
    <row r="1" spans="2:40" x14ac:dyDescent="0.25">
      <c r="AN1"/>
    </row>
    <row r="2" spans="2:40" x14ac:dyDescent="0.25">
      <c r="B2" s="4" t="s">
        <v>0</v>
      </c>
      <c r="C2" t="s">
        <v>1</v>
      </c>
      <c r="E2" s="4" t="s">
        <v>0</v>
      </c>
      <c r="F2" t="s">
        <v>1</v>
      </c>
      <c r="H2" s="4" t="s">
        <v>0</v>
      </c>
      <c r="I2" t="s">
        <v>2</v>
      </c>
      <c r="K2" s="4" t="s">
        <v>0</v>
      </c>
      <c r="L2" t="s">
        <v>3</v>
      </c>
      <c r="N2" s="4" t="s">
        <v>0</v>
      </c>
      <c r="O2" t="s">
        <v>3</v>
      </c>
      <c r="R2" t="s">
        <v>2</v>
      </c>
      <c r="T2" t="s">
        <v>1</v>
      </c>
      <c r="V2" s="4" t="s">
        <v>0</v>
      </c>
      <c r="W2" t="s">
        <v>3</v>
      </c>
      <c r="X2" t="s">
        <v>4</v>
      </c>
      <c r="Z2" s="4" t="s">
        <v>0</v>
      </c>
      <c r="AA2" s="38" t="s">
        <v>1</v>
      </c>
      <c r="AG2" t="s">
        <v>1</v>
      </c>
      <c r="AJ2" s="4" t="s">
        <v>0</v>
      </c>
      <c r="AK2" t="s">
        <v>3</v>
      </c>
      <c r="AM2" s="4" t="s">
        <v>0</v>
      </c>
      <c r="AN2" t="s">
        <v>1</v>
      </c>
    </row>
    <row r="3" spans="2:40" x14ac:dyDescent="0.25">
      <c r="B3" s="5" t="s">
        <v>468</v>
      </c>
      <c r="C3" s="36">
        <v>640</v>
      </c>
      <c r="E3" s="126">
        <v>45425</v>
      </c>
      <c r="F3" s="36">
        <v>640</v>
      </c>
      <c r="H3" s="5" t="s">
        <v>6</v>
      </c>
      <c r="I3">
        <v>1</v>
      </c>
      <c r="K3" s="5" t="s">
        <v>7</v>
      </c>
      <c r="L3">
        <v>1</v>
      </c>
      <c r="N3" s="5" t="s">
        <v>7</v>
      </c>
      <c r="O3">
        <v>1</v>
      </c>
      <c r="R3">
        <v>1</v>
      </c>
      <c r="T3" s="37">
        <v>640</v>
      </c>
      <c r="V3" s="5" t="s">
        <v>8</v>
      </c>
      <c r="X3" s="37">
        <v>34491</v>
      </c>
      <c r="Z3" s="5" t="s">
        <v>9</v>
      </c>
      <c r="AA3" s="38">
        <v>10613</v>
      </c>
      <c r="AC3" t="s">
        <v>10</v>
      </c>
      <c r="AG3">
        <v>640</v>
      </c>
      <c r="AJ3" s="5" t="s">
        <v>38</v>
      </c>
      <c r="AK3">
        <v>1</v>
      </c>
      <c r="AM3" s="5" t="s">
        <v>468</v>
      </c>
      <c r="AN3" s="71">
        <v>640</v>
      </c>
    </row>
    <row r="4" spans="2:40" x14ac:dyDescent="0.25">
      <c r="B4" s="5" t="s">
        <v>8</v>
      </c>
      <c r="C4" s="36">
        <v>640</v>
      </c>
      <c r="E4" s="126" t="s">
        <v>8</v>
      </c>
      <c r="F4" s="36">
        <v>640</v>
      </c>
      <c r="H4" s="5" t="s">
        <v>8</v>
      </c>
      <c r="I4">
        <v>1</v>
      </c>
      <c r="K4" s="5" t="s">
        <v>8</v>
      </c>
      <c r="L4">
        <v>1</v>
      </c>
      <c r="N4" s="5" t="s">
        <v>8</v>
      </c>
      <c r="O4">
        <v>1</v>
      </c>
      <c r="Z4" s="5" t="s">
        <v>13</v>
      </c>
      <c r="AA4" s="38">
        <v>14610</v>
      </c>
      <c r="AC4" s="38">
        <v>318505.19</v>
      </c>
      <c r="AF4" s="66"/>
      <c r="AJ4" s="5" t="s">
        <v>8</v>
      </c>
      <c r="AK4">
        <v>1</v>
      </c>
      <c r="AM4" s="70" t="s">
        <v>38</v>
      </c>
      <c r="AN4" s="71">
        <v>640</v>
      </c>
    </row>
    <row r="5" spans="2:40" x14ac:dyDescent="0.25">
      <c r="Z5" s="5" t="s">
        <v>14</v>
      </c>
      <c r="AA5" s="38">
        <v>25492</v>
      </c>
      <c r="AF5" s="66"/>
      <c r="AM5" s="72" t="s">
        <v>6</v>
      </c>
      <c r="AN5" s="71">
        <v>640</v>
      </c>
    </row>
    <row r="6" spans="2:40" x14ac:dyDescent="0.25">
      <c r="Z6" s="5" t="s">
        <v>15</v>
      </c>
      <c r="AA6" s="38">
        <v>34174.57</v>
      </c>
      <c r="AF6" s="66"/>
      <c r="AM6" s="73" t="s">
        <v>7</v>
      </c>
      <c r="AN6" s="71">
        <v>640</v>
      </c>
    </row>
    <row r="7" spans="2:40" x14ac:dyDescent="0.25">
      <c r="Z7" s="5" t="s">
        <v>16</v>
      </c>
      <c r="AA7" s="38">
        <v>41448.619999999995</v>
      </c>
      <c r="AF7" s="66"/>
      <c r="AM7" s="5" t="s">
        <v>8</v>
      </c>
      <c r="AN7" s="71">
        <v>640</v>
      </c>
    </row>
    <row r="8" spans="2:40" x14ac:dyDescent="0.25">
      <c r="Z8" s="5" t="s">
        <v>8</v>
      </c>
      <c r="AA8" s="38">
        <v>126338.19</v>
      </c>
      <c r="AF8" s="66"/>
      <c r="AN8"/>
    </row>
    <row r="9" spans="2:40" x14ac:dyDescent="0.25">
      <c r="AF9" s="66"/>
      <c r="AN9"/>
    </row>
    <row r="10" spans="2:40" x14ac:dyDescent="0.25">
      <c r="AF10" s="66"/>
      <c r="AN10"/>
    </row>
    <row r="11" spans="2:40" x14ac:dyDescent="0.25">
      <c r="AF11" s="66"/>
      <c r="AN11"/>
    </row>
    <row r="12" spans="2:40" x14ac:dyDescent="0.25">
      <c r="H12" s="4" t="s">
        <v>0</v>
      </c>
      <c r="I12" t="s">
        <v>2</v>
      </c>
      <c r="AF12" s="66"/>
      <c r="AN12"/>
    </row>
    <row r="13" spans="2:40" x14ac:dyDescent="0.25">
      <c r="H13" s="5" t="s">
        <v>8</v>
      </c>
      <c r="AF13" s="66"/>
      <c r="AN13"/>
    </row>
    <row r="14" spans="2:40" x14ac:dyDescent="0.25">
      <c r="AF14" s="66"/>
      <c r="AN14"/>
    </row>
    <row r="15" spans="2:40" x14ac:dyDescent="0.25">
      <c r="AF15" s="66"/>
      <c r="AN15"/>
    </row>
    <row r="16" spans="2:40" x14ac:dyDescent="0.25">
      <c r="AN16"/>
    </row>
    <row r="17" spans="40:40" x14ac:dyDescent="0.25">
      <c r="AN17"/>
    </row>
    <row r="18" spans="40:40" x14ac:dyDescent="0.25">
      <c r="AN18"/>
    </row>
    <row r="19" spans="40:40" x14ac:dyDescent="0.25">
      <c r="AN19"/>
    </row>
    <row r="20" spans="40:40" x14ac:dyDescent="0.25">
      <c r="AN20"/>
    </row>
    <row r="21" spans="40:40" x14ac:dyDescent="0.25">
      <c r="AN21"/>
    </row>
    <row r="22" spans="40:40" x14ac:dyDescent="0.25">
      <c r="AN22"/>
    </row>
    <row r="23" spans="40:40" x14ac:dyDescent="0.25">
      <c r="AN23"/>
    </row>
    <row r="24" spans="40:40" x14ac:dyDescent="0.25">
      <c r="AN24"/>
    </row>
    <row r="25" spans="40:40" x14ac:dyDescent="0.25">
      <c r="AN25"/>
    </row>
    <row r="26" spans="40:40" x14ac:dyDescent="0.25">
      <c r="AN26"/>
    </row>
    <row r="27" spans="40:40" x14ac:dyDescent="0.25">
      <c r="AN27"/>
    </row>
    <row r="28" spans="40:40" x14ac:dyDescent="0.25">
      <c r="AN28"/>
    </row>
    <row r="29" spans="40:40" x14ac:dyDescent="0.25">
      <c r="AN29"/>
    </row>
    <row r="30" spans="40:40" x14ac:dyDescent="0.25">
      <c r="AN30"/>
    </row>
    <row r="31" spans="40:40" x14ac:dyDescent="0.25">
      <c r="AN31"/>
    </row>
    <row r="32" spans="40:40" x14ac:dyDescent="0.25">
      <c r="AN32"/>
    </row>
    <row r="33" spans="40:40" x14ac:dyDescent="0.25">
      <c r="AN33"/>
    </row>
    <row r="34" spans="40:40" x14ac:dyDescent="0.25">
      <c r="AN34"/>
    </row>
    <row r="35" spans="40:40" x14ac:dyDescent="0.25">
      <c r="AN35"/>
    </row>
    <row r="36" spans="40:40" x14ac:dyDescent="0.25">
      <c r="AN36"/>
    </row>
    <row r="37" spans="40:40" x14ac:dyDescent="0.25">
      <c r="AN37"/>
    </row>
    <row r="38" spans="40:40" x14ac:dyDescent="0.25">
      <c r="AN38"/>
    </row>
    <row r="39" spans="40:40" x14ac:dyDescent="0.25">
      <c r="AN39"/>
    </row>
    <row r="40" spans="40:40" x14ac:dyDescent="0.25">
      <c r="AN40"/>
    </row>
    <row r="41" spans="40:40" x14ac:dyDescent="0.25">
      <c r="AN41"/>
    </row>
    <row r="42" spans="40:40" x14ac:dyDescent="0.25">
      <c r="AN42"/>
    </row>
    <row r="43" spans="40:40" x14ac:dyDescent="0.25">
      <c r="AN43"/>
    </row>
    <row r="44" spans="40:40" x14ac:dyDescent="0.25">
      <c r="AN44"/>
    </row>
    <row r="45" spans="40:40" x14ac:dyDescent="0.25">
      <c r="AN45"/>
    </row>
    <row r="46" spans="40:40" x14ac:dyDescent="0.25">
      <c r="AN46"/>
    </row>
    <row r="47" spans="40:40" x14ac:dyDescent="0.25">
      <c r="AN47"/>
    </row>
    <row r="48" spans="40:40" x14ac:dyDescent="0.25">
      <c r="AN48"/>
    </row>
    <row r="49" spans="40:40" x14ac:dyDescent="0.25">
      <c r="AN49"/>
    </row>
    <row r="50" spans="40:40" x14ac:dyDescent="0.25">
      <c r="AN50"/>
    </row>
    <row r="51" spans="40:40" x14ac:dyDescent="0.25">
      <c r="AN51"/>
    </row>
    <row r="52" spans="40:40" x14ac:dyDescent="0.25">
      <c r="AN52"/>
    </row>
    <row r="53" spans="40:40" x14ac:dyDescent="0.25">
      <c r="AN53"/>
    </row>
    <row r="54" spans="40:40" x14ac:dyDescent="0.25">
      <c r="AN54"/>
    </row>
    <row r="55" spans="40:40" x14ac:dyDescent="0.25">
      <c r="AN55"/>
    </row>
    <row r="56" spans="40:40" x14ac:dyDescent="0.25">
      <c r="AN56"/>
    </row>
    <row r="57" spans="40:40" x14ac:dyDescent="0.25">
      <c r="AN57"/>
    </row>
    <row r="58" spans="40:40" x14ac:dyDescent="0.25">
      <c r="AN58"/>
    </row>
    <row r="59" spans="40:40" x14ac:dyDescent="0.25">
      <c r="AN59"/>
    </row>
    <row r="60" spans="40:40" x14ac:dyDescent="0.25">
      <c r="AN60"/>
    </row>
    <row r="61" spans="40:40" x14ac:dyDescent="0.25">
      <c r="AN61"/>
    </row>
    <row r="62" spans="40:40" x14ac:dyDescent="0.25">
      <c r="AN62"/>
    </row>
    <row r="63" spans="40:40" x14ac:dyDescent="0.25">
      <c r="AN63"/>
    </row>
    <row r="64" spans="40:40" x14ac:dyDescent="0.25">
      <c r="AN64"/>
    </row>
    <row r="65" spans="40:40" x14ac:dyDescent="0.25">
      <c r="AN65"/>
    </row>
    <row r="66" spans="40:40" x14ac:dyDescent="0.25">
      <c r="AN66"/>
    </row>
    <row r="67" spans="40:40" x14ac:dyDescent="0.25">
      <c r="AN67"/>
    </row>
    <row r="68" spans="40:40" x14ac:dyDescent="0.25">
      <c r="AN68"/>
    </row>
    <row r="69" spans="40:40" x14ac:dyDescent="0.25">
      <c r="AN69"/>
    </row>
    <row r="70" spans="40:40" x14ac:dyDescent="0.25">
      <c r="AN70"/>
    </row>
    <row r="71" spans="40:40" x14ac:dyDescent="0.25">
      <c r="AN71"/>
    </row>
    <row r="72" spans="40:40" x14ac:dyDescent="0.25">
      <c r="AN72"/>
    </row>
    <row r="73" spans="40:40" x14ac:dyDescent="0.25">
      <c r="AN73"/>
    </row>
    <row r="74" spans="40:40" x14ac:dyDescent="0.25">
      <c r="AN74"/>
    </row>
    <row r="75" spans="40:40" x14ac:dyDescent="0.25">
      <c r="AN75"/>
    </row>
    <row r="76" spans="40:40" x14ac:dyDescent="0.25">
      <c r="AN76"/>
    </row>
    <row r="77" spans="40:40" x14ac:dyDescent="0.25">
      <c r="AN77"/>
    </row>
    <row r="78" spans="40:40" x14ac:dyDescent="0.25">
      <c r="AN78"/>
    </row>
    <row r="79" spans="40:40" x14ac:dyDescent="0.25">
      <c r="AN79"/>
    </row>
    <row r="80" spans="40:40" x14ac:dyDescent="0.25">
      <c r="AN80"/>
    </row>
    <row r="81" spans="40:40" x14ac:dyDescent="0.25">
      <c r="AN81"/>
    </row>
    <row r="82" spans="40:40" x14ac:dyDescent="0.25">
      <c r="AN82"/>
    </row>
    <row r="83" spans="40:40" x14ac:dyDescent="0.25">
      <c r="AN83"/>
    </row>
    <row r="84" spans="40:40" x14ac:dyDescent="0.25">
      <c r="AN84"/>
    </row>
    <row r="85" spans="40:40" x14ac:dyDescent="0.25">
      <c r="AN85"/>
    </row>
    <row r="86" spans="40:40" x14ac:dyDescent="0.25">
      <c r="AN86"/>
    </row>
    <row r="87" spans="40:40" x14ac:dyDescent="0.25">
      <c r="AN87"/>
    </row>
    <row r="88" spans="40:40" x14ac:dyDescent="0.25">
      <c r="AN88"/>
    </row>
    <row r="89" spans="40:40" x14ac:dyDescent="0.25">
      <c r="AN89"/>
    </row>
    <row r="90" spans="40:40" x14ac:dyDescent="0.25">
      <c r="AN90"/>
    </row>
    <row r="91" spans="40:40" x14ac:dyDescent="0.25">
      <c r="AN91"/>
    </row>
    <row r="92" spans="40:40" x14ac:dyDescent="0.25">
      <c r="AN92"/>
    </row>
    <row r="93" spans="40:40" x14ac:dyDescent="0.25">
      <c r="AN93"/>
    </row>
    <row r="94" spans="40:40" x14ac:dyDescent="0.25">
      <c r="AN94"/>
    </row>
    <row r="95" spans="40:40" x14ac:dyDescent="0.25">
      <c r="AN95"/>
    </row>
    <row r="96" spans="40:40" x14ac:dyDescent="0.25">
      <c r="AN96"/>
    </row>
    <row r="97" spans="40:40" x14ac:dyDescent="0.25">
      <c r="AN97"/>
    </row>
    <row r="98" spans="40:40" x14ac:dyDescent="0.25">
      <c r="AN98"/>
    </row>
    <row r="99" spans="40:40" x14ac:dyDescent="0.25">
      <c r="AN99"/>
    </row>
    <row r="100" spans="40:40" x14ac:dyDescent="0.25">
      <c r="AN100"/>
    </row>
    <row r="101" spans="40:40" x14ac:dyDescent="0.25">
      <c r="AN101"/>
    </row>
    <row r="102" spans="40:40" x14ac:dyDescent="0.25">
      <c r="AN102"/>
    </row>
    <row r="103" spans="40:40" x14ac:dyDescent="0.25">
      <c r="AN103"/>
    </row>
    <row r="104" spans="40:40" x14ac:dyDescent="0.25">
      <c r="AN104"/>
    </row>
    <row r="105" spans="40:40" x14ac:dyDescent="0.25">
      <c r="AN105"/>
    </row>
    <row r="106" spans="40:40" x14ac:dyDescent="0.25">
      <c r="AN106"/>
    </row>
    <row r="107" spans="40:40" x14ac:dyDescent="0.25">
      <c r="AN107"/>
    </row>
    <row r="108" spans="40:40" x14ac:dyDescent="0.25">
      <c r="AN108"/>
    </row>
    <row r="109" spans="40:40" x14ac:dyDescent="0.25">
      <c r="AN109"/>
    </row>
    <row r="110" spans="40:40" x14ac:dyDescent="0.25">
      <c r="AN110"/>
    </row>
    <row r="111" spans="40:40" x14ac:dyDescent="0.25">
      <c r="AN111"/>
    </row>
    <row r="112" spans="40:40" x14ac:dyDescent="0.25">
      <c r="AN112"/>
    </row>
    <row r="113" spans="40:40" x14ac:dyDescent="0.25">
      <c r="AN113"/>
    </row>
    <row r="114" spans="40:40" x14ac:dyDescent="0.25">
      <c r="AN114"/>
    </row>
    <row r="115" spans="40:40" x14ac:dyDescent="0.25">
      <c r="AN115"/>
    </row>
    <row r="116" spans="40:40" x14ac:dyDescent="0.25">
      <c r="AN116"/>
    </row>
    <row r="117" spans="40:40" x14ac:dyDescent="0.25">
      <c r="AN117"/>
    </row>
    <row r="118" spans="40:40" x14ac:dyDescent="0.25">
      <c r="AN118"/>
    </row>
    <row r="119" spans="40:40" x14ac:dyDescent="0.25">
      <c r="AN119"/>
    </row>
    <row r="120" spans="40:40" x14ac:dyDescent="0.25">
      <c r="AN120"/>
    </row>
    <row r="121" spans="40:40" x14ac:dyDescent="0.25">
      <c r="AN121"/>
    </row>
    <row r="122" spans="40:40" x14ac:dyDescent="0.25">
      <c r="AN122"/>
    </row>
    <row r="123" spans="40:40" x14ac:dyDescent="0.25">
      <c r="AN123"/>
    </row>
    <row r="124" spans="40:40" x14ac:dyDescent="0.25">
      <c r="AN124"/>
    </row>
    <row r="125" spans="40:40" x14ac:dyDescent="0.25">
      <c r="AN125"/>
    </row>
    <row r="126" spans="40:40" x14ac:dyDescent="0.25">
      <c r="AN126"/>
    </row>
    <row r="127" spans="40:40" x14ac:dyDescent="0.25">
      <c r="AN127"/>
    </row>
    <row r="128" spans="40:40" x14ac:dyDescent="0.25">
      <c r="AN128"/>
    </row>
    <row r="129" spans="40:40" x14ac:dyDescent="0.25">
      <c r="AN129"/>
    </row>
    <row r="130" spans="40:40" x14ac:dyDescent="0.25">
      <c r="AN130"/>
    </row>
    <row r="131" spans="40:40" x14ac:dyDescent="0.25">
      <c r="AN131"/>
    </row>
    <row r="132" spans="40:40" x14ac:dyDescent="0.25">
      <c r="AN132"/>
    </row>
    <row r="133" spans="40:40" x14ac:dyDescent="0.25">
      <c r="AN133"/>
    </row>
    <row r="134" spans="40:40" x14ac:dyDescent="0.25">
      <c r="AN134"/>
    </row>
    <row r="135" spans="40:40" x14ac:dyDescent="0.25">
      <c r="AN135"/>
    </row>
    <row r="136" spans="40:40" x14ac:dyDescent="0.25">
      <c r="AN136"/>
    </row>
    <row r="137" spans="40:40" x14ac:dyDescent="0.25">
      <c r="AN137"/>
    </row>
    <row r="138" spans="40:40" x14ac:dyDescent="0.25">
      <c r="AN138"/>
    </row>
    <row r="139" spans="40:40" x14ac:dyDescent="0.25">
      <c r="AN139"/>
    </row>
    <row r="140" spans="40:40" x14ac:dyDescent="0.25">
      <c r="AN140"/>
    </row>
    <row r="141" spans="40:40" x14ac:dyDescent="0.25">
      <c r="AN141"/>
    </row>
    <row r="142" spans="40:40" x14ac:dyDescent="0.25">
      <c r="AN142"/>
    </row>
    <row r="143" spans="40:40" x14ac:dyDescent="0.25">
      <c r="AN143"/>
    </row>
    <row r="144" spans="40:40" x14ac:dyDescent="0.25">
      <c r="AN144"/>
    </row>
    <row r="145" spans="40:40" x14ac:dyDescent="0.25">
      <c r="AN145"/>
    </row>
    <row r="146" spans="40:40" x14ac:dyDescent="0.25">
      <c r="AN146"/>
    </row>
    <row r="147" spans="40:40" x14ac:dyDescent="0.25">
      <c r="AN147"/>
    </row>
    <row r="148" spans="40:40" x14ac:dyDescent="0.25">
      <c r="AN148"/>
    </row>
    <row r="149" spans="40:40" x14ac:dyDescent="0.25">
      <c r="AN149"/>
    </row>
    <row r="150" spans="40:40" x14ac:dyDescent="0.25">
      <c r="AN150"/>
    </row>
    <row r="151" spans="40:40" x14ac:dyDescent="0.25">
      <c r="AN151"/>
    </row>
    <row r="152" spans="40:40" x14ac:dyDescent="0.25">
      <c r="AN152"/>
    </row>
    <row r="153" spans="40:40" x14ac:dyDescent="0.25">
      <c r="AN153"/>
    </row>
    <row r="154" spans="40:40" x14ac:dyDescent="0.25">
      <c r="AN154"/>
    </row>
    <row r="155" spans="40:40" x14ac:dyDescent="0.25">
      <c r="AN155"/>
    </row>
    <row r="156" spans="40:40" x14ac:dyDescent="0.25">
      <c r="AN156"/>
    </row>
    <row r="157" spans="40:40" x14ac:dyDescent="0.25">
      <c r="AN157"/>
    </row>
    <row r="158" spans="40:40" x14ac:dyDescent="0.25">
      <c r="AN158"/>
    </row>
    <row r="159" spans="40:40" x14ac:dyDescent="0.25">
      <c r="AN159"/>
    </row>
    <row r="160" spans="40:40" x14ac:dyDescent="0.25">
      <c r="AN160"/>
    </row>
    <row r="161" spans="40:40" x14ac:dyDescent="0.25">
      <c r="AN161"/>
    </row>
    <row r="162" spans="40:40" x14ac:dyDescent="0.25">
      <c r="AN162"/>
    </row>
    <row r="163" spans="40:40" x14ac:dyDescent="0.25">
      <c r="AN163"/>
    </row>
    <row r="164" spans="40:40" x14ac:dyDescent="0.25">
      <c r="AN164"/>
    </row>
    <row r="165" spans="40:40" x14ac:dyDescent="0.25">
      <c r="AN165"/>
    </row>
    <row r="166" spans="40:40" x14ac:dyDescent="0.25">
      <c r="AN166"/>
    </row>
    <row r="167" spans="40:40" x14ac:dyDescent="0.25">
      <c r="AN167"/>
    </row>
    <row r="168" spans="40:40" x14ac:dyDescent="0.25">
      <c r="AN168"/>
    </row>
    <row r="169" spans="40:40" x14ac:dyDescent="0.25">
      <c r="AN169"/>
    </row>
    <row r="170" spans="40:40" x14ac:dyDescent="0.25">
      <c r="AN170"/>
    </row>
    <row r="171" spans="40:40" x14ac:dyDescent="0.25">
      <c r="AN171"/>
    </row>
    <row r="172" spans="40:40" x14ac:dyDescent="0.25">
      <c r="AN172"/>
    </row>
    <row r="173" spans="40:40" x14ac:dyDescent="0.25">
      <c r="AN173"/>
    </row>
    <row r="174" spans="40:40" x14ac:dyDescent="0.25">
      <c r="AN174"/>
    </row>
    <row r="175" spans="40:40" x14ac:dyDescent="0.25">
      <c r="AN175"/>
    </row>
    <row r="176" spans="40:40" x14ac:dyDescent="0.25">
      <c r="AN176"/>
    </row>
    <row r="177" spans="40:40" x14ac:dyDescent="0.25">
      <c r="AN177"/>
    </row>
    <row r="178" spans="40:40" x14ac:dyDescent="0.25">
      <c r="AN178"/>
    </row>
    <row r="179" spans="40:40" x14ac:dyDescent="0.25">
      <c r="AN179"/>
    </row>
    <row r="180" spans="40:40" x14ac:dyDescent="0.25">
      <c r="AN180"/>
    </row>
    <row r="181" spans="40:40" x14ac:dyDescent="0.25">
      <c r="AN181"/>
    </row>
    <row r="182" spans="40:40" x14ac:dyDescent="0.25">
      <c r="AN182"/>
    </row>
    <row r="183" spans="40:40" x14ac:dyDescent="0.25">
      <c r="AN183"/>
    </row>
    <row r="184" spans="40:40" x14ac:dyDescent="0.25">
      <c r="AN184"/>
    </row>
    <row r="185" spans="40:40" x14ac:dyDescent="0.25">
      <c r="AN185"/>
    </row>
    <row r="186" spans="40:40" x14ac:dyDescent="0.25">
      <c r="AN186"/>
    </row>
    <row r="187" spans="40:40" x14ac:dyDescent="0.25">
      <c r="AN187"/>
    </row>
    <row r="188" spans="40:40" x14ac:dyDescent="0.25">
      <c r="AN188"/>
    </row>
    <row r="189" spans="40:40" x14ac:dyDescent="0.25">
      <c r="AN189"/>
    </row>
    <row r="190" spans="40:40" x14ac:dyDescent="0.25">
      <c r="AN190"/>
    </row>
    <row r="191" spans="40:40" x14ac:dyDescent="0.25">
      <c r="AN191"/>
    </row>
    <row r="192" spans="40:40" x14ac:dyDescent="0.25">
      <c r="AN192"/>
    </row>
    <row r="193" spans="40:40" x14ac:dyDescent="0.25">
      <c r="AN193"/>
    </row>
    <row r="194" spans="40:40" x14ac:dyDescent="0.25">
      <c r="AN194"/>
    </row>
    <row r="195" spans="40:40" x14ac:dyDescent="0.25">
      <c r="AN195"/>
    </row>
    <row r="196" spans="40:40" x14ac:dyDescent="0.25">
      <c r="AN196"/>
    </row>
    <row r="197" spans="40:40" x14ac:dyDescent="0.25">
      <c r="AN197"/>
    </row>
    <row r="198" spans="40:40" x14ac:dyDescent="0.25">
      <c r="AN198"/>
    </row>
    <row r="199" spans="40:40" x14ac:dyDescent="0.25">
      <c r="AN199"/>
    </row>
    <row r="200" spans="40:40" x14ac:dyDescent="0.25">
      <c r="AN200"/>
    </row>
    <row r="201" spans="40:40" x14ac:dyDescent="0.25">
      <c r="AN201"/>
    </row>
    <row r="202" spans="40:40" x14ac:dyDescent="0.25">
      <c r="AN202"/>
    </row>
    <row r="203" spans="40:40" x14ac:dyDescent="0.25">
      <c r="AN203"/>
    </row>
    <row r="204" spans="40:40" x14ac:dyDescent="0.25">
      <c r="AN204"/>
    </row>
    <row r="205" spans="40:40" x14ac:dyDescent="0.25">
      <c r="AN205"/>
    </row>
    <row r="206" spans="40:40" x14ac:dyDescent="0.25">
      <c r="AN206"/>
    </row>
    <row r="207" spans="40:40" x14ac:dyDescent="0.25">
      <c r="AN207"/>
    </row>
    <row r="208" spans="40:40" x14ac:dyDescent="0.25">
      <c r="AN208"/>
    </row>
    <row r="209" spans="40:40" x14ac:dyDescent="0.25">
      <c r="AN209"/>
    </row>
    <row r="210" spans="40:40" x14ac:dyDescent="0.25">
      <c r="AN210"/>
    </row>
    <row r="211" spans="40:40" x14ac:dyDescent="0.25">
      <c r="AN211"/>
    </row>
    <row r="212" spans="40:40" x14ac:dyDescent="0.25">
      <c r="AN212"/>
    </row>
    <row r="213" spans="40:40" x14ac:dyDescent="0.25">
      <c r="AN213"/>
    </row>
    <row r="214" spans="40:40" x14ac:dyDescent="0.25">
      <c r="AN214"/>
    </row>
    <row r="215" spans="40:40" x14ac:dyDescent="0.25">
      <c r="AN215"/>
    </row>
    <row r="216" spans="40:40" x14ac:dyDescent="0.25">
      <c r="AN216"/>
    </row>
    <row r="217" spans="40:40" x14ac:dyDescent="0.25">
      <c r="AN217"/>
    </row>
    <row r="218" spans="40:40" x14ac:dyDescent="0.25">
      <c r="AN218"/>
    </row>
    <row r="219" spans="40:40" x14ac:dyDescent="0.25">
      <c r="AN219"/>
    </row>
    <row r="220" spans="40:40" x14ac:dyDescent="0.25">
      <c r="AN220"/>
    </row>
    <row r="221" spans="40:40" x14ac:dyDescent="0.25">
      <c r="AN221"/>
    </row>
    <row r="222" spans="40:40" x14ac:dyDescent="0.25">
      <c r="AN222"/>
    </row>
    <row r="223" spans="40:40" x14ac:dyDescent="0.25">
      <c r="AN223"/>
    </row>
    <row r="224" spans="40:40" x14ac:dyDescent="0.25">
      <c r="AN224"/>
    </row>
    <row r="225" spans="40:40" x14ac:dyDescent="0.25">
      <c r="AN225"/>
    </row>
    <row r="226" spans="40:40" x14ac:dyDescent="0.25">
      <c r="AN226"/>
    </row>
    <row r="227" spans="40:40" x14ac:dyDescent="0.25">
      <c r="AN227"/>
    </row>
    <row r="228" spans="40:40" x14ac:dyDescent="0.25">
      <c r="AN228"/>
    </row>
    <row r="229" spans="40:40" x14ac:dyDescent="0.25">
      <c r="AN229"/>
    </row>
    <row r="230" spans="40:40" x14ac:dyDescent="0.25">
      <c r="AN230"/>
    </row>
    <row r="231" spans="40:40" x14ac:dyDescent="0.25">
      <c r="AN231"/>
    </row>
    <row r="232" spans="40:40" x14ac:dyDescent="0.25">
      <c r="AN232"/>
    </row>
    <row r="233" spans="40:40" x14ac:dyDescent="0.25">
      <c r="AN233"/>
    </row>
    <row r="234" spans="40:40" x14ac:dyDescent="0.25">
      <c r="AN234"/>
    </row>
    <row r="235" spans="40:40" x14ac:dyDescent="0.25">
      <c r="AN235"/>
    </row>
    <row r="236" spans="40:40" x14ac:dyDescent="0.25">
      <c r="AN236"/>
    </row>
    <row r="237" spans="40:40" x14ac:dyDescent="0.25">
      <c r="AN237"/>
    </row>
    <row r="238" spans="40:40" x14ac:dyDescent="0.25">
      <c r="AN238"/>
    </row>
    <row r="239" spans="40:40" x14ac:dyDescent="0.25">
      <c r="AN239"/>
    </row>
    <row r="240" spans="40:40" x14ac:dyDescent="0.25">
      <c r="AN240"/>
    </row>
    <row r="241" spans="40:40" x14ac:dyDescent="0.25">
      <c r="AN241"/>
    </row>
    <row r="242" spans="40:40" x14ac:dyDescent="0.25">
      <c r="AN242"/>
    </row>
    <row r="243" spans="40:40" x14ac:dyDescent="0.25">
      <c r="AN243"/>
    </row>
    <row r="244" spans="40:40" x14ac:dyDescent="0.25">
      <c r="AN244"/>
    </row>
    <row r="245" spans="40:40" x14ac:dyDescent="0.25">
      <c r="AN245"/>
    </row>
    <row r="246" spans="40:40" x14ac:dyDescent="0.25">
      <c r="AN246"/>
    </row>
    <row r="247" spans="40:40" x14ac:dyDescent="0.25">
      <c r="AN247"/>
    </row>
    <row r="248" spans="40:40" x14ac:dyDescent="0.25">
      <c r="AN248"/>
    </row>
    <row r="249" spans="40:40" x14ac:dyDescent="0.25">
      <c r="AN249"/>
    </row>
    <row r="250" spans="40:40" x14ac:dyDescent="0.25">
      <c r="AN250"/>
    </row>
    <row r="251" spans="40:40" x14ac:dyDescent="0.25">
      <c r="AN251"/>
    </row>
    <row r="252" spans="40:40" x14ac:dyDescent="0.25">
      <c r="AN252"/>
    </row>
    <row r="253" spans="40:40" x14ac:dyDescent="0.25">
      <c r="AN253"/>
    </row>
    <row r="254" spans="40:40" x14ac:dyDescent="0.25">
      <c r="AN254"/>
    </row>
    <row r="255" spans="40:40" x14ac:dyDescent="0.25">
      <c r="AN255"/>
    </row>
    <row r="256" spans="40:40" x14ac:dyDescent="0.25">
      <c r="AN256"/>
    </row>
    <row r="257" spans="40:40" x14ac:dyDescent="0.25">
      <c r="AN257"/>
    </row>
    <row r="258" spans="40:40" x14ac:dyDescent="0.25">
      <c r="AN258"/>
    </row>
    <row r="259" spans="40:40" x14ac:dyDescent="0.25">
      <c r="AN259"/>
    </row>
    <row r="260" spans="40:40" x14ac:dyDescent="0.25">
      <c r="AN260"/>
    </row>
    <row r="261" spans="40:40" x14ac:dyDescent="0.25">
      <c r="AN261"/>
    </row>
    <row r="262" spans="40:40" x14ac:dyDescent="0.25">
      <c r="AN262"/>
    </row>
    <row r="263" spans="40:40" x14ac:dyDescent="0.25">
      <c r="AN263"/>
    </row>
    <row r="264" spans="40:40" x14ac:dyDescent="0.25">
      <c r="AN264"/>
    </row>
    <row r="265" spans="40:40" x14ac:dyDescent="0.25">
      <c r="AN265"/>
    </row>
    <row r="266" spans="40:40" x14ac:dyDescent="0.25">
      <c r="AN266"/>
    </row>
    <row r="267" spans="40:40" x14ac:dyDescent="0.25">
      <c r="AN267"/>
    </row>
    <row r="268" spans="40:40" x14ac:dyDescent="0.25">
      <c r="AN268"/>
    </row>
    <row r="269" spans="40:40" x14ac:dyDescent="0.25">
      <c r="AN269"/>
    </row>
    <row r="270" spans="40:40" x14ac:dyDescent="0.25">
      <c r="AN270"/>
    </row>
    <row r="271" spans="40:40" x14ac:dyDescent="0.25">
      <c r="AN271"/>
    </row>
    <row r="272" spans="40:40" x14ac:dyDescent="0.25">
      <c r="AN272"/>
    </row>
    <row r="273" spans="40:40" x14ac:dyDescent="0.25">
      <c r="AN273"/>
    </row>
    <row r="274" spans="40:40" x14ac:dyDescent="0.25">
      <c r="AN274"/>
    </row>
    <row r="275" spans="40:40" x14ac:dyDescent="0.25">
      <c r="AN275"/>
    </row>
    <row r="276" spans="40:40" x14ac:dyDescent="0.25">
      <c r="AN276"/>
    </row>
    <row r="277" spans="40:40" x14ac:dyDescent="0.25">
      <c r="AN277"/>
    </row>
    <row r="278" spans="40:40" x14ac:dyDescent="0.25">
      <c r="AN278"/>
    </row>
    <row r="279" spans="40:40" x14ac:dyDescent="0.25">
      <c r="AN279"/>
    </row>
    <row r="280" spans="40:40" x14ac:dyDescent="0.25">
      <c r="AN280"/>
    </row>
    <row r="281" spans="40:40" x14ac:dyDescent="0.25">
      <c r="AN281"/>
    </row>
    <row r="282" spans="40:40" x14ac:dyDescent="0.25">
      <c r="AN282"/>
    </row>
    <row r="283" spans="40:40" x14ac:dyDescent="0.25">
      <c r="AN283"/>
    </row>
    <row r="284" spans="40:40" x14ac:dyDescent="0.25">
      <c r="AN284"/>
    </row>
    <row r="285" spans="40:40" x14ac:dyDescent="0.25">
      <c r="AN285"/>
    </row>
    <row r="286" spans="40:40" x14ac:dyDescent="0.25">
      <c r="AN286"/>
    </row>
    <row r="287" spans="40:40" x14ac:dyDescent="0.25">
      <c r="AN287"/>
    </row>
    <row r="288" spans="40:40" x14ac:dyDescent="0.25">
      <c r="AN288"/>
    </row>
    <row r="289" spans="40:40" x14ac:dyDescent="0.25">
      <c r="AN289"/>
    </row>
    <row r="290" spans="40:40" x14ac:dyDescent="0.25">
      <c r="AN290"/>
    </row>
    <row r="291" spans="40:40" x14ac:dyDescent="0.25">
      <c r="AN291"/>
    </row>
    <row r="292" spans="40:40" x14ac:dyDescent="0.25">
      <c r="AN292"/>
    </row>
    <row r="293" spans="40:40" x14ac:dyDescent="0.25">
      <c r="AN293"/>
    </row>
    <row r="294" spans="40:40" x14ac:dyDescent="0.25">
      <c r="AN294"/>
    </row>
    <row r="295" spans="40:40" x14ac:dyDescent="0.25">
      <c r="AN295"/>
    </row>
    <row r="296" spans="40:40" x14ac:dyDescent="0.25">
      <c r="AN296"/>
    </row>
    <row r="297" spans="40:40" x14ac:dyDescent="0.25">
      <c r="AN297"/>
    </row>
    <row r="298" spans="40:40" x14ac:dyDescent="0.25">
      <c r="AN298"/>
    </row>
    <row r="299" spans="40:40" x14ac:dyDescent="0.25">
      <c r="AN299"/>
    </row>
    <row r="300" spans="40:40" x14ac:dyDescent="0.25">
      <c r="AN300"/>
    </row>
    <row r="301" spans="40:40" x14ac:dyDescent="0.25">
      <c r="AN301"/>
    </row>
    <row r="302" spans="40:40" x14ac:dyDescent="0.25">
      <c r="AN302"/>
    </row>
    <row r="303" spans="40:40" x14ac:dyDescent="0.25">
      <c r="AN303"/>
    </row>
    <row r="304" spans="40:40" x14ac:dyDescent="0.25">
      <c r="AN304"/>
    </row>
    <row r="305" spans="40:40" x14ac:dyDescent="0.25">
      <c r="AN305"/>
    </row>
    <row r="306" spans="40:40" x14ac:dyDescent="0.25">
      <c r="AN306"/>
    </row>
    <row r="307" spans="40:40" x14ac:dyDescent="0.25">
      <c r="AN307"/>
    </row>
    <row r="308" spans="40:40" x14ac:dyDescent="0.25">
      <c r="AN308"/>
    </row>
    <row r="309" spans="40:40" x14ac:dyDescent="0.25">
      <c r="AN309"/>
    </row>
    <row r="310" spans="40:40" x14ac:dyDescent="0.25">
      <c r="AN310"/>
    </row>
    <row r="311" spans="40:40" x14ac:dyDescent="0.25">
      <c r="AN311"/>
    </row>
    <row r="312" spans="40:40" x14ac:dyDescent="0.25">
      <c r="AN312"/>
    </row>
    <row r="313" spans="40:40" x14ac:dyDescent="0.25">
      <c r="AN313"/>
    </row>
    <row r="314" spans="40:40" x14ac:dyDescent="0.25">
      <c r="AN314"/>
    </row>
    <row r="315" spans="40:40" x14ac:dyDescent="0.25">
      <c r="AN315"/>
    </row>
    <row r="316" spans="40:40" x14ac:dyDescent="0.25">
      <c r="AN316"/>
    </row>
    <row r="317" spans="40:40" x14ac:dyDescent="0.25">
      <c r="AN317"/>
    </row>
    <row r="318" spans="40:40" x14ac:dyDescent="0.25">
      <c r="AN318"/>
    </row>
    <row r="319" spans="40:40" x14ac:dyDescent="0.25">
      <c r="AN319"/>
    </row>
    <row r="320" spans="40:40" x14ac:dyDescent="0.25">
      <c r="AN320"/>
    </row>
    <row r="321" spans="40:40" x14ac:dyDescent="0.25">
      <c r="AN321"/>
    </row>
    <row r="322" spans="40:40" x14ac:dyDescent="0.25">
      <c r="AN322"/>
    </row>
    <row r="323" spans="40:40" x14ac:dyDescent="0.25">
      <c r="AN323"/>
    </row>
    <row r="324" spans="40:40" x14ac:dyDescent="0.25">
      <c r="AN324"/>
    </row>
    <row r="325" spans="40:40" x14ac:dyDescent="0.25">
      <c r="AN325"/>
    </row>
    <row r="326" spans="40:40" x14ac:dyDescent="0.25">
      <c r="AN326"/>
    </row>
    <row r="327" spans="40:40" x14ac:dyDescent="0.25">
      <c r="AN327"/>
    </row>
    <row r="328" spans="40:40" x14ac:dyDescent="0.25">
      <c r="AN328"/>
    </row>
    <row r="329" spans="40:40" x14ac:dyDescent="0.25">
      <c r="AN329"/>
    </row>
    <row r="330" spans="40:40" x14ac:dyDescent="0.25">
      <c r="AN330"/>
    </row>
    <row r="331" spans="40:40" x14ac:dyDescent="0.25">
      <c r="AN331"/>
    </row>
    <row r="332" spans="40:40" x14ac:dyDescent="0.25">
      <c r="AN332"/>
    </row>
    <row r="333" spans="40:40" x14ac:dyDescent="0.25">
      <c r="AN333"/>
    </row>
    <row r="334" spans="40:40" x14ac:dyDescent="0.25">
      <c r="AN334"/>
    </row>
    <row r="335" spans="40:40" x14ac:dyDescent="0.25">
      <c r="AN335"/>
    </row>
    <row r="336" spans="40:40" x14ac:dyDescent="0.25">
      <c r="AN336"/>
    </row>
    <row r="337" spans="40:40" x14ac:dyDescent="0.25">
      <c r="AN337"/>
    </row>
    <row r="338" spans="40:40" x14ac:dyDescent="0.25">
      <c r="AN338"/>
    </row>
    <row r="339" spans="40:40" x14ac:dyDescent="0.25">
      <c r="AN339"/>
    </row>
    <row r="340" spans="40:40" x14ac:dyDescent="0.25">
      <c r="AN340"/>
    </row>
    <row r="341" spans="40:40" x14ac:dyDescent="0.25">
      <c r="AN341"/>
    </row>
    <row r="342" spans="40:40" x14ac:dyDescent="0.25">
      <c r="AN342"/>
    </row>
    <row r="343" spans="40:40" x14ac:dyDescent="0.25">
      <c r="AN343"/>
    </row>
    <row r="344" spans="40:40" x14ac:dyDescent="0.25">
      <c r="AN344"/>
    </row>
    <row r="345" spans="40:40" x14ac:dyDescent="0.25">
      <c r="AN345"/>
    </row>
    <row r="346" spans="40:40" x14ac:dyDescent="0.25">
      <c r="AN346"/>
    </row>
    <row r="347" spans="40:40" x14ac:dyDescent="0.25">
      <c r="AN347"/>
    </row>
    <row r="348" spans="40:40" x14ac:dyDescent="0.25">
      <c r="AN348"/>
    </row>
    <row r="349" spans="40:40" x14ac:dyDescent="0.25">
      <c r="AN349"/>
    </row>
    <row r="350" spans="40:40" x14ac:dyDescent="0.25">
      <c r="AN350"/>
    </row>
    <row r="351" spans="40:40" x14ac:dyDescent="0.25">
      <c r="AN351"/>
    </row>
    <row r="352" spans="40:40" x14ac:dyDescent="0.25">
      <c r="AN352"/>
    </row>
    <row r="353" spans="40:40" x14ac:dyDescent="0.25">
      <c r="AN353"/>
    </row>
    <row r="354" spans="40:40" x14ac:dyDescent="0.25">
      <c r="AN354"/>
    </row>
    <row r="355" spans="40:40" x14ac:dyDescent="0.25">
      <c r="AN355"/>
    </row>
    <row r="356" spans="40:40" x14ac:dyDescent="0.25">
      <c r="AN356"/>
    </row>
    <row r="357" spans="40:40" x14ac:dyDescent="0.25">
      <c r="AN357"/>
    </row>
    <row r="358" spans="40:40" x14ac:dyDescent="0.25">
      <c r="AN358"/>
    </row>
    <row r="359" spans="40:40" x14ac:dyDescent="0.25">
      <c r="AN359"/>
    </row>
    <row r="360" spans="40:40" x14ac:dyDescent="0.25">
      <c r="AN360"/>
    </row>
    <row r="361" spans="40:40" x14ac:dyDescent="0.25">
      <c r="AN361"/>
    </row>
    <row r="362" spans="40:40" x14ac:dyDescent="0.25">
      <c r="AN362"/>
    </row>
    <row r="363" spans="40:40" x14ac:dyDescent="0.25">
      <c r="AN363"/>
    </row>
    <row r="364" spans="40:40" x14ac:dyDescent="0.25">
      <c r="AN364"/>
    </row>
    <row r="365" spans="40:40" x14ac:dyDescent="0.25">
      <c r="AN365"/>
    </row>
    <row r="366" spans="40:40" x14ac:dyDescent="0.25">
      <c r="AN366"/>
    </row>
    <row r="367" spans="40:40" x14ac:dyDescent="0.25">
      <c r="AN367"/>
    </row>
    <row r="368" spans="40:40" x14ac:dyDescent="0.25">
      <c r="AN368"/>
    </row>
    <row r="369" spans="40:40" x14ac:dyDescent="0.25">
      <c r="AN369"/>
    </row>
    <row r="370" spans="40:40" x14ac:dyDescent="0.25">
      <c r="AN370"/>
    </row>
    <row r="371" spans="40:40" x14ac:dyDescent="0.25">
      <c r="AN371"/>
    </row>
    <row r="372" spans="40:40" x14ac:dyDescent="0.25">
      <c r="AN372"/>
    </row>
    <row r="373" spans="40:40" x14ac:dyDescent="0.25">
      <c r="AN373"/>
    </row>
    <row r="374" spans="40:40" x14ac:dyDescent="0.25">
      <c r="AN374"/>
    </row>
    <row r="375" spans="40:40" x14ac:dyDescent="0.25">
      <c r="AN375"/>
    </row>
    <row r="376" spans="40:40" x14ac:dyDescent="0.25">
      <c r="AN376"/>
    </row>
    <row r="377" spans="40:40" x14ac:dyDescent="0.25">
      <c r="AN377"/>
    </row>
    <row r="378" spans="40:40" x14ac:dyDescent="0.25">
      <c r="AN378"/>
    </row>
    <row r="379" spans="40:40" x14ac:dyDescent="0.25">
      <c r="AN379"/>
    </row>
    <row r="380" spans="40:40" x14ac:dyDescent="0.25">
      <c r="AN380"/>
    </row>
    <row r="381" spans="40:40" x14ac:dyDescent="0.25">
      <c r="AN381"/>
    </row>
    <row r="382" spans="40:40" x14ac:dyDescent="0.25">
      <c r="AN382"/>
    </row>
    <row r="383" spans="40:40" x14ac:dyDescent="0.25">
      <c r="AN383"/>
    </row>
    <row r="384" spans="40:40" x14ac:dyDescent="0.25">
      <c r="AN384"/>
    </row>
    <row r="385" spans="40:40" x14ac:dyDescent="0.25">
      <c r="AN385"/>
    </row>
    <row r="386" spans="40:40" x14ac:dyDescent="0.25">
      <c r="AN386"/>
    </row>
    <row r="387" spans="40:40" x14ac:dyDescent="0.25">
      <c r="AN387"/>
    </row>
    <row r="388" spans="40:40" x14ac:dyDescent="0.25">
      <c r="AN388"/>
    </row>
    <row r="389" spans="40:40" x14ac:dyDescent="0.25">
      <c r="AN389"/>
    </row>
    <row r="390" spans="40:40" x14ac:dyDescent="0.25">
      <c r="AN390"/>
    </row>
    <row r="391" spans="40:40" x14ac:dyDescent="0.25">
      <c r="AN391"/>
    </row>
    <row r="392" spans="40:40" x14ac:dyDescent="0.25">
      <c r="AN392"/>
    </row>
    <row r="393" spans="40:40" x14ac:dyDescent="0.25">
      <c r="AN393"/>
    </row>
    <row r="394" spans="40:40" x14ac:dyDescent="0.25">
      <c r="AN394"/>
    </row>
    <row r="395" spans="40:40" x14ac:dyDescent="0.25">
      <c r="AN395"/>
    </row>
    <row r="396" spans="40:40" x14ac:dyDescent="0.25">
      <c r="AN396"/>
    </row>
    <row r="397" spans="40:40" x14ac:dyDescent="0.25">
      <c r="AN397"/>
    </row>
    <row r="398" spans="40:40" x14ac:dyDescent="0.25">
      <c r="AN398"/>
    </row>
    <row r="399" spans="40:40" x14ac:dyDescent="0.25">
      <c r="AN399"/>
    </row>
    <row r="400" spans="40:40" x14ac:dyDescent="0.25">
      <c r="AN400"/>
    </row>
    <row r="401" spans="40:40" x14ac:dyDescent="0.25">
      <c r="AN401"/>
    </row>
    <row r="402" spans="40:40" x14ac:dyDescent="0.25">
      <c r="AN402"/>
    </row>
    <row r="403" spans="40:40" x14ac:dyDescent="0.25">
      <c r="AN403"/>
    </row>
    <row r="404" spans="40:40" x14ac:dyDescent="0.25">
      <c r="AN404"/>
    </row>
    <row r="405" spans="40:40" x14ac:dyDescent="0.25">
      <c r="AN405"/>
    </row>
    <row r="406" spans="40:40" x14ac:dyDescent="0.25">
      <c r="AN406"/>
    </row>
    <row r="407" spans="40:40" x14ac:dyDescent="0.25">
      <c r="AN407"/>
    </row>
    <row r="408" spans="40:40" x14ac:dyDescent="0.25">
      <c r="AN408"/>
    </row>
    <row r="409" spans="40:40" x14ac:dyDescent="0.25">
      <c r="AN409"/>
    </row>
    <row r="410" spans="40:40" x14ac:dyDescent="0.25">
      <c r="AN410"/>
    </row>
    <row r="411" spans="40:40" x14ac:dyDescent="0.25">
      <c r="AN411"/>
    </row>
    <row r="412" spans="40:40" x14ac:dyDescent="0.25">
      <c r="AN412"/>
    </row>
    <row r="413" spans="40:40" x14ac:dyDescent="0.25">
      <c r="AN413"/>
    </row>
    <row r="414" spans="40:40" x14ac:dyDescent="0.25">
      <c r="AN414"/>
    </row>
    <row r="415" spans="40:40" x14ac:dyDescent="0.25">
      <c r="AN415"/>
    </row>
    <row r="416" spans="40:40" x14ac:dyDescent="0.25">
      <c r="AN416"/>
    </row>
    <row r="417" spans="40:40" x14ac:dyDescent="0.25">
      <c r="AN417"/>
    </row>
    <row r="418" spans="40:40" x14ac:dyDescent="0.25">
      <c r="AN418"/>
    </row>
    <row r="419" spans="40:40" x14ac:dyDescent="0.25">
      <c r="AN419"/>
    </row>
    <row r="420" spans="40:40" x14ac:dyDescent="0.25">
      <c r="AN420"/>
    </row>
    <row r="421" spans="40:40" x14ac:dyDescent="0.25">
      <c r="AN421"/>
    </row>
    <row r="422" spans="40:40" x14ac:dyDescent="0.25">
      <c r="AN422"/>
    </row>
    <row r="423" spans="40:40" x14ac:dyDescent="0.25">
      <c r="AN423"/>
    </row>
    <row r="424" spans="40:40" x14ac:dyDescent="0.25">
      <c r="AN424"/>
    </row>
    <row r="425" spans="40:40" x14ac:dyDescent="0.25">
      <c r="AN425"/>
    </row>
    <row r="426" spans="40:40" x14ac:dyDescent="0.25">
      <c r="AN426"/>
    </row>
    <row r="427" spans="40:40" x14ac:dyDescent="0.25">
      <c r="AN427"/>
    </row>
    <row r="428" spans="40:40" x14ac:dyDescent="0.25">
      <c r="AN428"/>
    </row>
    <row r="429" spans="40:40" x14ac:dyDescent="0.25">
      <c r="AN429"/>
    </row>
    <row r="430" spans="40:40" x14ac:dyDescent="0.25">
      <c r="AN430"/>
    </row>
    <row r="431" spans="40:40" x14ac:dyDescent="0.25">
      <c r="AN431"/>
    </row>
    <row r="432" spans="40:40" x14ac:dyDescent="0.25">
      <c r="AN432"/>
    </row>
    <row r="433" spans="40:40" x14ac:dyDescent="0.25">
      <c r="AN433"/>
    </row>
    <row r="434" spans="40:40" x14ac:dyDescent="0.25">
      <c r="AN434"/>
    </row>
    <row r="435" spans="40:40" x14ac:dyDescent="0.25">
      <c r="AN435"/>
    </row>
    <row r="436" spans="40:40" x14ac:dyDescent="0.25">
      <c r="AN436"/>
    </row>
    <row r="437" spans="40:40" x14ac:dyDescent="0.25">
      <c r="AN437"/>
    </row>
    <row r="438" spans="40:40" x14ac:dyDescent="0.25">
      <c r="AN438"/>
    </row>
    <row r="439" spans="40:40" x14ac:dyDescent="0.25">
      <c r="AN439"/>
    </row>
    <row r="440" spans="40:40" x14ac:dyDescent="0.25">
      <c r="AN440"/>
    </row>
    <row r="441" spans="40:40" x14ac:dyDescent="0.25">
      <c r="AN441"/>
    </row>
    <row r="442" spans="40:40" x14ac:dyDescent="0.25">
      <c r="AN442"/>
    </row>
    <row r="443" spans="40:40" x14ac:dyDescent="0.25">
      <c r="AN443"/>
    </row>
    <row r="444" spans="40:40" x14ac:dyDescent="0.25">
      <c r="AN444"/>
    </row>
    <row r="445" spans="40:40" x14ac:dyDescent="0.25">
      <c r="AN445"/>
    </row>
    <row r="446" spans="40:40" x14ac:dyDescent="0.25">
      <c r="AN446"/>
    </row>
    <row r="447" spans="40:40" x14ac:dyDescent="0.25">
      <c r="AN447"/>
    </row>
    <row r="448" spans="40:40" x14ac:dyDescent="0.25">
      <c r="AN448"/>
    </row>
    <row r="449" spans="40:40" x14ac:dyDescent="0.25">
      <c r="AN449"/>
    </row>
    <row r="450" spans="40:40" x14ac:dyDescent="0.25">
      <c r="AN450"/>
    </row>
    <row r="451" spans="40:40" x14ac:dyDescent="0.25">
      <c r="AN451"/>
    </row>
    <row r="452" spans="40:40" x14ac:dyDescent="0.25">
      <c r="AN452"/>
    </row>
    <row r="453" spans="40:40" x14ac:dyDescent="0.25">
      <c r="AN453"/>
    </row>
    <row r="454" spans="40:40" x14ac:dyDescent="0.25">
      <c r="AN454"/>
    </row>
    <row r="455" spans="40:40" x14ac:dyDescent="0.25">
      <c r="AN455"/>
    </row>
    <row r="456" spans="40:40" x14ac:dyDescent="0.25">
      <c r="AN456"/>
    </row>
    <row r="457" spans="40:40" x14ac:dyDescent="0.25">
      <c r="AN457"/>
    </row>
    <row r="458" spans="40:40" x14ac:dyDescent="0.25">
      <c r="AN458"/>
    </row>
    <row r="459" spans="40:40" x14ac:dyDescent="0.25">
      <c r="AN459"/>
    </row>
    <row r="460" spans="40:40" x14ac:dyDescent="0.25">
      <c r="AN460"/>
    </row>
    <row r="461" spans="40:40" x14ac:dyDescent="0.25">
      <c r="AN461"/>
    </row>
    <row r="462" spans="40:40" x14ac:dyDescent="0.25">
      <c r="AN462"/>
    </row>
    <row r="463" spans="40:40" x14ac:dyDescent="0.25">
      <c r="AN463"/>
    </row>
    <row r="464" spans="40:40" x14ac:dyDescent="0.25">
      <c r="AN464"/>
    </row>
    <row r="465" spans="40:40" x14ac:dyDescent="0.25">
      <c r="AN465"/>
    </row>
    <row r="466" spans="40:40" x14ac:dyDescent="0.25">
      <c r="AN466"/>
    </row>
    <row r="467" spans="40:40" x14ac:dyDescent="0.25">
      <c r="AN467"/>
    </row>
    <row r="468" spans="40:40" x14ac:dyDescent="0.25">
      <c r="AN468"/>
    </row>
    <row r="469" spans="40:40" x14ac:dyDescent="0.25">
      <c r="AN469"/>
    </row>
    <row r="470" spans="40:40" x14ac:dyDescent="0.25">
      <c r="AN470"/>
    </row>
    <row r="471" spans="40:40" x14ac:dyDescent="0.25">
      <c r="AN471"/>
    </row>
    <row r="472" spans="40:40" x14ac:dyDescent="0.25">
      <c r="AN472"/>
    </row>
    <row r="473" spans="40:40" x14ac:dyDescent="0.25">
      <c r="AN473"/>
    </row>
    <row r="474" spans="40:40" x14ac:dyDescent="0.25">
      <c r="AN474"/>
    </row>
    <row r="475" spans="40:40" x14ac:dyDescent="0.25">
      <c r="AN475"/>
    </row>
    <row r="476" spans="40:40" x14ac:dyDescent="0.25">
      <c r="AN476"/>
    </row>
    <row r="477" spans="40:40" x14ac:dyDescent="0.25">
      <c r="AN477"/>
    </row>
    <row r="478" spans="40:40" x14ac:dyDescent="0.25">
      <c r="AN478"/>
    </row>
    <row r="479" spans="40:40" x14ac:dyDescent="0.25">
      <c r="AN479"/>
    </row>
    <row r="480" spans="40:40" x14ac:dyDescent="0.25">
      <c r="AN480"/>
    </row>
    <row r="481" spans="40:40" x14ac:dyDescent="0.25">
      <c r="AN481"/>
    </row>
    <row r="482" spans="40:40" x14ac:dyDescent="0.25">
      <c r="AN482"/>
    </row>
    <row r="483" spans="40:40" x14ac:dyDescent="0.25">
      <c r="AN483"/>
    </row>
    <row r="484" spans="40:40" x14ac:dyDescent="0.25">
      <c r="AN484"/>
    </row>
    <row r="485" spans="40:40" x14ac:dyDescent="0.25">
      <c r="AN485"/>
    </row>
    <row r="486" spans="40:40" x14ac:dyDescent="0.25">
      <c r="AN486"/>
    </row>
    <row r="487" spans="40:40" x14ac:dyDescent="0.25">
      <c r="AN487"/>
    </row>
    <row r="488" spans="40:40" x14ac:dyDescent="0.25">
      <c r="AN488"/>
    </row>
    <row r="489" spans="40:40" x14ac:dyDescent="0.25">
      <c r="AN489"/>
    </row>
    <row r="490" spans="40:40" x14ac:dyDescent="0.25">
      <c r="AN490"/>
    </row>
    <row r="491" spans="40:40" x14ac:dyDescent="0.25">
      <c r="AN491"/>
    </row>
    <row r="492" spans="40:40" x14ac:dyDescent="0.25">
      <c r="AN492"/>
    </row>
    <row r="493" spans="40:40" x14ac:dyDescent="0.25">
      <c r="AN493"/>
    </row>
    <row r="494" spans="40:40" x14ac:dyDescent="0.25">
      <c r="AN494"/>
    </row>
    <row r="495" spans="40:40" x14ac:dyDescent="0.25">
      <c r="AN495"/>
    </row>
    <row r="496" spans="40:40" x14ac:dyDescent="0.25">
      <c r="AN496"/>
    </row>
    <row r="497" spans="40:40" x14ac:dyDescent="0.25">
      <c r="AN497"/>
    </row>
    <row r="498" spans="40:40" x14ac:dyDescent="0.25">
      <c r="AN498"/>
    </row>
    <row r="499" spans="40:40" x14ac:dyDescent="0.25">
      <c r="AN499"/>
    </row>
    <row r="500" spans="40:40" x14ac:dyDescent="0.25">
      <c r="AN500"/>
    </row>
    <row r="501" spans="40:40" x14ac:dyDescent="0.25">
      <c r="AN501"/>
    </row>
    <row r="502" spans="40:40" x14ac:dyDescent="0.25">
      <c r="AN502"/>
    </row>
    <row r="503" spans="40:40" x14ac:dyDescent="0.25">
      <c r="AN503"/>
    </row>
    <row r="504" spans="40:40" x14ac:dyDescent="0.25">
      <c r="AN504"/>
    </row>
    <row r="505" spans="40:40" x14ac:dyDescent="0.25">
      <c r="AN505"/>
    </row>
    <row r="506" spans="40:40" x14ac:dyDescent="0.25">
      <c r="AN506"/>
    </row>
    <row r="507" spans="40:40" x14ac:dyDescent="0.25">
      <c r="AN507"/>
    </row>
    <row r="508" spans="40:40" x14ac:dyDescent="0.25">
      <c r="AN508"/>
    </row>
    <row r="509" spans="40:40" x14ac:dyDescent="0.25">
      <c r="AN509"/>
    </row>
    <row r="510" spans="40:40" x14ac:dyDescent="0.25">
      <c r="AN510"/>
    </row>
    <row r="511" spans="40:40" x14ac:dyDescent="0.25">
      <c r="AN511"/>
    </row>
    <row r="512" spans="40:40" x14ac:dyDescent="0.25">
      <c r="AN512"/>
    </row>
    <row r="513" spans="40:40" x14ac:dyDescent="0.25">
      <c r="AN513"/>
    </row>
    <row r="514" spans="40:40" x14ac:dyDescent="0.25">
      <c r="AN514"/>
    </row>
    <row r="515" spans="40:40" x14ac:dyDescent="0.25">
      <c r="AN515"/>
    </row>
    <row r="516" spans="40:40" x14ac:dyDescent="0.25">
      <c r="AN516"/>
    </row>
    <row r="517" spans="40:40" x14ac:dyDescent="0.25">
      <c r="AN517"/>
    </row>
    <row r="518" spans="40:40" x14ac:dyDescent="0.25">
      <c r="AN518"/>
    </row>
    <row r="519" spans="40:40" x14ac:dyDescent="0.25">
      <c r="AN519"/>
    </row>
    <row r="520" spans="40:40" x14ac:dyDescent="0.25">
      <c r="AN520"/>
    </row>
    <row r="521" spans="40:40" x14ac:dyDescent="0.25">
      <c r="AN521"/>
    </row>
    <row r="522" spans="40:40" x14ac:dyDescent="0.25">
      <c r="AN522"/>
    </row>
    <row r="523" spans="40:40" x14ac:dyDescent="0.25">
      <c r="AN523"/>
    </row>
    <row r="524" spans="40:40" x14ac:dyDescent="0.25">
      <c r="AN524"/>
    </row>
    <row r="525" spans="40:40" x14ac:dyDescent="0.25">
      <c r="AN525"/>
    </row>
    <row r="526" spans="40:40" x14ac:dyDescent="0.25">
      <c r="AN526"/>
    </row>
    <row r="527" spans="40:40" x14ac:dyDescent="0.25">
      <c r="AN527"/>
    </row>
    <row r="528" spans="40:40" x14ac:dyDescent="0.25">
      <c r="AN528"/>
    </row>
    <row r="529" spans="40:40" x14ac:dyDescent="0.25">
      <c r="AN529"/>
    </row>
    <row r="530" spans="40:40" x14ac:dyDescent="0.25">
      <c r="AN530"/>
    </row>
    <row r="531" spans="40:40" x14ac:dyDescent="0.25">
      <c r="AN531"/>
    </row>
    <row r="532" spans="40:40" x14ac:dyDescent="0.25">
      <c r="AN532"/>
    </row>
    <row r="533" spans="40:40" x14ac:dyDescent="0.25">
      <c r="AN533"/>
    </row>
    <row r="534" spans="40:40" x14ac:dyDescent="0.25">
      <c r="AN534"/>
    </row>
    <row r="535" spans="40:40" x14ac:dyDescent="0.25">
      <c r="AN535"/>
    </row>
    <row r="536" spans="40:40" x14ac:dyDescent="0.25">
      <c r="AN536"/>
    </row>
    <row r="537" spans="40:40" x14ac:dyDescent="0.25">
      <c r="AN537"/>
    </row>
    <row r="538" spans="40:40" x14ac:dyDescent="0.25">
      <c r="AN538"/>
    </row>
    <row r="539" spans="40:40" x14ac:dyDescent="0.25">
      <c r="AN539"/>
    </row>
    <row r="540" spans="40:40" x14ac:dyDescent="0.25">
      <c r="AN540"/>
    </row>
    <row r="541" spans="40:40" x14ac:dyDescent="0.25">
      <c r="AN541"/>
    </row>
    <row r="542" spans="40:40" x14ac:dyDescent="0.25">
      <c r="AN542"/>
    </row>
    <row r="543" spans="40:40" x14ac:dyDescent="0.25">
      <c r="AN543"/>
    </row>
    <row r="544" spans="40:40" x14ac:dyDescent="0.25">
      <c r="AN544"/>
    </row>
    <row r="545" spans="40:40" x14ac:dyDescent="0.25">
      <c r="AN545"/>
    </row>
    <row r="546" spans="40:40" x14ac:dyDescent="0.25">
      <c r="AN546"/>
    </row>
    <row r="547" spans="40:40" x14ac:dyDescent="0.25">
      <c r="AN547"/>
    </row>
    <row r="548" spans="40:40" x14ac:dyDescent="0.25">
      <c r="AN548"/>
    </row>
    <row r="549" spans="40:40" x14ac:dyDescent="0.25">
      <c r="AN549"/>
    </row>
    <row r="550" spans="40:40" x14ac:dyDescent="0.25">
      <c r="AN550"/>
    </row>
    <row r="551" spans="40:40" x14ac:dyDescent="0.25">
      <c r="AN551"/>
    </row>
    <row r="552" spans="40:40" x14ac:dyDescent="0.25">
      <c r="AN552"/>
    </row>
    <row r="553" spans="40:40" x14ac:dyDescent="0.25">
      <c r="AN553"/>
    </row>
    <row r="554" spans="40:40" x14ac:dyDescent="0.25">
      <c r="AN554"/>
    </row>
    <row r="555" spans="40:40" x14ac:dyDescent="0.25">
      <c r="AN555"/>
    </row>
    <row r="556" spans="40:40" x14ac:dyDescent="0.25">
      <c r="AN556"/>
    </row>
    <row r="557" spans="40:40" x14ac:dyDescent="0.25">
      <c r="AN557"/>
    </row>
    <row r="558" spans="40:40" x14ac:dyDescent="0.25">
      <c r="AN558"/>
    </row>
    <row r="559" spans="40:40" x14ac:dyDescent="0.25">
      <c r="AN559"/>
    </row>
    <row r="560" spans="40:40" x14ac:dyDescent="0.25">
      <c r="AN560"/>
    </row>
    <row r="561" spans="40:40" x14ac:dyDescent="0.25">
      <c r="AN561"/>
    </row>
    <row r="562" spans="40:40" x14ac:dyDescent="0.25">
      <c r="AN562"/>
    </row>
    <row r="563" spans="40:40" x14ac:dyDescent="0.25">
      <c r="AN563"/>
    </row>
    <row r="564" spans="40:40" x14ac:dyDescent="0.25">
      <c r="AN564"/>
    </row>
    <row r="565" spans="40:40" x14ac:dyDescent="0.25">
      <c r="AN565"/>
    </row>
    <row r="566" spans="40:40" x14ac:dyDescent="0.25">
      <c r="AN566"/>
    </row>
    <row r="567" spans="40:40" x14ac:dyDescent="0.25">
      <c r="AN567"/>
    </row>
    <row r="568" spans="40:40" x14ac:dyDescent="0.25">
      <c r="AN568"/>
    </row>
    <row r="569" spans="40:40" x14ac:dyDescent="0.25">
      <c r="AN569"/>
    </row>
    <row r="570" spans="40:40" x14ac:dyDescent="0.25">
      <c r="AN570"/>
    </row>
    <row r="571" spans="40:40" x14ac:dyDescent="0.25">
      <c r="AN571"/>
    </row>
    <row r="572" spans="40:40" x14ac:dyDescent="0.25">
      <c r="AN572"/>
    </row>
    <row r="573" spans="40:40" x14ac:dyDescent="0.25">
      <c r="AN573"/>
    </row>
    <row r="574" spans="40:40" x14ac:dyDescent="0.25">
      <c r="AN574"/>
    </row>
    <row r="575" spans="40:40" x14ac:dyDescent="0.25">
      <c r="AN575"/>
    </row>
    <row r="576" spans="40:40" x14ac:dyDescent="0.25">
      <c r="AN576"/>
    </row>
    <row r="577" spans="40:40" x14ac:dyDescent="0.25">
      <c r="AN577"/>
    </row>
    <row r="578" spans="40:40" x14ac:dyDescent="0.25">
      <c r="AN578"/>
    </row>
    <row r="579" spans="40:40" x14ac:dyDescent="0.25">
      <c r="AN579"/>
    </row>
    <row r="580" spans="40:40" x14ac:dyDescent="0.25">
      <c r="AN580"/>
    </row>
    <row r="581" spans="40:40" x14ac:dyDescent="0.25">
      <c r="AN581"/>
    </row>
    <row r="582" spans="40:40" x14ac:dyDescent="0.25">
      <c r="AN582"/>
    </row>
    <row r="583" spans="40:40" x14ac:dyDescent="0.25">
      <c r="AN583"/>
    </row>
    <row r="584" spans="40:40" x14ac:dyDescent="0.25">
      <c r="AN584"/>
    </row>
    <row r="585" spans="40:40" x14ac:dyDescent="0.25">
      <c r="AN585"/>
    </row>
    <row r="586" spans="40:40" x14ac:dyDescent="0.25">
      <c r="AN586"/>
    </row>
    <row r="587" spans="40:40" x14ac:dyDescent="0.25">
      <c r="AN587"/>
    </row>
    <row r="588" spans="40:40" x14ac:dyDescent="0.25">
      <c r="AN588"/>
    </row>
    <row r="589" spans="40:40" x14ac:dyDescent="0.25">
      <c r="AN589"/>
    </row>
    <row r="590" spans="40:40" x14ac:dyDescent="0.25">
      <c r="AN590"/>
    </row>
    <row r="591" spans="40:40" x14ac:dyDescent="0.25">
      <c r="AN591"/>
    </row>
    <row r="592" spans="40:40" x14ac:dyDescent="0.25">
      <c r="AN592"/>
    </row>
    <row r="593" spans="40:40" x14ac:dyDescent="0.25">
      <c r="AN593"/>
    </row>
    <row r="594" spans="40:40" x14ac:dyDescent="0.25">
      <c r="AN594"/>
    </row>
    <row r="595" spans="40:40" x14ac:dyDescent="0.25">
      <c r="AN595"/>
    </row>
    <row r="596" spans="40:40" x14ac:dyDescent="0.25">
      <c r="AN596"/>
    </row>
    <row r="597" spans="40:40" x14ac:dyDescent="0.25">
      <c r="AN597"/>
    </row>
    <row r="598" spans="40:40" x14ac:dyDescent="0.25">
      <c r="AN598"/>
    </row>
    <row r="599" spans="40:40" x14ac:dyDescent="0.25">
      <c r="AN599"/>
    </row>
    <row r="600" spans="40:40" x14ac:dyDescent="0.25">
      <c r="AN600"/>
    </row>
    <row r="601" spans="40:40" x14ac:dyDescent="0.25">
      <c r="AN601"/>
    </row>
    <row r="602" spans="40:40" x14ac:dyDescent="0.25">
      <c r="AN602"/>
    </row>
    <row r="603" spans="40:40" x14ac:dyDescent="0.25">
      <c r="AN603"/>
    </row>
    <row r="604" spans="40:40" x14ac:dyDescent="0.25">
      <c r="AN604"/>
    </row>
    <row r="605" spans="40:40" x14ac:dyDescent="0.25">
      <c r="AN605"/>
    </row>
    <row r="606" spans="40:40" x14ac:dyDescent="0.25">
      <c r="AN606"/>
    </row>
    <row r="607" spans="40:40" x14ac:dyDescent="0.25">
      <c r="AN607"/>
    </row>
    <row r="608" spans="40:40" x14ac:dyDescent="0.25">
      <c r="AN608"/>
    </row>
    <row r="609" spans="40:40" x14ac:dyDescent="0.25">
      <c r="AN609"/>
    </row>
    <row r="610" spans="40:40" x14ac:dyDescent="0.25">
      <c r="AN610"/>
    </row>
    <row r="611" spans="40:40" x14ac:dyDescent="0.25">
      <c r="AN611"/>
    </row>
    <row r="612" spans="40:40" x14ac:dyDescent="0.25">
      <c r="AN612"/>
    </row>
    <row r="613" spans="40:40" x14ac:dyDescent="0.25">
      <c r="AN613"/>
    </row>
    <row r="614" spans="40:40" x14ac:dyDescent="0.25">
      <c r="AN614"/>
    </row>
    <row r="615" spans="40:40" x14ac:dyDescent="0.25">
      <c r="AN615"/>
    </row>
    <row r="616" spans="40:40" x14ac:dyDescent="0.25">
      <c r="AN616"/>
    </row>
    <row r="617" spans="40:40" x14ac:dyDescent="0.25">
      <c r="AN617"/>
    </row>
    <row r="618" spans="40:40" x14ac:dyDescent="0.25">
      <c r="AN618"/>
    </row>
    <row r="619" spans="40:40" x14ac:dyDescent="0.25">
      <c r="AN619"/>
    </row>
    <row r="620" spans="40:40" x14ac:dyDescent="0.25">
      <c r="AN620"/>
    </row>
    <row r="621" spans="40:40" x14ac:dyDescent="0.25">
      <c r="AN621"/>
    </row>
    <row r="622" spans="40:40" x14ac:dyDescent="0.25">
      <c r="AN622"/>
    </row>
    <row r="623" spans="40:40" x14ac:dyDescent="0.25">
      <c r="AN623"/>
    </row>
    <row r="624" spans="40:40" x14ac:dyDescent="0.25">
      <c r="AN624"/>
    </row>
    <row r="625" spans="40:40" x14ac:dyDescent="0.25">
      <c r="AN625"/>
    </row>
    <row r="626" spans="40:40" x14ac:dyDescent="0.25">
      <c r="AN626"/>
    </row>
    <row r="627" spans="40:40" x14ac:dyDescent="0.25">
      <c r="AN627"/>
    </row>
    <row r="628" spans="40:40" x14ac:dyDescent="0.25">
      <c r="AN628"/>
    </row>
    <row r="629" spans="40:40" x14ac:dyDescent="0.25">
      <c r="AN629"/>
    </row>
    <row r="630" spans="40:40" x14ac:dyDescent="0.25">
      <c r="AN630"/>
    </row>
    <row r="631" spans="40:40" x14ac:dyDescent="0.25">
      <c r="AN631"/>
    </row>
    <row r="632" spans="40:40" x14ac:dyDescent="0.25">
      <c r="AN632"/>
    </row>
    <row r="633" spans="40:40" x14ac:dyDescent="0.25">
      <c r="AN633"/>
    </row>
    <row r="634" spans="40:40" x14ac:dyDescent="0.25">
      <c r="AN634"/>
    </row>
    <row r="635" spans="40:40" x14ac:dyDescent="0.25">
      <c r="AN635"/>
    </row>
    <row r="636" spans="40:40" x14ac:dyDescent="0.25">
      <c r="AN636"/>
    </row>
    <row r="637" spans="40:40" x14ac:dyDescent="0.25">
      <c r="AN637"/>
    </row>
    <row r="638" spans="40:40" x14ac:dyDescent="0.25">
      <c r="AN638"/>
    </row>
    <row r="639" spans="40:40" x14ac:dyDescent="0.25">
      <c r="AN639"/>
    </row>
    <row r="640" spans="40:40" x14ac:dyDescent="0.25">
      <c r="AN640"/>
    </row>
    <row r="641" spans="40:40" x14ac:dyDescent="0.25">
      <c r="AN641"/>
    </row>
    <row r="642" spans="40:40" x14ac:dyDescent="0.25">
      <c r="AN642"/>
    </row>
    <row r="643" spans="40:40" x14ac:dyDescent="0.25">
      <c r="AN643"/>
    </row>
    <row r="644" spans="40:40" x14ac:dyDescent="0.25">
      <c r="AN644"/>
    </row>
    <row r="645" spans="40:40" x14ac:dyDescent="0.25">
      <c r="AN645"/>
    </row>
    <row r="646" spans="40:40" x14ac:dyDescent="0.25">
      <c r="AN646"/>
    </row>
    <row r="647" spans="40:40" x14ac:dyDescent="0.25">
      <c r="AN647"/>
    </row>
    <row r="648" spans="40:40" x14ac:dyDescent="0.25">
      <c r="AN648"/>
    </row>
    <row r="649" spans="40:40" x14ac:dyDescent="0.25">
      <c r="AN649"/>
    </row>
    <row r="650" spans="40:40" x14ac:dyDescent="0.25">
      <c r="AN650"/>
    </row>
    <row r="651" spans="40:40" x14ac:dyDescent="0.25">
      <c r="AN651"/>
    </row>
    <row r="652" spans="40:40" x14ac:dyDescent="0.25">
      <c r="AN652"/>
    </row>
    <row r="653" spans="40:40" x14ac:dyDescent="0.25">
      <c r="AN653"/>
    </row>
    <row r="654" spans="40:40" x14ac:dyDescent="0.25">
      <c r="AN654"/>
    </row>
    <row r="655" spans="40:40" x14ac:dyDescent="0.25">
      <c r="AN655"/>
    </row>
    <row r="656" spans="40:40" x14ac:dyDescent="0.25">
      <c r="AN656"/>
    </row>
    <row r="657" spans="40:40" x14ac:dyDescent="0.25">
      <c r="AN657"/>
    </row>
    <row r="658" spans="40:40" x14ac:dyDescent="0.25">
      <c r="AN658"/>
    </row>
    <row r="659" spans="40:40" x14ac:dyDescent="0.25">
      <c r="AN659"/>
    </row>
    <row r="660" spans="40:40" x14ac:dyDescent="0.25">
      <c r="AN660"/>
    </row>
    <row r="661" spans="40:40" x14ac:dyDescent="0.25">
      <c r="AN661"/>
    </row>
    <row r="662" spans="40:40" x14ac:dyDescent="0.25">
      <c r="AN662"/>
    </row>
    <row r="663" spans="40:40" x14ac:dyDescent="0.25">
      <c r="AN663"/>
    </row>
    <row r="664" spans="40:40" x14ac:dyDescent="0.25">
      <c r="AN664"/>
    </row>
    <row r="665" spans="40:40" x14ac:dyDescent="0.25">
      <c r="AN665"/>
    </row>
    <row r="666" spans="40:40" x14ac:dyDescent="0.25">
      <c r="AN666"/>
    </row>
    <row r="667" spans="40:40" x14ac:dyDescent="0.25">
      <c r="AN667"/>
    </row>
    <row r="668" spans="40:40" x14ac:dyDescent="0.25">
      <c r="AN668"/>
    </row>
    <row r="669" spans="40:40" x14ac:dyDescent="0.25">
      <c r="AN669"/>
    </row>
    <row r="670" spans="40:40" x14ac:dyDescent="0.25">
      <c r="AN670"/>
    </row>
    <row r="671" spans="40:40" x14ac:dyDescent="0.25">
      <c r="AN671"/>
    </row>
    <row r="672" spans="40:40" x14ac:dyDescent="0.25">
      <c r="AN672"/>
    </row>
    <row r="673" spans="40:40" x14ac:dyDescent="0.25">
      <c r="AN673"/>
    </row>
    <row r="674" spans="40:40" x14ac:dyDescent="0.25">
      <c r="AN674"/>
    </row>
    <row r="675" spans="40:40" x14ac:dyDescent="0.25">
      <c r="AN675"/>
    </row>
    <row r="676" spans="40:40" x14ac:dyDescent="0.25">
      <c r="AN676"/>
    </row>
    <row r="677" spans="40:40" x14ac:dyDescent="0.25">
      <c r="AN677"/>
    </row>
    <row r="678" spans="40:40" x14ac:dyDescent="0.25">
      <c r="AN678"/>
    </row>
    <row r="679" spans="40:40" x14ac:dyDescent="0.25">
      <c r="AN679"/>
    </row>
    <row r="680" spans="40:40" x14ac:dyDescent="0.25">
      <c r="AN680"/>
    </row>
    <row r="681" spans="40:40" x14ac:dyDescent="0.25">
      <c r="AN681"/>
    </row>
    <row r="682" spans="40:40" x14ac:dyDescent="0.25">
      <c r="AN682"/>
    </row>
    <row r="683" spans="40:40" x14ac:dyDescent="0.25">
      <c r="AN683"/>
    </row>
    <row r="684" spans="40:40" x14ac:dyDescent="0.25">
      <c r="AN684"/>
    </row>
    <row r="685" spans="40:40" x14ac:dyDescent="0.25">
      <c r="AN685"/>
    </row>
    <row r="686" spans="40:40" x14ac:dyDescent="0.25">
      <c r="AN686"/>
    </row>
    <row r="687" spans="40:40" x14ac:dyDescent="0.25">
      <c r="AN687"/>
    </row>
    <row r="688" spans="40:40" x14ac:dyDescent="0.25">
      <c r="AN688"/>
    </row>
    <row r="689" spans="40:40" x14ac:dyDescent="0.25">
      <c r="AN689"/>
    </row>
    <row r="690" spans="40:40" x14ac:dyDescent="0.25">
      <c r="AN690"/>
    </row>
    <row r="691" spans="40:40" x14ac:dyDescent="0.25">
      <c r="AN691"/>
    </row>
    <row r="692" spans="40:40" x14ac:dyDescent="0.25">
      <c r="AN692"/>
    </row>
    <row r="693" spans="40:40" x14ac:dyDescent="0.25">
      <c r="AN693"/>
    </row>
    <row r="694" spans="40:40" x14ac:dyDescent="0.25">
      <c r="AN694"/>
    </row>
    <row r="695" spans="40:40" x14ac:dyDescent="0.25">
      <c r="AN695"/>
    </row>
    <row r="696" spans="40:40" x14ac:dyDescent="0.25">
      <c r="AN696"/>
    </row>
    <row r="697" spans="40:40" x14ac:dyDescent="0.25">
      <c r="AN697"/>
    </row>
    <row r="698" spans="40:40" x14ac:dyDescent="0.25">
      <c r="AN698"/>
    </row>
    <row r="699" spans="40:40" x14ac:dyDescent="0.25">
      <c r="AN699"/>
    </row>
    <row r="700" spans="40:40" x14ac:dyDescent="0.25">
      <c r="AN700"/>
    </row>
    <row r="701" spans="40:40" x14ac:dyDescent="0.25">
      <c r="AN701"/>
    </row>
    <row r="702" spans="40:40" x14ac:dyDescent="0.25">
      <c r="AN702"/>
    </row>
    <row r="703" spans="40:40" x14ac:dyDescent="0.25">
      <c r="AN703"/>
    </row>
    <row r="704" spans="40:40" x14ac:dyDescent="0.25">
      <c r="AN704"/>
    </row>
    <row r="705" spans="40:40" x14ac:dyDescent="0.25">
      <c r="AN705"/>
    </row>
    <row r="706" spans="40:40" x14ac:dyDescent="0.25">
      <c r="AN706"/>
    </row>
    <row r="707" spans="40:40" x14ac:dyDescent="0.25">
      <c r="AN707"/>
    </row>
    <row r="708" spans="40:40" x14ac:dyDescent="0.25">
      <c r="AN708"/>
    </row>
    <row r="709" spans="40:40" x14ac:dyDescent="0.25">
      <c r="AN709"/>
    </row>
    <row r="710" spans="40:40" x14ac:dyDescent="0.25">
      <c r="AN710"/>
    </row>
    <row r="711" spans="40:40" x14ac:dyDescent="0.25">
      <c r="AN711"/>
    </row>
    <row r="712" spans="40:40" x14ac:dyDescent="0.25">
      <c r="AN712"/>
    </row>
    <row r="713" spans="40:40" x14ac:dyDescent="0.25">
      <c r="AN713"/>
    </row>
    <row r="714" spans="40:40" x14ac:dyDescent="0.25">
      <c r="AN714"/>
    </row>
    <row r="715" spans="40:40" x14ac:dyDescent="0.25">
      <c r="AN715"/>
    </row>
    <row r="716" spans="40:40" x14ac:dyDescent="0.25">
      <c r="AN716"/>
    </row>
    <row r="717" spans="40:40" x14ac:dyDescent="0.25">
      <c r="AN717"/>
    </row>
    <row r="718" spans="40:40" x14ac:dyDescent="0.25">
      <c r="AN718"/>
    </row>
    <row r="719" spans="40:40" x14ac:dyDescent="0.25">
      <c r="AN719"/>
    </row>
    <row r="720" spans="40:40" x14ac:dyDescent="0.25">
      <c r="AN720"/>
    </row>
    <row r="721" spans="40:40" x14ac:dyDescent="0.25">
      <c r="AN721"/>
    </row>
    <row r="722" spans="40:40" x14ac:dyDescent="0.25">
      <c r="AN722"/>
    </row>
    <row r="723" spans="40:40" x14ac:dyDescent="0.25">
      <c r="AN723"/>
    </row>
    <row r="724" spans="40:40" x14ac:dyDescent="0.25">
      <c r="AN724"/>
    </row>
    <row r="725" spans="40:40" x14ac:dyDescent="0.25">
      <c r="AN725"/>
    </row>
    <row r="726" spans="40:40" x14ac:dyDescent="0.25">
      <c r="AN726"/>
    </row>
    <row r="727" spans="40:40" x14ac:dyDescent="0.25">
      <c r="AN727"/>
    </row>
    <row r="728" spans="40:40" x14ac:dyDescent="0.25">
      <c r="AN728"/>
    </row>
    <row r="729" spans="40:40" x14ac:dyDescent="0.25">
      <c r="AN729"/>
    </row>
    <row r="730" spans="40:40" x14ac:dyDescent="0.25">
      <c r="AN730"/>
    </row>
    <row r="731" spans="40:40" x14ac:dyDescent="0.25">
      <c r="AN731"/>
    </row>
    <row r="732" spans="40:40" x14ac:dyDescent="0.25">
      <c r="AN732"/>
    </row>
    <row r="733" spans="40:40" x14ac:dyDescent="0.25">
      <c r="AN733"/>
    </row>
    <row r="734" spans="40:40" x14ac:dyDescent="0.25">
      <c r="AN734"/>
    </row>
    <row r="735" spans="40:40" x14ac:dyDescent="0.25">
      <c r="AN735"/>
    </row>
    <row r="736" spans="40:40" x14ac:dyDescent="0.25">
      <c r="AN736"/>
    </row>
    <row r="737" spans="40:40" x14ac:dyDescent="0.25">
      <c r="AN737"/>
    </row>
    <row r="738" spans="40:40" x14ac:dyDescent="0.25">
      <c r="AN738"/>
    </row>
    <row r="739" spans="40:40" x14ac:dyDescent="0.25">
      <c r="AN739"/>
    </row>
    <row r="740" spans="40:40" x14ac:dyDescent="0.25">
      <c r="AN740"/>
    </row>
    <row r="741" spans="40:40" x14ac:dyDescent="0.25">
      <c r="AN741"/>
    </row>
    <row r="742" spans="40:40" x14ac:dyDescent="0.25">
      <c r="AN742"/>
    </row>
    <row r="743" spans="40:40" x14ac:dyDescent="0.25">
      <c r="AN743"/>
    </row>
    <row r="744" spans="40:40" x14ac:dyDescent="0.25">
      <c r="AN744"/>
    </row>
    <row r="745" spans="40:40" x14ac:dyDescent="0.25">
      <c r="AN745"/>
    </row>
    <row r="746" spans="40:40" x14ac:dyDescent="0.25">
      <c r="AN746"/>
    </row>
    <row r="747" spans="40:40" x14ac:dyDescent="0.25">
      <c r="AN747"/>
    </row>
    <row r="748" spans="40:40" x14ac:dyDescent="0.25">
      <c r="AN748"/>
    </row>
    <row r="749" spans="40:40" x14ac:dyDescent="0.25">
      <c r="AN749"/>
    </row>
    <row r="750" spans="40:40" x14ac:dyDescent="0.25">
      <c r="AN750"/>
    </row>
    <row r="751" spans="40:40" x14ac:dyDescent="0.25">
      <c r="AN751"/>
    </row>
    <row r="752" spans="40:40" x14ac:dyDescent="0.25">
      <c r="AN752"/>
    </row>
    <row r="753" spans="40:40" x14ac:dyDescent="0.25">
      <c r="AN753"/>
    </row>
    <row r="754" spans="40:40" x14ac:dyDescent="0.25">
      <c r="AN754"/>
    </row>
    <row r="755" spans="40:40" x14ac:dyDescent="0.25">
      <c r="AN755"/>
    </row>
    <row r="756" spans="40:40" x14ac:dyDescent="0.25">
      <c r="AN756"/>
    </row>
    <row r="757" spans="40:40" x14ac:dyDescent="0.25">
      <c r="AN757"/>
    </row>
    <row r="758" spans="40:40" x14ac:dyDescent="0.25">
      <c r="AN758"/>
    </row>
    <row r="759" spans="40:40" x14ac:dyDescent="0.25">
      <c r="AN759"/>
    </row>
    <row r="760" spans="40:40" x14ac:dyDescent="0.25">
      <c r="AN760"/>
    </row>
    <row r="761" spans="40:40" x14ac:dyDescent="0.25">
      <c r="AN761"/>
    </row>
    <row r="762" spans="40:40" x14ac:dyDescent="0.25">
      <c r="AN762"/>
    </row>
    <row r="763" spans="40:40" x14ac:dyDescent="0.25">
      <c r="AN763"/>
    </row>
    <row r="764" spans="40:40" x14ac:dyDescent="0.25">
      <c r="AN764"/>
    </row>
    <row r="765" spans="40:40" x14ac:dyDescent="0.25">
      <c r="AN765"/>
    </row>
    <row r="766" spans="40:40" x14ac:dyDescent="0.25">
      <c r="AN766"/>
    </row>
    <row r="767" spans="40:40" x14ac:dyDescent="0.25">
      <c r="AN767"/>
    </row>
    <row r="768" spans="40:40" x14ac:dyDescent="0.25">
      <c r="AN768"/>
    </row>
    <row r="769" spans="40:40" x14ac:dyDescent="0.25">
      <c r="AN769"/>
    </row>
    <row r="770" spans="40:40" x14ac:dyDescent="0.25">
      <c r="AN770"/>
    </row>
    <row r="771" spans="40:40" x14ac:dyDescent="0.25">
      <c r="AN771"/>
    </row>
    <row r="772" spans="40:40" x14ac:dyDescent="0.25">
      <c r="AN772"/>
    </row>
    <row r="773" spans="40:40" x14ac:dyDescent="0.25">
      <c r="AN773"/>
    </row>
    <row r="774" spans="40:40" x14ac:dyDescent="0.25">
      <c r="AN774"/>
    </row>
    <row r="775" spans="40:40" x14ac:dyDescent="0.25">
      <c r="AN775"/>
    </row>
    <row r="776" spans="40:40" x14ac:dyDescent="0.25">
      <c r="AN776"/>
    </row>
    <row r="777" spans="40:40" x14ac:dyDescent="0.25">
      <c r="AN777"/>
    </row>
    <row r="778" spans="40:40" x14ac:dyDescent="0.25">
      <c r="AN778"/>
    </row>
    <row r="779" spans="40:40" x14ac:dyDescent="0.25">
      <c r="AN779"/>
    </row>
    <row r="780" spans="40:40" x14ac:dyDescent="0.25">
      <c r="AN780"/>
    </row>
    <row r="781" spans="40:40" x14ac:dyDescent="0.25">
      <c r="AN781"/>
    </row>
    <row r="782" spans="40:40" x14ac:dyDescent="0.25">
      <c r="AN782"/>
    </row>
    <row r="783" spans="40:40" x14ac:dyDescent="0.25">
      <c r="AN783"/>
    </row>
    <row r="784" spans="40:40" x14ac:dyDescent="0.25">
      <c r="AN784"/>
    </row>
    <row r="785" spans="40:40" x14ac:dyDescent="0.25">
      <c r="AN785"/>
    </row>
    <row r="786" spans="40:40" x14ac:dyDescent="0.25">
      <c r="AN786"/>
    </row>
    <row r="787" spans="40:40" x14ac:dyDescent="0.25">
      <c r="AN787"/>
    </row>
    <row r="788" spans="40:40" x14ac:dyDescent="0.25">
      <c r="AN788"/>
    </row>
    <row r="789" spans="40:40" x14ac:dyDescent="0.25">
      <c r="AN789"/>
    </row>
    <row r="790" spans="40:40" x14ac:dyDescent="0.25">
      <c r="AN790"/>
    </row>
    <row r="791" spans="40:40" x14ac:dyDescent="0.25">
      <c r="AN791"/>
    </row>
    <row r="792" spans="40:40" x14ac:dyDescent="0.25">
      <c r="AN792"/>
    </row>
    <row r="793" spans="40:40" x14ac:dyDescent="0.25">
      <c r="AN793"/>
    </row>
    <row r="794" spans="40:40" x14ac:dyDescent="0.25">
      <c r="AN794"/>
    </row>
    <row r="795" spans="40:40" x14ac:dyDescent="0.25">
      <c r="AN795"/>
    </row>
    <row r="796" spans="40:40" x14ac:dyDescent="0.25">
      <c r="AN796"/>
    </row>
    <row r="797" spans="40:40" x14ac:dyDescent="0.25">
      <c r="AN797"/>
    </row>
    <row r="798" spans="40:40" x14ac:dyDescent="0.25">
      <c r="AN798"/>
    </row>
    <row r="799" spans="40:40" x14ac:dyDescent="0.25">
      <c r="AN799"/>
    </row>
    <row r="800" spans="40:40" x14ac:dyDescent="0.25">
      <c r="AN800"/>
    </row>
    <row r="801" spans="40:40" x14ac:dyDescent="0.25">
      <c r="AN801"/>
    </row>
    <row r="802" spans="40:40" x14ac:dyDescent="0.25">
      <c r="AN802"/>
    </row>
    <row r="803" spans="40:40" x14ac:dyDescent="0.25">
      <c r="AN803"/>
    </row>
    <row r="804" spans="40:40" x14ac:dyDescent="0.25">
      <c r="AN804"/>
    </row>
    <row r="805" spans="40:40" x14ac:dyDescent="0.25">
      <c r="AN805"/>
    </row>
    <row r="806" spans="40:40" x14ac:dyDescent="0.25">
      <c r="AN806"/>
    </row>
    <row r="807" spans="40:40" x14ac:dyDescent="0.25">
      <c r="AN807"/>
    </row>
    <row r="808" spans="40:40" x14ac:dyDescent="0.25">
      <c r="AN808"/>
    </row>
    <row r="809" spans="40:40" x14ac:dyDescent="0.25">
      <c r="AN809"/>
    </row>
    <row r="810" spans="40:40" x14ac:dyDescent="0.25">
      <c r="AN810"/>
    </row>
    <row r="811" spans="40:40" x14ac:dyDescent="0.25">
      <c r="AN811"/>
    </row>
    <row r="812" spans="40:40" x14ac:dyDescent="0.25">
      <c r="AN812"/>
    </row>
    <row r="813" spans="40:40" x14ac:dyDescent="0.25">
      <c r="AN813"/>
    </row>
    <row r="814" spans="40:40" x14ac:dyDescent="0.25">
      <c r="AN814"/>
    </row>
    <row r="815" spans="40:40" x14ac:dyDescent="0.25">
      <c r="AN815"/>
    </row>
    <row r="816" spans="40:40" x14ac:dyDescent="0.25">
      <c r="AN816"/>
    </row>
    <row r="817" spans="40:40" x14ac:dyDescent="0.25">
      <c r="AN817"/>
    </row>
    <row r="818" spans="40:40" x14ac:dyDescent="0.25">
      <c r="AN818"/>
    </row>
    <row r="819" spans="40:40" x14ac:dyDescent="0.25">
      <c r="AN819"/>
    </row>
    <row r="820" spans="40:40" x14ac:dyDescent="0.25">
      <c r="AN820"/>
    </row>
    <row r="821" spans="40:40" x14ac:dyDescent="0.25">
      <c r="AN821"/>
    </row>
    <row r="822" spans="40:40" x14ac:dyDescent="0.25">
      <c r="AN822"/>
    </row>
    <row r="823" spans="40:40" x14ac:dyDescent="0.25">
      <c r="AN823"/>
    </row>
    <row r="824" spans="40:40" x14ac:dyDescent="0.25">
      <c r="AN824"/>
    </row>
    <row r="825" spans="40:40" x14ac:dyDescent="0.25">
      <c r="AN825"/>
    </row>
    <row r="826" spans="40:40" x14ac:dyDescent="0.25">
      <c r="AN826"/>
    </row>
    <row r="827" spans="40:40" x14ac:dyDescent="0.25">
      <c r="AN827"/>
    </row>
    <row r="828" spans="40:40" x14ac:dyDescent="0.25">
      <c r="AN828"/>
    </row>
    <row r="829" spans="40:40" x14ac:dyDescent="0.25">
      <c r="AN829"/>
    </row>
    <row r="830" spans="40:40" x14ac:dyDescent="0.25">
      <c r="AN830"/>
    </row>
    <row r="831" spans="40:40" x14ac:dyDescent="0.25">
      <c r="AN831"/>
    </row>
    <row r="832" spans="40:40" x14ac:dyDescent="0.25">
      <c r="AN832"/>
    </row>
    <row r="833" spans="40:40" x14ac:dyDescent="0.25">
      <c r="AN833"/>
    </row>
    <row r="834" spans="40:40" x14ac:dyDescent="0.25">
      <c r="AN834"/>
    </row>
    <row r="835" spans="40:40" x14ac:dyDescent="0.25">
      <c r="AN835"/>
    </row>
    <row r="836" spans="40:40" x14ac:dyDescent="0.25">
      <c r="AN836"/>
    </row>
    <row r="837" spans="40:40" x14ac:dyDescent="0.25">
      <c r="AN837"/>
    </row>
    <row r="838" spans="40:40" x14ac:dyDescent="0.25">
      <c r="AN838"/>
    </row>
    <row r="839" spans="40:40" x14ac:dyDescent="0.25">
      <c r="AN839"/>
    </row>
    <row r="840" spans="40:40" x14ac:dyDescent="0.25">
      <c r="AN840"/>
    </row>
    <row r="841" spans="40:40" x14ac:dyDescent="0.25">
      <c r="AN841"/>
    </row>
    <row r="842" spans="40:40" x14ac:dyDescent="0.25">
      <c r="AN842"/>
    </row>
    <row r="843" spans="40:40" x14ac:dyDescent="0.25">
      <c r="AN843"/>
    </row>
    <row r="844" spans="40:40" x14ac:dyDescent="0.25">
      <c r="AN844"/>
    </row>
    <row r="845" spans="40:40" x14ac:dyDescent="0.25">
      <c r="AN845"/>
    </row>
    <row r="846" spans="40:40" x14ac:dyDescent="0.25">
      <c r="AN846"/>
    </row>
    <row r="847" spans="40:40" x14ac:dyDescent="0.25">
      <c r="AN847"/>
    </row>
    <row r="848" spans="40:40" x14ac:dyDescent="0.25">
      <c r="AN848"/>
    </row>
    <row r="849" spans="40:40" x14ac:dyDescent="0.25">
      <c r="AN849"/>
    </row>
    <row r="850" spans="40:40" x14ac:dyDescent="0.25">
      <c r="AN850"/>
    </row>
    <row r="851" spans="40:40" x14ac:dyDescent="0.25">
      <c r="AN851"/>
    </row>
    <row r="852" spans="40:40" x14ac:dyDescent="0.25">
      <c r="AN852"/>
    </row>
    <row r="853" spans="40:40" x14ac:dyDescent="0.25">
      <c r="AN853"/>
    </row>
    <row r="854" spans="40:40" x14ac:dyDescent="0.25">
      <c r="AN854"/>
    </row>
    <row r="855" spans="40:40" x14ac:dyDescent="0.25">
      <c r="AN855"/>
    </row>
    <row r="856" spans="40:40" x14ac:dyDescent="0.25">
      <c r="AN856"/>
    </row>
    <row r="857" spans="40:40" x14ac:dyDescent="0.25">
      <c r="AN857"/>
    </row>
    <row r="858" spans="40:40" x14ac:dyDescent="0.25">
      <c r="AN858"/>
    </row>
    <row r="859" spans="40:40" x14ac:dyDescent="0.25">
      <c r="AN859"/>
    </row>
    <row r="860" spans="40:40" x14ac:dyDescent="0.25">
      <c r="AN860"/>
    </row>
    <row r="861" spans="40:40" x14ac:dyDescent="0.25">
      <c r="AN861"/>
    </row>
    <row r="862" spans="40:40" x14ac:dyDescent="0.25">
      <c r="AN862"/>
    </row>
    <row r="863" spans="40:40" x14ac:dyDescent="0.25">
      <c r="AN863"/>
    </row>
    <row r="864" spans="40:40" x14ac:dyDescent="0.25">
      <c r="AN864"/>
    </row>
    <row r="865" spans="40:40" x14ac:dyDescent="0.25">
      <c r="AN865"/>
    </row>
    <row r="866" spans="40:40" x14ac:dyDescent="0.25">
      <c r="AN866"/>
    </row>
    <row r="867" spans="40:40" x14ac:dyDescent="0.25">
      <c r="AN867"/>
    </row>
    <row r="868" spans="40:40" x14ac:dyDescent="0.25">
      <c r="AN868"/>
    </row>
    <row r="869" spans="40:40" x14ac:dyDescent="0.25">
      <c r="AN869"/>
    </row>
    <row r="870" spans="40:40" x14ac:dyDescent="0.25">
      <c r="AN870"/>
    </row>
    <row r="871" spans="40:40" x14ac:dyDescent="0.25">
      <c r="AN871"/>
    </row>
    <row r="872" spans="40:40" x14ac:dyDescent="0.25">
      <c r="AN872"/>
    </row>
    <row r="873" spans="40:40" x14ac:dyDescent="0.25">
      <c r="AN873"/>
    </row>
    <row r="874" spans="40:40" x14ac:dyDescent="0.25">
      <c r="AN874"/>
    </row>
    <row r="875" spans="40:40" x14ac:dyDescent="0.25">
      <c r="AN875"/>
    </row>
    <row r="876" spans="40:40" x14ac:dyDescent="0.25">
      <c r="AN876"/>
    </row>
    <row r="877" spans="40:40" x14ac:dyDescent="0.25">
      <c r="AN877"/>
    </row>
    <row r="878" spans="40:40" x14ac:dyDescent="0.25">
      <c r="AN878"/>
    </row>
    <row r="879" spans="40:40" x14ac:dyDescent="0.25">
      <c r="AN879"/>
    </row>
    <row r="880" spans="40:40" x14ac:dyDescent="0.25">
      <c r="AN880"/>
    </row>
    <row r="881" spans="40:40" x14ac:dyDescent="0.25">
      <c r="AN881"/>
    </row>
    <row r="882" spans="40:40" x14ac:dyDescent="0.25">
      <c r="AN882"/>
    </row>
    <row r="883" spans="40:40" x14ac:dyDescent="0.25">
      <c r="AN883"/>
    </row>
    <row r="884" spans="40:40" x14ac:dyDescent="0.25">
      <c r="AN884"/>
    </row>
    <row r="885" spans="40:40" x14ac:dyDescent="0.25">
      <c r="AN885"/>
    </row>
    <row r="886" spans="40:40" x14ac:dyDescent="0.25">
      <c r="AN886"/>
    </row>
    <row r="887" spans="40:40" x14ac:dyDescent="0.25">
      <c r="AN887"/>
    </row>
    <row r="888" spans="40:40" x14ac:dyDescent="0.25">
      <c r="AN888"/>
    </row>
    <row r="889" spans="40:40" x14ac:dyDescent="0.25">
      <c r="AN889"/>
    </row>
    <row r="890" spans="40:40" x14ac:dyDescent="0.25">
      <c r="AN890"/>
    </row>
    <row r="891" spans="40:40" x14ac:dyDescent="0.25">
      <c r="AN891"/>
    </row>
    <row r="892" spans="40:40" x14ac:dyDescent="0.25">
      <c r="AN892"/>
    </row>
    <row r="893" spans="40:40" x14ac:dyDescent="0.25">
      <c r="AN893"/>
    </row>
    <row r="894" spans="40:40" x14ac:dyDescent="0.25">
      <c r="AN894"/>
    </row>
    <row r="895" spans="40:40" x14ac:dyDescent="0.25">
      <c r="AN895"/>
    </row>
    <row r="896" spans="40:40" x14ac:dyDescent="0.25">
      <c r="AN896"/>
    </row>
    <row r="897" spans="40:40" x14ac:dyDescent="0.25">
      <c r="AN897"/>
    </row>
    <row r="898" spans="40:40" x14ac:dyDescent="0.25">
      <c r="AN898"/>
    </row>
    <row r="899" spans="40:40" x14ac:dyDescent="0.25">
      <c r="AN899"/>
    </row>
    <row r="900" spans="40:40" x14ac:dyDescent="0.25">
      <c r="AN900"/>
    </row>
    <row r="901" spans="40:40" x14ac:dyDescent="0.25">
      <c r="AN901"/>
    </row>
    <row r="902" spans="40:40" x14ac:dyDescent="0.25">
      <c r="AN902"/>
    </row>
    <row r="903" spans="40:40" x14ac:dyDescent="0.25">
      <c r="AN903"/>
    </row>
    <row r="904" spans="40:40" x14ac:dyDescent="0.25">
      <c r="AN904"/>
    </row>
    <row r="905" spans="40:40" x14ac:dyDescent="0.25">
      <c r="AN905"/>
    </row>
    <row r="906" spans="40:40" x14ac:dyDescent="0.25">
      <c r="AN906"/>
    </row>
    <row r="907" spans="40:40" x14ac:dyDescent="0.25">
      <c r="AN907"/>
    </row>
    <row r="908" spans="40:40" x14ac:dyDescent="0.25">
      <c r="AN908"/>
    </row>
    <row r="909" spans="40:40" x14ac:dyDescent="0.25">
      <c r="AN909"/>
    </row>
    <row r="910" spans="40:40" x14ac:dyDescent="0.25">
      <c r="AN910"/>
    </row>
    <row r="911" spans="40:40" x14ac:dyDescent="0.25">
      <c r="AN911"/>
    </row>
    <row r="912" spans="40:40" x14ac:dyDescent="0.25">
      <c r="AN912"/>
    </row>
    <row r="913" spans="40:40" x14ac:dyDescent="0.25">
      <c r="AN913"/>
    </row>
    <row r="914" spans="40:40" x14ac:dyDescent="0.25">
      <c r="AN914"/>
    </row>
    <row r="915" spans="40:40" x14ac:dyDescent="0.25">
      <c r="AN915"/>
    </row>
    <row r="916" spans="40:40" x14ac:dyDescent="0.25">
      <c r="AN916"/>
    </row>
    <row r="917" spans="40:40" x14ac:dyDescent="0.25">
      <c r="AN917"/>
    </row>
    <row r="918" spans="40:40" x14ac:dyDescent="0.25">
      <c r="AN918"/>
    </row>
    <row r="919" spans="40:40" x14ac:dyDescent="0.25">
      <c r="AN919"/>
    </row>
    <row r="920" spans="40:40" x14ac:dyDescent="0.25">
      <c r="AN920"/>
    </row>
    <row r="921" spans="40:40" x14ac:dyDescent="0.25">
      <c r="AN921"/>
    </row>
    <row r="922" spans="40:40" x14ac:dyDescent="0.25">
      <c r="AN922"/>
    </row>
    <row r="923" spans="40:40" x14ac:dyDescent="0.25">
      <c r="AN923"/>
    </row>
    <row r="924" spans="40:40" x14ac:dyDescent="0.25">
      <c r="AN924"/>
    </row>
    <row r="925" spans="40:40" x14ac:dyDescent="0.25">
      <c r="AN925"/>
    </row>
    <row r="926" spans="40:40" x14ac:dyDescent="0.25">
      <c r="AN926"/>
    </row>
    <row r="927" spans="40:40" x14ac:dyDescent="0.25">
      <c r="AN927"/>
    </row>
    <row r="928" spans="40:40" x14ac:dyDescent="0.25">
      <c r="AN928"/>
    </row>
    <row r="929" spans="40:40" x14ac:dyDescent="0.25">
      <c r="AN929"/>
    </row>
    <row r="930" spans="40:40" x14ac:dyDescent="0.25">
      <c r="AN930"/>
    </row>
    <row r="931" spans="40:40" x14ac:dyDescent="0.25">
      <c r="AN931"/>
    </row>
    <row r="932" spans="40:40" x14ac:dyDescent="0.25">
      <c r="AN932"/>
    </row>
    <row r="933" spans="40:40" x14ac:dyDescent="0.25">
      <c r="AN933"/>
    </row>
    <row r="934" spans="40:40" x14ac:dyDescent="0.25">
      <c r="AN934"/>
    </row>
    <row r="935" spans="40:40" x14ac:dyDescent="0.25">
      <c r="AN935"/>
    </row>
    <row r="936" spans="40:40" x14ac:dyDescent="0.25">
      <c r="AN936"/>
    </row>
    <row r="937" spans="40:40" x14ac:dyDescent="0.25">
      <c r="AN937"/>
    </row>
    <row r="938" spans="40:40" x14ac:dyDescent="0.25">
      <c r="AN938"/>
    </row>
    <row r="939" spans="40:40" x14ac:dyDescent="0.25">
      <c r="AN939"/>
    </row>
    <row r="940" spans="40:40" x14ac:dyDescent="0.25">
      <c r="AN940"/>
    </row>
    <row r="941" spans="40:40" x14ac:dyDescent="0.25">
      <c r="AN941"/>
    </row>
    <row r="942" spans="40:40" x14ac:dyDescent="0.25">
      <c r="AN942"/>
    </row>
    <row r="943" spans="40:40" x14ac:dyDescent="0.25">
      <c r="AN943"/>
    </row>
    <row r="944" spans="40:40" x14ac:dyDescent="0.25">
      <c r="AN944"/>
    </row>
    <row r="945" spans="40:40" x14ac:dyDescent="0.25">
      <c r="AN945"/>
    </row>
    <row r="946" spans="40:40" x14ac:dyDescent="0.25">
      <c r="AN946"/>
    </row>
    <row r="947" spans="40:40" x14ac:dyDescent="0.25">
      <c r="AN947"/>
    </row>
    <row r="948" spans="40:40" x14ac:dyDescent="0.25">
      <c r="AN948"/>
    </row>
    <row r="949" spans="40:40" x14ac:dyDescent="0.25">
      <c r="AN949"/>
    </row>
    <row r="950" spans="40:40" x14ac:dyDescent="0.25">
      <c r="AN950"/>
    </row>
    <row r="951" spans="40:40" x14ac:dyDescent="0.25">
      <c r="AN951"/>
    </row>
    <row r="952" spans="40:40" x14ac:dyDescent="0.25">
      <c r="AN952"/>
    </row>
    <row r="953" spans="40:40" x14ac:dyDescent="0.25">
      <c r="AN953"/>
    </row>
    <row r="954" spans="40:40" x14ac:dyDescent="0.25">
      <c r="AN954"/>
    </row>
    <row r="955" spans="40:40" x14ac:dyDescent="0.25">
      <c r="AN955"/>
    </row>
    <row r="956" spans="40:40" x14ac:dyDescent="0.25">
      <c r="AN956"/>
    </row>
    <row r="957" spans="40:40" x14ac:dyDescent="0.25">
      <c r="AN957"/>
    </row>
    <row r="958" spans="40:40" x14ac:dyDescent="0.25">
      <c r="AN958"/>
    </row>
    <row r="959" spans="40:40" x14ac:dyDescent="0.25">
      <c r="AN959"/>
    </row>
    <row r="960" spans="40:40" x14ac:dyDescent="0.25">
      <c r="AN960"/>
    </row>
    <row r="961" spans="40:40" x14ac:dyDescent="0.25">
      <c r="AN961"/>
    </row>
    <row r="962" spans="40:40" x14ac:dyDescent="0.25">
      <c r="AN962"/>
    </row>
    <row r="963" spans="40:40" x14ac:dyDescent="0.25">
      <c r="AN963"/>
    </row>
    <row r="964" spans="40:40" x14ac:dyDescent="0.25">
      <c r="AN964"/>
    </row>
    <row r="965" spans="40:40" x14ac:dyDescent="0.25">
      <c r="AN965"/>
    </row>
    <row r="966" spans="40:40" x14ac:dyDescent="0.25">
      <c r="AN966"/>
    </row>
    <row r="967" spans="40:40" x14ac:dyDescent="0.25">
      <c r="AN967"/>
    </row>
    <row r="968" spans="40:40" x14ac:dyDescent="0.25">
      <c r="AN968"/>
    </row>
    <row r="969" spans="40:40" x14ac:dyDescent="0.25">
      <c r="AN969"/>
    </row>
    <row r="970" spans="40:40" x14ac:dyDescent="0.25">
      <c r="AN970"/>
    </row>
    <row r="971" spans="40:40" x14ac:dyDescent="0.25">
      <c r="AN971"/>
    </row>
    <row r="972" spans="40:40" x14ac:dyDescent="0.25">
      <c r="AN972"/>
    </row>
    <row r="973" spans="40:40" x14ac:dyDescent="0.25">
      <c r="AN973"/>
    </row>
    <row r="974" spans="40:40" x14ac:dyDescent="0.25">
      <c r="AN974"/>
    </row>
    <row r="975" spans="40:40" x14ac:dyDescent="0.25">
      <c r="AN975"/>
    </row>
    <row r="976" spans="40:40" x14ac:dyDescent="0.25">
      <c r="AN976"/>
    </row>
    <row r="977" spans="40:40" x14ac:dyDescent="0.25">
      <c r="AN977"/>
    </row>
    <row r="978" spans="40:40" x14ac:dyDescent="0.25">
      <c r="AN978"/>
    </row>
    <row r="979" spans="40:40" x14ac:dyDescent="0.25">
      <c r="AN979"/>
    </row>
    <row r="980" spans="40:40" x14ac:dyDescent="0.25">
      <c r="AN980"/>
    </row>
    <row r="981" spans="40:40" x14ac:dyDescent="0.25">
      <c r="AN981"/>
    </row>
    <row r="982" spans="40:40" x14ac:dyDescent="0.25">
      <c r="AN982"/>
    </row>
    <row r="983" spans="40:40" x14ac:dyDescent="0.25">
      <c r="AN983"/>
    </row>
    <row r="984" spans="40:40" x14ac:dyDescent="0.25">
      <c r="AN984"/>
    </row>
    <row r="985" spans="40:40" x14ac:dyDescent="0.25">
      <c r="AN985"/>
    </row>
    <row r="986" spans="40:40" x14ac:dyDescent="0.25">
      <c r="AN986"/>
    </row>
    <row r="987" spans="40:40" x14ac:dyDescent="0.25">
      <c r="AN987"/>
    </row>
    <row r="988" spans="40:40" x14ac:dyDescent="0.25">
      <c r="AN988"/>
    </row>
    <row r="989" spans="40:40" x14ac:dyDescent="0.25">
      <c r="AN989"/>
    </row>
    <row r="990" spans="40:40" x14ac:dyDescent="0.25">
      <c r="AN990"/>
    </row>
    <row r="991" spans="40:40" x14ac:dyDescent="0.25">
      <c r="AN991"/>
    </row>
    <row r="992" spans="40:40" x14ac:dyDescent="0.25">
      <c r="AN992"/>
    </row>
    <row r="993" spans="40:40" x14ac:dyDescent="0.25">
      <c r="AN993"/>
    </row>
    <row r="994" spans="40:40" x14ac:dyDescent="0.25">
      <c r="AN994"/>
    </row>
    <row r="995" spans="40:40" x14ac:dyDescent="0.25">
      <c r="AN995"/>
    </row>
    <row r="996" spans="40:40" x14ac:dyDescent="0.25">
      <c r="AN996"/>
    </row>
    <row r="997" spans="40:40" x14ac:dyDescent="0.25">
      <c r="AN997"/>
    </row>
    <row r="998" spans="40:40" x14ac:dyDescent="0.25">
      <c r="AN998"/>
    </row>
    <row r="999" spans="40:40" x14ac:dyDescent="0.25">
      <c r="AN999"/>
    </row>
    <row r="1000" spans="40:40" x14ac:dyDescent="0.25">
      <c r="AN1000"/>
    </row>
    <row r="1001" spans="40:40" x14ac:dyDescent="0.25">
      <c r="AN1001"/>
    </row>
    <row r="1002" spans="40:40" x14ac:dyDescent="0.25">
      <c r="AN1002"/>
    </row>
    <row r="1003" spans="40:40" x14ac:dyDescent="0.25">
      <c r="AN1003"/>
    </row>
    <row r="1004" spans="40:40" x14ac:dyDescent="0.25">
      <c r="AN1004"/>
    </row>
    <row r="1005" spans="40:40" x14ac:dyDescent="0.25">
      <c r="AN1005"/>
    </row>
    <row r="1006" spans="40:40" x14ac:dyDescent="0.25">
      <c r="AN1006"/>
    </row>
    <row r="1007" spans="40:40" x14ac:dyDescent="0.25">
      <c r="AN1007"/>
    </row>
    <row r="1008" spans="40:40" x14ac:dyDescent="0.25">
      <c r="AN1008"/>
    </row>
    <row r="1009" spans="40:40" x14ac:dyDescent="0.25">
      <c r="AN1009"/>
    </row>
    <row r="1010" spans="40:40" x14ac:dyDescent="0.25">
      <c r="AN1010"/>
    </row>
    <row r="1011" spans="40:40" x14ac:dyDescent="0.25">
      <c r="AN1011"/>
    </row>
    <row r="1012" spans="40:40" x14ac:dyDescent="0.25">
      <c r="AN1012"/>
    </row>
    <row r="1013" spans="40:40" x14ac:dyDescent="0.25">
      <c r="AN1013"/>
    </row>
    <row r="1014" spans="40:40" x14ac:dyDescent="0.25">
      <c r="AN1014"/>
    </row>
    <row r="1015" spans="40:40" x14ac:dyDescent="0.25">
      <c r="AN1015"/>
    </row>
    <row r="1016" spans="40:40" x14ac:dyDescent="0.25">
      <c r="AN1016"/>
    </row>
  </sheetData>
  <pageMargins left="0.511811024" right="0.511811024" top="0.78740157499999996" bottom="0.78740157499999996" header="0.31496062000000002" footer="0.31496062000000002"/>
  <pageSetup paperSize="9" orientation="portrait" r:id="rId1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81226-8FA9-4B6D-8AA9-5DFD65667A13}">
  <sheetPr codeName="Planilha1"/>
  <dimension ref="A1:BI11"/>
  <sheetViews>
    <sheetView showGridLines="0" showRowColHeaders="0" topLeftCell="A19" zoomScale="130" zoomScaleNormal="130" workbookViewId="0"/>
  </sheetViews>
  <sheetFormatPr defaultColWidth="0" defaultRowHeight="15" x14ac:dyDescent="0.25"/>
  <cols>
    <col min="1" max="4" width="8.85546875" style="1" customWidth="1"/>
    <col min="5" max="5" width="2.7109375" customWidth="1"/>
    <col min="6" max="19" width="8.85546875" customWidth="1"/>
    <col min="20" max="20" width="77.28515625" bestFit="1" customWidth="1"/>
    <col min="21" max="24" width="8.85546875" customWidth="1"/>
    <col min="25" max="25" width="3.42578125" customWidth="1"/>
    <col min="26" max="26" width="8" customWidth="1"/>
    <col min="27" max="27" width="8.28515625" customWidth="1"/>
    <col min="28" max="28" width="5.140625" customWidth="1"/>
    <col min="29" max="29" width="8.85546875" customWidth="1"/>
    <col min="30" max="30" width="17.28515625" bestFit="1" customWidth="1"/>
    <col min="31" max="31" width="8.85546875" customWidth="1"/>
    <col min="32" max="32" width="8.85546875" style="1" customWidth="1"/>
    <col min="33" max="33" width="8.85546875" customWidth="1"/>
    <col min="34" max="34" width="0" hidden="1" customWidth="1"/>
  </cols>
  <sheetData>
    <row r="1" spans="5:61" x14ac:dyDescent="0.25"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</row>
    <row r="2" spans="5:61" x14ac:dyDescent="0.25">
      <c r="T2" t="str">
        <f ca="1">IFERROR(IF(K7= "","",IF(K7-TODAY()&gt;0,K7-TODAY()&amp;"Dia(s) para manutenção",IF(K7-TODAY()=0,K7-TODAY()&amp;"Manutenção hoje",IF(K7-TODAY()&lt;0,K7-TODAY()&amp;"Dia(s) Vencidos","")))),"Digite uma Data")</f>
        <v/>
      </c>
    </row>
    <row r="3" spans="5:61" x14ac:dyDescent="0.25">
      <c r="T3" s="24" t="s">
        <v>17</v>
      </c>
    </row>
    <row r="7" spans="5:61" x14ac:dyDescent="0.25">
      <c r="AD7" s="11" t="s">
        <v>18</v>
      </c>
    </row>
    <row r="10" spans="5:61" x14ac:dyDescent="0.25">
      <c r="O10" s="113"/>
    </row>
    <row r="11" spans="5:61" x14ac:dyDescent="0.25">
      <c r="P11" s="113"/>
    </row>
  </sheetData>
  <pageMargins left="0.25" right="0.25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74DE3-1C3F-4CE2-9621-BD6FBAE3F80C}">
  <sheetPr codeName="Planilha9"/>
  <dimension ref="A1:CP62"/>
  <sheetViews>
    <sheetView showGridLines="0" topLeftCell="A40" zoomScale="85" zoomScaleNormal="85" workbookViewId="0">
      <selection activeCell="C50" sqref="C50"/>
    </sheetView>
  </sheetViews>
  <sheetFormatPr defaultRowHeight="15" x14ac:dyDescent="0.25"/>
  <cols>
    <col min="1" max="1" width="20.42578125" bestFit="1" customWidth="1"/>
    <col min="3" max="3" width="25.140625" bestFit="1" customWidth="1"/>
    <col min="5" max="5" width="57" bestFit="1" customWidth="1"/>
    <col min="6" max="6" width="16" bestFit="1" customWidth="1"/>
    <col min="7" max="7" width="35" bestFit="1" customWidth="1"/>
    <col min="8" max="8" width="23.28515625" bestFit="1" customWidth="1"/>
    <col min="10" max="10" width="33.85546875" bestFit="1" customWidth="1"/>
    <col min="11" max="11" width="17.28515625" bestFit="1" customWidth="1"/>
    <col min="12" max="12" width="52.28515625" bestFit="1" customWidth="1"/>
    <col min="13" max="13" width="28.7109375" bestFit="1" customWidth="1"/>
    <col min="14" max="14" width="40.140625" bestFit="1" customWidth="1"/>
    <col min="15" max="15" width="65.28515625" bestFit="1" customWidth="1"/>
    <col min="16" max="16" width="43.28515625" bestFit="1" customWidth="1"/>
    <col min="17" max="17" width="22" bestFit="1" customWidth="1"/>
    <col min="19" max="19" width="32.140625" bestFit="1" customWidth="1"/>
    <col min="20" max="20" width="24.5703125" bestFit="1" customWidth="1"/>
    <col min="21" max="21" width="22" bestFit="1" customWidth="1"/>
    <col min="22" max="22" width="170.5703125" bestFit="1" customWidth="1"/>
    <col min="23" max="23" width="24" bestFit="1" customWidth="1"/>
    <col min="24" max="24" width="26.140625" bestFit="1" customWidth="1"/>
    <col min="25" max="25" width="26.85546875" bestFit="1" customWidth="1"/>
    <col min="27" max="27" width="33.5703125" customWidth="1"/>
    <col min="71" max="71" width="2.7109375" bestFit="1" customWidth="1"/>
    <col min="94" max="94" width="2.28515625" bestFit="1" customWidth="1"/>
  </cols>
  <sheetData>
    <row r="1" spans="1:27" x14ac:dyDescent="0.25">
      <c r="AA1" t="s">
        <v>19</v>
      </c>
    </row>
    <row r="2" spans="1:27" ht="24" x14ac:dyDescent="0.35">
      <c r="A2" s="7" t="s">
        <v>20</v>
      </c>
      <c r="C2" s="7" t="s">
        <v>21</v>
      </c>
      <c r="E2" s="6" t="s">
        <v>22</v>
      </c>
      <c r="F2" t="s">
        <v>871</v>
      </c>
      <c r="G2" s="6" t="s">
        <v>23</v>
      </c>
      <c r="J2" s="16" t="s">
        <v>21</v>
      </c>
      <c r="K2" s="17" t="s">
        <v>24</v>
      </c>
      <c r="L2" s="17" t="s">
        <v>25</v>
      </c>
      <c r="M2" s="17" t="s">
        <v>20</v>
      </c>
      <c r="N2" s="17" t="s">
        <v>26</v>
      </c>
      <c r="O2" s="17" t="s">
        <v>22</v>
      </c>
      <c r="P2" s="17" t="s">
        <v>23</v>
      </c>
      <c r="Q2" s="18" t="s">
        <v>27</v>
      </c>
      <c r="S2" s="3" t="s">
        <v>28</v>
      </c>
      <c r="T2" s="2" t="s">
        <v>29</v>
      </c>
      <c r="U2" s="2" t="s">
        <v>30</v>
      </c>
      <c r="V2" s="2" t="s">
        <v>31</v>
      </c>
      <c r="W2" s="2" t="s">
        <v>32</v>
      </c>
      <c r="X2" s="29" t="s">
        <v>33</v>
      </c>
      <c r="Y2" s="29" t="s">
        <v>34</v>
      </c>
      <c r="AA2" s="165" t="s">
        <v>35</v>
      </c>
    </row>
    <row r="3" spans="1:27" ht="102" x14ac:dyDescent="0.5">
      <c r="A3" t="s">
        <v>36</v>
      </c>
      <c r="C3" s="124" t="s">
        <v>37</v>
      </c>
      <c r="E3" s="27" t="s">
        <v>38</v>
      </c>
      <c r="F3">
        <v>71996731474</v>
      </c>
      <c r="G3" s="77" t="s">
        <v>39</v>
      </c>
      <c r="H3" t="s">
        <v>6</v>
      </c>
      <c r="M3" s="12" t="s">
        <v>40</v>
      </c>
      <c r="N3" s="20" t="s">
        <v>41</v>
      </c>
      <c r="O3" s="12" t="s">
        <v>42</v>
      </c>
      <c r="P3" s="12" t="s">
        <v>40</v>
      </c>
      <c r="Q3" s="15" t="s">
        <v>41</v>
      </c>
      <c r="S3" s="9" t="s">
        <v>43</v>
      </c>
      <c r="T3" s="10" t="s">
        <v>44</v>
      </c>
      <c r="U3" s="10" t="s">
        <v>45</v>
      </c>
      <c r="V3" s="31" t="s">
        <v>46</v>
      </c>
      <c r="W3" s="30" t="e" vm="1">
        <f t="shared" ref="W3:W43" si="0">_xlfn.IMAGE(V3)</f>
        <v>#VALUE!</v>
      </c>
      <c r="X3" s="25">
        <v>7109</v>
      </c>
      <c r="Y3" s="34">
        <v>7161</v>
      </c>
      <c r="AA3" s="86" t="s">
        <v>47</v>
      </c>
    </row>
    <row r="4" spans="1:27" ht="102" x14ac:dyDescent="0.5">
      <c r="A4" t="s">
        <v>40</v>
      </c>
      <c r="C4" s="89" t="s">
        <v>48</v>
      </c>
      <c r="E4" s="27" t="s">
        <v>839</v>
      </c>
      <c r="F4">
        <v>71999745476</v>
      </c>
      <c r="G4" s="78" t="s">
        <v>49</v>
      </c>
      <c r="H4" t="s">
        <v>50</v>
      </c>
      <c r="J4" s="14" t="s">
        <v>51</v>
      </c>
      <c r="K4" s="13">
        <v>45481</v>
      </c>
      <c r="L4" s="12" t="s">
        <v>52</v>
      </c>
      <c r="M4" s="12" t="s">
        <v>40</v>
      </c>
      <c r="N4" s="20" t="s">
        <v>41</v>
      </c>
      <c r="O4" s="12" t="s">
        <v>53</v>
      </c>
      <c r="P4" s="12" t="s">
        <v>40</v>
      </c>
      <c r="Q4" s="15" t="s">
        <v>41</v>
      </c>
      <c r="S4" s="9" t="s">
        <v>43</v>
      </c>
      <c r="T4" s="10" t="s">
        <v>54</v>
      </c>
      <c r="U4" s="10"/>
      <c r="V4" s="32" t="s">
        <v>55</v>
      </c>
      <c r="W4" s="30" t="e" vm="2">
        <f t="shared" si="0"/>
        <v>#VALUE!</v>
      </c>
      <c r="X4" s="25" t="s">
        <v>56</v>
      </c>
      <c r="Y4" s="34">
        <v>4687</v>
      </c>
      <c r="AA4" s="166" t="s">
        <v>57</v>
      </c>
    </row>
    <row r="5" spans="1:27" ht="102" x14ac:dyDescent="0.5">
      <c r="C5" s="124" t="s">
        <v>58</v>
      </c>
      <c r="E5" s="27" t="s">
        <v>59</v>
      </c>
      <c r="F5">
        <v>71999234507</v>
      </c>
      <c r="G5" s="78" t="s">
        <v>60</v>
      </c>
      <c r="H5" t="s">
        <v>61</v>
      </c>
      <c r="J5" s="14" t="s">
        <v>12</v>
      </c>
      <c r="K5" s="13">
        <v>45479</v>
      </c>
      <c r="L5" s="12" t="s">
        <v>62</v>
      </c>
      <c r="M5" s="12" t="s">
        <v>40</v>
      </c>
      <c r="N5" s="20" t="s">
        <v>41</v>
      </c>
      <c r="O5" s="12" t="s">
        <v>53</v>
      </c>
      <c r="P5" s="12" t="s">
        <v>40</v>
      </c>
      <c r="Q5" s="15" t="s">
        <v>41</v>
      </c>
      <c r="S5" s="9" t="s">
        <v>43</v>
      </c>
      <c r="T5" s="10" t="s">
        <v>63</v>
      </c>
      <c r="U5" s="10" t="s">
        <v>64</v>
      </c>
      <c r="V5" s="32" t="s">
        <v>65</v>
      </c>
      <c r="W5" s="30" t="e" vm="3">
        <f t="shared" si="0"/>
        <v>#VALUE!</v>
      </c>
      <c r="X5" s="25" t="s">
        <v>66</v>
      </c>
      <c r="Y5" s="34">
        <v>5096</v>
      </c>
      <c r="AA5" s="167" t="s">
        <v>67</v>
      </c>
    </row>
    <row r="6" spans="1:27" ht="102" x14ac:dyDescent="0.5">
      <c r="C6" s="89" t="s">
        <v>68</v>
      </c>
      <c r="E6" s="27" t="s">
        <v>69</v>
      </c>
      <c r="F6">
        <v>71996560034</v>
      </c>
      <c r="G6" s="78" t="s">
        <v>70</v>
      </c>
      <c r="H6" t="s">
        <v>71</v>
      </c>
      <c r="J6" s="14" t="s">
        <v>72</v>
      </c>
      <c r="K6" s="13">
        <v>45479</v>
      </c>
      <c r="L6" s="12" t="s">
        <v>73</v>
      </c>
      <c r="M6" s="12" t="s">
        <v>40</v>
      </c>
      <c r="N6" s="20" t="s">
        <v>41</v>
      </c>
      <c r="O6" s="12" t="s">
        <v>53</v>
      </c>
      <c r="P6" s="12" t="s">
        <v>40</v>
      </c>
      <c r="Q6" s="15" t="s">
        <v>41</v>
      </c>
      <c r="S6" s="9" t="s">
        <v>43</v>
      </c>
      <c r="T6" s="10" t="s">
        <v>74</v>
      </c>
      <c r="U6" s="10" t="s">
        <v>75</v>
      </c>
      <c r="V6" s="28" t="s">
        <v>76</v>
      </c>
      <c r="W6" s="30" t="e" vm="4">
        <f t="shared" si="0"/>
        <v>#VALUE!</v>
      </c>
      <c r="X6" s="25">
        <v>0</v>
      </c>
      <c r="Y6" s="34">
        <v>0</v>
      </c>
      <c r="AA6" s="86" t="s">
        <v>77</v>
      </c>
    </row>
    <row r="7" spans="1:27" ht="102" x14ac:dyDescent="0.5">
      <c r="C7" s="124" t="s">
        <v>78</v>
      </c>
      <c r="E7" s="27" t="s">
        <v>79</v>
      </c>
      <c r="F7">
        <v>71999293638</v>
      </c>
      <c r="G7" s="79" t="s">
        <v>33</v>
      </c>
      <c r="H7" t="s">
        <v>80</v>
      </c>
      <c r="J7" s="14" t="s">
        <v>81</v>
      </c>
      <c r="K7" s="13">
        <v>45478</v>
      </c>
      <c r="L7" s="12" t="s">
        <v>82</v>
      </c>
      <c r="M7" s="12" t="s">
        <v>40</v>
      </c>
      <c r="N7" s="20" t="s">
        <v>41</v>
      </c>
      <c r="O7" s="12" t="s">
        <v>42</v>
      </c>
      <c r="P7" s="12" t="s">
        <v>40</v>
      </c>
      <c r="Q7" s="15" t="s">
        <v>41</v>
      </c>
      <c r="S7" s="9" t="s">
        <v>43</v>
      </c>
      <c r="T7" s="10" t="s">
        <v>83</v>
      </c>
      <c r="U7" s="10" t="s">
        <v>84</v>
      </c>
      <c r="V7" s="32" t="s">
        <v>85</v>
      </c>
      <c r="W7" s="30" t="e" vm="5">
        <f t="shared" si="0"/>
        <v>#VALUE!</v>
      </c>
      <c r="X7" s="25">
        <v>0</v>
      </c>
      <c r="Y7" s="34">
        <v>0</v>
      </c>
      <c r="AA7" s="87" t="s">
        <v>86</v>
      </c>
    </row>
    <row r="8" spans="1:27" ht="102" x14ac:dyDescent="0.5">
      <c r="C8" s="89" t="s">
        <v>87</v>
      </c>
      <c r="E8" s="27" t="s">
        <v>88</v>
      </c>
      <c r="F8">
        <v>71999725565</v>
      </c>
      <c r="G8" s="78" t="s">
        <v>89</v>
      </c>
      <c r="H8" t="s">
        <v>90</v>
      </c>
      <c r="J8" s="14" t="s">
        <v>91</v>
      </c>
      <c r="K8" s="13">
        <v>45477</v>
      </c>
      <c r="L8" s="12" t="s">
        <v>92</v>
      </c>
      <c r="M8" s="12" t="s">
        <v>40</v>
      </c>
      <c r="N8" s="19" t="s">
        <v>41</v>
      </c>
      <c r="O8" s="12" t="s">
        <v>53</v>
      </c>
      <c r="P8" s="12" t="s">
        <v>40</v>
      </c>
      <c r="Q8" s="15" t="s">
        <v>41</v>
      </c>
      <c r="S8" s="9" t="s">
        <v>93</v>
      </c>
      <c r="T8" s="10" t="s">
        <v>94</v>
      </c>
      <c r="U8" s="10" t="s">
        <v>95</v>
      </c>
      <c r="V8" s="32" t="s">
        <v>96</v>
      </c>
      <c r="W8" s="30" t="e" vm="6">
        <f t="shared" si="0"/>
        <v>#VALUE!</v>
      </c>
      <c r="X8" s="25" t="s">
        <v>97</v>
      </c>
      <c r="Y8" s="34">
        <v>5388</v>
      </c>
      <c r="AA8" s="86" t="s">
        <v>98</v>
      </c>
    </row>
    <row r="9" spans="1:27" ht="102" x14ac:dyDescent="0.5">
      <c r="C9" s="124" t="s">
        <v>99</v>
      </c>
      <c r="E9" s="27" t="s">
        <v>100</v>
      </c>
      <c r="G9" s="80" t="s">
        <v>101</v>
      </c>
      <c r="H9" t="s">
        <v>102</v>
      </c>
      <c r="J9" s="14" t="s">
        <v>103</v>
      </c>
      <c r="K9" s="13">
        <v>45476</v>
      </c>
      <c r="L9" s="12" t="s">
        <v>104</v>
      </c>
      <c r="M9" s="12" t="s">
        <v>40</v>
      </c>
      <c r="N9" s="19" t="s">
        <v>41</v>
      </c>
      <c r="O9" s="12" t="s">
        <v>53</v>
      </c>
      <c r="P9" s="12" t="s">
        <v>40</v>
      </c>
      <c r="Q9" s="15" t="s">
        <v>41</v>
      </c>
      <c r="S9" s="9" t="s">
        <v>93</v>
      </c>
      <c r="T9" s="10" t="s">
        <v>105</v>
      </c>
      <c r="U9" s="10" t="s">
        <v>106</v>
      </c>
      <c r="V9" s="32" t="s">
        <v>107</v>
      </c>
      <c r="W9" s="30" t="e" vm="7">
        <f t="shared" si="0"/>
        <v>#VALUE!</v>
      </c>
      <c r="X9" s="25" t="s">
        <v>108</v>
      </c>
      <c r="Y9" s="34">
        <v>5827</v>
      </c>
      <c r="AA9" s="114" t="s">
        <v>109</v>
      </c>
    </row>
    <row r="10" spans="1:27" ht="102" x14ac:dyDescent="0.5">
      <c r="C10" s="89" t="s">
        <v>110</v>
      </c>
      <c r="E10" s="27" t="s">
        <v>111</v>
      </c>
      <c r="F10">
        <v>71996842213</v>
      </c>
      <c r="H10" t="s">
        <v>112</v>
      </c>
      <c r="J10" s="14" t="s">
        <v>113</v>
      </c>
      <c r="K10" s="13">
        <v>45472</v>
      </c>
      <c r="L10" s="12" t="s">
        <v>114</v>
      </c>
      <c r="M10" s="12" t="s">
        <v>40</v>
      </c>
      <c r="N10" s="19" t="s">
        <v>41</v>
      </c>
      <c r="O10" s="12" t="s">
        <v>53</v>
      </c>
      <c r="P10" s="12" t="s">
        <v>36</v>
      </c>
      <c r="Q10" s="15" t="s">
        <v>115</v>
      </c>
      <c r="S10" s="9" t="s">
        <v>93</v>
      </c>
      <c r="T10" s="10" t="s">
        <v>94</v>
      </c>
      <c r="U10" s="10" t="s">
        <v>116</v>
      </c>
      <c r="V10" s="32" t="s">
        <v>117</v>
      </c>
      <c r="W10" s="30" t="e" vm="8">
        <f t="shared" si="0"/>
        <v>#VALUE!</v>
      </c>
      <c r="X10" s="25" t="s">
        <v>118</v>
      </c>
      <c r="Y10" s="34">
        <v>5112</v>
      </c>
      <c r="AA10" s="167" t="s">
        <v>119</v>
      </c>
    </row>
    <row r="11" spans="1:27" ht="102" x14ac:dyDescent="0.5">
      <c r="C11" s="124" t="s">
        <v>120</v>
      </c>
      <c r="E11" s="27" t="s">
        <v>121</v>
      </c>
      <c r="J11" s="14" t="s">
        <v>122</v>
      </c>
      <c r="K11" s="13">
        <v>45470</v>
      </c>
      <c r="L11" s="12" t="s">
        <v>123</v>
      </c>
      <c r="M11" s="12" t="s">
        <v>40</v>
      </c>
      <c r="N11" s="19" t="s">
        <v>41</v>
      </c>
      <c r="O11" s="12" t="s">
        <v>53</v>
      </c>
      <c r="P11" s="12" t="s">
        <v>36</v>
      </c>
      <c r="Q11" s="15" t="s">
        <v>115</v>
      </c>
      <c r="S11" s="9" t="s">
        <v>93</v>
      </c>
      <c r="T11" s="10" t="s">
        <v>124</v>
      </c>
      <c r="U11" s="10" t="s">
        <v>75</v>
      </c>
      <c r="V11" s="32" t="s">
        <v>76</v>
      </c>
      <c r="W11" s="30" t="e" vm="4">
        <f t="shared" si="0"/>
        <v>#VALUE!</v>
      </c>
      <c r="X11" s="25">
        <v>0</v>
      </c>
      <c r="Y11" s="34">
        <v>0</v>
      </c>
      <c r="AA11" s="86" t="s">
        <v>125</v>
      </c>
    </row>
    <row r="12" spans="1:27" ht="102" x14ac:dyDescent="0.5">
      <c r="C12" s="89" t="s">
        <v>126</v>
      </c>
      <c r="E12" s="27" t="s">
        <v>127</v>
      </c>
      <c r="J12" s="14" t="s">
        <v>128</v>
      </c>
      <c r="K12" s="13">
        <v>45470</v>
      </c>
      <c r="L12" s="12" t="s">
        <v>82</v>
      </c>
      <c r="M12" s="12" t="s">
        <v>40</v>
      </c>
      <c r="N12" s="19" t="s">
        <v>41</v>
      </c>
      <c r="O12" s="12" t="s">
        <v>42</v>
      </c>
      <c r="P12" s="12" t="s">
        <v>40</v>
      </c>
      <c r="Q12" s="15" t="s">
        <v>41</v>
      </c>
      <c r="S12" s="9" t="s">
        <v>93</v>
      </c>
      <c r="T12" s="10" t="s">
        <v>129</v>
      </c>
      <c r="U12" s="10" t="s">
        <v>84</v>
      </c>
      <c r="V12" s="32" t="s">
        <v>85</v>
      </c>
      <c r="W12" s="30" t="e" vm="5">
        <f t="shared" si="0"/>
        <v>#VALUE!</v>
      </c>
      <c r="X12" s="25">
        <v>0</v>
      </c>
      <c r="Y12" s="34">
        <v>0</v>
      </c>
      <c r="AA12" s="114" t="s">
        <v>130</v>
      </c>
    </row>
    <row r="13" spans="1:27" ht="102" x14ac:dyDescent="0.5">
      <c r="C13" s="124" t="s">
        <v>131</v>
      </c>
      <c r="E13" s="27" t="s">
        <v>132</v>
      </c>
      <c r="J13" s="14" t="s">
        <v>133</v>
      </c>
      <c r="K13" s="13">
        <v>45470</v>
      </c>
      <c r="L13" s="12" t="s">
        <v>134</v>
      </c>
      <c r="M13" s="12" t="s">
        <v>40</v>
      </c>
      <c r="N13" s="19" t="s">
        <v>41</v>
      </c>
      <c r="O13" s="12" t="s">
        <v>53</v>
      </c>
      <c r="P13" s="12" t="s">
        <v>40</v>
      </c>
      <c r="Q13" s="15" t="s">
        <v>135</v>
      </c>
      <c r="S13" s="9" t="s">
        <v>136</v>
      </c>
      <c r="T13" s="10" t="s">
        <v>137</v>
      </c>
      <c r="U13" s="10" t="s">
        <v>138</v>
      </c>
      <c r="V13" s="32" t="s">
        <v>139</v>
      </c>
      <c r="W13" s="30" t="e" vm="9">
        <f t="shared" si="0"/>
        <v>#VALUE!</v>
      </c>
      <c r="X13" s="25" t="s">
        <v>140</v>
      </c>
      <c r="Y13" s="34">
        <v>5546</v>
      </c>
      <c r="AA13" s="86" t="s">
        <v>141</v>
      </c>
    </row>
    <row r="14" spans="1:27" ht="102" x14ac:dyDescent="0.5">
      <c r="C14" s="89" t="s">
        <v>142</v>
      </c>
      <c r="E14" s="27" t="s">
        <v>143</v>
      </c>
      <c r="J14" s="14" t="s">
        <v>144</v>
      </c>
      <c r="K14" s="13">
        <v>45470</v>
      </c>
      <c r="L14" s="12" t="s">
        <v>145</v>
      </c>
      <c r="M14" s="12" t="s">
        <v>36</v>
      </c>
      <c r="N14" s="19" t="s">
        <v>146</v>
      </c>
      <c r="O14" s="12" t="s">
        <v>53</v>
      </c>
      <c r="P14" s="12" t="s">
        <v>40</v>
      </c>
      <c r="Q14" s="15" t="s">
        <v>41</v>
      </c>
      <c r="S14" s="9" t="s">
        <v>136</v>
      </c>
      <c r="T14" s="10" t="s">
        <v>147</v>
      </c>
      <c r="U14" s="10" t="s">
        <v>106</v>
      </c>
      <c r="V14" s="32" t="s">
        <v>107</v>
      </c>
      <c r="W14" s="30" t="e" vm="7">
        <f t="shared" si="0"/>
        <v>#VALUE!</v>
      </c>
      <c r="X14" s="25" t="s">
        <v>108</v>
      </c>
      <c r="Y14" s="34">
        <v>5827</v>
      </c>
      <c r="AA14" s="114" t="s">
        <v>148</v>
      </c>
    </row>
    <row r="15" spans="1:27" ht="102" x14ac:dyDescent="0.5">
      <c r="C15" s="124" t="s">
        <v>149</v>
      </c>
      <c r="E15" s="27" t="s">
        <v>150</v>
      </c>
      <c r="J15" s="14" t="s">
        <v>12</v>
      </c>
      <c r="K15" s="13">
        <v>45470</v>
      </c>
      <c r="L15" s="12" t="s">
        <v>151</v>
      </c>
      <c r="M15" s="12" t="s">
        <v>36</v>
      </c>
      <c r="N15" s="19" t="s">
        <v>152</v>
      </c>
      <c r="O15" s="12" t="s">
        <v>42</v>
      </c>
      <c r="P15" s="12" t="s">
        <v>36</v>
      </c>
      <c r="Q15" s="15" t="s">
        <v>41</v>
      </c>
      <c r="S15" s="9" t="s">
        <v>136</v>
      </c>
      <c r="T15" s="10" t="s">
        <v>137</v>
      </c>
      <c r="U15" s="10" t="s">
        <v>116</v>
      </c>
      <c r="V15" s="32" t="s">
        <v>117</v>
      </c>
      <c r="W15" s="30" t="e" vm="8">
        <f t="shared" si="0"/>
        <v>#VALUE!</v>
      </c>
      <c r="X15" s="25" t="s">
        <v>118</v>
      </c>
      <c r="Y15" s="34">
        <v>5112</v>
      </c>
      <c r="AA15" s="114" t="s">
        <v>153</v>
      </c>
    </row>
    <row r="16" spans="1:27" ht="102" x14ac:dyDescent="0.25">
      <c r="C16" s="89" t="s">
        <v>154</v>
      </c>
      <c r="J16" s="14" t="s">
        <v>133</v>
      </c>
      <c r="K16" s="13">
        <v>45469</v>
      </c>
      <c r="L16" s="12" t="s">
        <v>155</v>
      </c>
      <c r="M16" s="12" t="s">
        <v>40</v>
      </c>
      <c r="N16" s="19" t="s">
        <v>41</v>
      </c>
      <c r="O16" s="12" t="s">
        <v>42</v>
      </c>
      <c r="P16" s="12" t="s">
        <v>40</v>
      </c>
      <c r="Q16" s="15" t="s">
        <v>41</v>
      </c>
      <c r="S16" s="9" t="s">
        <v>136</v>
      </c>
      <c r="T16" s="10" t="s">
        <v>156</v>
      </c>
      <c r="U16" s="10" t="s">
        <v>75</v>
      </c>
      <c r="V16" s="32" t="s">
        <v>76</v>
      </c>
      <c r="W16" s="30" t="e" vm="4">
        <f t="shared" si="0"/>
        <v>#VALUE!</v>
      </c>
      <c r="X16" s="25">
        <v>0</v>
      </c>
      <c r="Y16" s="34">
        <v>0</v>
      </c>
      <c r="AA16" s="114" t="s">
        <v>157</v>
      </c>
    </row>
    <row r="17" spans="3:94" ht="102" x14ac:dyDescent="0.25">
      <c r="C17" s="124" t="s">
        <v>158</v>
      </c>
      <c r="J17" s="14" t="s">
        <v>133</v>
      </c>
      <c r="K17" s="13">
        <v>45463</v>
      </c>
      <c r="L17" s="12" t="s">
        <v>155</v>
      </c>
      <c r="M17" s="12" t="s">
        <v>40</v>
      </c>
      <c r="N17" s="19" t="s">
        <v>41</v>
      </c>
      <c r="O17" s="12" t="s">
        <v>53</v>
      </c>
      <c r="P17" s="12" t="s">
        <v>40</v>
      </c>
      <c r="Q17" s="15" t="s">
        <v>41</v>
      </c>
      <c r="S17" s="9" t="s">
        <v>136</v>
      </c>
      <c r="T17" s="10" t="s">
        <v>159</v>
      </c>
      <c r="U17" s="10" t="s">
        <v>84</v>
      </c>
      <c r="V17" s="32" t="s">
        <v>85</v>
      </c>
      <c r="W17" s="30" t="e" vm="5">
        <f t="shared" si="0"/>
        <v>#VALUE!</v>
      </c>
      <c r="X17" s="25">
        <v>0</v>
      </c>
      <c r="Y17" s="34">
        <v>0</v>
      </c>
      <c r="AA17" s="86" t="s">
        <v>160</v>
      </c>
    </row>
    <row r="18" spans="3:94" ht="102" x14ac:dyDescent="0.25">
      <c r="C18" s="89" t="s">
        <v>161</v>
      </c>
      <c r="J18" s="14" t="s">
        <v>128</v>
      </c>
      <c r="K18" s="13">
        <v>45462</v>
      </c>
      <c r="L18" s="12" t="s">
        <v>123</v>
      </c>
      <c r="M18" s="12" t="s">
        <v>40</v>
      </c>
      <c r="N18" s="19" t="s">
        <v>41</v>
      </c>
      <c r="O18" s="12" t="s">
        <v>53</v>
      </c>
      <c r="P18" s="12" t="s">
        <v>36</v>
      </c>
      <c r="Q18" s="15" t="s">
        <v>115</v>
      </c>
      <c r="S18" s="9" t="s">
        <v>162</v>
      </c>
      <c r="T18" s="10" t="s">
        <v>163</v>
      </c>
      <c r="U18" s="10" t="s">
        <v>45</v>
      </c>
      <c r="V18" s="31" t="s">
        <v>46</v>
      </c>
      <c r="W18" s="30" t="e" vm="1">
        <f t="shared" si="0"/>
        <v>#VALUE!</v>
      </c>
      <c r="X18" s="25">
        <v>7109</v>
      </c>
      <c r="Y18" s="34">
        <v>7161</v>
      </c>
      <c r="AA18" s="169" t="s">
        <v>164</v>
      </c>
    </row>
    <row r="19" spans="3:94" ht="102" x14ac:dyDescent="0.25">
      <c r="C19" s="124" t="s">
        <v>165</v>
      </c>
      <c r="J19" s="14" t="s">
        <v>166</v>
      </c>
      <c r="K19" s="13">
        <v>45458</v>
      </c>
      <c r="L19" s="12" t="s">
        <v>167</v>
      </c>
      <c r="M19" s="12" t="s">
        <v>40</v>
      </c>
      <c r="N19" s="19" t="s">
        <v>41</v>
      </c>
      <c r="O19" s="12" t="s">
        <v>53</v>
      </c>
      <c r="P19" s="12" t="s">
        <v>40</v>
      </c>
      <c r="Q19" s="15" t="s">
        <v>41</v>
      </c>
      <c r="S19" s="9" t="s">
        <v>162</v>
      </c>
      <c r="T19" s="10" t="s">
        <v>168</v>
      </c>
      <c r="U19" s="10"/>
      <c r="V19" s="32" t="s">
        <v>55</v>
      </c>
      <c r="W19" s="30" t="e" vm="2">
        <f t="shared" si="0"/>
        <v>#VALUE!</v>
      </c>
      <c r="X19" s="25" t="s">
        <v>56</v>
      </c>
      <c r="Y19" s="34">
        <v>4687</v>
      </c>
      <c r="AA19" s="169" t="s">
        <v>169</v>
      </c>
    </row>
    <row r="20" spans="3:94" ht="102" x14ac:dyDescent="0.25">
      <c r="C20" s="89" t="s">
        <v>170</v>
      </c>
      <c r="J20" s="14" t="s">
        <v>171</v>
      </c>
      <c r="K20" s="13">
        <v>45457</v>
      </c>
      <c r="L20" s="12" t="s">
        <v>172</v>
      </c>
      <c r="M20" s="12" t="s">
        <v>40</v>
      </c>
      <c r="N20" s="19" t="s">
        <v>41</v>
      </c>
      <c r="O20" s="12" t="s">
        <v>53</v>
      </c>
      <c r="P20" s="12" t="s">
        <v>40</v>
      </c>
      <c r="Q20" s="15" t="s">
        <v>41</v>
      </c>
      <c r="S20" s="9" t="s">
        <v>162</v>
      </c>
      <c r="T20" s="10" t="s">
        <v>173</v>
      </c>
      <c r="U20" s="10" t="s">
        <v>64</v>
      </c>
      <c r="V20" s="32" t="s">
        <v>65</v>
      </c>
      <c r="W20" s="30" t="e" vm="3">
        <f t="shared" si="0"/>
        <v>#VALUE!</v>
      </c>
      <c r="X20" s="25" t="s">
        <v>66</v>
      </c>
      <c r="Y20" s="34">
        <v>5096</v>
      </c>
      <c r="AA20" s="168" t="s">
        <v>174</v>
      </c>
      <c r="CP20" t="s">
        <v>175</v>
      </c>
    </row>
    <row r="21" spans="3:94" ht="102" x14ac:dyDescent="0.25">
      <c r="C21" s="124" t="s">
        <v>176</v>
      </c>
      <c r="J21" s="14" t="s">
        <v>72</v>
      </c>
      <c r="K21" s="13">
        <v>45457</v>
      </c>
      <c r="L21" s="12" t="s">
        <v>177</v>
      </c>
      <c r="M21" s="12" t="s">
        <v>40</v>
      </c>
      <c r="N21" s="19" t="s">
        <v>41</v>
      </c>
      <c r="O21" s="12" t="s">
        <v>42</v>
      </c>
      <c r="P21" s="12" t="s">
        <v>40</v>
      </c>
      <c r="Q21" s="15" t="s">
        <v>41</v>
      </c>
      <c r="S21" s="9" t="s">
        <v>162</v>
      </c>
      <c r="T21" s="10" t="s">
        <v>178</v>
      </c>
      <c r="U21" s="10" t="s">
        <v>75</v>
      </c>
      <c r="V21" s="28" t="s">
        <v>76</v>
      </c>
      <c r="W21" s="30" t="e" vm="4">
        <f t="shared" si="0"/>
        <v>#VALUE!</v>
      </c>
      <c r="X21" s="25">
        <v>0</v>
      </c>
      <c r="Y21" s="34">
        <v>0</v>
      </c>
      <c r="AA21" s="170" t="s">
        <v>179</v>
      </c>
    </row>
    <row r="22" spans="3:94" ht="102" x14ac:dyDescent="0.25">
      <c r="C22" s="89" t="s">
        <v>180</v>
      </c>
      <c r="J22" s="14" t="s">
        <v>144</v>
      </c>
      <c r="K22" s="13">
        <v>45457</v>
      </c>
      <c r="L22" s="12" t="s">
        <v>181</v>
      </c>
      <c r="M22" s="12" t="s">
        <v>40</v>
      </c>
      <c r="N22" s="19" t="s">
        <v>41</v>
      </c>
      <c r="O22" s="12" t="s">
        <v>42</v>
      </c>
      <c r="P22" s="12" t="s">
        <v>40</v>
      </c>
      <c r="Q22" s="15" t="s">
        <v>41</v>
      </c>
      <c r="S22" s="9" t="s">
        <v>162</v>
      </c>
      <c r="T22" s="10" t="s">
        <v>182</v>
      </c>
      <c r="U22" s="10" t="s">
        <v>84</v>
      </c>
      <c r="V22" s="32" t="s">
        <v>85</v>
      </c>
      <c r="W22" s="30" t="e" vm="5">
        <f t="shared" si="0"/>
        <v>#VALUE!</v>
      </c>
      <c r="X22" s="25">
        <v>0</v>
      </c>
      <c r="Y22" s="34">
        <v>0</v>
      </c>
      <c r="AA22" t="s">
        <v>183</v>
      </c>
    </row>
    <row r="23" spans="3:94" ht="102" x14ac:dyDescent="0.25">
      <c r="C23" s="124" t="s">
        <v>184</v>
      </c>
      <c r="J23" s="14" t="s">
        <v>185</v>
      </c>
      <c r="K23" s="13">
        <v>45456</v>
      </c>
      <c r="L23" s="12" t="s">
        <v>186</v>
      </c>
      <c r="M23" s="12" t="s">
        <v>40</v>
      </c>
      <c r="N23" s="19" t="s">
        <v>41</v>
      </c>
      <c r="O23" s="12" t="s">
        <v>42</v>
      </c>
      <c r="P23" s="12" t="s">
        <v>40</v>
      </c>
      <c r="Q23" s="15" t="s">
        <v>41</v>
      </c>
      <c r="S23" s="9" t="s">
        <v>187</v>
      </c>
      <c r="T23" s="10" t="s">
        <v>188</v>
      </c>
      <c r="U23" s="10" t="s">
        <v>138</v>
      </c>
      <c r="V23" s="32" t="s">
        <v>139</v>
      </c>
      <c r="W23" s="30" t="e" vm="9">
        <f t="shared" si="0"/>
        <v>#VALUE!</v>
      </c>
      <c r="X23" s="25" t="s">
        <v>140</v>
      </c>
      <c r="Y23" s="34">
        <v>5546</v>
      </c>
    </row>
    <row r="24" spans="3:94" ht="102" x14ac:dyDescent="0.25">
      <c r="C24" s="89" t="s">
        <v>189</v>
      </c>
      <c r="J24" s="14" t="s">
        <v>133</v>
      </c>
      <c r="K24" s="13">
        <v>45456</v>
      </c>
      <c r="L24" s="12" t="s">
        <v>186</v>
      </c>
      <c r="M24" s="12" t="s">
        <v>40</v>
      </c>
      <c r="N24" s="19" t="s">
        <v>41</v>
      </c>
      <c r="O24" s="12" t="s">
        <v>42</v>
      </c>
      <c r="P24" s="12" t="s">
        <v>40</v>
      </c>
      <c r="Q24" s="15" t="s">
        <v>41</v>
      </c>
      <c r="S24" s="9" t="s">
        <v>187</v>
      </c>
      <c r="T24" s="10" t="s">
        <v>190</v>
      </c>
      <c r="U24" s="10" t="s">
        <v>106</v>
      </c>
      <c r="V24" s="32" t="s">
        <v>107</v>
      </c>
      <c r="W24" s="30" t="e" vm="7">
        <f t="shared" si="0"/>
        <v>#VALUE!</v>
      </c>
      <c r="X24" s="25" t="s">
        <v>108</v>
      </c>
      <c r="Y24" s="34">
        <v>5827</v>
      </c>
    </row>
    <row r="25" spans="3:94" ht="102" x14ac:dyDescent="0.25">
      <c r="C25" s="124" t="s">
        <v>191</v>
      </c>
      <c r="J25" s="21" t="s">
        <v>103</v>
      </c>
      <c r="K25" s="23">
        <v>45453</v>
      </c>
      <c r="L25" s="20" t="s">
        <v>192</v>
      </c>
      <c r="M25" s="20" t="s">
        <v>36</v>
      </c>
      <c r="N25" s="19" t="s">
        <v>193</v>
      </c>
      <c r="O25" s="20" t="s">
        <v>42</v>
      </c>
      <c r="P25" s="20" t="s">
        <v>36</v>
      </c>
      <c r="Q25" s="22" t="s">
        <v>41</v>
      </c>
      <c r="S25" s="9" t="s">
        <v>187</v>
      </c>
      <c r="T25" s="10" t="s">
        <v>194</v>
      </c>
      <c r="U25" s="10" t="s">
        <v>116</v>
      </c>
      <c r="V25" s="32" t="s">
        <v>117</v>
      </c>
      <c r="W25" s="30" t="e" vm="8">
        <f t="shared" si="0"/>
        <v>#VALUE!</v>
      </c>
      <c r="X25" s="25" t="s">
        <v>118</v>
      </c>
      <c r="Y25" s="34">
        <v>5112</v>
      </c>
    </row>
    <row r="26" spans="3:94" ht="102" x14ac:dyDescent="0.25">
      <c r="C26" s="89" t="s">
        <v>195</v>
      </c>
      <c r="J26" s="21" t="s">
        <v>196</v>
      </c>
      <c r="K26" s="23">
        <v>45453</v>
      </c>
      <c r="L26" s="20" t="s">
        <v>192</v>
      </c>
      <c r="M26" s="20" t="s">
        <v>36</v>
      </c>
      <c r="N26" s="19" t="s">
        <v>197</v>
      </c>
      <c r="O26" s="20" t="s">
        <v>53</v>
      </c>
      <c r="P26" s="20" t="s">
        <v>40</v>
      </c>
      <c r="Q26" s="22" t="s">
        <v>41</v>
      </c>
      <c r="S26" s="9" t="s">
        <v>187</v>
      </c>
      <c r="T26" s="10" t="s">
        <v>198</v>
      </c>
      <c r="U26" s="10" t="s">
        <v>75</v>
      </c>
      <c r="V26" s="28" t="s">
        <v>76</v>
      </c>
      <c r="W26" s="30" t="e" vm="4">
        <f t="shared" si="0"/>
        <v>#VALUE!</v>
      </c>
      <c r="X26" s="25">
        <v>0</v>
      </c>
      <c r="Y26" s="34">
        <v>0</v>
      </c>
      <c r="BS26" t="s">
        <v>199</v>
      </c>
    </row>
    <row r="27" spans="3:94" ht="102" x14ac:dyDescent="0.25">
      <c r="C27" s="124" t="s">
        <v>200</v>
      </c>
      <c r="J27" s="21" t="s">
        <v>201</v>
      </c>
      <c r="K27" s="23">
        <v>45446</v>
      </c>
      <c r="L27" s="20" t="s">
        <v>202</v>
      </c>
      <c r="M27" s="20" t="s">
        <v>40</v>
      </c>
      <c r="N27" s="19" t="s">
        <v>41</v>
      </c>
      <c r="O27" s="20" t="s">
        <v>53</v>
      </c>
      <c r="P27" s="20" t="s">
        <v>40</v>
      </c>
      <c r="Q27" s="22" t="s">
        <v>41</v>
      </c>
      <c r="S27" s="9" t="s">
        <v>187</v>
      </c>
      <c r="T27" s="10" t="s">
        <v>203</v>
      </c>
      <c r="U27" s="10" t="s">
        <v>84</v>
      </c>
      <c r="V27" s="32" t="s">
        <v>85</v>
      </c>
      <c r="W27" s="30" t="e" vm="5">
        <f t="shared" si="0"/>
        <v>#VALUE!</v>
      </c>
      <c r="X27" s="25">
        <v>0</v>
      </c>
      <c r="Y27" s="34">
        <v>0</v>
      </c>
    </row>
    <row r="28" spans="3:94" ht="102" x14ac:dyDescent="0.25">
      <c r="C28" s="89" t="s">
        <v>204</v>
      </c>
      <c r="J28" s="21" t="s">
        <v>171</v>
      </c>
      <c r="K28" s="23">
        <v>45446</v>
      </c>
      <c r="L28" s="20" t="s">
        <v>205</v>
      </c>
      <c r="M28" s="20" t="s">
        <v>36</v>
      </c>
      <c r="N28" s="19" t="s">
        <v>206</v>
      </c>
      <c r="O28" s="20" t="s">
        <v>42</v>
      </c>
      <c r="P28" s="20" t="s">
        <v>40</v>
      </c>
      <c r="Q28" s="22" t="s">
        <v>41</v>
      </c>
      <c r="S28" s="9" t="s">
        <v>207</v>
      </c>
      <c r="T28" s="10" t="s">
        <v>208</v>
      </c>
      <c r="U28" s="35" t="s">
        <v>209</v>
      </c>
      <c r="V28" s="28" t="s">
        <v>210</v>
      </c>
      <c r="W28" s="30" t="e" vm="10">
        <f t="shared" si="0"/>
        <v>#VALUE!</v>
      </c>
      <c r="X28" s="25">
        <v>0</v>
      </c>
      <c r="Y28" s="34">
        <v>84</v>
      </c>
    </row>
    <row r="29" spans="3:94" ht="102" x14ac:dyDescent="0.25">
      <c r="C29" s="124" t="s">
        <v>211</v>
      </c>
      <c r="J29" s="21" t="s">
        <v>14</v>
      </c>
      <c r="K29" s="23">
        <v>45414</v>
      </c>
      <c r="L29" s="20" t="s">
        <v>114</v>
      </c>
      <c r="M29" s="20" t="s">
        <v>40</v>
      </c>
      <c r="N29" s="19" t="s">
        <v>41</v>
      </c>
      <c r="O29" s="20" t="s">
        <v>53</v>
      </c>
      <c r="P29" s="20" t="s">
        <v>40</v>
      </c>
      <c r="Q29" s="22" t="s">
        <v>41</v>
      </c>
      <c r="S29" s="9" t="s">
        <v>207</v>
      </c>
      <c r="T29" s="35" t="s">
        <v>212</v>
      </c>
      <c r="U29" s="35" t="s">
        <v>209</v>
      </c>
      <c r="V29" s="32" t="s">
        <v>213</v>
      </c>
      <c r="W29" s="30" t="e" vm="11">
        <f t="shared" si="0"/>
        <v>#VALUE!</v>
      </c>
      <c r="X29" s="25">
        <v>0</v>
      </c>
      <c r="Y29" s="34">
        <v>85</v>
      </c>
    </row>
    <row r="30" spans="3:94" ht="102" x14ac:dyDescent="0.25">
      <c r="C30" s="89" t="s">
        <v>214</v>
      </c>
      <c r="S30" s="9" t="s">
        <v>207</v>
      </c>
      <c r="T30" s="10" t="s">
        <v>215</v>
      </c>
      <c r="U30" s="10" t="s">
        <v>116</v>
      </c>
      <c r="V30" s="32" t="s">
        <v>117</v>
      </c>
      <c r="W30" s="30" t="e" vm="8">
        <f t="shared" si="0"/>
        <v>#VALUE!</v>
      </c>
      <c r="X30" s="25" t="s">
        <v>118</v>
      </c>
      <c r="Y30" s="34">
        <v>5112</v>
      </c>
    </row>
    <row r="31" spans="3:94" ht="102" x14ac:dyDescent="0.25">
      <c r="C31" s="124" t="s">
        <v>216</v>
      </c>
      <c r="S31" s="9" t="s">
        <v>207</v>
      </c>
      <c r="T31" s="10" t="s">
        <v>217</v>
      </c>
      <c r="U31" s="10" t="s">
        <v>218</v>
      </c>
      <c r="V31" s="32" t="s">
        <v>219</v>
      </c>
      <c r="W31" s="30" t="e" vm="12">
        <f t="shared" si="0"/>
        <v>#VALUE!</v>
      </c>
      <c r="X31" s="25">
        <v>905411880037</v>
      </c>
      <c r="Y31" s="34">
        <v>5097</v>
      </c>
    </row>
    <row r="32" spans="3:94" ht="102" x14ac:dyDescent="0.25">
      <c r="C32" s="89" t="s">
        <v>220</v>
      </c>
      <c r="S32" s="9" t="s">
        <v>207</v>
      </c>
      <c r="T32" s="10" t="s">
        <v>221</v>
      </c>
      <c r="U32" s="10" t="s">
        <v>75</v>
      </c>
      <c r="V32" s="28" t="s">
        <v>76</v>
      </c>
      <c r="W32" s="30" t="e" vm="4">
        <f t="shared" si="0"/>
        <v>#VALUE!</v>
      </c>
      <c r="X32" s="25">
        <v>0</v>
      </c>
      <c r="Y32" s="34">
        <v>0</v>
      </c>
    </row>
    <row r="33" spans="3:25" ht="102" x14ac:dyDescent="0.25">
      <c r="C33" s="124" t="s">
        <v>222</v>
      </c>
      <c r="S33" s="9" t="s">
        <v>207</v>
      </c>
      <c r="T33" s="10" t="s">
        <v>223</v>
      </c>
      <c r="U33" s="10" t="s">
        <v>84</v>
      </c>
      <c r="V33" s="32" t="s">
        <v>85</v>
      </c>
      <c r="W33" s="30" t="e" vm="5">
        <f t="shared" si="0"/>
        <v>#VALUE!</v>
      </c>
      <c r="X33" s="25">
        <v>0</v>
      </c>
      <c r="Y33" s="34">
        <v>0</v>
      </c>
    </row>
    <row r="34" spans="3:25" ht="102" x14ac:dyDescent="0.25">
      <c r="C34" s="89" t="s">
        <v>224</v>
      </c>
      <c r="S34" s="9" t="s">
        <v>225</v>
      </c>
      <c r="T34" s="10" t="s">
        <v>226</v>
      </c>
      <c r="U34" s="10" t="s">
        <v>227</v>
      </c>
      <c r="V34" s="32" t="s">
        <v>228</v>
      </c>
      <c r="W34" s="30" t="e" vm="13">
        <f t="shared" si="0"/>
        <v>#VALUE!</v>
      </c>
      <c r="X34" s="25" t="s">
        <v>229</v>
      </c>
      <c r="Y34" s="34">
        <v>4104</v>
      </c>
    </row>
    <row r="35" spans="3:25" ht="102" x14ac:dyDescent="0.25">
      <c r="C35" s="124" t="s">
        <v>230</v>
      </c>
      <c r="S35" s="9" t="s">
        <v>225</v>
      </c>
      <c r="T35" s="10" t="s">
        <v>231</v>
      </c>
      <c r="U35" s="10" t="s">
        <v>218</v>
      </c>
      <c r="V35" s="32" t="s">
        <v>219</v>
      </c>
      <c r="W35" s="30" t="e" vm="12">
        <f t="shared" si="0"/>
        <v>#VALUE!</v>
      </c>
      <c r="X35" s="25">
        <v>905411880037</v>
      </c>
      <c r="Y35" s="34">
        <v>5097</v>
      </c>
    </row>
    <row r="36" spans="3:25" ht="102" x14ac:dyDescent="0.25">
      <c r="C36" s="89" t="s">
        <v>232</v>
      </c>
      <c r="S36" s="9" t="s">
        <v>225</v>
      </c>
      <c r="T36" s="10" t="s">
        <v>233</v>
      </c>
      <c r="U36" s="10" t="s">
        <v>116</v>
      </c>
      <c r="V36" s="32" t="s">
        <v>117</v>
      </c>
      <c r="W36" s="30" t="e" vm="8">
        <f t="shared" si="0"/>
        <v>#VALUE!</v>
      </c>
      <c r="X36" s="25" t="s">
        <v>118</v>
      </c>
      <c r="Y36" s="34">
        <v>5112</v>
      </c>
    </row>
    <row r="37" spans="3:25" ht="102" x14ac:dyDescent="0.25">
      <c r="C37" s="124" t="s">
        <v>13</v>
      </c>
      <c r="S37" s="9" t="s">
        <v>225</v>
      </c>
      <c r="T37" s="10" t="s">
        <v>234</v>
      </c>
      <c r="U37" s="10" t="s">
        <v>75</v>
      </c>
      <c r="V37" s="28" t="s">
        <v>76</v>
      </c>
      <c r="W37" s="30" t="e" vm="4">
        <f t="shared" si="0"/>
        <v>#VALUE!</v>
      </c>
      <c r="X37" s="25">
        <v>0</v>
      </c>
      <c r="Y37" s="34">
        <v>0</v>
      </c>
    </row>
    <row r="38" spans="3:25" ht="102" x14ac:dyDescent="0.25">
      <c r="C38" s="89" t="s">
        <v>235</v>
      </c>
      <c r="S38" s="9" t="s">
        <v>225</v>
      </c>
      <c r="T38" s="10" t="s">
        <v>236</v>
      </c>
      <c r="U38" s="10" t="s">
        <v>84</v>
      </c>
      <c r="V38" s="32" t="s">
        <v>85</v>
      </c>
      <c r="W38" s="30" t="e" vm="5">
        <f t="shared" si="0"/>
        <v>#VALUE!</v>
      </c>
      <c r="X38" s="25">
        <v>0</v>
      </c>
      <c r="Y38" s="34">
        <v>0</v>
      </c>
    </row>
    <row r="39" spans="3:25" ht="102" x14ac:dyDescent="0.25">
      <c r="C39" s="124" t="s">
        <v>237</v>
      </c>
      <c r="G39" t="s">
        <v>238</v>
      </c>
      <c r="S39" s="9" t="s">
        <v>239</v>
      </c>
      <c r="T39" s="10" t="s">
        <v>240</v>
      </c>
      <c r="U39" s="10" t="s">
        <v>241</v>
      </c>
      <c r="V39" s="33" t="s">
        <v>242</v>
      </c>
      <c r="W39" s="30" t="e" vm="14">
        <f t="shared" si="0"/>
        <v>#VALUE!</v>
      </c>
      <c r="X39" s="25" t="s">
        <v>243</v>
      </c>
      <c r="Y39" s="34">
        <v>5506</v>
      </c>
    </row>
    <row r="40" spans="3:25" ht="102" x14ac:dyDescent="0.25">
      <c r="C40" s="89" t="s">
        <v>244</v>
      </c>
      <c r="S40" s="9" t="s">
        <v>239</v>
      </c>
      <c r="T40" s="10" t="s">
        <v>245</v>
      </c>
      <c r="U40" s="10" t="s">
        <v>246</v>
      </c>
      <c r="V40" s="32" t="s">
        <v>247</v>
      </c>
      <c r="W40" s="30" t="e" vm="15">
        <f t="shared" si="0"/>
        <v>#VALUE!</v>
      </c>
      <c r="X40" s="25" t="s">
        <v>248</v>
      </c>
      <c r="Y40" s="34">
        <v>7386</v>
      </c>
    </row>
    <row r="41" spans="3:25" ht="102" x14ac:dyDescent="0.25">
      <c r="C41" s="124" t="s">
        <v>249</v>
      </c>
      <c r="S41" s="9" t="s">
        <v>239</v>
      </c>
      <c r="T41" s="10" t="s">
        <v>250</v>
      </c>
      <c r="U41" s="10" t="s">
        <v>251</v>
      </c>
      <c r="V41" s="32" t="s">
        <v>252</v>
      </c>
      <c r="W41" s="30" t="e" vm="16">
        <f t="shared" si="0"/>
        <v>#VALUE!</v>
      </c>
      <c r="X41" s="25" t="s">
        <v>253</v>
      </c>
      <c r="Y41" s="34">
        <v>5994</v>
      </c>
    </row>
    <row r="42" spans="3:25" ht="102" x14ac:dyDescent="0.25">
      <c r="C42" s="89" t="s">
        <v>254</v>
      </c>
      <c r="S42" s="9" t="s">
        <v>239</v>
      </c>
      <c r="T42" s="10" t="s">
        <v>255</v>
      </c>
      <c r="U42" s="10" t="s">
        <v>75</v>
      </c>
      <c r="V42" s="28" t="s">
        <v>76</v>
      </c>
      <c r="W42" s="30" t="e" vm="4">
        <f t="shared" si="0"/>
        <v>#VALUE!</v>
      </c>
      <c r="X42" s="25">
        <v>0</v>
      </c>
      <c r="Y42" s="34">
        <v>0</v>
      </c>
    </row>
    <row r="43" spans="3:25" ht="102" x14ac:dyDescent="0.25">
      <c r="C43" s="124" t="s">
        <v>256</v>
      </c>
      <c r="S43" s="9" t="s">
        <v>239</v>
      </c>
      <c r="T43" s="10" t="s">
        <v>257</v>
      </c>
      <c r="U43" s="10" t="s">
        <v>84</v>
      </c>
      <c r="V43" s="32" t="s">
        <v>85</v>
      </c>
      <c r="W43" s="30" t="e" vm="5">
        <f t="shared" si="0"/>
        <v>#VALUE!</v>
      </c>
      <c r="X43" s="25">
        <v>0</v>
      </c>
      <c r="Y43" s="34">
        <v>0</v>
      </c>
    </row>
    <row r="44" spans="3:25" ht="48" x14ac:dyDescent="0.25">
      <c r="C44" s="86" t="s">
        <v>185</v>
      </c>
    </row>
    <row r="45" spans="3:25" ht="22.5" x14ac:dyDescent="0.25">
      <c r="C45" s="124" t="s">
        <v>258</v>
      </c>
    </row>
    <row r="46" spans="3:25" ht="22.5" x14ac:dyDescent="0.25">
      <c r="C46" s="89" t="s">
        <v>259</v>
      </c>
    </row>
    <row r="47" spans="3:25" ht="22.5" x14ac:dyDescent="0.25">
      <c r="C47" s="124" t="s">
        <v>133</v>
      </c>
    </row>
    <row r="48" spans="3:25" ht="22.5" x14ac:dyDescent="0.25">
      <c r="C48" s="89" t="s">
        <v>260</v>
      </c>
    </row>
    <row r="49" spans="3:3" ht="22.5" x14ac:dyDescent="0.25">
      <c r="C49" s="124" t="s">
        <v>9</v>
      </c>
    </row>
    <row r="50" spans="3:3" ht="22.5" x14ac:dyDescent="0.25">
      <c r="C50" s="217" t="s">
        <v>291</v>
      </c>
    </row>
    <row r="51" spans="3:3" ht="22.5" x14ac:dyDescent="0.25">
      <c r="C51" s="89" t="s">
        <v>201</v>
      </c>
    </row>
    <row r="52" spans="3:3" ht="22.5" x14ac:dyDescent="0.25">
      <c r="C52" s="124" t="s">
        <v>261</v>
      </c>
    </row>
    <row r="53" spans="3:3" ht="22.5" x14ac:dyDescent="0.25">
      <c r="C53" s="89" t="s">
        <v>15</v>
      </c>
    </row>
    <row r="54" spans="3:3" ht="22.5" x14ac:dyDescent="0.25">
      <c r="C54" s="124" t="s">
        <v>14</v>
      </c>
    </row>
    <row r="55" spans="3:3" ht="22.5" x14ac:dyDescent="0.25">
      <c r="C55" s="89" t="s">
        <v>16</v>
      </c>
    </row>
    <row r="56" spans="3:3" ht="22.5" x14ac:dyDescent="0.25">
      <c r="C56" s="124" t="s">
        <v>262</v>
      </c>
    </row>
    <row r="57" spans="3:3" ht="22.5" x14ac:dyDescent="0.25">
      <c r="C57" s="89" t="s">
        <v>263</v>
      </c>
    </row>
    <row r="58" spans="3:3" ht="22.5" x14ac:dyDescent="0.25">
      <c r="C58" s="121" t="s">
        <v>158</v>
      </c>
    </row>
    <row r="59" spans="3:3" ht="22.5" x14ac:dyDescent="0.25">
      <c r="C59" s="122" t="s">
        <v>189</v>
      </c>
    </row>
    <row r="60" spans="3:3" ht="45" x14ac:dyDescent="0.25">
      <c r="C60" s="123" t="s">
        <v>256</v>
      </c>
    </row>
    <row r="61" spans="3:3" x14ac:dyDescent="0.25">
      <c r="C61" t="s">
        <v>508</v>
      </c>
    </row>
    <row r="62" spans="3:3" x14ac:dyDescent="0.25">
      <c r="C62" t="s">
        <v>293</v>
      </c>
    </row>
  </sheetData>
  <hyperlinks>
    <hyperlink ref="V3" r:id="rId1" xr:uid="{A9081B3C-AC34-4442-9D26-2192DE964C08}"/>
    <hyperlink ref="V39" r:id="rId2" xr:uid="{69CB9F63-CC6C-4711-8E58-91B4133D9612}"/>
    <hyperlink ref="V18" r:id="rId3" xr:uid="{4150913D-6CB6-4797-9028-39B7FA6C69B0}"/>
    <hyperlink ref="V28" r:id="rId4" xr:uid="{88FDE541-19D9-4B43-ABFE-324412D4D4CE}"/>
  </hyperlinks>
  <pageMargins left="0.511811024" right="0.511811024" top="0.78740157499999996" bottom="0.78740157499999996" header="0.31496062000000002" footer="0.31496062000000002"/>
  <pageSetup paperSize="9" orientation="portrait" r:id="rId5"/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AD59-B073-4481-BDCD-59EB306E2C67}">
  <sheetPr codeName="Planilha2">
    <pageSetUpPr fitToPage="1"/>
  </sheetPr>
  <dimension ref="A1:BI70"/>
  <sheetViews>
    <sheetView showGridLines="0" tabSelected="1" zoomScaleNormal="100" zoomScaleSheetLayoutView="40" workbookViewId="0">
      <selection activeCell="I51" sqref="I51"/>
    </sheetView>
  </sheetViews>
  <sheetFormatPr defaultColWidth="0" defaultRowHeight="39" customHeight="1" x14ac:dyDescent="0.3"/>
  <cols>
    <col min="1" max="1" width="3" style="41" bestFit="1" customWidth="1"/>
    <col min="2" max="2" width="8.85546875" style="41" customWidth="1"/>
    <col min="3" max="3" width="3" style="41" bestFit="1" customWidth="1"/>
    <col min="4" max="4" width="25.140625" style="41" customWidth="1"/>
    <col min="5" max="5" width="1.7109375" style="41" customWidth="1"/>
    <col min="6" max="6" width="2.7109375" style="116" customWidth="1"/>
    <col min="7" max="7" width="26.85546875" style="25" bestFit="1" customWidth="1"/>
    <col min="8" max="8" width="15" style="25" customWidth="1"/>
    <col min="9" max="9" width="42" style="25" bestFit="1" customWidth="1"/>
    <col min="10" max="10" width="29" style="25" bestFit="1" customWidth="1"/>
    <col min="11" max="11" width="40.140625" style="145" bestFit="1" customWidth="1"/>
    <col min="12" max="12" width="31.28515625" style="145" bestFit="1" customWidth="1"/>
    <col min="13" max="13" width="38.28515625" style="160" customWidth="1"/>
    <col min="14" max="14" width="19.140625" style="25" bestFit="1" customWidth="1"/>
    <col min="15" max="15" width="26.42578125" style="25" bestFit="1" customWidth="1"/>
    <col min="16" max="16" width="51" style="153" bestFit="1" customWidth="1"/>
    <col min="17" max="17" width="26.5703125" style="151" bestFit="1" customWidth="1"/>
    <col min="18" max="18" width="33.7109375" style="25" bestFit="1" customWidth="1"/>
    <col min="19" max="19" width="25.5703125" style="25" bestFit="1" customWidth="1"/>
    <col min="20" max="20" width="16" style="25" bestFit="1" customWidth="1"/>
    <col min="21" max="21" width="4.140625" style="41" customWidth="1"/>
    <col min="22" max="23" width="8.85546875" style="41" hidden="1" customWidth="1"/>
    <col min="24" max="24" width="8.85546875" style="39" hidden="1" customWidth="1"/>
    <col min="25" max="27" width="8.85546875" style="41" hidden="1" customWidth="1"/>
    <col min="28" max="28" width="22.28515625" style="41" hidden="1" customWidth="1"/>
    <col min="29" max="33" width="8.85546875" style="41" hidden="1" customWidth="1"/>
    <col min="34" max="34" width="0" style="41" hidden="1" customWidth="1"/>
    <col min="35" max="35" width="9.140625" style="39" customWidth="1"/>
    <col min="36" max="61" width="0" style="41" hidden="1" customWidth="1"/>
    <col min="62" max="16384" width="9.140625" style="41" hidden="1"/>
  </cols>
  <sheetData>
    <row r="1" spans="1:35" ht="39" customHeight="1" x14ac:dyDescent="0.3">
      <c r="A1" s="39">
        <v>2</v>
      </c>
      <c r="B1" s="39"/>
      <c r="C1" s="40">
        <v>2</v>
      </c>
      <c r="D1" s="39"/>
      <c r="E1" s="39"/>
      <c r="F1" s="117"/>
      <c r="G1" s="155"/>
      <c r="H1" s="155"/>
      <c r="I1" s="155"/>
      <c r="J1" s="155"/>
      <c r="K1" s="156"/>
      <c r="L1" s="156"/>
      <c r="M1" s="157"/>
      <c r="N1" s="155"/>
      <c r="O1" s="155"/>
      <c r="P1" s="158"/>
      <c r="Q1" s="159"/>
      <c r="R1" s="155"/>
      <c r="S1" s="155"/>
      <c r="T1" s="155"/>
      <c r="U1" s="39"/>
      <c r="V1" s="39"/>
      <c r="W1" s="39"/>
      <c r="Y1" s="39"/>
      <c r="AH1" s="39"/>
    </row>
    <row r="2" spans="1:35" ht="12.75" customHeight="1" x14ac:dyDescent="0.3">
      <c r="A2" s="39"/>
      <c r="B2" s="39"/>
      <c r="C2" s="39"/>
      <c r="D2" s="39"/>
    </row>
    <row r="3" spans="1:35" ht="22.5" customHeight="1" x14ac:dyDescent="0.3">
      <c r="A3" s="39"/>
      <c r="B3" s="39"/>
      <c r="C3" s="39"/>
      <c r="D3" s="39"/>
      <c r="G3" s="161"/>
      <c r="H3" s="161"/>
      <c r="I3" s="162"/>
      <c r="J3" s="163"/>
      <c r="L3" s="214">
        <v>2</v>
      </c>
      <c r="O3" s="153"/>
      <c r="Q3" s="25"/>
    </row>
    <row r="4" spans="1:35" ht="21" customHeight="1" x14ac:dyDescent="0.3">
      <c r="A4" s="39"/>
      <c r="B4" s="39"/>
      <c r="C4" s="39"/>
      <c r="D4" s="39"/>
      <c r="I4" s="163"/>
    </row>
    <row r="5" spans="1:35" ht="12" customHeight="1" x14ac:dyDescent="0.3">
      <c r="A5" s="39"/>
      <c r="B5" s="39"/>
      <c r="C5" s="39"/>
      <c r="D5" s="39"/>
      <c r="J5" s="164"/>
    </row>
    <row r="6" spans="1:35" ht="39" customHeight="1" x14ac:dyDescent="0.3">
      <c r="A6" s="39"/>
      <c r="B6" s="39"/>
      <c r="C6" s="39"/>
      <c r="D6" s="39"/>
      <c r="G6" s="29" t="s">
        <v>21</v>
      </c>
      <c r="H6" s="29" t="s">
        <v>264</v>
      </c>
      <c r="I6" s="29" t="s">
        <v>265</v>
      </c>
      <c r="J6" s="137" t="s">
        <v>266</v>
      </c>
      <c r="K6" s="137" t="s">
        <v>267</v>
      </c>
      <c r="L6" s="137" t="s">
        <v>268</v>
      </c>
      <c r="M6" s="29" t="s">
        <v>269</v>
      </c>
      <c r="N6" s="29" t="s">
        <v>270</v>
      </c>
      <c r="O6" s="138" t="s">
        <v>271</v>
      </c>
      <c r="P6" s="139" t="s">
        <v>272</v>
      </c>
      <c r="Q6" s="139" t="s">
        <v>273</v>
      </c>
      <c r="R6" s="29" t="s">
        <v>274</v>
      </c>
      <c r="S6" s="29" t="s">
        <v>275</v>
      </c>
      <c r="T6" s="140" t="s">
        <v>276</v>
      </c>
      <c r="U6" s="140" t="s">
        <v>902</v>
      </c>
      <c r="W6" s="39"/>
      <c r="X6" s="41"/>
      <c r="AG6" s="39"/>
      <c r="AH6" s="39"/>
      <c r="AI6" s="41"/>
    </row>
    <row r="7" spans="1:35" ht="39" customHeight="1" x14ac:dyDescent="0.3">
      <c r="A7" s="39"/>
      <c r="B7" s="39"/>
      <c r="C7" s="39"/>
      <c r="D7" s="39"/>
      <c r="G7" s="141" t="s">
        <v>258</v>
      </c>
      <c r="H7" s="144"/>
      <c r="I7" s="25" t="str">
        <f>INDEX(
    EntradaSaida!$G$5:$J$90,
    MATCH(
        Preventiva[[#This Row],[Geradores]],
        EntradaSaida!$G$5:$G$90,
        0
    ),
    4
)</f>
        <v>BRAVA  RIO VENTURA</v>
      </c>
      <c r="K7" s="146">
        <v>45855</v>
      </c>
      <c r="L7" s="10">
        <f>Preventiva[[#This Row],[Data da manutenção ]]+30</f>
        <v>45885</v>
      </c>
      <c r="M7" s="143" t="str">
        <f t="shared" ref="M7:M38" ca="1" si="0">IFERROR(
    IF(O7&lt;&gt;"",
       "Quitado",
       IF(L7="",
          "",
          IF(L7-TODAY()&gt;0,
             L7-TODAY() &amp; " Dia(s) para manutenção",
             IF(L7-TODAY()=0,
                "Manutenção hoje",
                IF(L7-TODAY()&lt;0,
                   ABS(L7-TODAY()) &amp; " Dia(s) Vencidos",
                   "")
             )
          )
       )
    ),
    "Digite uma Data"
)</f>
        <v>23 Dia(s) para manutenção</v>
      </c>
      <c r="P7" s="148"/>
      <c r="R7" s="149"/>
      <c r="T7" s="25">
        <f>IFERROR(INDEX(Entrada_e_saida[[#All],[ITEM]:[GERADOR]],MATCH(Preventiva[[#This Row],[Geradores]],Entrada_e_saida[[#All],[GERADOR]],0),1),"")</f>
        <v>48</v>
      </c>
      <c r="U7" s="25"/>
      <c r="W7" s="39"/>
      <c r="X7" s="41"/>
      <c r="AG7" s="39"/>
      <c r="AH7" s="39"/>
      <c r="AI7" s="41"/>
    </row>
    <row r="8" spans="1:35" ht="39" hidden="1" customHeight="1" x14ac:dyDescent="0.3">
      <c r="A8" s="39"/>
      <c r="B8" s="39"/>
      <c r="C8" s="39"/>
      <c r="D8" s="39"/>
      <c r="G8" s="144" t="s">
        <v>48</v>
      </c>
      <c r="H8" s="144"/>
      <c r="I8" s="25" t="str">
        <f>INDEX(
    EntradaSaida!$G$5:$J$90,
    MATCH(
        Preventiva[[#This Row],[Geradores]],
        EntradaSaida!$G$5:$G$90,
        0
    ),
    4
)</f>
        <v>Petro - Estação São Pedro Mata de São João - Autorizado por: Gustavo</v>
      </c>
      <c r="K8" s="145" t="s">
        <v>285</v>
      </c>
      <c r="L8" s="10"/>
      <c r="M8" s="143" t="str">
        <f t="shared" ca="1" si="0"/>
        <v/>
      </c>
      <c r="P8" s="148"/>
      <c r="Q8" s="149"/>
      <c r="R8" s="149"/>
      <c r="T8" s="25">
        <f>IFERROR(INDEX(Entrada_e_saida[[#All],[ITEM]:[GERADOR]],MATCH(Preventiva[[#This Row],[Geradores]],Entrada_e_saida[[#All],[GERADOR]],0),1),"")</f>
        <v>3</v>
      </c>
      <c r="U8" s="25"/>
      <c r="W8" s="39"/>
      <c r="X8" s="41"/>
      <c r="AG8" s="39"/>
      <c r="AH8" s="39"/>
      <c r="AI8" s="41"/>
    </row>
    <row r="9" spans="1:35" ht="39" hidden="1" customHeight="1" x14ac:dyDescent="0.3">
      <c r="A9" s="39"/>
      <c r="B9" s="39"/>
      <c r="C9" s="39"/>
      <c r="D9" s="39"/>
      <c r="G9" s="144" t="s">
        <v>58</v>
      </c>
      <c r="H9" s="144"/>
      <c r="I9" s="25" t="str">
        <f>INDEX(
    EntradaSaida!$G$5:$J$90,
    MATCH(
        Preventiva[[#This Row],[Geradores]],
        EntradaSaida!$G$5:$G$90,
        0
    ),
    4
)</f>
        <v>OS-O&amp;M PERBRAS</v>
      </c>
      <c r="K9" s="145" t="s">
        <v>278</v>
      </c>
      <c r="L9" s="10"/>
      <c r="M9" s="143" t="str">
        <f t="shared" ca="1" si="0"/>
        <v/>
      </c>
      <c r="P9" s="148"/>
      <c r="Q9" s="149"/>
      <c r="R9" s="149"/>
      <c r="T9" s="25">
        <f>IFERROR(INDEX(Entrada_e_saida[[#All],[ITEM]:[GERADOR]],MATCH(Preventiva[[#This Row],[Geradores]],Entrada_e_saida[[#All],[GERADOR]],0),1),"")</f>
        <v>4</v>
      </c>
      <c r="U9" s="25"/>
      <c r="W9" s="39"/>
      <c r="X9" s="41"/>
      <c r="AG9" s="39"/>
      <c r="AH9" s="39"/>
      <c r="AI9" s="41"/>
    </row>
    <row r="10" spans="1:35" ht="39" hidden="1" customHeight="1" x14ac:dyDescent="0.3">
      <c r="A10" s="39"/>
      <c r="B10" s="39"/>
      <c r="C10" s="39"/>
      <c r="D10" s="39"/>
      <c r="G10" s="144" t="s">
        <v>68</v>
      </c>
      <c r="H10" s="144" t="s">
        <v>279</v>
      </c>
      <c r="I10" s="25" t="str">
        <f>INDEX(
    EntradaSaida!$G$5:$J$90,
    MATCH(
        Preventiva[[#This Row],[Geradores]],
        EntradaSaida!$G$5:$G$90,
        0
    ),
    4
)</f>
        <v>VENDIDO</v>
      </c>
      <c r="K10" s="145" t="s">
        <v>280</v>
      </c>
      <c r="L10" s="10"/>
      <c r="M10" s="143" t="str">
        <f t="shared" ca="1" si="0"/>
        <v/>
      </c>
      <c r="P10" s="148"/>
      <c r="Q10" s="149"/>
      <c r="R10" s="149"/>
      <c r="T10" s="25">
        <f>IFERROR(INDEX(Entrada_e_saida[[#All],[ITEM]:[GERADOR]],MATCH(Preventiva[[#This Row],[Geradores]],Entrada_e_saida[[#All],[GERADOR]],0),1),"")</f>
        <v>5</v>
      </c>
      <c r="U10" s="25"/>
      <c r="W10" s="39"/>
      <c r="X10" s="41"/>
      <c r="AG10" s="39"/>
      <c r="AH10" s="39"/>
      <c r="AI10" s="41"/>
    </row>
    <row r="11" spans="1:35" ht="39" hidden="1" customHeight="1" x14ac:dyDescent="0.3">
      <c r="A11" s="39"/>
      <c r="B11" s="39"/>
      <c r="C11" s="39"/>
      <c r="D11" s="39"/>
      <c r="G11" s="144" t="s">
        <v>78</v>
      </c>
      <c r="H11" s="144"/>
      <c r="I11" s="25" t="str">
        <f>INDEX(
    EntradaSaida!$G$5:$J$90,
    MATCH(
        Preventiva[[#This Row],[Geradores]],
        EntradaSaida!$G$5:$G$90,
        0
    ),
    4
)</f>
        <v>CASA</v>
      </c>
      <c r="K11" s="145" t="s">
        <v>280</v>
      </c>
      <c r="L11" s="10"/>
      <c r="M11" s="143" t="str">
        <f t="shared" ca="1" si="0"/>
        <v/>
      </c>
      <c r="P11" s="148"/>
      <c r="Q11" s="149"/>
      <c r="R11" s="149"/>
      <c r="T11" s="25">
        <f>IFERROR(INDEX(Entrada_e_saida[[#All],[ITEM]:[GERADOR]],MATCH(Preventiva[[#This Row],[Geradores]],Entrada_e_saida[[#All],[GERADOR]],0),1),"")</f>
        <v>6</v>
      </c>
      <c r="U11" s="25"/>
      <c r="W11" s="39"/>
      <c r="X11" s="41"/>
      <c r="AG11" s="39"/>
      <c r="AH11" s="39"/>
      <c r="AI11" s="41"/>
    </row>
    <row r="12" spans="1:35" ht="39" customHeight="1" x14ac:dyDescent="0.3">
      <c r="A12" s="39"/>
      <c r="B12" s="39"/>
      <c r="C12" s="39"/>
      <c r="D12" s="39"/>
      <c r="G12" s="144" t="s">
        <v>189</v>
      </c>
      <c r="H12" s="144"/>
      <c r="I12" s="148" t="str">
        <f>INDEX(
    EntradaSaida!$G$5:$J$90,
    MATCH(
        Preventiva[[#This Row],[Geradores]],
        EntradaSaida!$G$5:$G$90,
        0
    ),
    4
)</f>
        <v>ELEVAÇÃO</v>
      </c>
      <c r="K12" s="145">
        <v>45861</v>
      </c>
      <c r="L12" s="10">
        <f>Preventiva[[#This Row],[Data da manutenção ]]+20</f>
        <v>45881</v>
      </c>
      <c r="M12" s="143" t="str">
        <f t="shared" ca="1" si="0"/>
        <v>19 Dia(s) para manutenção</v>
      </c>
      <c r="P12" s="148"/>
      <c r="Q12" s="149"/>
      <c r="R12" s="149"/>
      <c r="T12" s="25">
        <f>IFERROR(INDEX(Entrada_e_saida[[#All],[ITEM]:[GERADOR]],MATCH(Preventiva[[#This Row],[Geradores]],Entrada_e_saida[[#All],[GERADOR]],0),1),"")</f>
        <v>23</v>
      </c>
      <c r="U12" s="25"/>
      <c r="W12" s="39"/>
      <c r="X12" s="41"/>
      <c r="AG12" s="39"/>
      <c r="AH12" s="39"/>
      <c r="AI12" s="41"/>
    </row>
    <row r="13" spans="1:35" ht="39" hidden="1" customHeight="1" x14ac:dyDescent="0.3">
      <c r="A13" s="39"/>
      <c r="B13" s="39"/>
      <c r="C13" s="39"/>
      <c r="D13" s="39"/>
      <c r="G13" s="144" t="s">
        <v>99</v>
      </c>
      <c r="H13" s="144"/>
      <c r="I13" s="25" t="str">
        <f>INDEX(
    EntradaSaida!$G$5:$J$90,
    MATCH(
        Preventiva[[#This Row],[Geradores]],
        EntradaSaida!$G$5:$G$90,
        0
    ),
    4
)</f>
        <v>CASA</v>
      </c>
      <c r="L13" s="10"/>
      <c r="M13" s="143" t="str">
        <f t="shared" ca="1" si="0"/>
        <v/>
      </c>
      <c r="N13" s="150"/>
      <c r="P13" s="148"/>
      <c r="R13" s="149"/>
      <c r="T13" s="25">
        <f>IFERROR(INDEX(Entrada_e_saida[[#All],[ITEM]:[GERADOR]],MATCH(Preventiva[[#This Row],[Geradores]],Entrada_e_saida[[#All],[GERADOR]],0),1),"")</f>
        <v>8</v>
      </c>
      <c r="U13" s="25"/>
      <c r="W13" s="39"/>
      <c r="X13" s="41"/>
      <c r="AG13" s="39"/>
      <c r="AH13" s="39"/>
      <c r="AI13" s="41"/>
    </row>
    <row r="14" spans="1:35" ht="39" hidden="1" customHeight="1" x14ac:dyDescent="0.3">
      <c r="A14" s="39"/>
      <c r="B14" s="39"/>
      <c r="C14" s="39"/>
      <c r="D14" s="39"/>
      <c r="G14" s="144" t="s">
        <v>110</v>
      </c>
      <c r="H14" s="144"/>
      <c r="I14" s="25" t="str">
        <f>INDEX(
    EntradaSaida!$G$5:$J$90,
    MATCH(
        Preventiva[[#This Row],[Geradores]],
        EntradaSaida!$G$5:$G$90,
        0
    ),
    4
)</f>
        <v>SPT-28</v>
      </c>
      <c r="L14" s="10"/>
      <c r="M14" s="143" t="str">
        <f t="shared" ca="1" si="0"/>
        <v/>
      </c>
      <c r="P14" s="148"/>
      <c r="Q14" s="149"/>
      <c r="R14" s="149"/>
      <c r="T14" s="25">
        <f>IFERROR(INDEX(Entrada_e_saida[[#All],[ITEM]:[GERADOR]],MATCH(Preventiva[[#This Row],[Geradores]],Entrada_e_saida[[#All],[GERADOR]],0),1),"")</f>
        <v>9</v>
      </c>
      <c r="U14" s="25"/>
      <c r="W14" s="39"/>
      <c r="X14" s="41"/>
      <c r="AG14" s="39"/>
      <c r="AH14" s="39"/>
      <c r="AI14" s="41"/>
    </row>
    <row r="15" spans="1:35" ht="39" customHeight="1" x14ac:dyDescent="0.3">
      <c r="A15" s="39"/>
      <c r="B15" s="39"/>
      <c r="C15" s="39"/>
      <c r="D15" s="39"/>
      <c r="G15" s="144" t="s">
        <v>165</v>
      </c>
      <c r="H15" s="141" t="s">
        <v>932</v>
      </c>
      <c r="I15" s="25" t="str">
        <f>INDEX(
    EntradaSaida!$G$5:$J$90,
    MATCH(
        Preventiva[[#This Row],[Geradores]],
        EntradaSaida!$G$5:$G$90,
        0
    ),
    4
)</f>
        <v xml:space="preserve">BRAVA - Estação Ferrolho            </v>
      </c>
      <c r="K15" s="197">
        <v>45855</v>
      </c>
      <c r="L15" s="10">
        <f>Preventiva[[#This Row],[Data da manutenção ]]+20</f>
        <v>45875</v>
      </c>
      <c r="M15" s="143" t="str">
        <f t="shared" ca="1" si="0"/>
        <v>13 Dia(s) para manutenção</v>
      </c>
      <c r="P15" s="154"/>
      <c r="Q15" s="147"/>
      <c r="R15" s="147"/>
      <c r="T15" s="25">
        <f>IFERROR(INDEX(Entrada_e_saida[[#All],[ITEM]:[GERADOR]],MATCH(Preventiva[[#This Row],[Geradores]],Entrada_e_saida[[#All],[GERADOR]],0),1),"")</f>
        <v>18</v>
      </c>
      <c r="U15" s="163"/>
      <c r="W15" s="39"/>
      <c r="X15" s="41"/>
      <c r="AG15" s="39"/>
      <c r="AH15" s="39"/>
      <c r="AI15" s="41"/>
    </row>
    <row r="16" spans="1:35" ht="39" customHeight="1" x14ac:dyDescent="0.3">
      <c r="A16" s="39"/>
      <c r="B16" s="39"/>
      <c r="C16" s="39"/>
      <c r="D16" s="39"/>
      <c r="G16" s="144" t="s">
        <v>176</v>
      </c>
      <c r="H16" s="144"/>
      <c r="I16" s="25" t="str">
        <f>INDEX(
    EntradaSaida!$G$5:$J$90,
    MATCH(
        Preventiva[[#This Row],[Geradores]],
        EntradaSaida!$G$5:$G$90,
        0
    ),
    4
)</f>
        <v>BRAVA  ESTAÇÃO OLINDA</v>
      </c>
      <c r="K16" s="145">
        <v>45841</v>
      </c>
      <c r="L16" s="10">
        <f>Preventiva[[#This Row],[Data da manutenção ]]+30</f>
        <v>45871</v>
      </c>
      <c r="M16" s="143" t="str">
        <f t="shared" ca="1" si="0"/>
        <v>9 Dia(s) para manutenção</v>
      </c>
      <c r="P16" s="148"/>
      <c r="Q16" s="149"/>
      <c r="R16" s="149"/>
      <c r="T16" s="25">
        <f>IFERROR(INDEX(Entrada_e_saida[[#All],[ITEM]:[GERADOR]],MATCH(Preventiva[[#This Row],[Geradores]],Entrada_e_saida[[#All],[GERADOR]],0),1),"")</f>
        <v>20</v>
      </c>
      <c r="U16" s="25"/>
      <c r="W16" s="39"/>
      <c r="X16" s="41"/>
      <c r="AG16" s="39"/>
      <c r="AH16" s="39"/>
      <c r="AI16" s="41"/>
    </row>
    <row r="17" spans="1:35" ht="39" hidden="1" customHeight="1" x14ac:dyDescent="0.3">
      <c r="A17" s="39"/>
      <c r="B17" s="39"/>
      <c r="C17" s="39"/>
      <c r="D17" s="39"/>
      <c r="G17" s="144" t="s">
        <v>131</v>
      </c>
      <c r="H17" s="144" t="s">
        <v>284</v>
      </c>
      <c r="I17" s="25" t="str">
        <f>INDEX(
    EntradaSaida!$G$5:$J$90,
    MATCH(
        Preventiva[[#This Row],[Geradores]],
        EntradaSaida!$G$5:$G$90,
        0
    ),
    4
)</f>
        <v>OS-O&amp;M PERBRAS</v>
      </c>
      <c r="K17" s="145" t="s">
        <v>285</v>
      </c>
      <c r="L17" s="10"/>
      <c r="M17" s="143" t="str">
        <f t="shared" ca="1" si="0"/>
        <v/>
      </c>
      <c r="P17" s="148"/>
      <c r="Q17" s="149">
        <v>27355</v>
      </c>
      <c r="R17" s="149">
        <v>27476</v>
      </c>
      <c r="T17" s="25">
        <f>IFERROR(INDEX(Entrada_e_saida[[#All],[ITEM]:[GERADOR]],MATCH(Preventiva[[#This Row],[Geradores]],Entrada_e_saida[[#All],[GERADOR]],0),1),"")</f>
        <v>12</v>
      </c>
      <c r="U17" s="25"/>
      <c r="W17" s="39"/>
      <c r="X17" s="41"/>
      <c r="AG17" s="39"/>
      <c r="AH17" s="39"/>
      <c r="AI17" s="41"/>
    </row>
    <row r="18" spans="1:35" ht="39" hidden="1" customHeight="1" x14ac:dyDescent="0.3">
      <c r="A18" s="39"/>
      <c r="B18" s="39"/>
      <c r="C18" s="39"/>
      <c r="D18" s="39"/>
      <c r="G18" s="144" t="s">
        <v>142</v>
      </c>
      <c r="H18" s="144"/>
      <c r="I18" s="25" t="str">
        <f>INDEX(
    EntradaSaida!$G$5:$J$90,
    MATCH(
        Preventiva[[#This Row],[Geradores]],
        EntradaSaida!$G$5:$G$90,
        0
    ),
    4
)</f>
        <v>spt 24 anexo perbras catu</v>
      </c>
      <c r="K18" s="145" t="s">
        <v>881</v>
      </c>
      <c r="L18" s="10"/>
      <c r="M18" s="143" t="str">
        <f t="shared" ca="1" si="0"/>
        <v/>
      </c>
      <c r="P18" s="148"/>
      <c r="Q18" s="149"/>
      <c r="R18" s="149"/>
      <c r="T18" s="25">
        <f>IFERROR(INDEX(Entrada_e_saida[[#All],[ITEM]:[GERADOR]],MATCH(Preventiva[[#This Row],[Geradores]],Entrada_e_saida[[#All],[GERADOR]],0),1),"")</f>
        <v>13</v>
      </c>
      <c r="U18" s="25"/>
      <c r="W18" s="39"/>
      <c r="X18" s="41"/>
      <c r="AG18" s="39"/>
      <c r="AH18" s="39"/>
      <c r="AI18" s="41"/>
    </row>
    <row r="19" spans="1:35" ht="39" hidden="1" customHeight="1" x14ac:dyDescent="0.3">
      <c r="A19" s="39"/>
      <c r="B19" s="39"/>
      <c r="C19" s="39"/>
      <c r="D19" s="39"/>
      <c r="G19" s="144" t="s">
        <v>149</v>
      </c>
      <c r="H19" s="144"/>
      <c r="I19" s="25" t="str">
        <f>INDEX(
    EntradaSaida!$G$5:$J$90,
    MATCH(
        Preventiva[[#This Row],[Geradores]],
        EntradaSaida!$G$5:$G$90,
        0
    ),
    4
)</f>
        <v>CASA</v>
      </c>
      <c r="K19" s="145" t="s">
        <v>280</v>
      </c>
      <c r="L19" s="10"/>
      <c r="M19" s="143" t="str">
        <f t="shared" ca="1" si="0"/>
        <v/>
      </c>
      <c r="P19" s="148"/>
      <c r="Q19" s="152"/>
      <c r="R19" s="149"/>
      <c r="T19" s="25">
        <f>IFERROR(INDEX(Entrada_e_saida[[#All],[ITEM]:[GERADOR]],MATCH(Preventiva[[#This Row],[Geradores]],Entrada_e_saida[[#All],[GERADOR]],0),1),"")</f>
        <v>14</v>
      </c>
      <c r="U19" s="25"/>
      <c r="W19" s="39"/>
      <c r="X19" s="41"/>
      <c r="AG19" s="39"/>
      <c r="AH19" s="39"/>
      <c r="AI19" s="41"/>
    </row>
    <row r="20" spans="1:35" ht="39" hidden="1" customHeight="1" x14ac:dyDescent="0.3">
      <c r="A20" s="39"/>
      <c r="B20" s="39"/>
      <c r="C20" s="39"/>
      <c r="D20" s="39"/>
      <c r="G20" s="144" t="s">
        <v>154</v>
      </c>
      <c r="H20" s="144"/>
      <c r="I20" s="25" t="str">
        <f>INDEX(
    EntradaSaida!$G$5:$J$90,
    MATCH(
        Preventiva[[#This Row],[Geradores]],
        EntradaSaida!$G$5:$G$90,
        0
    ),
    4
)</f>
        <v>CASA</v>
      </c>
      <c r="K20" s="145" t="s">
        <v>280</v>
      </c>
      <c r="L20" s="10"/>
      <c r="M20" s="143" t="str">
        <f t="shared" ca="1" si="0"/>
        <v/>
      </c>
      <c r="P20" s="148"/>
      <c r="Q20" s="149"/>
      <c r="R20" s="149"/>
      <c r="T20" s="25">
        <f>IFERROR(INDEX(Entrada_e_saida[[#All],[ITEM]:[GERADOR]],MATCH(Preventiva[[#This Row],[Geradores]],Entrada_e_saida[[#All],[GERADOR]],0),1),"")</f>
        <v>15</v>
      </c>
      <c r="U20" s="25"/>
      <c r="W20" s="39"/>
      <c r="X20" s="41"/>
      <c r="AG20" s="39"/>
      <c r="AH20" s="39"/>
      <c r="AI20" s="41"/>
    </row>
    <row r="21" spans="1:35" ht="39" customHeight="1" x14ac:dyDescent="0.3">
      <c r="A21" s="39"/>
      <c r="B21" s="39"/>
      <c r="C21" s="39"/>
      <c r="D21" s="39"/>
      <c r="G21" s="144" t="s">
        <v>195</v>
      </c>
      <c r="H21" s="144"/>
      <c r="I21" s="25" t="str">
        <f>INDEX(
    EntradaSaida!$G$5:$J$90,
    MATCH(
        Preventiva[[#This Row],[Geradores]],
        EntradaSaida!$G$5:$G$90,
        0
    ),
    4
)</f>
        <v>poço BB-19 - Miranga</v>
      </c>
      <c r="K21" s="145">
        <v>45861</v>
      </c>
      <c r="L21" s="10">
        <f>Preventiva[[#This Row],[Data da manutenção ]]+10</f>
        <v>45871</v>
      </c>
      <c r="M21" s="143" t="str">
        <f t="shared" ca="1" si="0"/>
        <v>9 Dia(s) para manutenção</v>
      </c>
      <c r="P21" s="148"/>
      <c r="Q21" s="149"/>
      <c r="R21" s="149"/>
      <c r="T21" s="25">
        <f>IFERROR(INDEX(Entrada_e_saida[[#All],[ITEM]:[GERADOR]],MATCH(Preventiva[[#This Row],[Geradores]],Entrada_e_saida[[#All],[GERADOR]],0),1),"")</f>
        <v>25</v>
      </c>
      <c r="U21" s="25"/>
      <c r="W21" s="39"/>
      <c r="X21" s="41"/>
      <c r="AG21" s="39"/>
      <c r="AH21" s="39"/>
      <c r="AI21" s="41"/>
    </row>
    <row r="22" spans="1:35" ht="39" hidden="1" customHeight="1" x14ac:dyDescent="0.3">
      <c r="A22" s="39"/>
      <c r="B22" s="39"/>
      <c r="C22" s="39"/>
      <c r="D22" s="39"/>
      <c r="G22" s="144" t="s">
        <v>161</v>
      </c>
      <c r="H22" s="144"/>
      <c r="I22" s="25" t="str">
        <f>INDEX(
    EntradaSaida!$G$5:$J$90,
    MATCH(
        Preventiva[[#This Row],[Geradores]],
        EntradaSaida!$G$5:$G$90,
        0
    ),
    4
)</f>
        <v>USI-72 - Alto Rodrigues - RN</v>
      </c>
      <c r="K22" s="145" t="s">
        <v>287</v>
      </c>
      <c r="L22" s="10" t="str">
        <f>IF(ISNUMBER(#REF!), K22 +#REF!, "")</f>
        <v/>
      </c>
      <c r="M22" s="143" t="str">
        <f t="shared" ca="1" si="0"/>
        <v/>
      </c>
      <c r="P22" s="148" t="s">
        <v>288</v>
      </c>
      <c r="Q22" s="149"/>
      <c r="R22" s="149"/>
      <c r="S22" s="25" t="s">
        <v>289</v>
      </c>
      <c r="T22" s="25">
        <f>IFERROR(INDEX(Entrada_e_saida[[#All],[ITEM]:[GERADOR]],MATCH(Preventiva[[#This Row],[Geradores]],Entrada_e_saida[[#All],[GERADOR]],0),1),"")</f>
        <v>17</v>
      </c>
      <c r="U22" s="25"/>
      <c r="W22" s="39"/>
      <c r="X22" s="41"/>
      <c r="AG22" s="39"/>
      <c r="AH22" s="39"/>
      <c r="AI22" s="41"/>
    </row>
    <row r="23" spans="1:35" ht="39" customHeight="1" x14ac:dyDescent="0.3">
      <c r="A23" s="39"/>
      <c r="B23" s="39"/>
      <c r="C23" s="39"/>
      <c r="D23" s="39"/>
      <c r="G23" s="144" t="s">
        <v>204</v>
      </c>
      <c r="H23" s="144"/>
      <c r="I23" s="25" t="str">
        <f>INDEX(
    EntradaSaida!$G$5:$J$90,
    MATCH(
        Preventiva[[#This Row],[Geradores]],
        EntradaSaida!$G$5:$G$90,
        0
    ),
    4
)</f>
        <v>PR-14  - MIRANGA</v>
      </c>
      <c r="K23" s="145">
        <v>45861</v>
      </c>
      <c r="L23" s="10">
        <f>Preventiva[[#This Row],[Data da manutenção ]]+10</f>
        <v>45871</v>
      </c>
      <c r="M23" s="143" t="str">
        <f t="shared" ca="1" si="0"/>
        <v>9 Dia(s) para manutenção</v>
      </c>
      <c r="P23" s="148"/>
      <c r="Q23" s="149"/>
      <c r="R23" s="149"/>
      <c r="T23" s="25">
        <f>IFERROR(INDEX(Entrada_e_saida[[#All],[ITEM]:[GERADOR]],MATCH(Preventiva[[#This Row],[Geradores]],Entrada_e_saida[[#All],[GERADOR]],0),1),"")</f>
        <v>27</v>
      </c>
      <c r="U23" s="25"/>
      <c r="W23" s="39"/>
      <c r="X23" s="41"/>
      <c r="AG23" s="39"/>
      <c r="AH23" s="39"/>
      <c r="AI23" s="41"/>
    </row>
    <row r="24" spans="1:35" ht="39" hidden="1" customHeight="1" x14ac:dyDescent="0.3">
      <c r="A24" s="39"/>
      <c r="B24" s="39"/>
      <c r="C24" s="39"/>
      <c r="D24" s="39"/>
      <c r="G24" s="144" t="s">
        <v>170</v>
      </c>
      <c r="H24" s="144"/>
      <c r="I24" s="25" t="str">
        <f>INDEX(
    EntradaSaida!$G$5:$J$90,
    MATCH(
        Preventiva[[#This Row],[Geradores]],
        EntradaSaida!$G$5:$G$90,
        0
    ),
    4
)</f>
        <v>SPT-45 PERBRAS</v>
      </c>
      <c r="K24" s="145" t="s">
        <v>881</v>
      </c>
      <c r="L24" s="10"/>
      <c r="M24" s="143" t="str">
        <f t="shared" ca="1" si="0"/>
        <v/>
      </c>
      <c r="P24" s="148"/>
      <c r="Q24" s="149"/>
      <c r="R24" s="149"/>
      <c r="T24" s="25">
        <f>IFERROR(INDEX(Entrada_e_saida[[#All],[ITEM]:[GERADOR]],MATCH(Preventiva[[#This Row],[Geradores]],Entrada_e_saida[[#All],[GERADOR]],0),1),"")</f>
        <v>19</v>
      </c>
      <c r="U24" s="25"/>
      <c r="W24" s="39"/>
      <c r="X24" s="41"/>
      <c r="AG24" s="39"/>
      <c r="AH24" s="39"/>
      <c r="AI24" s="41"/>
    </row>
    <row r="25" spans="1:35" ht="39" customHeight="1" x14ac:dyDescent="0.3">
      <c r="A25" s="39"/>
      <c r="B25" s="39"/>
      <c r="C25" s="39"/>
      <c r="D25" s="39"/>
      <c r="G25" s="141" t="s">
        <v>133</v>
      </c>
      <c r="H25" s="142" t="s">
        <v>299</v>
      </c>
      <c r="I25" s="25" t="str">
        <f>INDEX(
    EntradaSaida!$G$5:$J$90,
    MATCH(
        Preventiva[[#This Row],[Geradores]],
        EntradaSaida!$G$5:$G$90,
        0
    ),
    4
)</f>
        <v>PR-14  - MIRANGA</v>
      </c>
      <c r="K25" s="145">
        <v>45861</v>
      </c>
      <c r="L25" s="10">
        <f>Preventiva[[#This Row],[Data da manutenção ]]+10</f>
        <v>45871</v>
      </c>
      <c r="M25" s="143" t="str">
        <f t="shared" ca="1" si="0"/>
        <v>9 Dia(s) para manutenção</v>
      </c>
      <c r="P25" s="148"/>
      <c r="Q25" s="149"/>
      <c r="R25" s="151"/>
      <c r="T25" s="25">
        <f>IFERROR(INDEX(Entrada_e_saida[[#All],[ITEM]:[GERADOR]],MATCH(Preventiva[[#This Row],[Geradores]],Entrada_e_saida[[#All],[GERADOR]],0),1),"")</f>
        <v>51</v>
      </c>
      <c r="U25" s="25"/>
      <c r="W25" s="39"/>
      <c r="X25" s="41"/>
      <c r="AG25" s="39"/>
      <c r="AH25" s="39"/>
      <c r="AI25" s="41"/>
    </row>
    <row r="26" spans="1:35" ht="39" hidden="1" customHeight="1" x14ac:dyDescent="0.3">
      <c r="A26" s="39"/>
      <c r="B26" s="39"/>
      <c r="C26" s="39"/>
      <c r="D26" s="39"/>
      <c r="G26" s="144" t="s">
        <v>180</v>
      </c>
      <c r="H26" s="144" t="s">
        <v>297</v>
      </c>
      <c r="I26" s="25" t="str">
        <f>INDEX(
    EntradaSaida!$G$5:$J$90,
    MATCH(
        Preventiva[[#This Row],[Geradores]],
        EntradaSaida!$G$5:$G$90,
        0
    ),
    4
)</f>
        <v>CASA</v>
      </c>
      <c r="K26" s="145" t="s">
        <v>280</v>
      </c>
      <c r="L26" s="10"/>
      <c r="M26" s="143" t="str">
        <f t="shared" ca="1" si="0"/>
        <v/>
      </c>
      <c r="P26" s="148">
        <v>0</v>
      </c>
      <c r="Q26" s="149"/>
      <c r="R26" s="149"/>
      <c r="T26" s="25">
        <f>IFERROR(INDEX(Entrada_e_saida[[#All],[ITEM]:[GERADOR]],MATCH(Preventiva[[#This Row],[Geradores]],Entrada_e_saida[[#All],[GERADOR]],0),1),"")</f>
        <v>21</v>
      </c>
      <c r="U26" s="25"/>
      <c r="W26" s="39"/>
      <c r="X26" s="41"/>
      <c r="AG26" s="39"/>
      <c r="AH26" s="39"/>
      <c r="AI26" s="41"/>
    </row>
    <row r="27" spans="1:35" ht="39" hidden="1" customHeight="1" x14ac:dyDescent="0.3">
      <c r="A27" s="39"/>
      <c r="B27" s="39"/>
      <c r="C27" s="39"/>
      <c r="D27" s="39"/>
      <c r="G27" s="144" t="s">
        <v>184</v>
      </c>
      <c r="H27" s="144"/>
      <c r="I27" s="25" t="str">
        <f>INDEX(
    EntradaSaida!$G$5:$J$90,
    MATCH(
        Preventiva[[#This Row],[Geradores]],
        EntradaSaida!$G$5:$G$90,
        0
    ),
    4
)</f>
        <v>USI-72 - Alto Rodrigues - RN</v>
      </c>
      <c r="K27" s="145" t="s">
        <v>280</v>
      </c>
      <c r="L27" s="10"/>
      <c r="M27" s="143" t="str">
        <f t="shared" ca="1" si="0"/>
        <v/>
      </c>
      <c r="P27" s="148"/>
      <c r="Q27" s="149"/>
      <c r="R27" s="149"/>
      <c r="T27" s="25">
        <f>IFERROR(INDEX(Entrada_e_saida[[#All],[ITEM]:[GERADOR]],MATCH(Preventiva[[#This Row],[Geradores]],Entrada_e_saida[[#All],[GERADOR]],0),1),"")</f>
        <v>22</v>
      </c>
      <c r="U27" s="25"/>
      <c r="W27" s="39"/>
      <c r="X27" s="41"/>
      <c r="AG27" s="39"/>
      <c r="AH27" s="39"/>
      <c r="AI27" s="41"/>
    </row>
    <row r="28" spans="1:35" ht="39" customHeight="1" x14ac:dyDescent="0.3">
      <c r="A28" s="39"/>
      <c r="B28" s="39"/>
      <c r="C28" s="39"/>
      <c r="D28" s="39"/>
      <c r="G28" s="144" t="s">
        <v>235</v>
      </c>
      <c r="H28" s="144"/>
      <c r="I28" s="25" t="str">
        <f>INDEX(
    EntradaSaida!$G$5:$J$90,
    MATCH(
        Preventiva[[#This Row],[Geradores]],
        EntradaSaida!$G$5:$G$90,
        0
    ),
    4
)</f>
        <v>PR-14  - MIRANGA</v>
      </c>
      <c r="K28" s="145">
        <v>45861</v>
      </c>
      <c r="L28" s="10">
        <f>Preventiva[[#This Row],[Data da manutenção ]]+10</f>
        <v>45871</v>
      </c>
      <c r="M28" s="143" t="str">
        <f t="shared" ca="1" si="0"/>
        <v>9 Dia(s) para manutenção</v>
      </c>
      <c r="P28" s="148"/>
      <c r="Q28" s="149"/>
      <c r="R28" s="149"/>
      <c r="T28" s="25">
        <f>IFERROR(INDEX(Entrada_e_saida[[#All],[ITEM]:[GERADOR]],MATCH(Preventiva[[#This Row],[Geradores]],Entrada_e_saida[[#All],[GERADOR]],0),1),"")</f>
        <v>40</v>
      </c>
      <c r="U28" s="25"/>
      <c r="W28" s="39"/>
      <c r="X28" s="41"/>
      <c r="AG28" s="39"/>
      <c r="AH28" s="39"/>
      <c r="AI28" s="41"/>
    </row>
    <row r="29" spans="1:35" ht="39" hidden="1" customHeight="1" x14ac:dyDescent="0.3">
      <c r="A29" s="39"/>
      <c r="B29" s="39"/>
      <c r="C29" s="39"/>
      <c r="D29" s="39"/>
      <c r="G29" s="144" t="s">
        <v>191</v>
      </c>
      <c r="H29" s="144" t="s">
        <v>290</v>
      </c>
      <c r="I29" s="25" t="str">
        <f>INDEX(
    EntradaSaida!$G$5:$J$90,
    MATCH(
        Preventiva[[#This Row],[Geradores]],
        EntradaSaida!$G$5:$G$90,
        0
    ),
    4
)</f>
        <v>NOVA PETRÓLEO</v>
      </c>
      <c r="K29" s="145">
        <v>45784</v>
      </c>
      <c r="L29" s="10"/>
      <c r="M29" s="143" t="str">
        <f t="shared" ca="1" si="0"/>
        <v/>
      </c>
      <c r="P29" s="148"/>
      <c r="R29" s="147"/>
      <c r="T29" s="25">
        <f>IFERROR(INDEX(Entrada_e_saida[[#All],[ITEM]:[GERADOR]],MATCH(Preventiva[[#This Row],[Geradores]],Entrada_e_saida[[#All],[GERADOR]],0),1),"")</f>
        <v>24</v>
      </c>
      <c r="U29" s="25"/>
      <c r="W29" s="39"/>
      <c r="X29" s="41"/>
      <c r="AG29" s="39"/>
      <c r="AH29" s="39"/>
      <c r="AI29" s="41"/>
    </row>
    <row r="30" spans="1:35" ht="39" customHeight="1" x14ac:dyDescent="0.3">
      <c r="A30" s="39"/>
      <c r="B30" s="39"/>
      <c r="C30" s="39"/>
      <c r="D30" s="39"/>
      <c r="G30" s="144" t="s">
        <v>15</v>
      </c>
      <c r="H30" s="144" t="s">
        <v>296</v>
      </c>
      <c r="I30" s="25" t="str">
        <f>INDEX(
    EntradaSaida!$G$5:$J$90,
    MATCH(
        Preventiva[[#This Row],[Geradores]],
        EntradaSaida!$G$5:$G$90,
        0
    ),
    4
)</f>
        <v>poço BB-20</v>
      </c>
      <c r="K30" s="229">
        <v>45859</v>
      </c>
      <c r="L30" s="10">
        <f>Preventiva[[#This Row],[Data da manutenção ]]+10</f>
        <v>45869</v>
      </c>
      <c r="M30" s="143" t="str">
        <f t="shared" ca="1" si="0"/>
        <v>7 Dia(s) para manutenção</v>
      </c>
      <c r="P30" s="148"/>
      <c r="R30" s="151"/>
      <c r="T30" s="25">
        <f>IFERROR(INDEX(Entrada_e_saida[[#All],[ITEM]:[GERADOR]],MATCH(Preventiva[[#This Row],[Geradores]],Entrada_e_saida[[#All],[GERADOR]],0),1),"")</f>
        <v>60</v>
      </c>
      <c r="U30" s="25"/>
      <c r="W30" s="39"/>
      <c r="X30" s="41"/>
      <c r="AG30" s="39"/>
      <c r="AH30" s="39"/>
      <c r="AI30" s="41"/>
    </row>
    <row r="31" spans="1:35" ht="39" customHeight="1" x14ac:dyDescent="0.3">
      <c r="A31" s="39"/>
      <c r="B31" s="39"/>
      <c r="C31" s="39"/>
      <c r="D31" s="39"/>
      <c r="G31" s="144" t="s">
        <v>126</v>
      </c>
      <c r="H31" s="142" t="s">
        <v>283</v>
      </c>
      <c r="I31" s="25" t="str">
        <f>INDEX(
    EntradaSaida!$G$5:$J$90,
    MATCH(
        Preventiva[[#This Row],[Geradores]],
        EntradaSaida!$G$5:$G$90,
        0
    ),
    4
)</f>
        <v xml:space="preserve">BRAVA - Estação Ferrolho        </v>
      </c>
      <c r="K31" s="145">
        <v>45842</v>
      </c>
      <c r="L31" s="10">
        <f>Preventiva[[#This Row],[Data da manutenção ]]+25</f>
        <v>45867</v>
      </c>
      <c r="M31" s="143" t="str">
        <f t="shared" ca="1" si="0"/>
        <v>5 Dia(s) para manutenção</v>
      </c>
      <c r="P31" s="148"/>
      <c r="Q31" s="147"/>
      <c r="R31" s="196"/>
      <c r="T31" s="25">
        <f>IFERROR(INDEX(Entrada_e_saida[[#All],[ITEM]:[GERADOR]],MATCH(Preventiva[[#This Row],[Geradores]],Entrada_e_saida[[#All],[GERADOR]],0),1),"")</f>
        <v>11</v>
      </c>
      <c r="U31" s="25"/>
      <c r="W31" s="39"/>
      <c r="X31" s="41"/>
      <c r="AG31" s="39"/>
      <c r="AH31" s="39"/>
      <c r="AI31" s="41"/>
    </row>
    <row r="32" spans="1:35" ht="39" customHeight="1" x14ac:dyDescent="0.3">
      <c r="A32" s="39"/>
      <c r="B32" s="39"/>
      <c r="C32" s="39"/>
      <c r="D32" s="39"/>
      <c r="G32" s="141" t="s">
        <v>281</v>
      </c>
      <c r="H32" s="144"/>
      <c r="I32" s="25" t="s">
        <v>282</v>
      </c>
      <c r="K32" s="145">
        <v>45776</v>
      </c>
      <c r="L32" s="10">
        <f>Preventiva[[#This Row],[Data da manutenção ]]+90</f>
        <v>45866</v>
      </c>
      <c r="M32" s="143" t="str">
        <f t="shared" ca="1" si="0"/>
        <v>4 Dia(s) para manutenção</v>
      </c>
      <c r="P32" s="148"/>
      <c r="Q32" s="149"/>
      <c r="R32" s="149"/>
      <c r="T32" s="25" t="str">
        <f>IFERROR(INDEX(Entrada_e_saida[[#All],[ITEM]:[GERADOR]],MATCH(Preventiva[[#This Row],[Geradores]],Entrada_e_saida[[#All],[GERADOR]],0),1),"")</f>
        <v/>
      </c>
      <c r="U32" s="25"/>
      <c r="W32" s="39"/>
      <c r="X32" s="41"/>
      <c r="AG32" s="39"/>
      <c r="AH32" s="39"/>
      <c r="AI32" s="41"/>
    </row>
    <row r="33" spans="1:35" ht="39" hidden="1" customHeight="1" x14ac:dyDescent="0.3">
      <c r="A33" s="39"/>
      <c r="B33" s="39"/>
      <c r="C33" s="39"/>
      <c r="D33" s="39"/>
      <c r="G33" s="144" t="s">
        <v>211</v>
      </c>
      <c r="H33" s="144"/>
      <c r="I33" s="25" t="str">
        <f>INDEX(
    EntradaSaida!$G$5:$J$90,
    MATCH(
        Preventiva[[#This Row],[Geradores]],
        EntradaSaida!$G$5:$G$90,
        0
    ),
    4
)</f>
        <v>SPT-92 - SERGIPE</v>
      </c>
      <c r="K33" s="145" t="s">
        <v>287</v>
      </c>
      <c r="L33" s="10" t="str">
        <f>IF(ISNUMBER(#REF!), K33 +#REF!, "")</f>
        <v/>
      </c>
      <c r="M33" s="143" t="str">
        <f t="shared" ca="1" si="0"/>
        <v/>
      </c>
      <c r="P33" s="148"/>
      <c r="Q33" s="149"/>
      <c r="R33" s="149"/>
      <c r="T33" s="25">
        <f>IFERROR(INDEX(Entrada_e_saida[[#All],[ITEM]:[GERADOR]],MATCH(Preventiva[[#This Row],[Geradores]],Entrada_e_saida[[#All],[GERADOR]],0),1),"")</f>
        <v>28</v>
      </c>
      <c r="U33" s="25"/>
      <c r="W33" s="39"/>
      <c r="X33" s="41"/>
      <c r="AG33" s="39"/>
      <c r="AH33" s="39"/>
      <c r="AI33" s="41"/>
    </row>
    <row r="34" spans="1:35" ht="39" customHeight="1" x14ac:dyDescent="0.3">
      <c r="A34" s="39"/>
      <c r="B34" s="39"/>
      <c r="C34" s="39"/>
      <c r="D34" s="39"/>
      <c r="G34" s="141" t="s">
        <v>244</v>
      </c>
      <c r="H34" s="142"/>
      <c r="I34" s="25" t="str">
        <f>INDEX(
    EntradaSaida!$G$5:$J$63,
    MATCH(
        Preventiva[[#This Row],[Geradores]],
        EntradaSaida!$G$5:$G$63,
        0
    ),
    4
)</f>
        <v>BRAVA Candeias  SDS-01</v>
      </c>
      <c r="K34" s="146">
        <v>45855</v>
      </c>
      <c r="L34" s="10">
        <f>Preventiva[[#This Row],[Data da manutenção ]]+10</f>
        <v>45865</v>
      </c>
      <c r="M34" s="143" t="str">
        <f t="shared" ca="1" si="0"/>
        <v>3 Dia(s) para manutenção</v>
      </c>
      <c r="P34" s="148"/>
      <c r="Q34" s="149"/>
      <c r="R34" s="149"/>
      <c r="T34" s="25">
        <f>IFERROR(INDEX(Entrada_e_saida[[#All],[ITEM]:[GERADOR]],MATCH(Preventiva[[#This Row],[Geradores]],Entrada_e_saida[[#All],[GERADOR]],0),1),"")</f>
        <v>42</v>
      </c>
      <c r="U34" s="25"/>
      <c r="W34" s="39"/>
      <c r="X34" s="41"/>
      <c r="AG34" s="39"/>
      <c r="AH34" s="39"/>
      <c r="AI34" s="41"/>
    </row>
    <row r="35" spans="1:35" ht="39" hidden="1" customHeight="1" x14ac:dyDescent="0.3">
      <c r="A35" s="39"/>
      <c r="B35" s="39"/>
      <c r="C35" s="39"/>
      <c r="D35" s="39"/>
      <c r="G35" s="144" t="s">
        <v>216</v>
      </c>
      <c r="H35" s="144" t="s">
        <v>928</v>
      </c>
      <c r="I35" s="25" t="str">
        <f>INDEX(
    EntradaSaida!$G$5:$J$90,
    MATCH(
        Preventiva[[#This Row],[Geradores]],
        EntradaSaida!$G$5:$G$90,
        0
    ),
    4
)</f>
        <v>CASA</v>
      </c>
      <c r="K35" s="145" t="s">
        <v>280</v>
      </c>
      <c r="L35" s="10"/>
      <c r="M35" s="143" t="str">
        <f t="shared" ca="1" si="0"/>
        <v/>
      </c>
      <c r="P35" s="148"/>
      <c r="Q35" s="149"/>
      <c r="R35" s="215"/>
      <c r="T35" s="25">
        <f>IFERROR(INDEX(Entrada_e_saida[[#All],[ITEM]:[GERADOR]],MATCH(Preventiva[[#This Row],[Geradores]],Entrada_e_saida[[#All],[GERADOR]],0),1),"")</f>
        <v>30</v>
      </c>
      <c r="U35" s="25"/>
      <c r="W35" s="39"/>
      <c r="X35" s="41"/>
      <c r="AG35" s="39"/>
      <c r="AH35" s="39"/>
      <c r="AI35" s="41"/>
    </row>
    <row r="36" spans="1:35" ht="39" customHeight="1" x14ac:dyDescent="0.3">
      <c r="A36" s="39"/>
      <c r="B36" s="39"/>
      <c r="C36" s="39"/>
      <c r="D36" s="39"/>
      <c r="G36" s="141" t="s">
        <v>291</v>
      </c>
      <c r="H36" s="144"/>
      <c r="I36" s="25" t="str">
        <f>INDEX(
    EntradaSaida!$G$5:$J$63,
    MATCH(
        Preventiva[[#This Row],[Geradores]],
        EntradaSaida!$G$5:$G$63,
        0
    ),
    4
)</f>
        <v>BRAVA - CX - POÇO 105</v>
      </c>
      <c r="K36" s="197">
        <v>45855</v>
      </c>
      <c r="L36" s="145">
        <f>Preventiva[[#This Row],[Data da manutenção ]]+10</f>
        <v>45865</v>
      </c>
      <c r="M36" s="143" t="str">
        <f t="shared" ca="1" si="0"/>
        <v>3 Dia(s) para manutenção</v>
      </c>
      <c r="R36" s="151"/>
      <c r="T36" s="25">
        <f>IFERROR(INDEX(Entrada_e_saida[[#All],[ITEM]:[GERADOR]],MATCH(Preventiva[[#This Row],[Geradores]],Entrada_e_saida[[#All],[GERADOR]],0),1),"")</f>
        <v>54</v>
      </c>
      <c r="U36" s="25"/>
      <c r="W36" s="39"/>
      <c r="X36" s="41"/>
      <c r="AG36" s="39"/>
      <c r="AH36" s="39"/>
      <c r="AI36" s="41"/>
    </row>
    <row r="37" spans="1:35" ht="39" hidden="1" customHeight="1" x14ac:dyDescent="0.3">
      <c r="A37" s="39"/>
      <c r="B37" s="39"/>
      <c r="C37" s="39"/>
      <c r="D37" s="39"/>
      <c r="G37" s="141" t="s">
        <v>508</v>
      </c>
      <c r="H37" s="144"/>
      <c r="I37" s="25" t="str">
        <f>INDEX(
    EntradaSaida!$G$5:$J$63,
    MATCH(
        Preventiva[[#This Row],[Geradores]],
        EntradaSaida!$G$5:$G$63,
        0
    ),
    4
)</f>
        <v>CASA</v>
      </c>
      <c r="M37" s="143" t="str">
        <f t="shared" ca="1" si="0"/>
        <v/>
      </c>
      <c r="P37" s="148"/>
      <c r="Q37" s="149"/>
      <c r="R37" s="151"/>
      <c r="T37" s="25">
        <f>IFERROR(INDEX(Entrada_e_saida[[#All],[ITEM]:[GERADOR]],MATCH(Preventiva[[#This Row],[Geradores]],Entrada_e_saida[[#All],[GERADOR]],0),1),"")</f>
        <v>32</v>
      </c>
      <c r="U37" s="25"/>
      <c r="W37" s="39"/>
      <c r="X37" s="41"/>
      <c r="AG37" s="39"/>
      <c r="AH37" s="39"/>
      <c r="AI37" s="41"/>
    </row>
    <row r="38" spans="1:35" ht="39" hidden="1" customHeight="1" x14ac:dyDescent="0.3">
      <c r="A38" s="39"/>
      <c r="B38" s="39"/>
      <c r="C38" s="39"/>
      <c r="D38" s="39"/>
      <c r="G38" s="144" t="s">
        <v>220</v>
      </c>
      <c r="H38" s="144"/>
      <c r="I38" s="25" t="str">
        <f>INDEX(
    EntradaSaida!$G$5:$J$90,
    MATCH(
        Preventiva[[#This Row],[Geradores]],
        EntradaSaida!$G$5:$G$90,
        0
    ),
    4
)</f>
        <v>SPT-23 - Alagoas</v>
      </c>
      <c r="K38" s="10" t="s">
        <v>280</v>
      </c>
      <c r="L38" s="10"/>
      <c r="M38" s="143" t="str">
        <f t="shared" ca="1" si="0"/>
        <v/>
      </c>
      <c r="P38" s="148"/>
      <c r="Q38" s="149"/>
      <c r="R38" s="149"/>
      <c r="T38" s="25">
        <f>IFERROR(INDEX(Entrada_e_saida[[#All],[ITEM]:[GERADOR]],MATCH(Preventiva[[#This Row],[Geradores]],Entrada_e_saida[[#All],[GERADOR]],0),1),"")</f>
        <v>33</v>
      </c>
      <c r="U38" s="25"/>
      <c r="W38" s="39"/>
      <c r="X38" s="41"/>
      <c r="AG38" s="39"/>
      <c r="AH38" s="39"/>
      <c r="AI38" s="41"/>
    </row>
    <row r="39" spans="1:35" ht="39" customHeight="1" x14ac:dyDescent="0.3">
      <c r="A39" s="39"/>
      <c r="B39" s="39"/>
      <c r="C39" s="39"/>
      <c r="D39" s="39"/>
      <c r="G39" s="144" t="s">
        <v>214</v>
      </c>
      <c r="H39" s="144"/>
      <c r="I39" s="25" t="str">
        <f>INDEX(
    EntradaSaida!$G$5:$J$90,
    MATCH(
        Preventiva[[#This Row],[Geradores]],
        EntradaSaida!$G$5:$G$90,
        0
    ),
    4
)</f>
        <v>ATACADÃO</v>
      </c>
      <c r="K39" s="145">
        <v>45854</v>
      </c>
      <c r="L39" s="10">
        <f>Preventiva[[#This Row],[Data da manutenção ]]+10</f>
        <v>45864</v>
      </c>
      <c r="M39" s="143" t="str">
        <f t="shared" ref="M39:M70" ca="1" si="1">IFERROR(
    IF(O39&lt;&gt;"",
       "Quitado",
       IF(L39="",
          "",
          IF(L39-TODAY()&gt;0,
             L39-TODAY() &amp; " Dia(s) para manutenção",
             IF(L39-TODAY()=0,
                "Manutenção hoje",
                IF(L39-TODAY()&lt;0,
                   ABS(L39-TODAY()) &amp; " Dia(s) Vencidos",
                   "")
             )
          )
       )
    ),
    "Digite uma Data"
)</f>
        <v>2 Dia(s) para manutenção</v>
      </c>
      <c r="P39" s="148"/>
      <c r="R39" s="147"/>
      <c r="T39" s="25">
        <f>IFERROR(INDEX(Entrada_e_saida[[#All],[ITEM]:[GERADOR]],MATCH(Preventiva[[#This Row],[Geradores]],Entrada_e_saida[[#All],[GERADOR]],0),1),"")</f>
        <v>29</v>
      </c>
      <c r="U39" s="25"/>
      <c r="W39" s="39"/>
      <c r="X39" s="41"/>
      <c r="AG39" s="39"/>
      <c r="AH39" s="39"/>
      <c r="AI39" s="41"/>
    </row>
    <row r="40" spans="1:35" ht="39" customHeight="1" x14ac:dyDescent="0.3">
      <c r="A40" s="39"/>
      <c r="B40" s="39"/>
      <c r="C40" s="39"/>
      <c r="D40" s="39"/>
      <c r="G40" s="144" t="s">
        <v>120</v>
      </c>
      <c r="H40" s="144"/>
      <c r="I40" s="25" t="str">
        <f>INDEX(
    EntradaSaida!$G$5:$J$90,
    MATCH(
        Preventiva[[#This Row],[Geradores]],
        EntradaSaida!$G$5:$G$90,
        0
    ),
    4
)</f>
        <v>PERBRAS - USI 77</v>
      </c>
      <c r="K40" s="131">
        <v>45853</v>
      </c>
      <c r="L40" s="10">
        <f>Preventiva[[#This Row],[Data da manutenção ]]+10</f>
        <v>45863</v>
      </c>
      <c r="M40" s="143" t="str">
        <f t="shared" ca="1" si="1"/>
        <v>1 Dia(s) para manutenção</v>
      </c>
      <c r="P40" s="148"/>
      <c r="Q40" s="149"/>
      <c r="R40" s="151"/>
      <c r="T40" s="25">
        <f>IFERROR(INDEX(Entrada_e_saida[[#All],[ITEM]:[GERADOR]],MATCH(Preventiva[[#This Row],[Geradores]],Entrada_e_saida[[#All],[GERADOR]],0),1),"")</f>
        <v>10</v>
      </c>
      <c r="U40" s="25"/>
      <c r="W40" s="39"/>
      <c r="X40" s="41"/>
      <c r="AG40" s="39"/>
      <c r="AH40" s="39"/>
      <c r="AI40" s="41"/>
    </row>
    <row r="41" spans="1:35" ht="39" hidden="1" customHeight="1" x14ac:dyDescent="0.3">
      <c r="A41" s="39"/>
      <c r="B41" s="39"/>
      <c r="C41" s="39"/>
      <c r="D41" s="39"/>
      <c r="G41" s="144" t="s">
        <v>230</v>
      </c>
      <c r="H41" s="144"/>
      <c r="I41" s="25" t="str">
        <f>INDEX(
    EntradaSaida!$G$5:$J$90,
    MATCH(
        Preventiva[[#This Row],[Geradores]],
        EntradaSaida!$G$5:$G$90,
        0
    ),
    4
)</f>
        <v>SPT-23 - Alagoas</v>
      </c>
      <c r="L41" s="10"/>
      <c r="M41" s="143" t="str">
        <f t="shared" ca="1" si="1"/>
        <v/>
      </c>
      <c r="P41" s="148"/>
      <c r="Q41" s="149"/>
      <c r="R41" s="149"/>
      <c r="T41" s="25">
        <f>IFERROR(INDEX(Entrada_e_saida[[#All],[ITEM]:[GERADOR]],MATCH(Preventiva[[#This Row],[Geradores]],Entrada_e_saida[[#All],[GERADOR]],0),1),"")</f>
        <v>36</v>
      </c>
      <c r="U41" s="25"/>
      <c r="W41" s="39"/>
      <c r="X41" s="41"/>
      <c r="AG41" s="39"/>
      <c r="AH41" s="39"/>
      <c r="AI41" s="41"/>
    </row>
    <row r="42" spans="1:35" ht="39" customHeight="1" x14ac:dyDescent="0.3">
      <c r="A42" s="39"/>
      <c r="B42" s="39"/>
      <c r="C42" s="39"/>
      <c r="D42" s="39"/>
      <c r="G42" s="144" t="s">
        <v>158</v>
      </c>
      <c r="H42" s="144"/>
      <c r="I42" s="25" t="str">
        <f>INDEX(
    EntradaSaida!$G$5:$J$90,
    MATCH(
        Preventiva[[#This Row],[Geradores]],
        EntradaSaida!$G$5:$G$90,
        0
    ),
    4
)</f>
        <v>DRS - JACUÍPE POÇO 28</v>
      </c>
      <c r="K42" s="145">
        <v>45853</v>
      </c>
      <c r="L42" s="10">
        <f>Preventiva[[#This Row],[Data da manutenção ]]+10</f>
        <v>45863</v>
      </c>
      <c r="M42" s="143" t="str">
        <f t="shared" ca="1" si="1"/>
        <v>1 Dia(s) para manutenção</v>
      </c>
      <c r="P42" s="148"/>
      <c r="R42" s="216"/>
      <c r="T42" s="25">
        <f>IFERROR(INDEX(Entrada_e_saida[[#All],[ITEM]:[GERADOR]],MATCH(Preventiva[[#This Row],[Geradores]],Entrada_e_saida[[#All],[GERADOR]],0),1),"")</f>
        <v>16</v>
      </c>
      <c r="U42" s="216"/>
      <c r="W42" s="39"/>
      <c r="X42" s="41"/>
      <c r="AG42" s="39"/>
      <c r="AH42" s="39"/>
      <c r="AI42" s="41"/>
    </row>
    <row r="43" spans="1:35" ht="39" hidden="1" customHeight="1" x14ac:dyDescent="0.3">
      <c r="A43" s="39"/>
      <c r="B43" s="39"/>
      <c r="C43" s="39"/>
      <c r="D43" s="39"/>
      <c r="G43" s="141" t="s">
        <v>302</v>
      </c>
      <c r="H43" s="173"/>
      <c r="I43" s="25" t="str">
        <f>INDEX(
    EntradaSaida!$G$5:$J$63,
    MATCH(
        Preventiva[[#This Row],[Geradores]],
        EntradaSaida!$G$5:$G$63,
        0
    ),
    4
)</f>
        <v xml:space="preserve"> spt 80 Alagoas</v>
      </c>
      <c r="K43" s="145" t="s">
        <v>303</v>
      </c>
      <c r="M43" s="143" t="str">
        <f t="shared" ca="1" si="1"/>
        <v/>
      </c>
      <c r="R43" s="151"/>
      <c r="T43" s="25">
        <f>IFERROR(INDEX(Entrada_e_saida[[#All],[ITEM]:[GERADOR]],MATCH(Preventiva[[#This Row],[Geradores]],Entrada_e_saida[[#All],[GERADOR]],0),1),"")</f>
        <v>38</v>
      </c>
      <c r="U43" s="25"/>
      <c r="W43" s="39"/>
      <c r="X43" s="41"/>
      <c r="AG43" s="39"/>
      <c r="AH43" s="39"/>
      <c r="AI43" s="41"/>
    </row>
    <row r="44" spans="1:35" ht="39" customHeight="1" x14ac:dyDescent="0.3">
      <c r="A44" s="39"/>
      <c r="B44" s="39"/>
      <c r="C44" s="39"/>
      <c r="D44" s="39"/>
      <c r="G44" s="141" t="s">
        <v>277</v>
      </c>
      <c r="H44" s="142"/>
      <c r="I44" s="25" t="str">
        <f>INDEX(
    EntradaSaida!$G$5:$J$63,
    MATCH(
        Preventiva[[#This Row],[Geradores]],
        EntradaSaida!$G$5:$G$63,
        0
    ),
    4
)</f>
        <v>PERBRAS - USI 77</v>
      </c>
      <c r="K44" s="145">
        <v>45850</v>
      </c>
      <c r="L44" s="145">
        <f>Preventiva[[#This Row],[Data da manutenção ]]+10</f>
        <v>45860</v>
      </c>
      <c r="M44" s="143" t="str">
        <f t="shared" ca="1" si="1"/>
        <v>2 Dia(s) Vencidos</v>
      </c>
      <c r="P44" s="148"/>
      <c r="Q44" s="149"/>
      <c r="R44" s="149"/>
      <c r="T44" s="25">
        <f>IFERROR(INDEX(Entrada_e_saida[[#All],[ITEM]:[GERADOR]],MATCH(Preventiva[[#This Row],[Geradores]],Entrada_e_saida[[#All],[GERADOR]],0),1),"")</f>
        <v>31</v>
      </c>
      <c r="U44" s="25"/>
      <c r="W44" s="39"/>
      <c r="X44" s="41"/>
      <c r="AG44" s="39"/>
      <c r="AH44" s="39"/>
      <c r="AI44" s="41"/>
    </row>
    <row r="45" spans="1:35" ht="39" customHeight="1" x14ac:dyDescent="0.3">
      <c r="A45" s="39"/>
      <c r="B45" s="39"/>
      <c r="C45" s="39"/>
      <c r="D45" s="39"/>
      <c r="G45" s="144" t="s">
        <v>224</v>
      </c>
      <c r="H45" s="144"/>
      <c r="I45" s="25" t="str">
        <f>INDEX(
    EntradaSaida!$G$5:$J$90,
    MATCH(
        Preventiva[[#This Row],[Geradores]],
        EntradaSaida!$G$5:$G$90,
        0
    ),
    4
)</f>
        <v>JA0040 + Reservatório + Contensão + Grade</v>
      </c>
      <c r="K45" s="145">
        <v>45850</v>
      </c>
      <c r="L45" s="10">
        <f>Preventiva[[#This Row],[Data da manutenção ]]+10</f>
        <v>45860</v>
      </c>
      <c r="M45" s="143" t="str">
        <f t="shared" ca="1" si="1"/>
        <v>2 Dia(s) Vencidos</v>
      </c>
      <c r="P45" s="148"/>
      <c r="Q45" s="149"/>
      <c r="R45" s="149"/>
      <c r="T45" s="25">
        <f>IFERROR(INDEX(Entrada_e_saida[[#All],[ITEM]:[GERADOR]],MATCH(Preventiva[[#This Row],[Geradores]],Entrada_e_saida[[#All],[GERADOR]],0),1),"")</f>
        <v>35</v>
      </c>
      <c r="U45" s="25"/>
      <c r="W45" s="39"/>
      <c r="X45" s="41"/>
      <c r="AG45" s="39"/>
      <c r="AH45" s="39"/>
      <c r="AI45" s="41"/>
    </row>
    <row r="46" spans="1:35" ht="39" hidden="1" customHeight="1" x14ac:dyDescent="0.3">
      <c r="A46" s="39"/>
      <c r="B46" s="39"/>
      <c r="C46" s="39"/>
      <c r="D46" s="39"/>
      <c r="G46" s="144" t="s">
        <v>237</v>
      </c>
      <c r="H46" s="144"/>
      <c r="I46" s="25" t="str">
        <f>INDEX(
    EntradaSaida!$G$5:$J$63,
    MATCH(
        Preventiva[[#This Row],[Geradores]],
        EntradaSaida!$G$5:$G$63,
        0
    ),
    4
)</f>
        <v>NOVA PETRÓLEO</v>
      </c>
      <c r="K46" s="145" t="s">
        <v>285</v>
      </c>
      <c r="M46" s="143" t="str">
        <f t="shared" ca="1" si="1"/>
        <v/>
      </c>
      <c r="P46" s="148"/>
      <c r="Q46" s="152">
        <v>12519</v>
      </c>
      <c r="R46" s="149"/>
      <c r="S46" s="25" t="s">
        <v>298</v>
      </c>
      <c r="T46" s="25">
        <f>IFERROR(INDEX(Entrada_e_saida[[#All],[ITEM]:[GERADOR]],MATCH(Preventiva[[#This Row],[Geradores]],Entrada_e_saida[[#All],[GERADOR]],0),1),"")</f>
        <v>41</v>
      </c>
      <c r="U46" s="25"/>
      <c r="W46" s="39"/>
      <c r="X46" s="41"/>
      <c r="AG46" s="39"/>
      <c r="AH46" s="39"/>
      <c r="AI46" s="41"/>
    </row>
    <row r="47" spans="1:35" ht="39" customHeight="1" x14ac:dyDescent="0.3">
      <c r="A47" s="39"/>
      <c r="B47" s="39"/>
      <c r="C47" s="39"/>
      <c r="D47" s="39"/>
      <c r="G47" s="144" t="s">
        <v>232</v>
      </c>
      <c r="H47" s="144" t="s">
        <v>286</v>
      </c>
      <c r="I47" s="25" t="str">
        <f>INDEX(
    EntradaSaida!$G$5:$J$90,
    MATCH(
        Preventiva[[#This Row],[Geradores]],
        EntradaSaida!$G$5:$G$90,
        0
    ),
    4
)</f>
        <v xml:space="preserve"> PR - 04 CAMPO DE TIÊ MIRANGA</v>
      </c>
      <c r="K47" s="145">
        <v>45846</v>
      </c>
      <c r="L47" s="10">
        <f>Preventiva[[#This Row],[Data da manutenção ]]+10</f>
        <v>45856</v>
      </c>
      <c r="M47" s="143" t="str">
        <f t="shared" ca="1" si="1"/>
        <v>6 Dia(s) Vencidos</v>
      </c>
      <c r="P47" s="148"/>
      <c r="R47" s="149"/>
      <c r="T47" s="25">
        <f>IFERROR(INDEX(Entrada_e_saida[[#All],[ITEM]:[GERADOR]],MATCH(Preventiva[[#This Row],[Geradores]],Entrada_e_saida[[#All],[GERADOR]],0),1),"")</f>
        <v>37</v>
      </c>
      <c r="U47" s="25"/>
      <c r="W47" s="39"/>
      <c r="X47" s="41"/>
      <c r="AG47" s="39"/>
      <c r="AH47" s="39"/>
      <c r="AI47" s="41"/>
    </row>
    <row r="48" spans="1:35" ht="39" customHeight="1" x14ac:dyDescent="0.3">
      <c r="A48" s="39"/>
      <c r="B48" s="39"/>
      <c r="C48" s="39"/>
      <c r="D48" s="39"/>
      <c r="G48" s="144" t="s">
        <v>222</v>
      </c>
      <c r="H48" s="144"/>
      <c r="I48" s="25" t="str">
        <f>INDEX(
    EntradaSaida!$G$5:$J$90,
    MATCH(
        Preventiva[[#This Row],[Geradores]],
        EntradaSaida!$G$5:$G$90,
        0
    ),
    4
) &amp; " contensão e reservatório | extintor "</f>
        <v xml:space="preserve">PETRO - SUS 13 contensão e reservatório | extintor </v>
      </c>
      <c r="K48" s="145">
        <v>45842</v>
      </c>
      <c r="L48" s="10">
        <f>Preventiva[[#This Row],[Data da manutenção ]]+10</f>
        <v>45852</v>
      </c>
      <c r="M48" s="143" t="str">
        <f t="shared" ca="1" si="1"/>
        <v>10 Dia(s) Vencidos</v>
      </c>
      <c r="P48" s="148"/>
      <c r="Q48" s="149"/>
      <c r="R48" s="149"/>
      <c r="T48" s="25">
        <f>IFERROR(INDEX(Entrada_e_saida[[#All],[ITEM]:[GERADOR]],MATCH(Preventiva[[#This Row],[Geradores]],Entrada_e_saida[[#All],[GERADOR]],0),1),"")</f>
        <v>34</v>
      </c>
      <c r="U48" s="25"/>
      <c r="W48" s="39"/>
      <c r="X48" s="41"/>
      <c r="AG48" s="39"/>
      <c r="AH48" s="39"/>
      <c r="AI48" s="41"/>
    </row>
    <row r="49" spans="1:35" ht="39" hidden="1" customHeight="1" x14ac:dyDescent="0.3">
      <c r="A49" s="39"/>
      <c r="B49" s="39"/>
      <c r="C49" s="39"/>
      <c r="D49" s="39"/>
      <c r="G49" s="144" t="s">
        <v>254</v>
      </c>
      <c r="H49" s="144"/>
      <c r="I49" s="25" t="str">
        <f>INDEX(
    EntradaSaida!$G$5:$J$90,
    MATCH(
        Preventiva[[#This Row],[Geradores]],
        EntradaSaida!$G$5:$G$90,
        0
    ),
    4
)</f>
        <v>CASA</v>
      </c>
      <c r="K49" s="145" t="s">
        <v>280</v>
      </c>
      <c r="L49" s="10"/>
      <c r="M49" s="143" t="str">
        <f t="shared" ca="1" si="1"/>
        <v/>
      </c>
      <c r="P49" s="148"/>
      <c r="Q49" s="149"/>
      <c r="R49" s="149"/>
      <c r="T49" s="25">
        <f>IFERROR(INDEX(Entrada_e_saida[[#All],[ITEM]:[GERADOR]],MATCH(Preventiva[[#This Row],[Geradores]],Entrada_e_saida[[#All],[GERADOR]],0),1),"")</f>
        <v>45</v>
      </c>
      <c r="U49" s="25"/>
      <c r="W49" s="39"/>
      <c r="X49" s="41"/>
      <c r="AG49" s="39"/>
      <c r="AH49" s="39"/>
      <c r="AI49" s="41"/>
    </row>
    <row r="50" spans="1:35" ht="39" customHeight="1" x14ac:dyDescent="0.3">
      <c r="A50" s="39"/>
      <c r="B50" s="39"/>
      <c r="C50" s="39"/>
      <c r="D50" s="39"/>
      <c r="G50" s="141" t="s">
        <v>185</v>
      </c>
      <c r="H50" s="144"/>
      <c r="I50" s="25" t="str">
        <f>INDEX(
    EntradaSaida!$G$5:$J$90,
    MATCH(
        Preventiva[[#This Row],[Geradores]],
        EntradaSaida!$G$5:$G$90,
        0
    ),
    4
)</f>
        <v xml:space="preserve"> PR - 04 CAMPO DE TIÊ MIRANGA</v>
      </c>
      <c r="K50" s="145">
        <v>45839</v>
      </c>
      <c r="L50" s="145">
        <f>Preventiva[[#This Row],[Data da manutenção ]]+10</f>
        <v>45849</v>
      </c>
      <c r="M50" s="143" t="str">
        <f t="shared" ca="1" si="1"/>
        <v>13 Dia(s) Vencidos</v>
      </c>
      <c r="P50" s="154"/>
      <c r="R50" s="147"/>
      <c r="T50" s="25">
        <f>IFERROR(INDEX(Entrada_e_saida[[#All],[ITEM]:[GERADOR]],MATCH(Preventiva[[#This Row],[Geradores]],Entrada_e_saida[[#All],[GERADOR]],0),1),"")</f>
        <v>47</v>
      </c>
      <c r="U50" s="25"/>
      <c r="W50" s="39"/>
      <c r="X50" s="41"/>
      <c r="AG50" s="39"/>
      <c r="AH50" s="39"/>
      <c r="AI50" s="41"/>
    </row>
    <row r="51" spans="1:35" ht="39" customHeight="1" x14ac:dyDescent="0.3">
      <c r="A51" s="39"/>
      <c r="B51" s="39"/>
      <c r="C51" s="39"/>
      <c r="D51" s="39"/>
      <c r="G51" s="144" t="s">
        <v>200</v>
      </c>
      <c r="H51" s="144"/>
      <c r="I51" s="25" t="str">
        <f>INDEX(
    EntradaSaida!$G$5:$J$90,
    MATCH(
        Preventiva[[#This Row],[Geradores]],
        EntradaSaida!$G$5:$G$90,
        0
    ),
    4
)</f>
        <v>Vultur oil</v>
      </c>
      <c r="K51" s="145">
        <v>45824</v>
      </c>
      <c r="L51" s="10">
        <f>Preventiva[[#This Row],[Data da manutenção ]]+20</f>
        <v>45844</v>
      </c>
      <c r="M51" s="143" t="str">
        <f t="shared" ca="1" si="1"/>
        <v>18 Dia(s) Vencidos</v>
      </c>
      <c r="P51" s="148"/>
      <c r="Q51" s="149"/>
      <c r="R51" s="149"/>
      <c r="T51" s="25">
        <f>IFERROR(INDEX(Entrada_e_saida[[#All],[ITEM]:[GERADOR]],MATCH(Preventiva[[#This Row],[Geradores]],Entrada_e_saida[[#All],[GERADOR]],0),1),"")</f>
        <v>26</v>
      </c>
      <c r="U51" s="25"/>
      <c r="W51" s="39"/>
      <c r="X51" s="41"/>
      <c r="AG51" s="39"/>
      <c r="AH51" s="39"/>
      <c r="AI51" s="41"/>
    </row>
    <row r="52" spans="1:35" ht="39" customHeight="1" x14ac:dyDescent="0.3">
      <c r="A52" s="39"/>
      <c r="B52" s="39"/>
      <c r="C52" s="39"/>
      <c r="D52" s="39"/>
      <c r="G52" s="144" t="s">
        <v>249</v>
      </c>
      <c r="H52" s="144"/>
      <c r="I52" s="25" t="str">
        <f>INDEX(
    EntradaSaida!$G$5:$J$90,
    MATCH(
        Preventiva[[#This Row],[Geradores]],
        EntradaSaida!$G$5:$G$90,
        0
    ),
    4
)</f>
        <v xml:space="preserve"> PR - 04 CAMPO DE TIÊ MIRANGA</v>
      </c>
      <c r="K52" s="145">
        <v>45820</v>
      </c>
      <c r="L52" s="10">
        <f>Preventiva[[#This Row],[Data da manutenção ]]+23</f>
        <v>45843</v>
      </c>
      <c r="M52" s="143" t="str">
        <f t="shared" ca="1" si="1"/>
        <v>19 Dia(s) Vencidos</v>
      </c>
      <c r="P52" s="148"/>
      <c r="Q52" s="149"/>
      <c r="R52" s="151"/>
      <c r="T52" s="25">
        <f>IFERROR(INDEX(Entrada_e_saida[[#All],[ITEM]:[GERADOR]],MATCH(Preventiva[[#This Row],[Geradores]],Entrada_e_saida[[#All],[GERADOR]],0),1),"")</f>
        <v>43</v>
      </c>
      <c r="U52" s="25"/>
      <c r="W52" s="39"/>
      <c r="X52" s="41"/>
      <c r="AG52" s="39"/>
      <c r="AH52" s="39"/>
      <c r="AI52" s="41"/>
    </row>
    <row r="53" spans="1:35" ht="39" hidden="1" customHeight="1" x14ac:dyDescent="0.3">
      <c r="A53" s="39"/>
      <c r="B53" s="39"/>
      <c r="C53" s="39"/>
      <c r="D53" s="39"/>
      <c r="G53" s="141" t="s">
        <v>259</v>
      </c>
      <c r="H53" s="144" t="s">
        <v>301</v>
      </c>
      <c r="I53" s="25" t="str">
        <f>INDEX(
    EntradaSaida!$G$5:$J$90,
    MATCH(
        Preventiva[[#This Row],[Geradores]],
        EntradaSaida!$G$5:$G$90,
        0
    ),
    4
)</f>
        <v>CASA</v>
      </c>
      <c r="K53" s="145" t="s">
        <v>280</v>
      </c>
      <c r="L53" s="10"/>
      <c r="M53" s="143" t="str">
        <f t="shared" ca="1" si="1"/>
        <v/>
      </c>
      <c r="P53" s="148"/>
      <c r="Q53" s="149"/>
      <c r="R53" s="149"/>
      <c r="T53" s="25">
        <f>IFERROR(INDEX(Entrada_e_saida[[#All],[ITEM]:[GERADOR]],MATCH(Preventiva[[#This Row],[Geradores]],Entrada_e_saida[[#All],[GERADOR]],0),1),"")</f>
        <v>49</v>
      </c>
      <c r="U53" s="25"/>
      <c r="W53" s="39"/>
      <c r="X53" s="41"/>
      <c r="AG53" s="39"/>
      <c r="AH53" s="39"/>
      <c r="AI53" s="41"/>
    </row>
    <row r="54" spans="1:35" ht="39" hidden="1" customHeight="1" x14ac:dyDescent="0.3">
      <c r="A54" s="39"/>
      <c r="B54" s="39"/>
      <c r="C54" s="39"/>
      <c r="D54" s="39"/>
      <c r="G54" s="141" t="s">
        <v>293</v>
      </c>
      <c r="H54" s="144" t="s">
        <v>294</v>
      </c>
      <c r="I54" s="25" t="str">
        <f>INDEX(
    EntradaSaida!$G$5:$J$63,
    MATCH(
        Preventiva[[#This Row],[Geradores]],
        EntradaSaida!$G$5:$G$63,
        0
    ),
    4
)</f>
        <v>CASA</v>
      </c>
      <c r="K54" s="145" t="s">
        <v>280</v>
      </c>
      <c r="M54" s="143" t="str">
        <f t="shared" ca="1" si="1"/>
        <v/>
      </c>
      <c r="R54" s="151"/>
      <c r="T54" s="25">
        <f>IFERROR(INDEX(Entrada_e_saida[[#All],[ITEM]:[GERADOR]],MATCH(Preventiva[[#This Row],[Geradores]],Entrada_e_saida[[#All],[GERADOR]],0),1),"")</f>
        <v>50</v>
      </c>
      <c r="U54" s="25"/>
      <c r="W54" s="39"/>
      <c r="X54" s="41"/>
      <c r="AG54" s="39"/>
      <c r="AH54" s="39"/>
      <c r="AI54" s="41"/>
    </row>
    <row r="55" spans="1:35" ht="39" customHeight="1" x14ac:dyDescent="0.3">
      <c r="A55" s="39"/>
      <c r="B55" s="39"/>
      <c r="C55" s="39"/>
      <c r="D55" s="39"/>
      <c r="G55" s="141" t="s">
        <v>883</v>
      </c>
      <c r="H55" s="144"/>
      <c r="I55" s="25" t="s">
        <v>882</v>
      </c>
      <c r="K55" s="145">
        <v>45842</v>
      </c>
      <c r="L55" s="145">
        <v>45841</v>
      </c>
      <c r="M55" s="143" t="str">
        <f t="shared" ca="1" si="1"/>
        <v>21 Dia(s) Vencidos</v>
      </c>
      <c r="R55" s="151"/>
      <c r="T55" s="25" t="str">
        <f>IFERROR(INDEX(Entrada_e_saida[[#All],[ITEM]:[GERADOR]],MATCH(Preventiva[[#This Row],[Geradores]],Entrada_e_saida[[#All],[GERADOR]],0),1),"")</f>
        <v/>
      </c>
      <c r="U55" s="25"/>
      <c r="W55" s="39"/>
      <c r="X55" s="41"/>
      <c r="AG55" s="39"/>
      <c r="AH55" s="39"/>
      <c r="AI55" s="41"/>
    </row>
    <row r="56" spans="1:35" ht="39" hidden="1" customHeight="1" x14ac:dyDescent="0.3">
      <c r="A56" s="39"/>
      <c r="B56" s="39"/>
      <c r="C56" s="39"/>
      <c r="D56" s="39"/>
      <c r="G56" s="141" t="s">
        <v>260</v>
      </c>
      <c r="H56" s="144" t="s">
        <v>292</v>
      </c>
      <c r="I56" s="25" t="str">
        <f>INDEX(
    EntradaSaida!$G$5:$J$90,
    MATCH(
        Preventiva[[#This Row],[Geradores]],
        EntradaSaida!$G$5:$G$90,
        0
    ),
    4
)</f>
        <v>PR-17</v>
      </c>
      <c r="K56" s="145" t="s">
        <v>280</v>
      </c>
      <c r="L56" s="10"/>
      <c r="M56" s="143" t="str">
        <f t="shared" ca="1" si="1"/>
        <v/>
      </c>
      <c r="Q56" s="149"/>
      <c r="R56" s="149"/>
      <c r="T56" s="25">
        <f>IFERROR(INDEX(Entrada_e_saida[[#All],[ITEM]:[GERADOR]],MATCH(Preventiva[[#This Row],[Geradores]],Entrada_e_saida[[#All],[GERADOR]],0),1),"")</f>
        <v>52</v>
      </c>
      <c r="U56" s="25"/>
      <c r="W56" s="39"/>
      <c r="X56" s="41"/>
      <c r="AG56" s="39"/>
      <c r="AH56" s="39"/>
      <c r="AI56" s="41"/>
    </row>
    <row r="57" spans="1:35" ht="39" hidden="1" customHeight="1" x14ac:dyDescent="0.3">
      <c r="A57" s="39"/>
      <c r="B57" s="39"/>
      <c r="C57" s="39"/>
      <c r="D57" s="39"/>
      <c r="G57" s="141" t="s">
        <v>9</v>
      </c>
      <c r="H57" s="144"/>
      <c r="I57" s="25" t="str">
        <f>INDEX(
    EntradaSaida!$G$5:$J$90,
    MATCH(
        Preventiva[[#This Row],[Geradores]],
        EntradaSaida!$G$5:$G$90,
        0
    ),
    4
)</f>
        <v>CASA</v>
      </c>
      <c r="L57" s="10"/>
      <c r="M57" s="143" t="str">
        <f t="shared" ca="1" si="1"/>
        <v/>
      </c>
      <c r="P57" s="148"/>
      <c r="Q57" s="149"/>
      <c r="R57" s="149"/>
      <c r="T57" s="25">
        <f>IFERROR(INDEX(Entrada_e_saida[[#All],[ITEM]:[GERADOR]],MATCH(Preventiva[[#This Row],[Geradores]],Entrada_e_saida[[#All],[GERADOR]],0),1),"")</f>
        <v>53</v>
      </c>
      <c r="U57" s="25"/>
      <c r="W57" s="39"/>
      <c r="X57" s="41"/>
      <c r="AG57" s="39"/>
      <c r="AH57" s="39"/>
      <c r="AI57" s="41"/>
    </row>
    <row r="58" spans="1:35" ht="39" customHeight="1" x14ac:dyDescent="0.3">
      <c r="A58" s="39"/>
      <c r="B58" s="39"/>
      <c r="C58" s="39"/>
      <c r="D58" s="39"/>
      <c r="G58" s="141" t="s">
        <v>256</v>
      </c>
      <c r="H58" s="144" t="s">
        <v>851</v>
      </c>
      <c r="I58" s="25" t="str">
        <f>INDEX(
    EntradaSaida!$G$5:$J$90,
    MATCH(
        Preventiva[[#This Row],[Geradores]],
        EntradaSaida!$G$5:$G$90,
        0
    ),
    4
)</f>
        <v>BRAVA - CX - POÇO 110</v>
      </c>
      <c r="K58" s="145">
        <v>45828</v>
      </c>
      <c r="L58" s="145">
        <f>Preventiva[[#This Row],[Data da manutenção ]]+10</f>
        <v>45838</v>
      </c>
      <c r="M58" s="143" t="str">
        <f t="shared" ca="1" si="1"/>
        <v>24 Dia(s) Vencidos</v>
      </c>
      <c r="P58" s="148"/>
      <c r="Q58" s="149"/>
      <c r="R58" s="151"/>
      <c r="T58" s="25">
        <f>IFERROR(INDEX(Entrada_e_saida[[#All],[ITEM]:[GERADOR]],MATCH(Preventiva[[#This Row],[Geradores]],Entrada_e_saida[[#All],[GERADOR]],0),1),"")</f>
        <v>46</v>
      </c>
      <c r="U58" s="25"/>
      <c r="W58" s="39"/>
      <c r="X58" s="41"/>
      <c r="AG58" s="39"/>
      <c r="AH58" s="39"/>
      <c r="AI58" s="41"/>
    </row>
    <row r="59" spans="1:35" ht="39" hidden="1" customHeight="1" x14ac:dyDescent="0.3">
      <c r="A59" s="39"/>
      <c r="B59" s="39"/>
      <c r="C59" s="39"/>
      <c r="D59" s="39"/>
      <c r="G59" s="141" t="s">
        <v>201</v>
      </c>
      <c r="H59" s="142"/>
      <c r="I59" s="25" t="str">
        <f>INDEX(
    EntradaSaida!$G$5:$J$90,
    MATCH(
        Preventiva[[#This Row],[Geradores]],
        EntradaSaida!$G$5:$G$90,
        0
    ),
    4
) &amp; " 12 HORAS "</f>
        <v xml:space="preserve">CASA 12 HORAS </v>
      </c>
      <c r="K59" s="10"/>
      <c r="L59" s="10"/>
      <c r="M59" s="143" t="str">
        <f t="shared" ca="1" si="1"/>
        <v/>
      </c>
      <c r="N59" s="10"/>
      <c r="P59" s="25"/>
      <c r="Q59" s="25"/>
      <c r="T59" s="25">
        <f>IFERROR(INDEX(Entrada_e_saida[[#All],[ITEM]:[GERADOR]],MATCH(Preventiva[[#This Row],[Geradores]],Entrada_e_saida[[#All],[GERADOR]],0),1),"")</f>
        <v>55</v>
      </c>
      <c r="U59" s="25"/>
      <c r="V59" s="39"/>
      <c r="X59" s="41"/>
      <c r="AG59" s="39"/>
      <c r="AH59" s="39"/>
      <c r="AI59" s="41"/>
    </row>
    <row r="60" spans="1:35" ht="39" hidden="1" customHeight="1" x14ac:dyDescent="0.3">
      <c r="A60" s="39"/>
      <c r="B60" s="39"/>
      <c r="C60" s="39"/>
      <c r="D60" s="39"/>
      <c r="E60" s="69"/>
      <c r="F60" s="118"/>
      <c r="G60" s="144" t="s">
        <v>261</v>
      </c>
      <c r="H60" s="144"/>
      <c r="I60" s="25" t="str">
        <f>INDEX(
    EntradaSaida!$G$5:$J$90,
    MATCH(
        Preventiva[[#This Row],[Geradores]],
        EntradaSaida!$G$5:$G$90,
        0
    ),
    4
)</f>
        <v>CASA</v>
      </c>
      <c r="K60" s="146" t="s">
        <v>280</v>
      </c>
      <c r="L60" s="10"/>
      <c r="M60" s="143" t="str">
        <f t="shared" ca="1" si="1"/>
        <v/>
      </c>
      <c r="P60" s="148"/>
      <c r="R60" s="149"/>
      <c r="T60" s="25">
        <f>IFERROR(INDEX(Entrada_e_saida[[#All],[ITEM]:[GERADOR]],MATCH(Preventiva[[#This Row],[Geradores]],Entrada_e_saida[[#All],[GERADOR]],0),1),"")</f>
        <v>59</v>
      </c>
      <c r="U60" s="25"/>
      <c r="W60" s="39"/>
      <c r="X60" s="41"/>
      <c r="AH60" s="39"/>
      <c r="AI60" s="41"/>
    </row>
    <row r="61" spans="1:35" ht="39" customHeight="1" x14ac:dyDescent="0.3">
      <c r="A61" s="110"/>
      <c r="B61" s="110"/>
      <c r="C61" s="110"/>
      <c r="D61" s="110"/>
      <c r="E61" s="118"/>
      <c r="G61" s="144" t="s">
        <v>13</v>
      </c>
      <c r="H61" s="144"/>
      <c r="I61" s="25" t="str">
        <f>INDEX(
    EntradaSaida!$G$5:$J$90,
    MATCH(
        Preventiva[[#This Row],[Geradores]],
        EntradaSaida!$G$5:$G$90,
        0
    ),
    4
)</f>
        <v>PETRORECONCAVO - MGP-61 - poço drs - RPP</v>
      </c>
      <c r="K61" s="218">
        <v>45821</v>
      </c>
      <c r="L61" s="10">
        <f>Preventiva[[#This Row],[Data da manutenção ]]+10</f>
        <v>45831</v>
      </c>
      <c r="M61" s="143" t="str">
        <f t="shared" ca="1" si="1"/>
        <v>31 Dia(s) Vencidos</v>
      </c>
      <c r="N61" s="150"/>
      <c r="Q61" s="147"/>
      <c r="R61" s="149"/>
      <c r="T61" s="25">
        <f>IFERROR(INDEX(Entrada_e_saida[[#All],[ITEM]:[GERADOR]],MATCH(Preventiva[[#This Row],[Geradores]],Entrada_e_saida[[#All],[GERADOR]],0),1),"")</f>
        <v>39</v>
      </c>
      <c r="U61" s="25"/>
      <c r="X61" s="41"/>
      <c r="AH61" s="39"/>
      <c r="AI61" s="41"/>
    </row>
    <row r="62" spans="1:35" ht="39" hidden="1" customHeight="1" x14ac:dyDescent="0.3">
      <c r="A62" s="39"/>
      <c r="B62" s="39"/>
      <c r="C62" s="39"/>
      <c r="D62" s="39"/>
      <c r="G62" s="144" t="s">
        <v>14</v>
      </c>
      <c r="H62" s="144" t="s">
        <v>300</v>
      </c>
      <c r="I62" s="25" t="str">
        <f>INDEX(
    EntradaSaida!$G$5:$J$90,
    MATCH(
        Preventiva[[#This Row],[Geradores]],
        EntradaSaida!$G$5:$G$90,
        0
    ),
    4
)</f>
        <v>CASA</v>
      </c>
      <c r="K62" s="145" t="s">
        <v>280</v>
      </c>
      <c r="L62" s="10"/>
      <c r="M62" s="143" t="str">
        <f t="shared" ca="1" si="1"/>
        <v/>
      </c>
      <c r="Q62" s="149"/>
      <c r="R62" s="149"/>
      <c r="T62" s="25">
        <f>IFERROR(INDEX(Entrada_e_saida[[#All],[ITEM]:[GERADOR]],MATCH(Preventiva[[#This Row],[Geradores]],Entrada_e_saida[[#All],[GERADOR]],0),1),"")</f>
        <v>61</v>
      </c>
      <c r="U62" s="25"/>
      <c r="X62" s="41"/>
      <c r="AH62" s="39"/>
      <c r="AI62" s="41"/>
    </row>
    <row r="63" spans="1:35" ht="39" hidden="1" customHeight="1" x14ac:dyDescent="0.3">
      <c r="A63" s="39"/>
      <c r="B63" s="39"/>
      <c r="C63" s="39"/>
      <c r="D63" s="39"/>
      <c r="G63" s="144" t="s">
        <v>16</v>
      </c>
      <c r="H63" s="144"/>
      <c r="I63" s="25" t="str">
        <f>INDEX(
    EntradaSaida!$G$5:$J$90,
    MATCH(
        Preventiva[[#This Row],[Geradores]],
        EntradaSaida!$G$5:$G$90,
        0
    ),
    4
)</f>
        <v>CASA</v>
      </c>
      <c r="K63" s="145" t="s">
        <v>280</v>
      </c>
      <c r="M63" s="143" t="str">
        <f t="shared" ca="1" si="1"/>
        <v/>
      </c>
      <c r="P63" s="148"/>
      <c r="Q63" s="149"/>
      <c r="R63" s="149"/>
      <c r="T63" s="25">
        <f>IFERROR(INDEX(Entrada_e_saida[[#All],[ITEM]:[GERADOR]],MATCH(Preventiva[[#This Row],[Geradores]],Entrada_e_saida[[#All],[GERADOR]],0),1),"")</f>
        <v>62</v>
      </c>
      <c r="U63" s="25"/>
      <c r="W63" s="39"/>
      <c r="X63" s="41"/>
      <c r="AH63" s="39"/>
      <c r="AI63" s="41"/>
    </row>
    <row r="64" spans="1:35" ht="39" hidden="1" customHeight="1" x14ac:dyDescent="0.3">
      <c r="A64" s="39"/>
      <c r="B64" s="39"/>
      <c r="C64" s="39"/>
      <c r="D64" s="39"/>
      <c r="G64" s="141" t="s">
        <v>262</v>
      </c>
      <c r="H64" s="144"/>
      <c r="I64" s="25" t="str">
        <f>INDEX(
    EntradaSaida!$G$5:$J$90,
    MATCH(
        Preventiva[[#This Row],[Geradores]],
        EntradaSaida!$G$5:$G$90,
        0
    ),
    4
)</f>
        <v>VENDIDO</v>
      </c>
      <c r="K64" s="145" t="s">
        <v>280</v>
      </c>
      <c r="L64" s="10"/>
      <c r="M64" s="143" t="str">
        <f t="shared" ca="1" si="1"/>
        <v/>
      </c>
      <c r="P64" s="148"/>
      <c r="Q64" s="149">
        <v>20453</v>
      </c>
      <c r="R64" s="149"/>
      <c r="T64" s="25">
        <f>IFERROR(INDEX(Entrada_e_saida[[#All],[ITEM]:[GERADOR]],MATCH(Preventiva[[#This Row],[Geradores]],Entrada_e_saida[[#All],[GERADOR]],0),1),"")</f>
        <v>65</v>
      </c>
      <c r="U64" s="25"/>
      <c r="W64" s="39"/>
      <c r="X64" s="41"/>
      <c r="AH64" s="39"/>
      <c r="AI64" s="41"/>
    </row>
    <row r="65" spans="1:21" ht="39" hidden="1" customHeight="1" x14ac:dyDescent="0.3">
      <c r="A65" s="39"/>
      <c r="B65" s="39"/>
      <c r="C65" s="39"/>
      <c r="D65" s="39"/>
      <c r="G65" s="141" t="s">
        <v>263</v>
      </c>
      <c r="H65" s="144" t="s">
        <v>292</v>
      </c>
      <c r="I65" s="25" t="str">
        <f>INDEX(
    EntradaSaida!$G$5:$J$98,
    MATCH(
        Preventiva[[#This Row],[Geradores]],
        EntradaSaida!$G$5:$G$98,
        0
    ),
    4
)</f>
        <v>CASA</v>
      </c>
      <c r="L65" s="10"/>
      <c r="M65" s="143" t="str">
        <f t="shared" ca="1" si="1"/>
        <v/>
      </c>
      <c r="P65" s="148"/>
      <c r="Q65" s="149"/>
      <c r="R65" s="149"/>
      <c r="T65" s="25">
        <f>IFERROR(INDEX(Entrada_e_saida[[#All],[ITEM]:[GERADOR]],MATCH(Preventiva[[#This Row],[Geradores]],Entrada_e_saida[[#All],[GERADOR]],0),1),"")</f>
        <v>66</v>
      </c>
      <c r="U65" s="25"/>
    </row>
    <row r="66" spans="1:21" ht="39" customHeight="1" x14ac:dyDescent="0.3">
      <c r="A66" s="39"/>
      <c r="B66" s="39"/>
      <c r="C66" s="39"/>
      <c r="D66" s="39"/>
      <c r="G66" s="144" t="s">
        <v>37</v>
      </c>
      <c r="H66" s="144" t="s">
        <v>849</v>
      </c>
      <c r="I66" s="25" t="str">
        <f>INDEX(
    EntradaSaida!$G$5:$J$90,
    MATCH(
        Preventiva[[#This Row],[Geradores]],
        EntradaSaida!$G$5:$G$90,
        0
    ),
    4
)</f>
        <v>2 Energy</v>
      </c>
      <c r="K66" s="197">
        <v>45819</v>
      </c>
      <c r="L66" s="10">
        <f>Preventiva[[#This Row],[Data da manutenção ]]+5</f>
        <v>45824</v>
      </c>
      <c r="M66" s="143" t="str">
        <f t="shared" ca="1" si="1"/>
        <v>38 Dia(s) Vencidos</v>
      </c>
      <c r="P66" s="148"/>
      <c r="Q66" s="149"/>
      <c r="R66" s="149"/>
      <c r="T66" s="25">
        <f>IFERROR(INDEX(Entrada_e_saida[[#All],[ITEM]:[GERADOR]],MATCH(Preventiva[[#This Row],[Geradores]],Entrada_e_saida[[#All],[GERADOR]],0),1),"")</f>
        <v>2</v>
      </c>
      <c r="U66" s="25"/>
    </row>
    <row r="67" spans="1:21" ht="39" customHeight="1" x14ac:dyDescent="0.3">
      <c r="A67" s="39"/>
      <c r="B67" s="39"/>
      <c r="C67" s="39"/>
      <c r="D67" s="39"/>
      <c r="G67" s="144" t="s">
        <v>87</v>
      </c>
      <c r="H67" s="144"/>
      <c r="I67" s="25" t="str">
        <f>INDEX(
    EntradaSaida!$G$5:$J$90,
    MATCH(
        Preventiva[[#This Row],[Geradores]],
        EntradaSaida!$G$5:$G$90,
        0
    ),
    4
)</f>
        <v>NOVA PETRÓLEO</v>
      </c>
      <c r="K67" s="145">
        <v>45722</v>
      </c>
      <c r="L67" s="145">
        <f>Preventiva[[#This Row],[Data da manutenção ]]+100</f>
        <v>45822</v>
      </c>
      <c r="M67" s="143" t="str">
        <f t="shared" ca="1" si="1"/>
        <v>40 Dia(s) Vencidos</v>
      </c>
      <c r="P67" s="148"/>
      <c r="Q67" s="152">
        <v>353</v>
      </c>
      <c r="R67" s="149"/>
      <c r="S67" s="25" t="s">
        <v>295</v>
      </c>
      <c r="T67" s="25">
        <f>IFERROR(INDEX(Entrada_e_saida[[#All],[ITEM]:[GERADOR]],MATCH(Preventiva[[#This Row],[Geradores]],Entrada_e_saida[[#All],[GERADOR]],0),1),"")</f>
        <v>7</v>
      </c>
      <c r="U67" s="25"/>
    </row>
    <row r="68" spans="1:21" ht="39" customHeight="1" x14ac:dyDescent="0.3">
      <c r="A68" s="39"/>
      <c r="B68" s="39"/>
      <c r="C68" s="39"/>
      <c r="D68" s="39"/>
    </row>
    <row r="69" spans="1:21" ht="39" customHeight="1" x14ac:dyDescent="0.3">
      <c r="A69" s="39"/>
      <c r="B69" s="39"/>
      <c r="C69" s="39"/>
      <c r="D69" s="39"/>
      <c r="G69" s="155"/>
      <c r="H69" s="155"/>
      <c r="I69" s="155"/>
      <c r="J69" s="155"/>
      <c r="K69" s="156"/>
      <c r="L69" s="156"/>
      <c r="M69" s="157"/>
      <c r="N69" s="155"/>
      <c r="O69" s="155"/>
      <c r="P69" s="158"/>
      <c r="Q69" s="159"/>
      <c r="R69" s="155"/>
      <c r="S69" s="155"/>
      <c r="T69" s="155"/>
    </row>
    <row r="70" spans="1:21" ht="39" customHeight="1" x14ac:dyDescent="0.3">
      <c r="A70" s="39"/>
      <c r="B70" s="39"/>
      <c r="C70" s="39"/>
      <c r="D70" s="39"/>
      <c r="E70" s="39"/>
      <c r="F70" s="39"/>
      <c r="U70" s="39"/>
    </row>
  </sheetData>
  <sheetProtection formatCells="0" formatColumns="0" formatRows="0" insertColumns="0" insertRows="0" insertHyperlinks="0" deleteColumns="0" deleteRows="0" selectLockedCells="1" sort="0" autoFilter="0" pivotTables="0"/>
  <conditionalFormatting sqref="M24:N28 M9:N18 M30:N64 M7:M67 N65:N67">
    <cfRule type="expression" dxfId="122" priority="92">
      <formula>L7-TODAY()&gt;$L$3</formula>
    </cfRule>
    <cfRule type="expression" dxfId="121" priority="94">
      <formula>AND(L7-TODAY()&gt;0,L7-TODAY()&lt;=$L$3)</formula>
    </cfRule>
    <cfRule type="expression" dxfId="120" priority="95">
      <formula>L7-TODAY()=0</formula>
    </cfRule>
    <cfRule type="expression" dxfId="119" priority="96">
      <formula>AND(NOT(ISBLANK(L7)), L7-TODAY()&lt;0)</formula>
    </cfRule>
  </conditionalFormatting>
  <conditionalFormatting sqref="M1:N2 L3 M20:N22 M24:N28 M4:N6 M8:N18 M7:M35 M30:N1048576">
    <cfRule type="containsText" dxfId="118" priority="93" operator="containsText" text="Digite uma data">
      <formula>NOT(ISERROR(SEARCH("Digite uma data",L1)))</formula>
    </cfRule>
  </conditionalFormatting>
  <conditionalFormatting sqref="M7:M67">
    <cfRule type="cellIs" dxfId="117" priority="36" operator="equal">
      <formula>"Quitado"</formula>
    </cfRule>
  </conditionalFormatting>
  <conditionalFormatting sqref="N22">
    <cfRule type="expression" dxfId="116" priority="101">
      <formula>M19-TODAY()&gt;$L$3</formula>
    </cfRule>
    <cfRule type="expression" dxfId="115" priority="102">
      <formula>AND(M19-TODAY()&gt;0,M19-TODAY()&lt;=$L$3)</formula>
    </cfRule>
    <cfRule type="expression" dxfId="114" priority="103">
      <formula>M19-TODAY()=0</formula>
    </cfRule>
    <cfRule type="expression" dxfId="113" priority="104">
      <formula>AND(NOT(ISBLANK(M19)), M19-TODAY()&lt;0)</formula>
    </cfRule>
  </conditionalFormatting>
  <conditionalFormatting sqref="N20:N21 N8">
    <cfRule type="expression" dxfId="112" priority="111">
      <formula>M7-TODAY()&gt;$L$3</formula>
    </cfRule>
    <cfRule type="expression" dxfId="111" priority="112">
      <formula>AND(M7-TODAY()&gt;0,M7-TODAY()&lt;=$L$3)</formula>
    </cfRule>
    <cfRule type="expression" dxfId="110" priority="113">
      <formula>M7-TODAY()=0</formula>
    </cfRule>
    <cfRule type="expression" dxfId="109" priority="114">
      <formula>AND(NOT(ISBLANK(M7)), M7-TODAY()&lt;0)</formula>
    </cfRule>
  </conditionalFormatting>
  <conditionalFormatting sqref="L6:M6">
    <cfRule type="containsText" dxfId="108" priority="6" operator="containsText" text="Digite uma data">
      <formula>NOT(ISERROR(SEARCH("Digite uma data",L6)))</formula>
    </cfRule>
  </conditionalFormatting>
  <conditionalFormatting sqref="N19">
    <cfRule type="expression" dxfId="107" priority="1">
      <formula>M19-TODAY()&gt;$L$3</formula>
    </cfRule>
    <cfRule type="expression" dxfId="106" priority="3">
      <formula>AND(M19-TODAY()&gt;0,M19-TODAY()&lt;=$L$3)</formula>
    </cfRule>
    <cfRule type="expression" dxfId="105" priority="4">
      <formula>M19-TODAY()=0</formula>
    </cfRule>
    <cfRule type="expression" dxfId="104" priority="5">
      <formula>AND(NOT(ISBLANK(M19)), M19-TODAY()&lt;0)</formula>
    </cfRule>
  </conditionalFormatting>
  <conditionalFormatting sqref="N19">
    <cfRule type="containsText" dxfId="103" priority="2" operator="containsText" text="Digite uma data">
      <formula>NOT(ISERROR(SEARCH("Digite uma data",N19)))</formula>
    </cfRule>
  </conditionalFormatting>
  <dataValidations count="8">
    <dataValidation type="list" allowBlank="1" showInputMessage="1" showErrorMessage="1" sqref="O6" xr:uid="{5F1A9F30-6C26-4A26-A439-B33164BDED80}">
      <formula1>"FEITO,FEITO EM ATRASO,EM ANDAMENTO,VISITA TÉCNICA"</formula1>
    </dataValidation>
    <dataValidation type="list" allowBlank="1" showInputMessage="1" showErrorMessage="1" sqref="J6" xr:uid="{AAD88370-BBC5-429F-BAB0-F1200A4EB240}">
      <formula1>"Vinicius S.Santana,Daniel Santana,Alan,Willian,Madinei,Todos"</formula1>
    </dataValidation>
    <dataValidation type="list" allowBlank="1" showInputMessage="1" showErrorMessage="1" sqref="N69" xr:uid="{A514A692-AB26-4574-AF05-6E301E297757}">
      <formula1>"Preventiva,Corretiva,Produtiva,Manutenção Simples"</formula1>
    </dataValidation>
    <dataValidation type="list" allowBlank="1" showInputMessage="1" showErrorMessage="1" sqref="O8:O22 O24:O53" xr:uid="{DCF45233-A959-4BC2-9148-24FAB0D6F663}">
      <formula1>"FEITO,FEITO EM ATRASO,FEITO NA CASA,VISITA TÉCNICA,EM ANDAMENTO"</formula1>
    </dataValidation>
    <dataValidation type="list" allowBlank="1" showInputMessage="1" showErrorMessage="1" sqref="O54:O67" xr:uid="{8F953226-7213-4B10-9282-0C40B515C7D8}">
      <formula1>"FEITO,FEITO EM ATRASO,FEITO NA CASA,VISITA TÉCNICA"</formula1>
    </dataValidation>
    <dataValidation type="list" allowBlank="1" showInputMessage="1" showErrorMessage="1" sqref="S50:S67 S7:S8 S10:S18 S43:S47" xr:uid="{09A04129-1B28-496D-9BE1-5027E54C4944}">
      <formula1>"220v,440v,N/A"</formula1>
    </dataValidation>
    <dataValidation type="list" allowBlank="1" showInputMessage="1" showErrorMessage="1" sqref="S49 S9 S19:S42" xr:uid="{D898B98F-21FF-42D0-8BBF-1CE453BDB06F}">
      <formula1>"220v,440v,N/A,380v"</formula1>
    </dataValidation>
    <dataValidation type="list" allowBlank="1" showInputMessage="1" showErrorMessage="1" sqref="S48" xr:uid="{C0A54382-BAE7-4791-959A-C806363CA472}">
      <formula1>"220v,440v,N/A,390v"</formula1>
    </dataValidation>
  </dataValidations>
  <pageMargins left="0.511811024" right="0.511811024" top="0.78740157499999996" bottom="0.78740157499999996" header="0.31496062000000002" footer="0.31496062000000002"/>
  <pageSetup paperSize="9" scale="21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35A81CC-105E-4C41-AE86-3B31D9CED45C}">
          <x14:formula1>
            <xm:f>Opções!$H$3:$H$8</xm:f>
          </x14:formula1>
          <xm:sqref>N8:N22 N24:N67</xm:sqref>
        </x14:dataValidation>
        <x14:dataValidation type="list" allowBlank="1" showInputMessage="1" showErrorMessage="1" xr:uid="{DD18BB79-8420-46D3-B925-0C82F700EB8B}">
          <x14:formula1>
            <xm:f>Opções!$E$3:$E$16</xm:f>
          </x14:formula1>
          <xm:sqref>J7:J67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F95C9-8C25-4DD4-9F25-14CFE4DE251D}">
  <sheetPr codeName="Planilha3"/>
  <dimension ref="A1:BI679"/>
  <sheetViews>
    <sheetView showGridLines="0" showRowColHeaders="0" zoomScale="85" zoomScaleNormal="85" zoomScaleSheetLayoutView="40" workbookViewId="0">
      <selection activeCell="O18" sqref="O18"/>
    </sheetView>
  </sheetViews>
  <sheetFormatPr defaultColWidth="0" defaultRowHeight="39" customHeight="1" x14ac:dyDescent="0.3"/>
  <cols>
    <col min="1" max="1" width="3.85546875" style="41" bestFit="1" customWidth="1"/>
    <col min="2" max="3" width="8.85546875" style="41" customWidth="1"/>
    <col min="4" max="4" width="17.28515625" style="41" customWidth="1"/>
    <col min="5" max="5" width="0.85546875" style="41" customWidth="1"/>
    <col min="6" max="6" width="1.7109375" style="41" bestFit="1" customWidth="1"/>
    <col min="7" max="7" width="22.85546875" style="178" bestFit="1" customWidth="1"/>
    <col min="8" max="8" width="55.42578125" style="178" bestFit="1" customWidth="1"/>
    <col min="9" max="9" width="25.28515625" style="178" bestFit="1" customWidth="1"/>
    <col min="10" max="10" width="37.7109375" style="45" bestFit="1" customWidth="1"/>
    <col min="11" max="11" width="27.85546875" style="45" bestFit="1" customWidth="1"/>
    <col min="12" max="12" width="28.7109375" style="178" bestFit="1" customWidth="1"/>
    <col min="13" max="13" width="23.28515625" style="178" bestFit="1" customWidth="1"/>
    <col min="14" max="14" width="27.42578125" style="184" bestFit="1" customWidth="1"/>
    <col min="15" max="15" width="43.140625" style="190" bestFit="1" customWidth="1"/>
    <col min="16" max="16" width="21.42578125" style="192" bestFit="1" customWidth="1"/>
    <col min="17" max="17" width="27.85546875" style="192" bestFit="1" customWidth="1"/>
    <col min="18" max="18" width="21.42578125" style="178" bestFit="1" customWidth="1"/>
    <col min="19" max="19" width="74" style="178" bestFit="1" customWidth="1"/>
    <col min="20" max="20" width="16.85546875" style="41" customWidth="1"/>
    <col min="21" max="21" width="13.7109375" style="41" customWidth="1"/>
    <col min="22" max="27" width="8.85546875" style="41" hidden="1" customWidth="1"/>
    <col min="28" max="28" width="22.28515625" style="41" hidden="1" customWidth="1"/>
    <col min="29" max="33" width="8.85546875" style="41" hidden="1" customWidth="1"/>
    <col min="34" max="34" width="0" style="41" hidden="1" customWidth="1"/>
    <col min="35" max="16384" width="0" style="41" hidden="1"/>
  </cols>
  <sheetData>
    <row r="1" spans="1:61" ht="39" customHeight="1" x14ac:dyDescent="0.3">
      <c r="A1" s="39" t="s">
        <v>304</v>
      </c>
      <c r="B1" s="39"/>
      <c r="C1" s="39"/>
      <c r="D1" s="39"/>
      <c r="E1" s="39"/>
      <c r="F1" s="39"/>
      <c r="G1" s="177"/>
      <c r="H1" s="177"/>
      <c r="I1" s="177"/>
      <c r="J1" s="44"/>
      <c r="K1" s="44"/>
      <c r="L1" s="177"/>
      <c r="M1" s="177"/>
      <c r="N1" s="181"/>
      <c r="O1" s="185"/>
      <c r="P1" s="191"/>
      <c r="Q1" s="191"/>
      <c r="R1" s="177"/>
      <c r="S1" s="177"/>
      <c r="T1" s="39"/>
      <c r="U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</row>
    <row r="2" spans="1:61" ht="39" customHeight="1" x14ac:dyDescent="0.3">
      <c r="A2" s="39"/>
      <c r="B2" s="39"/>
      <c r="C2" s="39"/>
      <c r="D2" s="39"/>
      <c r="N2" s="182"/>
      <c r="O2" s="186"/>
      <c r="U2" s="39"/>
    </row>
    <row r="3" spans="1:61" ht="39" customHeight="1" x14ac:dyDescent="0.3">
      <c r="A3" s="39"/>
      <c r="B3" s="39"/>
      <c r="C3" s="39"/>
      <c r="D3" s="39"/>
      <c r="N3" s="183"/>
      <c r="O3" s="187">
        <f>SUBTOTAL(1,O5:O51)</f>
        <v>514.57446808510633</v>
      </c>
      <c r="U3" s="39"/>
    </row>
    <row r="4" spans="1:61" ht="39" customHeight="1" x14ac:dyDescent="0.3">
      <c r="A4" s="39"/>
      <c r="B4" s="39"/>
      <c r="C4" s="39"/>
      <c r="D4" s="39"/>
      <c r="G4" s="179" t="s">
        <v>21</v>
      </c>
      <c r="H4" s="180" t="s">
        <v>265</v>
      </c>
      <c r="I4" s="180" t="s">
        <v>266</v>
      </c>
      <c r="J4" s="48" t="s">
        <v>267</v>
      </c>
      <c r="K4" s="48" t="s">
        <v>268</v>
      </c>
      <c r="L4" s="180" t="s">
        <v>269</v>
      </c>
      <c r="M4" s="180" t="s">
        <v>270</v>
      </c>
      <c r="N4" s="180" t="s">
        <v>271</v>
      </c>
      <c r="O4" s="188" t="s">
        <v>305</v>
      </c>
      <c r="P4" s="193" t="s">
        <v>273</v>
      </c>
      <c r="Q4" s="194" t="s">
        <v>274</v>
      </c>
      <c r="R4" s="180" t="s">
        <v>275</v>
      </c>
      <c r="S4" s="180" t="s">
        <v>306</v>
      </c>
      <c r="U4" s="39"/>
    </row>
    <row r="5" spans="1:61" ht="39" customHeight="1" x14ac:dyDescent="0.3">
      <c r="A5" s="39"/>
      <c r="B5" s="39"/>
      <c r="C5" s="39"/>
      <c r="D5" s="39"/>
      <c r="G5" s="222" t="s">
        <v>204</v>
      </c>
      <c r="H5" s="223" t="s">
        <v>339</v>
      </c>
      <c r="I5" s="222" t="s">
        <v>38</v>
      </c>
      <c r="J5" s="224">
        <v>45861</v>
      </c>
      <c r="K5" s="225">
        <v>45861</v>
      </c>
      <c r="L5" s="222" t="s">
        <v>309</v>
      </c>
      <c r="M5" s="82" t="s">
        <v>71</v>
      </c>
      <c r="N5" s="226" t="s">
        <v>321</v>
      </c>
      <c r="O5" s="227">
        <v>207</v>
      </c>
      <c r="P5" s="228">
        <v>0</v>
      </c>
      <c r="Q5" s="195">
        <v>0</v>
      </c>
      <c r="R5" s="82" t="s">
        <v>41</v>
      </c>
      <c r="S5" s="82" t="s">
        <v>935</v>
      </c>
      <c r="U5" s="39"/>
    </row>
    <row r="6" spans="1:61" ht="39" customHeight="1" x14ac:dyDescent="0.3">
      <c r="A6" s="39"/>
      <c r="B6" s="39"/>
      <c r="C6" s="39"/>
      <c r="D6" s="39"/>
      <c r="G6" s="222" t="s">
        <v>189</v>
      </c>
      <c r="H6" s="223" t="s">
        <v>125</v>
      </c>
      <c r="I6" s="222" t="s">
        <v>111</v>
      </c>
      <c r="J6" s="224">
        <v>45772</v>
      </c>
      <c r="K6" s="225">
        <v>45861</v>
      </c>
      <c r="L6" s="222" t="s">
        <v>309</v>
      </c>
      <c r="M6" s="82" t="s">
        <v>6</v>
      </c>
      <c r="N6" s="226" t="s">
        <v>311</v>
      </c>
      <c r="O6" s="227">
        <v>654</v>
      </c>
      <c r="P6" s="228">
        <v>0</v>
      </c>
      <c r="Q6" s="195">
        <v>0</v>
      </c>
      <c r="R6" s="82" t="s">
        <v>289</v>
      </c>
      <c r="S6" s="82" t="s">
        <v>936</v>
      </c>
      <c r="U6" s="39"/>
    </row>
    <row r="7" spans="1:61" ht="39" customHeight="1" x14ac:dyDescent="0.3">
      <c r="A7" s="39"/>
      <c r="B7" s="39"/>
      <c r="C7" s="39"/>
      <c r="D7" s="39"/>
      <c r="G7" s="222" t="s">
        <v>235</v>
      </c>
      <c r="H7" s="223" t="s">
        <v>339</v>
      </c>
      <c r="I7" s="222" t="s">
        <v>100</v>
      </c>
      <c r="J7" s="224">
        <v>45824</v>
      </c>
      <c r="K7" s="225">
        <v>45861</v>
      </c>
      <c r="L7" s="222" t="s">
        <v>309</v>
      </c>
      <c r="M7" s="82" t="s">
        <v>6</v>
      </c>
      <c r="N7" s="226" t="s">
        <v>311</v>
      </c>
      <c r="O7" s="227">
        <v>692</v>
      </c>
      <c r="P7" s="228">
        <v>0</v>
      </c>
      <c r="Q7" s="195">
        <v>0</v>
      </c>
      <c r="R7" s="82" t="s">
        <v>41</v>
      </c>
      <c r="S7" s="82" t="s">
        <v>935</v>
      </c>
      <c r="U7" s="39"/>
    </row>
    <row r="8" spans="1:61" ht="39" customHeight="1" x14ac:dyDescent="0.3">
      <c r="A8" s="39"/>
      <c r="B8" s="39"/>
      <c r="C8" s="39"/>
      <c r="D8" s="39"/>
      <c r="G8" s="222" t="s">
        <v>133</v>
      </c>
      <c r="H8" s="223" t="s">
        <v>339</v>
      </c>
      <c r="I8" s="222" t="s">
        <v>100</v>
      </c>
      <c r="J8" s="224">
        <v>45840</v>
      </c>
      <c r="K8" s="225">
        <v>45861</v>
      </c>
      <c r="L8" s="222" t="s">
        <v>309</v>
      </c>
      <c r="M8" s="82" t="s">
        <v>6</v>
      </c>
      <c r="N8" s="226" t="s">
        <v>311</v>
      </c>
      <c r="O8" s="227">
        <v>858</v>
      </c>
      <c r="P8" s="228">
        <v>0</v>
      </c>
      <c r="Q8" s="195">
        <v>0</v>
      </c>
      <c r="R8" s="82" t="s">
        <v>41</v>
      </c>
      <c r="S8" s="82" t="s">
        <v>935</v>
      </c>
      <c r="U8" s="39"/>
    </row>
    <row r="9" spans="1:61" ht="39" customHeight="1" x14ac:dyDescent="0.3">
      <c r="A9" s="39"/>
      <c r="B9" s="39"/>
      <c r="C9" s="39"/>
      <c r="D9" s="39"/>
      <c r="G9" s="222" t="s">
        <v>120</v>
      </c>
      <c r="H9" s="223" t="s">
        <v>897</v>
      </c>
      <c r="I9" s="222" t="s">
        <v>111</v>
      </c>
      <c r="J9" s="224">
        <v>45860</v>
      </c>
      <c r="K9" s="225">
        <v>45860</v>
      </c>
      <c r="L9" s="222" t="s">
        <v>309</v>
      </c>
      <c r="M9" s="82" t="s">
        <v>50</v>
      </c>
      <c r="N9" s="226" t="s">
        <v>321</v>
      </c>
      <c r="O9" s="227">
        <v>607</v>
      </c>
      <c r="P9" s="228">
        <v>0</v>
      </c>
      <c r="Q9" s="195">
        <v>0</v>
      </c>
      <c r="R9" s="82" t="s">
        <v>41</v>
      </c>
      <c r="S9" s="82" t="s">
        <v>935</v>
      </c>
      <c r="U9" s="39"/>
    </row>
    <row r="10" spans="1:61" ht="39" customHeight="1" x14ac:dyDescent="0.3">
      <c r="A10" s="39"/>
      <c r="B10" s="39"/>
      <c r="C10" s="39"/>
      <c r="D10" s="39"/>
      <c r="G10" s="222" t="s">
        <v>15</v>
      </c>
      <c r="H10" s="223" t="s">
        <v>526</v>
      </c>
      <c r="I10" s="222" t="s">
        <v>38</v>
      </c>
      <c r="J10" s="224">
        <v>45809</v>
      </c>
      <c r="K10" s="225">
        <v>45859</v>
      </c>
      <c r="L10" s="222" t="s">
        <v>309</v>
      </c>
      <c r="M10" s="82" t="s">
        <v>6</v>
      </c>
      <c r="N10" s="226" t="s">
        <v>311</v>
      </c>
      <c r="O10" s="227">
        <v>849</v>
      </c>
      <c r="P10" s="228">
        <v>0</v>
      </c>
      <c r="Q10" s="195">
        <v>0</v>
      </c>
      <c r="R10" s="82" t="s">
        <v>41</v>
      </c>
      <c r="S10" s="82" t="s">
        <v>935</v>
      </c>
      <c r="U10" s="39"/>
    </row>
    <row r="11" spans="1:61" ht="39" customHeight="1" x14ac:dyDescent="0.3">
      <c r="A11" s="39"/>
      <c r="B11" s="39"/>
      <c r="C11" s="39"/>
      <c r="D11" s="39"/>
      <c r="G11" s="82" t="s">
        <v>214</v>
      </c>
      <c r="H11" s="82" t="s">
        <v>337</v>
      </c>
      <c r="I11" s="82" t="s">
        <v>59</v>
      </c>
      <c r="J11" s="50">
        <v>45856</v>
      </c>
      <c r="K11" s="51">
        <v>45856</v>
      </c>
      <c r="L11" s="82" t="s">
        <v>309</v>
      </c>
      <c r="M11" s="82" t="s">
        <v>50</v>
      </c>
      <c r="N11" s="82" t="s">
        <v>7</v>
      </c>
      <c r="O11" s="189">
        <v>607</v>
      </c>
      <c r="P11" s="195">
        <v>0</v>
      </c>
      <c r="Q11" s="195">
        <v>0</v>
      </c>
      <c r="R11" s="82" t="s">
        <v>41</v>
      </c>
      <c r="S11" s="82" t="s">
        <v>929</v>
      </c>
      <c r="U11" s="39"/>
    </row>
    <row r="12" spans="1:61" ht="39" customHeight="1" x14ac:dyDescent="0.3">
      <c r="A12" s="39"/>
      <c r="B12" s="39"/>
      <c r="C12" s="39"/>
      <c r="D12" s="39"/>
      <c r="G12" s="82" t="s">
        <v>149</v>
      </c>
      <c r="H12" s="82" t="s">
        <v>280</v>
      </c>
      <c r="I12" s="82" t="s">
        <v>88</v>
      </c>
      <c r="J12" s="50">
        <v>45856</v>
      </c>
      <c r="K12" s="51">
        <v>45856</v>
      </c>
      <c r="L12" s="82" t="s">
        <v>309</v>
      </c>
      <c r="M12" s="82" t="s">
        <v>50</v>
      </c>
      <c r="N12" s="82" t="s">
        <v>321</v>
      </c>
      <c r="O12" s="189">
        <v>330</v>
      </c>
      <c r="P12" s="195">
        <v>0</v>
      </c>
      <c r="Q12" s="195">
        <v>0</v>
      </c>
      <c r="R12" s="82" t="s">
        <v>41</v>
      </c>
      <c r="S12" s="82" t="s">
        <v>930</v>
      </c>
      <c r="U12" s="39"/>
    </row>
    <row r="13" spans="1:61" ht="39" customHeight="1" x14ac:dyDescent="0.3">
      <c r="A13" s="39"/>
      <c r="B13" s="39"/>
      <c r="C13" s="39"/>
      <c r="D13" s="39"/>
      <c r="G13" s="82" t="s">
        <v>291</v>
      </c>
      <c r="H13" s="82" t="s">
        <v>317</v>
      </c>
      <c r="I13" s="82" t="s">
        <v>38</v>
      </c>
      <c r="J13" s="50">
        <v>45834</v>
      </c>
      <c r="K13" s="51">
        <v>45855</v>
      </c>
      <c r="L13" s="82" t="s">
        <v>309</v>
      </c>
      <c r="M13" s="82" t="s">
        <v>6</v>
      </c>
      <c r="N13" s="82" t="s">
        <v>311</v>
      </c>
      <c r="O13" s="189">
        <v>948</v>
      </c>
      <c r="P13" s="195">
        <v>242</v>
      </c>
      <c r="Q13" s="195">
        <v>242</v>
      </c>
      <c r="R13" s="82" t="s">
        <v>41</v>
      </c>
      <c r="S13" s="82" t="s">
        <v>922</v>
      </c>
      <c r="U13" s="39"/>
    </row>
    <row r="14" spans="1:61" ht="39" customHeight="1" x14ac:dyDescent="0.3">
      <c r="A14" s="39"/>
      <c r="B14" s="39"/>
      <c r="C14" s="39"/>
      <c r="D14" s="39"/>
      <c r="G14" s="82" t="s">
        <v>165</v>
      </c>
      <c r="H14" s="82" t="s">
        <v>314</v>
      </c>
      <c r="I14" s="82" t="s">
        <v>38</v>
      </c>
      <c r="J14" s="50">
        <v>45814</v>
      </c>
      <c r="K14" s="51">
        <v>45855</v>
      </c>
      <c r="L14" s="82" t="s">
        <v>309</v>
      </c>
      <c r="M14" s="82" t="s">
        <v>6</v>
      </c>
      <c r="N14" s="82" t="s">
        <v>311</v>
      </c>
      <c r="O14" s="189">
        <v>427</v>
      </c>
      <c r="P14" s="195">
        <v>0</v>
      </c>
      <c r="Q14" s="195">
        <v>0</v>
      </c>
      <c r="R14" s="82" t="s">
        <v>289</v>
      </c>
      <c r="S14" s="82" t="s">
        <v>919</v>
      </c>
      <c r="U14" s="39"/>
    </row>
    <row r="15" spans="1:61" ht="39" customHeight="1" x14ac:dyDescent="0.3">
      <c r="A15" s="39"/>
      <c r="B15" s="39"/>
      <c r="C15" s="39"/>
      <c r="D15" s="39"/>
      <c r="G15" s="82" t="s">
        <v>244</v>
      </c>
      <c r="H15" s="82" t="s">
        <v>312</v>
      </c>
      <c r="I15" s="82" t="s">
        <v>38</v>
      </c>
      <c r="J15" s="50">
        <v>45838</v>
      </c>
      <c r="K15" s="51">
        <v>45855</v>
      </c>
      <c r="L15" s="82" t="s">
        <v>309</v>
      </c>
      <c r="M15" s="82" t="s">
        <v>6</v>
      </c>
      <c r="N15" s="82" t="s">
        <v>311</v>
      </c>
      <c r="O15" s="189">
        <v>627</v>
      </c>
      <c r="P15" s="195">
        <v>0</v>
      </c>
      <c r="Q15" s="195">
        <v>0</v>
      </c>
      <c r="R15" s="82" t="s">
        <v>41</v>
      </c>
      <c r="S15" s="82" t="s">
        <v>920</v>
      </c>
      <c r="U15" s="39"/>
    </row>
    <row r="16" spans="1:61" ht="39" customHeight="1" x14ac:dyDescent="0.3">
      <c r="A16" s="39"/>
      <c r="B16" s="39"/>
      <c r="C16" s="39"/>
      <c r="D16" s="39"/>
      <c r="G16" s="82" t="s">
        <v>214</v>
      </c>
      <c r="H16" s="82" t="s">
        <v>337</v>
      </c>
      <c r="I16" s="82" t="s">
        <v>59</v>
      </c>
      <c r="J16" s="50">
        <v>45784</v>
      </c>
      <c r="K16" s="51">
        <v>45854</v>
      </c>
      <c r="L16" s="82" t="s">
        <v>309</v>
      </c>
      <c r="M16" s="82" t="s">
        <v>6</v>
      </c>
      <c r="N16" s="82" t="s">
        <v>7</v>
      </c>
      <c r="O16" s="189">
        <v>420</v>
      </c>
      <c r="P16" s="195">
        <v>0</v>
      </c>
      <c r="Q16" s="195">
        <v>9311</v>
      </c>
      <c r="R16" s="82" t="s">
        <v>41</v>
      </c>
      <c r="S16" s="82" t="s">
        <v>41</v>
      </c>
      <c r="U16" s="39"/>
    </row>
    <row r="17" spans="1:21" ht="39" customHeight="1" x14ac:dyDescent="0.3">
      <c r="A17" s="39"/>
      <c r="B17" s="39"/>
      <c r="C17" s="39"/>
      <c r="D17" s="39"/>
      <c r="G17" s="82" t="s">
        <v>15</v>
      </c>
      <c r="H17" s="82" t="s">
        <v>526</v>
      </c>
      <c r="I17" s="82" t="s">
        <v>350</v>
      </c>
      <c r="J17" s="50">
        <v>45854</v>
      </c>
      <c r="K17" s="51">
        <v>45854</v>
      </c>
      <c r="L17" s="82" t="s">
        <v>309</v>
      </c>
      <c r="M17" s="82" t="s">
        <v>71</v>
      </c>
      <c r="N17" s="82" t="s">
        <v>7</v>
      </c>
      <c r="O17" s="189">
        <v>334</v>
      </c>
      <c r="P17" s="195">
        <v>0</v>
      </c>
      <c r="Q17" s="195">
        <v>0</v>
      </c>
      <c r="R17" s="82" t="s">
        <v>295</v>
      </c>
      <c r="S17" s="82" t="s">
        <v>923</v>
      </c>
      <c r="U17" s="39"/>
    </row>
    <row r="18" spans="1:21" ht="39" customHeight="1" x14ac:dyDescent="0.3">
      <c r="A18" s="39"/>
      <c r="B18" s="39"/>
      <c r="C18" s="39"/>
      <c r="D18" s="39"/>
      <c r="G18" s="82" t="s">
        <v>158</v>
      </c>
      <c r="H18" s="82" t="s">
        <v>327</v>
      </c>
      <c r="I18" s="82" t="s">
        <v>111</v>
      </c>
      <c r="J18" s="50">
        <v>45769</v>
      </c>
      <c r="K18" s="51">
        <v>45853</v>
      </c>
      <c r="L18" s="82" t="s">
        <v>309</v>
      </c>
      <c r="M18" s="82" t="s">
        <v>6</v>
      </c>
      <c r="N18" s="82" t="s">
        <v>311</v>
      </c>
      <c r="O18" s="189">
        <v>436</v>
      </c>
      <c r="P18" s="195">
        <v>7751</v>
      </c>
      <c r="Q18" s="195">
        <v>9150</v>
      </c>
      <c r="R18" s="82" t="s">
        <v>289</v>
      </c>
      <c r="S18" s="82" t="s">
        <v>905</v>
      </c>
      <c r="U18" s="39"/>
    </row>
    <row r="19" spans="1:21" ht="39" customHeight="1" x14ac:dyDescent="0.3">
      <c r="A19" s="39"/>
      <c r="B19" s="39"/>
      <c r="C19" s="39"/>
      <c r="D19" s="39"/>
      <c r="G19" s="82" t="s">
        <v>216</v>
      </c>
      <c r="H19" s="82" t="s">
        <v>857</v>
      </c>
      <c r="I19" s="82" t="s">
        <v>111</v>
      </c>
      <c r="J19" s="50">
        <v>45826</v>
      </c>
      <c r="K19" s="51">
        <v>45852</v>
      </c>
      <c r="L19" s="82" t="s">
        <v>309</v>
      </c>
      <c r="M19" s="82" t="s">
        <v>6</v>
      </c>
      <c r="N19" s="82" t="s">
        <v>311</v>
      </c>
      <c r="O19" s="189">
        <v>226</v>
      </c>
      <c r="P19" s="195">
        <v>0</v>
      </c>
      <c r="Q19" s="195">
        <v>14801</v>
      </c>
      <c r="R19" s="82" t="s">
        <v>295</v>
      </c>
      <c r="S19" s="82" t="s">
        <v>903</v>
      </c>
      <c r="U19" s="39"/>
    </row>
    <row r="20" spans="1:21" ht="39" customHeight="1" x14ac:dyDescent="0.3">
      <c r="A20" s="39"/>
      <c r="B20" s="39"/>
      <c r="C20" s="39"/>
      <c r="D20" s="39"/>
      <c r="G20" s="82" t="s">
        <v>220</v>
      </c>
      <c r="H20" s="82" t="s">
        <v>280</v>
      </c>
      <c r="I20" s="82" t="s">
        <v>88</v>
      </c>
      <c r="J20" s="50">
        <v>45850</v>
      </c>
      <c r="K20" s="51">
        <v>45850</v>
      </c>
      <c r="L20" s="82" t="s">
        <v>309</v>
      </c>
      <c r="M20" s="82" t="s">
        <v>71</v>
      </c>
      <c r="N20" s="82" t="s">
        <v>321</v>
      </c>
      <c r="O20" s="189">
        <v>32</v>
      </c>
      <c r="P20" s="195">
        <v>0</v>
      </c>
      <c r="Q20" s="195">
        <v>0</v>
      </c>
      <c r="R20" s="82" t="s">
        <v>41</v>
      </c>
      <c r="S20" s="82"/>
      <c r="U20" s="39"/>
    </row>
    <row r="21" spans="1:21" ht="39" customHeight="1" x14ac:dyDescent="0.3">
      <c r="A21" s="39"/>
      <c r="B21" s="39"/>
      <c r="C21" s="39"/>
      <c r="D21" s="39"/>
      <c r="G21" s="82" t="s">
        <v>220</v>
      </c>
      <c r="H21" s="82" t="s">
        <v>280</v>
      </c>
      <c r="I21" s="82" t="s">
        <v>59</v>
      </c>
      <c r="J21" s="50">
        <v>45849</v>
      </c>
      <c r="K21" s="51">
        <v>45849</v>
      </c>
      <c r="L21" s="82" t="s">
        <v>309</v>
      </c>
      <c r="M21" s="82" t="s">
        <v>71</v>
      </c>
      <c r="N21" s="82" t="s">
        <v>321</v>
      </c>
      <c r="O21" s="189">
        <v>43</v>
      </c>
      <c r="P21" s="195">
        <v>0</v>
      </c>
      <c r="Q21" s="195">
        <v>0</v>
      </c>
      <c r="R21" s="82" t="s">
        <v>41</v>
      </c>
      <c r="S21" s="82"/>
      <c r="U21" s="39"/>
    </row>
    <row r="22" spans="1:21" ht="39" customHeight="1" x14ac:dyDescent="0.3">
      <c r="A22" s="39"/>
      <c r="B22" s="39"/>
      <c r="C22" s="39"/>
      <c r="D22" s="39"/>
      <c r="G22" s="82" t="s">
        <v>232</v>
      </c>
      <c r="H22" s="82" t="s">
        <v>307</v>
      </c>
      <c r="I22" s="82" t="s">
        <v>111</v>
      </c>
      <c r="J22" s="50">
        <v>45838</v>
      </c>
      <c r="K22" s="51">
        <v>45848</v>
      </c>
      <c r="L22" s="82" t="s">
        <v>309</v>
      </c>
      <c r="M22" s="82" t="s">
        <v>50</v>
      </c>
      <c r="N22" s="82" t="s">
        <v>7</v>
      </c>
      <c r="O22" s="189">
        <v>704</v>
      </c>
      <c r="P22" s="195">
        <v>0</v>
      </c>
      <c r="Q22" s="195">
        <v>13689</v>
      </c>
      <c r="R22" s="82" t="s">
        <v>41</v>
      </c>
      <c r="S22" s="82"/>
      <c r="U22" s="39"/>
    </row>
    <row r="23" spans="1:21" ht="39" customHeight="1" x14ac:dyDescent="0.3">
      <c r="A23" s="39"/>
      <c r="B23" s="39"/>
      <c r="C23" s="39"/>
      <c r="D23" s="39"/>
      <c r="G23" s="82" t="s">
        <v>195</v>
      </c>
      <c r="H23" s="82" t="s">
        <v>895</v>
      </c>
      <c r="I23" s="82" t="s">
        <v>839</v>
      </c>
      <c r="J23" s="50">
        <v>45847</v>
      </c>
      <c r="K23" s="51">
        <v>45847</v>
      </c>
      <c r="L23" s="82" t="s">
        <v>309</v>
      </c>
      <c r="M23" s="82" t="s">
        <v>71</v>
      </c>
      <c r="N23" s="82" t="s">
        <v>321</v>
      </c>
      <c r="O23" s="189">
        <v>78</v>
      </c>
      <c r="P23" s="195">
        <v>0</v>
      </c>
      <c r="Q23" s="195">
        <v>17123</v>
      </c>
      <c r="R23" s="82" t="s">
        <v>289</v>
      </c>
      <c r="S23" s="82"/>
      <c r="U23" s="39"/>
    </row>
    <row r="24" spans="1:21" ht="39" customHeight="1" x14ac:dyDescent="0.3">
      <c r="A24" s="39"/>
      <c r="B24" s="39"/>
      <c r="C24" s="39"/>
      <c r="D24" s="39"/>
      <c r="G24" s="82" t="s">
        <v>277</v>
      </c>
      <c r="H24" s="82" t="s">
        <v>280</v>
      </c>
      <c r="I24" s="82" t="s">
        <v>38</v>
      </c>
      <c r="J24" s="50">
        <v>45846</v>
      </c>
      <c r="K24" s="51">
        <v>45846</v>
      </c>
      <c r="L24" s="82" t="s">
        <v>309</v>
      </c>
      <c r="M24" s="82" t="s">
        <v>6</v>
      </c>
      <c r="N24" s="82" t="s">
        <v>321</v>
      </c>
      <c r="O24" s="189">
        <v>420</v>
      </c>
      <c r="P24" s="195">
        <v>12345</v>
      </c>
      <c r="Q24" s="195">
        <v>12345</v>
      </c>
      <c r="R24" s="82" t="s">
        <v>289</v>
      </c>
      <c r="S24" s="82"/>
      <c r="U24" s="39"/>
    </row>
    <row r="25" spans="1:21" ht="39" customHeight="1" x14ac:dyDescent="0.3">
      <c r="A25" s="39"/>
      <c r="B25" s="39"/>
      <c r="C25" s="39"/>
      <c r="D25" s="39"/>
      <c r="G25" s="82" t="s">
        <v>195</v>
      </c>
      <c r="H25" s="82" t="s">
        <v>280</v>
      </c>
      <c r="I25" s="82" t="s">
        <v>839</v>
      </c>
      <c r="J25" s="50">
        <v>45839</v>
      </c>
      <c r="K25" s="51">
        <v>45839</v>
      </c>
      <c r="L25" s="82" t="s">
        <v>309</v>
      </c>
      <c r="M25" s="82" t="s">
        <v>6</v>
      </c>
      <c r="N25" s="82" t="s">
        <v>321</v>
      </c>
      <c r="O25" s="189">
        <v>569</v>
      </c>
      <c r="P25" s="195">
        <v>0</v>
      </c>
      <c r="Q25" s="195">
        <v>0</v>
      </c>
      <c r="R25" s="82" t="s">
        <v>41</v>
      </c>
      <c r="S25" s="82"/>
      <c r="U25" s="39"/>
    </row>
    <row r="26" spans="1:21" ht="39" customHeight="1" x14ac:dyDescent="0.3">
      <c r="A26" s="39"/>
      <c r="B26" s="39"/>
      <c r="C26" s="39"/>
      <c r="D26" s="39"/>
      <c r="G26" s="82" t="s">
        <v>261</v>
      </c>
      <c r="H26" s="82" t="s">
        <v>320</v>
      </c>
      <c r="I26" s="82" t="s">
        <v>69</v>
      </c>
      <c r="J26" s="50">
        <v>45798</v>
      </c>
      <c r="K26" s="51">
        <v>45838</v>
      </c>
      <c r="L26" s="82" t="s">
        <v>309</v>
      </c>
      <c r="M26" s="82" t="s">
        <v>61</v>
      </c>
      <c r="N26" s="82" t="s">
        <v>340</v>
      </c>
      <c r="O26" s="189">
        <v>0</v>
      </c>
      <c r="P26" s="195">
        <v>0</v>
      </c>
      <c r="Q26" s="195">
        <v>408</v>
      </c>
      <c r="R26" s="82" t="s">
        <v>295</v>
      </c>
      <c r="S26" s="82"/>
      <c r="U26" s="39"/>
    </row>
    <row r="27" spans="1:21" ht="39" customHeight="1" x14ac:dyDescent="0.3">
      <c r="A27" s="39"/>
      <c r="B27" s="39"/>
      <c r="C27" s="39"/>
      <c r="D27" s="39"/>
      <c r="G27" s="82" t="s">
        <v>232</v>
      </c>
      <c r="H27" s="82" t="s">
        <v>307</v>
      </c>
      <c r="I27" s="82" t="s">
        <v>38</v>
      </c>
      <c r="J27" s="50">
        <v>45820</v>
      </c>
      <c r="K27" s="51">
        <v>45838</v>
      </c>
      <c r="L27" s="82" t="s">
        <v>309</v>
      </c>
      <c r="M27" s="82" t="s">
        <v>6</v>
      </c>
      <c r="N27" s="82" t="s">
        <v>311</v>
      </c>
      <c r="O27" s="189">
        <v>467</v>
      </c>
      <c r="P27" s="195">
        <v>0</v>
      </c>
      <c r="Q27" s="195">
        <v>0</v>
      </c>
      <c r="R27" s="82" t="s">
        <v>41</v>
      </c>
      <c r="S27" s="82"/>
      <c r="U27" s="39"/>
    </row>
    <row r="28" spans="1:21" ht="39" customHeight="1" x14ac:dyDescent="0.3">
      <c r="A28" s="39"/>
      <c r="B28" s="39"/>
      <c r="C28" s="39"/>
      <c r="D28" s="39"/>
      <c r="G28" s="82" t="s">
        <v>224</v>
      </c>
      <c r="H28" s="82" t="s">
        <v>280</v>
      </c>
      <c r="I28" s="82" t="s">
        <v>38</v>
      </c>
      <c r="J28" s="50">
        <v>45838</v>
      </c>
      <c r="K28" s="51">
        <v>45838</v>
      </c>
      <c r="L28" s="82" t="s">
        <v>309</v>
      </c>
      <c r="M28" s="82" t="s">
        <v>6</v>
      </c>
      <c r="N28" s="82" t="s">
        <v>7</v>
      </c>
      <c r="O28" s="189">
        <v>433</v>
      </c>
      <c r="P28" s="195">
        <v>0</v>
      </c>
      <c r="Q28" s="195">
        <v>0</v>
      </c>
      <c r="R28" s="82" t="s">
        <v>41</v>
      </c>
      <c r="S28" s="82"/>
      <c r="U28" s="39"/>
    </row>
    <row r="29" spans="1:21" ht="39" customHeight="1" x14ac:dyDescent="0.3">
      <c r="A29" s="39"/>
      <c r="B29" s="39"/>
      <c r="C29" s="39"/>
      <c r="D29" s="39"/>
      <c r="G29" s="82" t="s">
        <v>185</v>
      </c>
      <c r="H29" s="82" t="s">
        <v>307</v>
      </c>
      <c r="I29" s="82" t="s">
        <v>69</v>
      </c>
      <c r="J29" s="50">
        <v>45838</v>
      </c>
      <c r="K29" s="51">
        <v>45838</v>
      </c>
      <c r="L29" s="82" t="s">
        <v>309</v>
      </c>
      <c r="M29" s="82" t="s">
        <v>50</v>
      </c>
      <c r="N29" s="82" t="s">
        <v>321</v>
      </c>
      <c r="O29" s="189">
        <v>317</v>
      </c>
      <c r="P29" s="195">
        <v>0</v>
      </c>
      <c r="Q29" s="195">
        <v>0</v>
      </c>
      <c r="R29" s="82" t="s">
        <v>41</v>
      </c>
      <c r="S29" s="82"/>
      <c r="U29" s="39"/>
    </row>
    <row r="30" spans="1:21" ht="39" customHeight="1" x14ac:dyDescent="0.3">
      <c r="A30" s="39"/>
      <c r="B30" s="39"/>
      <c r="C30" s="39"/>
      <c r="D30" s="39"/>
      <c r="G30" s="82" t="s">
        <v>120</v>
      </c>
      <c r="H30" s="82" t="s">
        <v>280</v>
      </c>
      <c r="I30" s="82" t="s">
        <v>111</v>
      </c>
      <c r="J30" s="50">
        <v>45838</v>
      </c>
      <c r="K30" s="51">
        <v>45838</v>
      </c>
      <c r="L30" s="82" t="s">
        <v>309</v>
      </c>
      <c r="M30" s="82" t="s">
        <v>50</v>
      </c>
      <c r="N30" s="82" t="s">
        <v>321</v>
      </c>
      <c r="O30" s="189">
        <v>100</v>
      </c>
      <c r="P30" s="195">
        <v>0</v>
      </c>
      <c r="Q30" s="195">
        <v>0</v>
      </c>
      <c r="R30" s="82" t="s">
        <v>41</v>
      </c>
      <c r="S30" s="82"/>
      <c r="U30" s="39"/>
    </row>
    <row r="31" spans="1:21" ht="39" customHeight="1" x14ac:dyDescent="0.3">
      <c r="A31" s="39"/>
      <c r="B31" s="39"/>
      <c r="C31" s="39"/>
      <c r="D31" s="39"/>
      <c r="G31" s="82" t="s">
        <v>126</v>
      </c>
      <c r="H31" s="82" t="s">
        <v>313</v>
      </c>
      <c r="I31" s="82" t="s">
        <v>111</v>
      </c>
      <c r="J31" s="50">
        <v>45814</v>
      </c>
      <c r="K31" s="51">
        <v>45836</v>
      </c>
      <c r="L31" s="82" t="s">
        <v>309</v>
      </c>
      <c r="M31" s="82" t="s">
        <v>6</v>
      </c>
      <c r="N31" s="82" t="s">
        <v>311</v>
      </c>
      <c r="O31" s="189">
        <v>508</v>
      </c>
      <c r="P31" s="195">
        <v>0</v>
      </c>
      <c r="Q31" s="195">
        <v>24982</v>
      </c>
      <c r="R31" s="82" t="s">
        <v>289</v>
      </c>
      <c r="S31" s="82"/>
      <c r="U31" s="39"/>
    </row>
    <row r="32" spans="1:21" ht="39" customHeight="1" x14ac:dyDescent="0.3">
      <c r="A32" s="39"/>
      <c r="B32" s="39"/>
      <c r="C32" s="39"/>
      <c r="D32" s="39"/>
      <c r="G32" s="82" t="s">
        <v>291</v>
      </c>
      <c r="H32" s="82" t="s">
        <v>317</v>
      </c>
      <c r="I32" s="82" t="s">
        <v>111</v>
      </c>
      <c r="J32" s="50">
        <v>45814</v>
      </c>
      <c r="K32" s="51">
        <v>45834</v>
      </c>
      <c r="L32" s="82" t="s">
        <v>309</v>
      </c>
      <c r="M32" s="82" t="s">
        <v>6</v>
      </c>
      <c r="N32" s="82" t="s">
        <v>311</v>
      </c>
      <c r="O32" s="189">
        <v>1040</v>
      </c>
      <c r="P32" s="195">
        <v>0</v>
      </c>
      <c r="Q32" s="195">
        <v>0</v>
      </c>
      <c r="R32" s="82" t="s">
        <v>41</v>
      </c>
      <c r="S32" s="82"/>
      <c r="U32" s="39"/>
    </row>
    <row r="33" spans="1:21" ht="39" customHeight="1" x14ac:dyDescent="0.3">
      <c r="A33" s="39"/>
      <c r="B33" s="39"/>
      <c r="C33" s="39"/>
      <c r="D33" s="39"/>
      <c r="G33" s="82" t="s">
        <v>220</v>
      </c>
      <c r="H33" s="82" t="s">
        <v>280</v>
      </c>
      <c r="I33" s="82" t="s">
        <v>839</v>
      </c>
      <c r="J33" s="50">
        <v>45834</v>
      </c>
      <c r="K33" s="51">
        <v>45834</v>
      </c>
      <c r="L33" s="82" t="s">
        <v>309</v>
      </c>
      <c r="M33" s="82" t="s">
        <v>50</v>
      </c>
      <c r="N33" s="82" t="s">
        <v>321</v>
      </c>
      <c r="O33" s="189">
        <v>395</v>
      </c>
      <c r="P33" s="195">
        <v>0</v>
      </c>
      <c r="Q33" s="195">
        <v>0</v>
      </c>
      <c r="R33" s="82" t="s">
        <v>41</v>
      </c>
      <c r="S33" s="82"/>
      <c r="U33" s="39"/>
    </row>
    <row r="34" spans="1:21" ht="39" customHeight="1" x14ac:dyDescent="0.3">
      <c r="A34" s="39"/>
      <c r="B34" s="39"/>
      <c r="C34" s="39"/>
      <c r="D34" s="39"/>
      <c r="G34" s="82" t="s">
        <v>120</v>
      </c>
      <c r="H34" s="82" t="s">
        <v>280</v>
      </c>
      <c r="I34" s="82" t="s">
        <v>839</v>
      </c>
      <c r="J34" s="50">
        <v>45834</v>
      </c>
      <c r="K34" s="51">
        <v>45834</v>
      </c>
      <c r="L34" s="82" t="s">
        <v>309</v>
      </c>
      <c r="M34" s="82" t="s">
        <v>50</v>
      </c>
      <c r="N34" s="82" t="s">
        <v>321</v>
      </c>
      <c r="O34" s="189">
        <v>81</v>
      </c>
      <c r="P34" s="195">
        <v>0</v>
      </c>
      <c r="Q34" s="195">
        <v>0</v>
      </c>
      <c r="R34" s="82" t="s">
        <v>41</v>
      </c>
      <c r="S34" s="82"/>
      <c r="U34" s="39"/>
    </row>
    <row r="35" spans="1:21" ht="39" customHeight="1" x14ac:dyDescent="0.3">
      <c r="A35" s="39"/>
      <c r="B35" s="39"/>
      <c r="C35" s="39"/>
      <c r="D35" s="39"/>
      <c r="G35" s="82" t="s">
        <v>176</v>
      </c>
      <c r="H35" s="82" t="s">
        <v>280</v>
      </c>
      <c r="I35" s="82" t="s">
        <v>88</v>
      </c>
      <c r="J35" s="50">
        <v>45834</v>
      </c>
      <c r="K35" s="51">
        <v>45834</v>
      </c>
      <c r="L35" s="82" t="s">
        <v>309</v>
      </c>
      <c r="M35" s="82" t="s">
        <v>6</v>
      </c>
      <c r="N35" s="82" t="s">
        <v>321</v>
      </c>
      <c r="O35" s="189">
        <v>167</v>
      </c>
      <c r="P35" s="195">
        <v>0</v>
      </c>
      <c r="Q35" s="195">
        <v>0</v>
      </c>
      <c r="R35" s="82" t="s">
        <v>41</v>
      </c>
      <c r="S35" s="82"/>
      <c r="U35" s="39"/>
    </row>
    <row r="36" spans="1:21" ht="39" customHeight="1" x14ac:dyDescent="0.3">
      <c r="A36" s="39"/>
      <c r="B36" s="39"/>
      <c r="C36" s="39"/>
      <c r="D36" s="39"/>
      <c r="G36" s="82" t="s">
        <v>204</v>
      </c>
      <c r="H36" s="82" t="s">
        <v>67</v>
      </c>
      <c r="I36" s="82" t="s">
        <v>111</v>
      </c>
      <c r="J36" s="50">
        <v>45834</v>
      </c>
      <c r="K36" s="51">
        <v>45834</v>
      </c>
      <c r="L36" s="82" t="s">
        <v>309</v>
      </c>
      <c r="M36" s="82" t="s">
        <v>6</v>
      </c>
      <c r="N36" s="82" t="s">
        <v>7</v>
      </c>
      <c r="O36" s="189">
        <v>186</v>
      </c>
      <c r="P36" s="195">
        <v>0</v>
      </c>
      <c r="Q36" s="195">
        <v>0</v>
      </c>
      <c r="R36" s="82" t="s">
        <v>41</v>
      </c>
      <c r="S36" s="82"/>
      <c r="U36" s="39"/>
    </row>
    <row r="37" spans="1:21" ht="39" customHeight="1" x14ac:dyDescent="0.3">
      <c r="A37" s="39"/>
      <c r="B37" s="39"/>
      <c r="C37" s="39"/>
      <c r="D37" s="39"/>
      <c r="G37" s="82" t="s">
        <v>224</v>
      </c>
      <c r="H37" s="82" t="s">
        <v>280</v>
      </c>
      <c r="I37" s="82" t="s">
        <v>59</v>
      </c>
      <c r="J37" s="50">
        <v>45833</v>
      </c>
      <c r="K37" s="51">
        <v>45833</v>
      </c>
      <c r="L37" s="82" t="s">
        <v>309</v>
      </c>
      <c r="M37" s="82" t="s">
        <v>50</v>
      </c>
      <c r="N37" s="82" t="s">
        <v>321</v>
      </c>
      <c r="O37" s="189">
        <v>237</v>
      </c>
      <c r="P37" s="195">
        <v>0</v>
      </c>
      <c r="Q37" s="195">
        <v>0</v>
      </c>
      <c r="R37" s="82" t="s">
        <v>41</v>
      </c>
      <c r="S37" s="82"/>
      <c r="U37" s="39"/>
    </row>
    <row r="38" spans="1:21" ht="39" customHeight="1" x14ac:dyDescent="0.3">
      <c r="A38" s="39"/>
      <c r="B38" s="39"/>
      <c r="C38" s="39"/>
      <c r="D38" s="39"/>
      <c r="G38" s="82" t="s">
        <v>244</v>
      </c>
      <c r="H38" s="82" t="s">
        <v>312</v>
      </c>
      <c r="I38" s="82" t="s">
        <v>111</v>
      </c>
      <c r="J38" s="50">
        <v>45814</v>
      </c>
      <c r="K38" s="51">
        <v>45833</v>
      </c>
      <c r="L38" s="82" t="s">
        <v>309</v>
      </c>
      <c r="M38" s="82" t="s">
        <v>6</v>
      </c>
      <c r="N38" s="82" t="s">
        <v>311</v>
      </c>
      <c r="O38" s="189">
        <v>609</v>
      </c>
      <c r="P38" s="195">
        <v>0</v>
      </c>
      <c r="Q38" s="195">
        <v>0</v>
      </c>
      <c r="R38" s="82" t="s">
        <v>295</v>
      </c>
      <c r="S38" s="82"/>
      <c r="U38" s="39"/>
    </row>
    <row r="39" spans="1:21" ht="39" customHeight="1" x14ac:dyDescent="0.3">
      <c r="A39" s="39"/>
      <c r="B39" s="39"/>
      <c r="C39" s="39"/>
      <c r="D39" s="39"/>
      <c r="G39" s="82" t="s">
        <v>258</v>
      </c>
      <c r="H39" s="82" t="s">
        <v>319</v>
      </c>
      <c r="I39" s="82" t="s">
        <v>111</v>
      </c>
      <c r="J39" s="50">
        <v>45798</v>
      </c>
      <c r="K39" s="51">
        <v>45833</v>
      </c>
      <c r="L39" s="82" t="s">
        <v>309</v>
      </c>
      <c r="M39" s="82" t="s">
        <v>6</v>
      </c>
      <c r="N39" s="82" t="s">
        <v>7</v>
      </c>
      <c r="O39" s="189">
        <v>364</v>
      </c>
      <c r="P39" s="195">
        <v>0</v>
      </c>
      <c r="Q39" s="195">
        <v>0</v>
      </c>
      <c r="R39" s="82" t="s">
        <v>41</v>
      </c>
      <c r="S39" s="82"/>
      <c r="U39" s="39"/>
    </row>
    <row r="40" spans="1:21" ht="39" customHeight="1" x14ac:dyDescent="0.3">
      <c r="A40" s="39"/>
      <c r="B40" s="39"/>
      <c r="C40" s="39"/>
      <c r="D40" s="39"/>
      <c r="G40" s="82" t="s">
        <v>230</v>
      </c>
      <c r="H40" s="82" t="s">
        <v>280</v>
      </c>
      <c r="I40" s="82" t="s">
        <v>839</v>
      </c>
      <c r="J40" s="50">
        <v>45833</v>
      </c>
      <c r="K40" s="51">
        <v>45833</v>
      </c>
      <c r="L40" s="82" t="s">
        <v>309</v>
      </c>
      <c r="M40" s="82" t="s">
        <v>6</v>
      </c>
      <c r="N40" s="82" t="s">
        <v>321</v>
      </c>
      <c r="O40" s="189">
        <v>544</v>
      </c>
      <c r="P40" s="195">
        <v>0</v>
      </c>
      <c r="Q40" s="195">
        <v>0</v>
      </c>
      <c r="R40" s="82" t="s">
        <v>41</v>
      </c>
      <c r="S40" s="82"/>
      <c r="U40" s="39"/>
    </row>
    <row r="41" spans="1:21" ht="39" customHeight="1" x14ac:dyDescent="0.3">
      <c r="A41" s="39"/>
      <c r="B41" s="39"/>
      <c r="C41" s="39"/>
      <c r="D41" s="39"/>
      <c r="G41" s="82" t="s">
        <v>78</v>
      </c>
      <c r="H41" s="82" t="s">
        <v>280</v>
      </c>
      <c r="I41" s="82" t="s">
        <v>839</v>
      </c>
      <c r="J41" s="50">
        <v>45833</v>
      </c>
      <c r="K41" s="51">
        <v>45833</v>
      </c>
      <c r="L41" s="82" t="s">
        <v>309</v>
      </c>
      <c r="M41" s="82" t="s">
        <v>6</v>
      </c>
      <c r="N41" s="82" t="s">
        <v>321</v>
      </c>
      <c r="O41" s="189">
        <v>429</v>
      </c>
      <c r="P41" s="195">
        <v>57701</v>
      </c>
      <c r="Q41" s="195">
        <v>57701</v>
      </c>
      <c r="R41" s="82" t="s">
        <v>41</v>
      </c>
      <c r="S41" s="82"/>
      <c r="U41" s="39"/>
    </row>
    <row r="42" spans="1:21" ht="39" customHeight="1" x14ac:dyDescent="0.3">
      <c r="A42" s="39"/>
      <c r="B42" s="39"/>
      <c r="C42" s="39"/>
      <c r="D42" s="39"/>
      <c r="G42" s="82" t="s">
        <v>37</v>
      </c>
      <c r="H42" s="82" t="s">
        <v>310</v>
      </c>
      <c r="I42" s="82" t="s">
        <v>100</v>
      </c>
      <c r="J42" s="50">
        <v>45819</v>
      </c>
      <c r="K42" s="51">
        <v>45831</v>
      </c>
      <c r="L42" s="82" t="s">
        <v>309</v>
      </c>
      <c r="M42" s="82" t="s">
        <v>71</v>
      </c>
      <c r="N42" s="82" t="s">
        <v>7</v>
      </c>
      <c r="O42" s="189">
        <v>44</v>
      </c>
      <c r="P42" s="195">
        <v>0</v>
      </c>
      <c r="Q42" s="195">
        <v>0</v>
      </c>
      <c r="R42" s="82" t="s">
        <v>41</v>
      </c>
      <c r="S42" s="82"/>
      <c r="U42" s="39"/>
    </row>
    <row r="43" spans="1:21" ht="39" customHeight="1" x14ac:dyDescent="0.3">
      <c r="A43" s="39"/>
      <c r="B43" s="39"/>
      <c r="C43" s="39"/>
      <c r="D43" s="39"/>
      <c r="G43" s="82" t="s">
        <v>110</v>
      </c>
      <c r="H43" s="82" t="s">
        <v>280</v>
      </c>
      <c r="I43" s="82" t="s">
        <v>839</v>
      </c>
      <c r="J43" s="50">
        <v>45831</v>
      </c>
      <c r="K43" s="51">
        <v>45831</v>
      </c>
      <c r="L43" s="82" t="s">
        <v>309</v>
      </c>
      <c r="M43" s="82" t="s">
        <v>50</v>
      </c>
      <c r="N43" s="82" t="s">
        <v>321</v>
      </c>
      <c r="O43" s="189">
        <v>1805</v>
      </c>
      <c r="P43" s="195">
        <v>0</v>
      </c>
      <c r="Q43" s="195">
        <v>0</v>
      </c>
      <c r="R43" s="82" t="s">
        <v>41</v>
      </c>
      <c r="S43" s="82"/>
      <c r="U43" s="39"/>
    </row>
    <row r="44" spans="1:21" ht="39" customHeight="1" x14ac:dyDescent="0.3">
      <c r="A44" s="39"/>
      <c r="B44" s="39"/>
      <c r="C44" s="39"/>
      <c r="D44" s="39"/>
      <c r="G44" s="82" t="s">
        <v>15</v>
      </c>
      <c r="H44" s="82" t="s">
        <v>526</v>
      </c>
      <c r="I44" s="82" t="s">
        <v>111</v>
      </c>
      <c r="J44" s="50">
        <v>45809</v>
      </c>
      <c r="K44" s="51">
        <v>45829</v>
      </c>
      <c r="L44" s="82" t="s">
        <v>309</v>
      </c>
      <c r="M44" s="82" t="s">
        <v>6</v>
      </c>
      <c r="N44" s="82" t="s">
        <v>311</v>
      </c>
      <c r="O44" s="189">
        <v>1662</v>
      </c>
      <c r="P44" s="195">
        <v>0</v>
      </c>
      <c r="Q44" s="195">
        <v>12067</v>
      </c>
      <c r="R44" s="82" t="s">
        <v>295</v>
      </c>
      <c r="S44" s="82"/>
      <c r="U44" s="39"/>
    </row>
    <row r="45" spans="1:21" ht="39" customHeight="1" x14ac:dyDescent="0.3">
      <c r="A45" s="39"/>
      <c r="B45" s="39"/>
      <c r="C45" s="39"/>
      <c r="D45" s="39"/>
      <c r="G45" s="82" t="s">
        <v>204</v>
      </c>
      <c r="H45" s="82" t="s">
        <v>67</v>
      </c>
      <c r="I45" s="82" t="s">
        <v>111</v>
      </c>
      <c r="J45" s="50">
        <v>45798</v>
      </c>
      <c r="K45" s="51">
        <v>45829</v>
      </c>
      <c r="L45" s="82" t="s">
        <v>309</v>
      </c>
      <c r="M45" s="82" t="s">
        <v>6</v>
      </c>
      <c r="N45" s="82" t="s">
        <v>311</v>
      </c>
      <c r="O45" s="189">
        <v>516</v>
      </c>
      <c r="P45" s="195">
        <v>0</v>
      </c>
      <c r="Q45" s="195">
        <v>0</v>
      </c>
      <c r="R45" s="82" t="s">
        <v>41</v>
      </c>
      <c r="S45" s="82"/>
      <c r="U45" s="39"/>
    </row>
    <row r="46" spans="1:21" ht="39" customHeight="1" x14ac:dyDescent="0.3">
      <c r="A46" s="39"/>
      <c r="B46" s="39"/>
      <c r="C46" s="39"/>
      <c r="D46" s="39"/>
      <c r="G46" s="82" t="s">
        <v>224</v>
      </c>
      <c r="H46" s="82" t="s">
        <v>280</v>
      </c>
      <c r="I46" s="82" t="s">
        <v>59</v>
      </c>
      <c r="J46" s="50">
        <v>45828</v>
      </c>
      <c r="K46" s="51">
        <v>45828</v>
      </c>
      <c r="L46" s="82" t="s">
        <v>309</v>
      </c>
      <c r="M46" s="82" t="s">
        <v>6</v>
      </c>
      <c r="N46" s="82" t="s">
        <v>321</v>
      </c>
      <c r="O46" s="189">
        <v>496</v>
      </c>
      <c r="P46" s="195">
        <v>0</v>
      </c>
      <c r="Q46" s="195">
        <v>0</v>
      </c>
      <c r="R46" s="82" t="s">
        <v>41</v>
      </c>
      <c r="S46" s="82"/>
      <c r="U46" s="39"/>
    </row>
    <row r="47" spans="1:21" ht="39" customHeight="1" x14ac:dyDescent="0.3">
      <c r="A47" s="39"/>
      <c r="B47" s="39"/>
      <c r="C47" s="39"/>
      <c r="D47" s="39"/>
      <c r="G47" s="82" t="s">
        <v>256</v>
      </c>
      <c r="H47" s="82" t="s">
        <v>517</v>
      </c>
      <c r="I47" s="82" t="s">
        <v>79</v>
      </c>
      <c r="J47" s="50">
        <v>45819</v>
      </c>
      <c r="K47" s="51">
        <v>45828</v>
      </c>
      <c r="L47" s="82" t="s">
        <v>309</v>
      </c>
      <c r="M47" s="82" t="s">
        <v>6</v>
      </c>
      <c r="N47" s="82" t="s">
        <v>7</v>
      </c>
      <c r="O47" s="189">
        <v>862</v>
      </c>
      <c r="P47" s="195">
        <v>0</v>
      </c>
      <c r="Q47" s="195">
        <v>0</v>
      </c>
      <c r="R47" s="82" t="s">
        <v>41</v>
      </c>
      <c r="S47" s="82"/>
      <c r="U47" s="39"/>
    </row>
    <row r="48" spans="1:21" ht="39" customHeight="1" x14ac:dyDescent="0.3">
      <c r="A48" s="39"/>
      <c r="B48" s="39"/>
      <c r="C48" s="39"/>
      <c r="D48" s="39"/>
      <c r="G48" s="82" t="s">
        <v>222</v>
      </c>
      <c r="H48" s="82" t="s">
        <v>280</v>
      </c>
      <c r="I48" s="82" t="s">
        <v>88</v>
      </c>
      <c r="J48" s="50">
        <v>45826</v>
      </c>
      <c r="K48" s="51">
        <v>45826</v>
      </c>
      <c r="L48" s="82" t="s">
        <v>309</v>
      </c>
      <c r="M48" s="82" t="s">
        <v>6</v>
      </c>
      <c r="N48" s="82" t="s">
        <v>321</v>
      </c>
      <c r="O48" s="189">
        <v>571</v>
      </c>
      <c r="P48" s="195">
        <v>0</v>
      </c>
      <c r="Q48" s="195">
        <v>0</v>
      </c>
      <c r="R48" s="82" t="s">
        <v>41</v>
      </c>
      <c r="S48" s="82"/>
      <c r="U48" s="39"/>
    </row>
    <row r="49" spans="1:21" ht="39" customHeight="1" x14ac:dyDescent="0.3">
      <c r="A49" s="39"/>
      <c r="B49" s="39"/>
      <c r="C49" s="39"/>
      <c r="D49" s="39"/>
      <c r="G49" s="82" t="s">
        <v>200</v>
      </c>
      <c r="H49" s="82" t="s">
        <v>339</v>
      </c>
      <c r="I49" s="82" t="s">
        <v>38</v>
      </c>
      <c r="J49" s="50">
        <v>45825</v>
      </c>
      <c r="K49" s="51">
        <v>45825</v>
      </c>
      <c r="L49" s="82" t="s">
        <v>309</v>
      </c>
      <c r="M49" s="82" t="s">
        <v>6</v>
      </c>
      <c r="N49" s="82" t="s">
        <v>7</v>
      </c>
      <c r="O49" s="189">
        <v>453</v>
      </c>
      <c r="P49" s="195">
        <v>0</v>
      </c>
      <c r="Q49" s="195">
        <v>0</v>
      </c>
      <c r="R49" s="82" t="s">
        <v>295</v>
      </c>
      <c r="S49" s="82"/>
      <c r="U49" s="39"/>
    </row>
    <row r="50" spans="1:21" ht="39" customHeight="1" x14ac:dyDescent="0.3">
      <c r="A50" s="39"/>
      <c r="B50" s="39"/>
      <c r="C50" s="39"/>
      <c r="D50" s="39"/>
      <c r="G50" s="82" t="s">
        <v>260</v>
      </c>
      <c r="H50" s="82" t="s">
        <v>337</v>
      </c>
      <c r="I50" s="82" t="s">
        <v>38</v>
      </c>
      <c r="J50" s="50">
        <v>45782</v>
      </c>
      <c r="K50" s="51">
        <v>45825</v>
      </c>
      <c r="L50" s="82" t="s">
        <v>309</v>
      </c>
      <c r="M50" s="82" t="s">
        <v>6</v>
      </c>
      <c r="N50" s="82" t="s">
        <v>311</v>
      </c>
      <c r="O50" s="189">
        <v>1131</v>
      </c>
      <c r="P50" s="195">
        <v>0</v>
      </c>
      <c r="Q50" s="195">
        <v>0</v>
      </c>
      <c r="R50" s="82" t="s">
        <v>41</v>
      </c>
      <c r="S50" s="82"/>
      <c r="U50" s="39"/>
    </row>
    <row r="51" spans="1:21" ht="39" customHeight="1" x14ac:dyDescent="0.3">
      <c r="A51" s="39"/>
      <c r="B51" s="39"/>
      <c r="C51" s="39"/>
      <c r="D51" s="39"/>
      <c r="G51" s="82" t="s">
        <v>293</v>
      </c>
      <c r="H51" s="82" t="s">
        <v>280</v>
      </c>
      <c r="I51" s="82" t="s">
        <v>839</v>
      </c>
      <c r="J51" s="50">
        <v>45825</v>
      </c>
      <c r="K51" s="51">
        <v>45825</v>
      </c>
      <c r="L51" s="82" t="s">
        <v>309</v>
      </c>
      <c r="M51" s="82" t="s">
        <v>50</v>
      </c>
      <c r="N51" s="82" t="s">
        <v>321</v>
      </c>
      <c r="O51" s="189">
        <v>700</v>
      </c>
      <c r="P51" s="195">
        <v>0</v>
      </c>
      <c r="Q51" s="195">
        <v>0</v>
      </c>
      <c r="R51" s="82" t="s">
        <v>41</v>
      </c>
      <c r="S51" s="82"/>
      <c r="U51" s="39"/>
    </row>
    <row r="52" spans="1:21" ht="39" customHeight="1" x14ac:dyDescent="0.3">
      <c r="A52" s="39"/>
      <c r="B52" s="39"/>
      <c r="C52" s="39"/>
      <c r="D52" s="39"/>
      <c r="G52" s="82" t="s">
        <v>133</v>
      </c>
      <c r="H52" s="82" t="s">
        <v>339</v>
      </c>
      <c r="I52" s="82" t="s">
        <v>88</v>
      </c>
      <c r="J52" s="50">
        <v>45779</v>
      </c>
      <c r="K52" s="51">
        <v>45824</v>
      </c>
      <c r="L52" s="82" t="s">
        <v>309</v>
      </c>
      <c r="M52" s="82" t="s">
        <v>6</v>
      </c>
      <c r="N52" s="82" t="s">
        <v>311</v>
      </c>
      <c r="O52" s="189">
        <v>316</v>
      </c>
      <c r="P52" s="195">
        <v>0</v>
      </c>
      <c r="Q52" s="195">
        <v>0</v>
      </c>
      <c r="R52" s="82" t="s">
        <v>41</v>
      </c>
      <c r="S52" s="82"/>
      <c r="U52" s="39"/>
    </row>
    <row r="53" spans="1:21" ht="39" customHeight="1" x14ac:dyDescent="0.3">
      <c r="A53" s="39"/>
      <c r="B53" s="39"/>
      <c r="C53" s="39"/>
      <c r="D53" s="39"/>
      <c r="G53" s="82" t="s">
        <v>232</v>
      </c>
      <c r="H53" s="82" t="s">
        <v>307</v>
      </c>
      <c r="I53" s="82" t="s">
        <v>308</v>
      </c>
      <c r="J53" s="50">
        <v>45811</v>
      </c>
      <c r="K53" s="51">
        <v>45821</v>
      </c>
      <c r="L53" s="82" t="s">
        <v>309</v>
      </c>
      <c r="M53" s="82" t="s">
        <v>6</v>
      </c>
      <c r="N53" s="82" t="s">
        <v>7</v>
      </c>
      <c r="O53" s="189">
        <v>0</v>
      </c>
      <c r="P53" s="195">
        <v>0</v>
      </c>
      <c r="Q53" s="195">
        <v>1316</v>
      </c>
      <c r="R53" s="82" t="s">
        <v>41</v>
      </c>
      <c r="S53" s="82"/>
      <c r="U53" s="39"/>
    </row>
    <row r="54" spans="1:21" ht="39" customHeight="1" x14ac:dyDescent="0.3">
      <c r="A54" s="39"/>
      <c r="B54" s="39"/>
      <c r="C54" s="39"/>
      <c r="D54" s="39"/>
      <c r="G54" s="82" t="s">
        <v>37</v>
      </c>
      <c r="H54" s="82" t="s">
        <v>310</v>
      </c>
      <c r="I54" s="82" t="s">
        <v>100</v>
      </c>
      <c r="J54" s="50">
        <v>45804</v>
      </c>
      <c r="K54" s="51">
        <v>45819</v>
      </c>
      <c r="L54" s="82" t="s">
        <v>309</v>
      </c>
      <c r="M54" s="82" t="s">
        <v>6</v>
      </c>
      <c r="N54" s="82" t="s">
        <v>311</v>
      </c>
      <c r="O54" s="189">
        <v>516</v>
      </c>
      <c r="P54" s="195">
        <v>0</v>
      </c>
      <c r="Q54" s="195">
        <v>0</v>
      </c>
      <c r="R54" s="82" t="s">
        <v>41</v>
      </c>
      <c r="S54" s="82"/>
      <c r="U54" s="39"/>
    </row>
    <row r="55" spans="1:21" ht="39" customHeight="1" x14ac:dyDescent="0.3">
      <c r="A55" s="39"/>
      <c r="B55" s="39"/>
      <c r="C55" s="39"/>
      <c r="D55" s="39"/>
      <c r="G55" s="82" t="s">
        <v>293</v>
      </c>
      <c r="H55" s="82" t="s">
        <v>280</v>
      </c>
      <c r="I55" s="82" t="s">
        <v>38</v>
      </c>
      <c r="J55" s="50">
        <v>45818</v>
      </c>
      <c r="K55" s="51">
        <v>45818</v>
      </c>
      <c r="L55" s="82" t="s">
        <v>309</v>
      </c>
      <c r="M55" s="82" t="s">
        <v>6</v>
      </c>
      <c r="N55" s="82" t="s">
        <v>321</v>
      </c>
      <c r="O55" s="189">
        <v>433</v>
      </c>
      <c r="P55" s="195">
        <v>0</v>
      </c>
      <c r="Q55" s="195">
        <v>0</v>
      </c>
      <c r="R55" s="82" t="s">
        <v>41</v>
      </c>
      <c r="S55" s="82"/>
      <c r="U55" s="39"/>
    </row>
    <row r="56" spans="1:21" ht="39" customHeight="1" x14ac:dyDescent="0.3">
      <c r="A56" s="39"/>
      <c r="B56" s="39"/>
      <c r="C56" s="39"/>
      <c r="D56" s="39"/>
      <c r="G56" s="82" t="s">
        <v>249</v>
      </c>
      <c r="H56" s="82" t="s">
        <v>307</v>
      </c>
      <c r="I56" s="82" t="s">
        <v>38</v>
      </c>
      <c r="J56" s="50">
        <v>45818</v>
      </c>
      <c r="K56" s="51">
        <v>45818</v>
      </c>
      <c r="L56" s="82" t="s">
        <v>309</v>
      </c>
      <c r="M56" s="82" t="s">
        <v>6</v>
      </c>
      <c r="N56" s="82" t="s">
        <v>311</v>
      </c>
      <c r="O56" s="189">
        <v>628</v>
      </c>
      <c r="P56" s="195">
        <v>0</v>
      </c>
      <c r="Q56" s="195">
        <v>0</v>
      </c>
      <c r="R56" s="82" t="s">
        <v>289</v>
      </c>
      <c r="S56" s="82"/>
      <c r="U56" s="39"/>
    </row>
    <row r="57" spans="1:21" ht="39" customHeight="1" x14ac:dyDescent="0.3">
      <c r="A57" s="39"/>
      <c r="B57" s="39"/>
      <c r="C57" s="39"/>
      <c r="D57" s="39"/>
      <c r="G57" s="82" t="s">
        <v>185</v>
      </c>
      <c r="H57" s="82" t="s">
        <v>307</v>
      </c>
      <c r="I57" s="82" t="s">
        <v>38</v>
      </c>
      <c r="J57" s="50">
        <v>45818</v>
      </c>
      <c r="K57" s="51">
        <v>45818</v>
      </c>
      <c r="L57" s="82" t="s">
        <v>309</v>
      </c>
      <c r="M57" s="82" t="s">
        <v>6</v>
      </c>
      <c r="N57" s="82" t="s">
        <v>311</v>
      </c>
      <c r="O57" s="189">
        <v>605</v>
      </c>
      <c r="P57" s="195">
        <v>0</v>
      </c>
      <c r="Q57" s="195">
        <v>0</v>
      </c>
      <c r="R57" s="82" t="s">
        <v>295</v>
      </c>
      <c r="S57" s="82"/>
      <c r="U57" s="39"/>
    </row>
    <row r="58" spans="1:21" ht="39" customHeight="1" x14ac:dyDescent="0.3">
      <c r="A58" s="39"/>
      <c r="B58" s="39"/>
      <c r="C58" s="39"/>
      <c r="D58" s="39"/>
      <c r="G58" s="82" t="s">
        <v>263</v>
      </c>
      <c r="H58" s="82" t="s">
        <v>280</v>
      </c>
      <c r="I58" s="82" t="s">
        <v>132</v>
      </c>
      <c r="J58" s="50">
        <v>45818</v>
      </c>
      <c r="K58" s="51">
        <v>45818</v>
      </c>
      <c r="L58" s="82" t="s">
        <v>309</v>
      </c>
      <c r="M58" s="82" t="s">
        <v>6</v>
      </c>
      <c r="N58" s="82" t="s">
        <v>7</v>
      </c>
      <c r="O58" s="189">
        <v>535</v>
      </c>
      <c r="P58" s="195">
        <v>0</v>
      </c>
      <c r="Q58" s="195">
        <v>0</v>
      </c>
      <c r="R58" s="82" t="s">
        <v>41</v>
      </c>
      <c r="S58" s="82"/>
      <c r="U58" s="39"/>
    </row>
    <row r="59" spans="1:21" ht="39" customHeight="1" x14ac:dyDescent="0.3">
      <c r="A59" s="39"/>
      <c r="B59" s="39"/>
      <c r="C59" s="39"/>
      <c r="D59" s="39"/>
      <c r="F59" s="41" t="s">
        <v>175</v>
      </c>
      <c r="G59" s="82" t="s">
        <v>254</v>
      </c>
      <c r="H59" s="82" t="s">
        <v>280</v>
      </c>
      <c r="I59" s="82" t="s">
        <v>839</v>
      </c>
      <c r="J59" s="50">
        <v>45818</v>
      </c>
      <c r="K59" s="51">
        <v>45818</v>
      </c>
      <c r="L59" s="82" t="s">
        <v>309</v>
      </c>
      <c r="M59" s="82" t="s">
        <v>6</v>
      </c>
      <c r="N59" s="82" t="s">
        <v>321</v>
      </c>
      <c r="O59" s="189">
        <v>1128</v>
      </c>
      <c r="P59" s="195">
        <v>0</v>
      </c>
      <c r="Q59" s="195">
        <v>0</v>
      </c>
      <c r="R59" s="82" t="s">
        <v>41</v>
      </c>
      <c r="S59" s="82"/>
      <c r="U59" s="39"/>
    </row>
    <row r="60" spans="1:21" ht="39" customHeight="1" x14ac:dyDescent="0.3">
      <c r="A60" s="39"/>
      <c r="B60" s="39"/>
      <c r="C60" s="39"/>
      <c r="D60" s="39"/>
      <c r="G60" s="82" t="s">
        <v>244</v>
      </c>
      <c r="H60" s="82" t="s">
        <v>312</v>
      </c>
      <c r="I60" s="82" t="s">
        <v>69</v>
      </c>
      <c r="J60" s="50">
        <v>45804</v>
      </c>
      <c r="K60" s="51">
        <v>45814</v>
      </c>
      <c r="L60" s="82" t="s">
        <v>309</v>
      </c>
      <c r="M60" s="82" t="s">
        <v>6</v>
      </c>
      <c r="N60" s="82" t="s">
        <v>7</v>
      </c>
      <c r="O60" s="189">
        <v>548</v>
      </c>
      <c r="P60" s="195">
        <v>0</v>
      </c>
      <c r="Q60" s="195">
        <v>20036</v>
      </c>
      <c r="R60" s="82" t="s">
        <v>295</v>
      </c>
      <c r="S60" s="82"/>
      <c r="U60" s="39"/>
    </row>
    <row r="61" spans="1:21" ht="39" customHeight="1" x14ac:dyDescent="0.3">
      <c r="G61" s="82" t="s">
        <v>165</v>
      </c>
      <c r="H61" s="82" t="s">
        <v>314</v>
      </c>
      <c r="I61" s="82" t="s">
        <v>69</v>
      </c>
      <c r="J61" s="50">
        <v>45791</v>
      </c>
      <c r="K61" s="51">
        <v>45814</v>
      </c>
      <c r="L61" s="82" t="s">
        <v>309</v>
      </c>
      <c r="M61" s="82" t="s">
        <v>6</v>
      </c>
      <c r="N61" s="82" t="s">
        <v>311</v>
      </c>
      <c r="O61" s="189">
        <v>547</v>
      </c>
      <c r="P61" s="195">
        <v>0</v>
      </c>
      <c r="Q61" s="195">
        <v>16318</v>
      </c>
      <c r="R61" s="82" t="s">
        <v>295</v>
      </c>
      <c r="S61" s="82"/>
    </row>
    <row r="62" spans="1:21" ht="39" customHeight="1" x14ac:dyDescent="0.3">
      <c r="G62" s="82" t="s">
        <v>110</v>
      </c>
      <c r="H62" s="82" t="s">
        <v>280</v>
      </c>
      <c r="I62" s="82" t="s">
        <v>111</v>
      </c>
      <c r="J62" s="50">
        <v>45814</v>
      </c>
      <c r="K62" s="51">
        <v>45814</v>
      </c>
      <c r="L62" s="82" t="s">
        <v>309</v>
      </c>
      <c r="M62" s="82" t="s">
        <v>50</v>
      </c>
      <c r="N62" s="82" t="s">
        <v>321</v>
      </c>
      <c r="O62" s="189">
        <v>2479</v>
      </c>
      <c r="P62" s="195">
        <v>0</v>
      </c>
      <c r="Q62" s="195">
        <v>0</v>
      </c>
      <c r="R62" s="82" t="s">
        <v>41</v>
      </c>
      <c r="S62" s="82"/>
    </row>
    <row r="63" spans="1:21" ht="39" customHeight="1" x14ac:dyDescent="0.3">
      <c r="G63" s="82" t="s">
        <v>126</v>
      </c>
      <c r="H63" s="82" t="s">
        <v>313</v>
      </c>
      <c r="I63" s="82" t="s">
        <v>69</v>
      </c>
      <c r="J63" s="50">
        <v>45791</v>
      </c>
      <c r="K63" s="51">
        <v>45814</v>
      </c>
      <c r="L63" s="82" t="s">
        <v>309</v>
      </c>
      <c r="M63" s="82" t="s">
        <v>6</v>
      </c>
      <c r="N63" s="82" t="s">
        <v>311</v>
      </c>
      <c r="O63" s="189">
        <v>547</v>
      </c>
      <c r="P63" s="195">
        <v>0</v>
      </c>
      <c r="Q63" s="195">
        <v>24982</v>
      </c>
      <c r="R63" s="82" t="s">
        <v>295</v>
      </c>
      <c r="S63" s="82"/>
    </row>
    <row r="64" spans="1:21" ht="39" customHeight="1" x14ac:dyDescent="0.3">
      <c r="G64" s="82" t="s">
        <v>185</v>
      </c>
      <c r="H64" s="82" t="s">
        <v>307</v>
      </c>
      <c r="I64" s="82" t="s">
        <v>38</v>
      </c>
      <c r="J64" s="50">
        <v>45812</v>
      </c>
      <c r="K64" s="51">
        <v>45812</v>
      </c>
      <c r="L64" s="82" t="s">
        <v>309</v>
      </c>
      <c r="M64" s="82" t="s">
        <v>6</v>
      </c>
      <c r="N64" s="82" t="s">
        <v>311</v>
      </c>
      <c r="O64" s="189">
        <v>1208</v>
      </c>
      <c r="P64" s="195">
        <v>7940</v>
      </c>
      <c r="Q64" s="195">
        <v>8519</v>
      </c>
      <c r="R64" s="82" t="s">
        <v>295</v>
      </c>
      <c r="S64" s="82"/>
    </row>
    <row r="65" spans="7:19" ht="39" customHeight="1" x14ac:dyDescent="0.3">
      <c r="G65" s="82" t="s">
        <v>216</v>
      </c>
      <c r="H65" s="82" t="s">
        <v>315</v>
      </c>
      <c r="I65" s="82" t="s">
        <v>38</v>
      </c>
      <c r="J65" s="50">
        <v>45784</v>
      </c>
      <c r="K65" s="51">
        <v>45812</v>
      </c>
      <c r="L65" s="82" t="s">
        <v>309</v>
      </c>
      <c r="M65" s="82" t="s">
        <v>6</v>
      </c>
      <c r="N65" s="82" t="s">
        <v>311</v>
      </c>
      <c r="O65" s="189">
        <v>178</v>
      </c>
      <c r="P65" s="195">
        <v>0</v>
      </c>
      <c r="Q65" s="195">
        <v>13906</v>
      </c>
      <c r="R65" s="82" t="s">
        <v>295</v>
      </c>
      <c r="S65" s="82"/>
    </row>
    <row r="66" spans="7:19" ht="39" customHeight="1" x14ac:dyDescent="0.3">
      <c r="G66" s="82" t="s">
        <v>216</v>
      </c>
      <c r="H66" s="82" t="s">
        <v>315</v>
      </c>
      <c r="I66" s="82" t="s">
        <v>38</v>
      </c>
      <c r="J66" s="50">
        <v>45812</v>
      </c>
      <c r="K66" s="51">
        <v>45812</v>
      </c>
      <c r="L66" s="82" t="s">
        <v>309</v>
      </c>
      <c r="M66" s="82" t="s">
        <v>6</v>
      </c>
      <c r="N66" s="82" t="s">
        <v>7</v>
      </c>
      <c r="O66" s="189">
        <v>591</v>
      </c>
      <c r="P66" s="195">
        <v>0</v>
      </c>
      <c r="Q66" s="195">
        <v>0</v>
      </c>
      <c r="R66" s="82" t="s">
        <v>41</v>
      </c>
      <c r="S66" s="82"/>
    </row>
    <row r="67" spans="7:19" ht="39" customHeight="1" x14ac:dyDescent="0.3">
      <c r="G67" s="82" t="s">
        <v>235</v>
      </c>
      <c r="H67" s="82" t="s">
        <v>280</v>
      </c>
      <c r="I67" s="82" t="s">
        <v>38</v>
      </c>
      <c r="J67" s="50">
        <v>45811</v>
      </c>
      <c r="K67" s="51">
        <v>45811</v>
      </c>
      <c r="L67" s="82" t="s">
        <v>309</v>
      </c>
      <c r="M67" s="82" t="s">
        <v>6</v>
      </c>
      <c r="N67" s="82" t="s">
        <v>321</v>
      </c>
      <c r="O67" s="189">
        <v>623</v>
      </c>
      <c r="P67" s="195">
        <v>0</v>
      </c>
      <c r="Q67" s="195">
        <v>0</v>
      </c>
      <c r="R67" s="82" t="s">
        <v>41</v>
      </c>
      <c r="S67" s="82"/>
    </row>
    <row r="68" spans="7:19" ht="39" customHeight="1" x14ac:dyDescent="0.3">
      <c r="G68" s="82" t="s">
        <v>232</v>
      </c>
      <c r="H68" s="82" t="s">
        <v>307</v>
      </c>
      <c r="I68" s="82" t="s">
        <v>38</v>
      </c>
      <c r="J68" s="50">
        <v>45770</v>
      </c>
      <c r="K68" s="51">
        <v>45810</v>
      </c>
      <c r="L68" s="82" t="s">
        <v>309</v>
      </c>
      <c r="M68" s="82" t="s">
        <v>6</v>
      </c>
      <c r="N68" s="82" t="s">
        <v>311</v>
      </c>
      <c r="O68" s="189">
        <v>468</v>
      </c>
      <c r="P68" s="195">
        <v>12733</v>
      </c>
      <c r="Q68" s="195">
        <v>13133</v>
      </c>
      <c r="R68" s="82" t="s">
        <v>289</v>
      </c>
      <c r="S68" s="82"/>
    </row>
    <row r="69" spans="7:19" ht="39" customHeight="1" x14ac:dyDescent="0.3">
      <c r="G69" s="82" t="s">
        <v>508</v>
      </c>
      <c r="H69" s="82" t="s">
        <v>280</v>
      </c>
      <c r="I69" s="82" t="s">
        <v>111</v>
      </c>
      <c r="J69" s="50">
        <v>45810</v>
      </c>
      <c r="K69" s="51">
        <v>45810</v>
      </c>
      <c r="L69" s="82" t="s">
        <v>309</v>
      </c>
      <c r="M69" s="82" t="s">
        <v>50</v>
      </c>
      <c r="N69" s="82" t="s">
        <v>321</v>
      </c>
      <c r="O69" s="189">
        <v>205</v>
      </c>
      <c r="P69" s="195">
        <v>0</v>
      </c>
      <c r="Q69" s="195">
        <v>0</v>
      </c>
      <c r="R69" s="82" t="s">
        <v>41</v>
      </c>
      <c r="S69" s="82"/>
    </row>
    <row r="70" spans="7:19" ht="39" customHeight="1" x14ac:dyDescent="0.3">
      <c r="G70" s="82" t="s">
        <v>508</v>
      </c>
      <c r="H70" s="82" t="s">
        <v>280</v>
      </c>
      <c r="I70" s="82" t="s">
        <v>839</v>
      </c>
      <c r="J70" s="50">
        <v>45810</v>
      </c>
      <c r="K70" s="51">
        <v>45810</v>
      </c>
      <c r="L70" s="82" t="s">
        <v>309</v>
      </c>
      <c r="M70" s="82" t="s">
        <v>50</v>
      </c>
      <c r="N70" s="82" t="s">
        <v>321</v>
      </c>
      <c r="O70" s="189">
        <v>939</v>
      </c>
      <c r="P70" s="195">
        <v>0</v>
      </c>
      <c r="Q70" s="195">
        <v>0</v>
      </c>
      <c r="R70" s="82" t="s">
        <v>41</v>
      </c>
      <c r="S70" s="82"/>
    </row>
    <row r="71" spans="7:19" ht="39" customHeight="1" x14ac:dyDescent="0.3">
      <c r="G71" s="82" t="s">
        <v>249</v>
      </c>
      <c r="H71" s="82" t="s">
        <v>307</v>
      </c>
      <c r="I71" s="82" t="s">
        <v>38</v>
      </c>
      <c r="J71" s="50">
        <v>45785</v>
      </c>
      <c r="K71" s="51">
        <v>45808</v>
      </c>
      <c r="L71" s="82" t="s">
        <v>309</v>
      </c>
      <c r="M71" s="82" t="s">
        <v>6</v>
      </c>
      <c r="N71" s="82" t="s">
        <v>311</v>
      </c>
      <c r="O71" s="189">
        <v>441</v>
      </c>
      <c r="P71" s="195">
        <v>5235</v>
      </c>
      <c r="Q71" s="195">
        <v>5583</v>
      </c>
      <c r="R71" s="82" t="s">
        <v>289</v>
      </c>
      <c r="S71" s="82"/>
    </row>
    <row r="72" spans="7:19" ht="39" customHeight="1" x14ac:dyDescent="0.3">
      <c r="G72" s="82" t="s">
        <v>293</v>
      </c>
      <c r="H72" s="82" t="s">
        <v>316</v>
      </c>
      <c r="I72" s="82" t="s">
        <v>59</v>
      </c>
      <c r="J72" s="50">
        <v>45807</v>
      </c>
      <c r="K72" s="51">
        <v>45807</v>
      </c>
      <c r="L72" s="82" t="s">
        <v>309</v>
      </c>
      <c r="M72" s="82" t="s">
        <v>6</v>
      </c>
      <c r="N72" s="82" t="s">
        <v>7</v>
      </c>
      <c r="O72" s="189">
        <v>0</v>
      </c>
      <c r="P72" s="195">
        <v>805</v>
      </c>
      <c r="Q72" s="195">
        <v>1249</v>
      </c>
      <c r="R72" s="82" t="s">
        <v>41</v>
      </c>
      <c r="S72" s="82"/>
    </row>
    <row r="73" spans="7:19" ht="39" customHeight="1" x14ac:dyDescent="0.3">
      <c r="G73" s="82" t="s">
        <v>263</v>
      </c>
      <c r="H73" s="82" t="s">
        <v>317</v>
      </c>
      <c r="I73" s="82" t="s">
        <v>79</v>
      </c>
      <c r="J73" s="50">
        <v>45799</v>
      </c>
      <c r="K73" s="51">
        <v>45807</v>
      </c>
      <c r="L73" s="82" t="s">
        <v>309</v>
      </c>
      <c r="M73" s="82" t="s">
        <v>6</v>
      </c>
      <c r="N73" s="82" t="s">
        <v>7</v>
      </c>
      <c r="O73" s="189">
        <v>1347</v>
      </c>
      <c r="P73" s="195">
        <v>0</v>
      </c>
      <c r="Q73" s="195">
        <v>2809</v>
      </c>
      <c r="R73" s="82" t="s">
        <v>295</v>
      </c>
      <c r="S73" s="82" t="s">
        <v>341</v>
      </c>
    </row>
    <row r="74" spans="7:19" ht="39" customHeight="1" x14ac:dyDescent="0.3">
      <c r="G74" s="82" t="s">
        <v>244</v>
      </c>
      <c r="H74" s="82" t="s">
        <v>312</v>
      </c>
      <c r="I74" s="82" t="s">
        <v>69</v>
      </c>
      <c r="J74" s="50">
        <v>45789</v>
      </c>
      <c r="K74" s="51">
        <v>45804</v>
      </c>
      <c r="L74" s="82" t="s">
        <v>309</v>
      </c>
      <c r="M74" s="82" t="s">
        <v>6</v>
      </c>
      <c r="N74" s="82" t="s">
        <v>311</v>
      </c>
      <c r="O74" s="189">
        <v>0</v>
      </c>
      <c r="P74" s="195">
        <v>0</v>
      </c>
      <c r="Q74" s="195">
        <v>0</v>
      </c>
      <c r="R74" s="82" t="s">
        <v>295</v>
      </c>
      <c r="S74" s="82"/>
    </row>
    <row r="75" spans="7:19" ht="39" customHeight="1" x14ac:dyDescent="0.3">
      <c r="G75" s="82" t="s">
        <v>222</v>
      </c>
      <c r="H75" s="82" t="s">
        <v>315</v>
      </c>
      <c r="I75" s="82" t="s">
        <v>38</v>
      </c>
      <c r="J75" s="50">
        <v>45803</v>
      </c>
      <c r="K75" s="51">
        <v>45803</v>
      </c>
      <c r="L75" s="82" t="s">
        <v>309</v>
      </c>
      <c r="M75" s="82" t="s">
        <v>50</v>
      </c>
      <c r="N75" s="82" t="s">
        <v>7</v>
      </c>
      <c r="O75" s="189">
        <v>0</v>
      </c>
      <c r="P75" s="195">
        <v>447</v>
      </c>
      <c r="Q75" s="195">
        <v>447</v>
      </c>
      <c r="R75" s="82" t="s">
        <v>41</v>
      </c>
      <c r="S75" s="82" t="s">
        <v>318</v>
      </c>
    </row>
    <row r="76" spans="7:19" ht="39" customHeight="1" x14ac:dyDescent="0.3">
      <c r="G76" s="82" t="s">
        <v>37</v>
      </c>
      <c r="H76" s="82" t="s">
        <v>310</v>
      </c>
      <c r="I76" s="82" t="s">
        <v>69</v>
      </c>
      <c r="J76" s="50">
        <v>45785</v>
      </c>
      <c r="K76" s="51">
        <v>45803</v>
      </c>
      <c r="L76" s="82" t="s">
        <v>309</v>
      </c>
      <c r="M76" s="82" t="s">
        <v>6</v>
      </c>
      <c r="N76" s="82" t="s">
        <v>311</v>
      </c>
      <c r="O76" s="189">
        <v>471</v>
      </c>
      <c r="P76" s="195">
        <v>0</v>
      </c>
      <c r="Q76" s="195">
        <v>2223</v>
      </c>
      <c r="R76" s="82" t="s">
        <v>41</v>
      </c>
      <c r="S76" s="82"/>
    </row>
    <row r="77" spans="7:19" ht="39" customHeight="1" x14ac:dyDescent="0.3">
      <c r="G77" s="82" t="s">
        <v>244</v>
      </c>
      <c r="H77" s="82" t="s">
        <v>312</v>
      </c>
      <c r="I77" s="82" t="s">
        <v>69</v>
      </c>
      <c r="J77" s="50">
        <v>45801</v>
      </c>
      <c r="K77" s="51">
        <v>45801</v>
      </c>
      <c r="L77" s="82" t="s">
        <v>309</v>
      </c>
      <c r="M77" s="82" t="s">
        <v>6</v>
      </c>
      <c r="N77" s="82" t="s">
        <v>7</v>
      </c>
      <c r="O77" s="189">
        <v>468</v>
      </c>
      <c r="P77" s="195">
        <v>0</v>
      </c>
      <c r="Q77" s="195">
        <v>20036</v>
      </c>
      <c r="R77" s="82" t="s">
        <v>295</v>
      </c>
      <c r="S77" s="82"/>
    </row>
    <row r="78" spans="7:19" ht="39" customHeight="1" x14ac:dyDescent="0.3">
      <c r="G78" s="82" t="s">
        <v>158</v>
      </c>
      <c r="H78" s="82" t="s">
        <v>327</v>
      </c>
      <c r="I78" s="82" t="s">
        <v>38</v>
      </c>
      <c r="J78" s="50">
        <v>45801</v>
      </c>
      <c r="K78" s="51">
        <v>45801</v>
      </c>
      <c r="L78" s="82" t="s">
        <v>309</v>
      </c>
      <c r="M78" s="82" t="s">
        <v>6</v>
      </c>
      <c r="N78" s="82" t="s">
        <v>311</v>
      </c>
      <c r="O78" s="189">
        <v>591</v>
      </c>
      <c r="P78" s="195">
        <v>0</v>
      </c>
      <c r="Q78" s="195">
        <v>7751</v>
      </c>
      <c r="R78" s="82" t="s">
        <v>41</v>
      </c>
      <c r="S78" s="82"/>
    </row>
    <row r="79" spans="7:19" ht="39" customHeight="1" x14ac:dyDescent="0.3">
      <c r="G79" s="82" t="s">
        <v>99</v>
      </c>
      <c r="H79" s="82" t="s">
        <v>280</v>
      </c>
      <c r="I79" s="82" t="s">
        <v>59</v>
      </c>
      <c r="J79" s="50">
        <v>45801</v>
      </c>
      <c r="K79" s="51">
        <v>45801</v>
      </c>
      <c r="L79" s="82" t="s">
        <v>309</v>
      </c>
      <c r="M79" s="82" t="s">
        <v>50</v>
      </c>
      <c r="N79" s="82" t="s">
        <v>321</v>
      </c>
      <c r="O79" s="189">
        <v>2339</v>
      </c>
      <c r="P79" s="195">
        <v>0</v>
      </c>
      <c r="Q79" s="195">
        <v>0</v>
      </c>
      <c r="R79" s="82" t="s">
        <v>41</v>
      </c>
      <c r="S79" s="82"/>
    </row>
    <row r="80" spans="7:19" ht="39" customHeight="1" x14ac:dyDescent="0.3">
      <c r="G80" s="82" t="s">
        <v>263</v>
      </c>
      <c r="H80" s="82" t="s">
        <v>317</v>
      </c>
      <c r="I80" s="82" t="s">
        <v>69</v>
      </c>
      <c r="J80" s="50">
        <v>45783</v>
      </c>
      <c r="K80" s="51">
        <v>45799</v>
      </c>
      <c r="L80" s="82" t="s">
        <v>309</v>
      </c>
      <c r="M80" s="82" t="s">
        <v>6</v>
      </c>
      <c r="N80" s="82" t="s">
        <v>311</v>
      </c>
      <c r="O80" s="189">
        <v>1039</v>
      </c>
      <c r="P80" s="195">
        <v>0</v>
      </c>
      <c r="Q80" s="195">
        <v>0</v>
      </c>
      <c r="R80" s="82" t="s">
        <v>41</v>
      </c>
      <c r="S80" s="82"/>
    </row>
    <row r="81" spans="7:19" ht="39" customHeight="1" x14ac:dyDescent="0.3">
      <c r="G81" s="82" t="s">
        <v>258</v>
      </c>
      <c r="H81" s="82" t="s">
        <v>319</v>
      </c>
      <c r="I81" s="82" t="s">
        <v>111</v>
      </c>
      <c r="J81" s="50">
        <v>45769</v>
      </c>
      <c r="K81" s="51">
        <v>45798</v>
      </c>
      <c r="L81" s="82" t="s">
        <v>309</v>
      </c>
      <c r="M81" s="82" t="s">
        <v>6</v>
      </c>
      <c r="N81" s="82" t="s">
        <v>7</v>
      </c>
      <c r="O81" s="189">
        <v>465</v>
      </c>
      <c r="P81" s="195">
        <v>0</v>
      </c>
      <c r="Q81" s="195">
        <v>0</v>
      </c>
      <c r="R81" s="82" t="s">
        <v>295</v>
      </c>
      <c r="S81" s="82"/>
    </row>
    <row r="82" spans="7:19" ht="39" customHeight="1" x14ac:dyDescent="0.3">
      <c r="G82" s="82" t="s">
        <v>261</v>
      </c>
      <c r="H82" s="82" t="s">
        <v>320</v>
      </c>
      <c r="I82" s="82" t="s">
        <v>111</v>
      </c>
      <c r="J82" s="50">
        <v>45769</v>
      </c>
      <c r="K82" s="51">
        <v>45798</v>
      </c>
      <c r="L82" s="82" t="s">
        <v>309</v>
      </c>
      <c r="M82" s="82" t="s">
        <v>6</v>
      </c>
      <c r="N82" s="82" t="s">
        <v>7</v>
      </c>
      <c r="O82" s="189">
        <v>659</v>
      </c>
      <c r="P82" s="195">
        <v>0</v>
      </c>
      <c r="Q82" s="195">
        <v>0</v>
      </c>
      <c r="R82" s="82" t="s">
        <v>295</v>
      </c>
      <c r="S82" s="82"/>
    </row>
    <row r="83" spans="7:19" ht="39" customHeight="1" x14ac:dyDescent="0.3">
      <c r="G83" s="82" t="s">
        <v>204</v>
      </c>
      <c r="H83" s="82" t="s">
        <v>67</v>
      </c>
      <c r="I83" s="82" t="s">
        <v>111</v>
      </c>
      <c r="J83" s="50">
        <v>45715</v>
      </c>
      <c r="K83" s="51">
        <v>45797</v>
      </c>
      <c r="L83" s="82" t="s">
        <v>309</v>
      </c>
      <c r="M83" s="82" t="s">
        <v>50</v>
      </c>
      <c r="N83" s="82" t="s">
        <v>321</v>
      </c>
      <c r="O83" s="189">
        <v>649</v>
      </c>
      <c r="P83" s="195">
        <v>0</v>
      </c>
      <c r="Q83" s="195">
        <v>0</v>
      </c>
      <c r="R83" s="82" t="s">
        <v>41</v>
      </c>
      <c r="S83" s="82"/>
    </row>
    <row r="84" spans="7:19" ht="39" customHeight="1" x14ac:dyDescent="0.3">
      <c r="G84" s="82" t="s">
        <v>185</v>
      </c>
      <c r="H84" s="82" t="s">
        <v>307</v>
      </c>
      <c r="I84" s="82" t="s">
        <v>38</v>
      </c>
      <c r="J84" s="50">
        <v>45782</v>
      </c>
      <c r="K84" s="51">
        <v>45797</v>
      </c>
      <c r="L84" s="82" t="s">
        <v>309</v>
      </c>
      <c r="M84" s="82" t="s">
        <v>6</v>
      </c>
      <c r="N84" s="82" t="s">
        <v>311</v>
      </c>
      <c r="O84" s="189">
        <v>1208</v>
      </c>
      <c r="P84" s="195">
        <v>0</v>
      </c>
      <c r="Q84" s="195">
        <v>8778</v>
      </c>
      <c r="R84" s="82" t="s">
        <v>295</v>
      </c>
      <c r="S84" s="82"/>
    </row>
    <row r="85" spans="7:19" ht="39" customHeight="1" x14ac:dyDescent="0.3">
      <c r="G85" s="82" t="s">
        <v>235</v>
      </c>
      <c r="H85" s="82" t="s">
        <v>322</v>
      </c>
      <c r="I85" s="82" t="s">
        <v>111</v>
      </c>
      <c r="J85" s="50">
        <v>45796</v>
      </c>
      <c r="K85" s="51">
        <v>45796</v>
      </c>
      <c r="L85" s="82" t="s">
        <v>309</v>
      </c>
      <c r="M85" s="82" t="s">
        <v>6</v>
      </c>
      <c r="N85" s="82" t="s">
        <v>321</v>
      </c>
      <c r="O85" s="189">
        <v>719</v>
      </c>
      <c r="P85" s="195">
        <v>0</v>
      </c>
      <c r="Q85" s="195">
        <v>0</v>
      </c>
      <c r="R85" s="82" t="s">
        <v>41</v>
      </c>
      <c r="S85" s="82"/>
    </row>
    <row r="86" spans="7:19" ht="39" customHeight="1" x14ac:dyDescent="0.3">
      <c r="G86" s="82" t="s">
        <v>149</v>
      </c>
      <c r="H86" s="82" t="s">
        <v>280</v>
      </c>
      <c r="I86" s="82" t="s">
        <v>59</v>
      </c>
      <c r="J86" s="50">
        <v>45796</v>
      </c>
      <c r="K86" s="51">
        <v>45796</v>
      </c>
      <c r="L86" s="82" t="s">
        <v>309</v>
      </c>
      <c r="M86" s="82" t="s">
        <v>6</v>
      </c>
      <c r="N86" s="82" t="s">
        <v>321</v>
      </c>
      <c r="O86" s="189">
        <v>354</v>
      </c>
      <c r="P86" s="195">
        <v>0</v>
      </c>
      <c r="Q86" s="195">
        <v>0</v>
      </c>
      <c r="R86" s="82" t="s">
        <v>41</v>
      </c>
      <c r="S86" s="82"/>
    </row>
    <row r="87" spans="7:19" ht="39" customHeight="1" x14ac:dyDescent="0.3">
      <c r="G87" s="82" t="s">
        <v>201</v>
      </c>
      <c r="H87" s="82" t="s">
        <v>323</v>
      </c>
      <c r="I87" s="82" t="s">
        <v>88</v>
      </c>
      <c r="J87" s="50">
        <v>45794</v>
      </c>
      <c r="K87" s="51">
        <v>45794</v>
      </c>
      <c r="L87" s="82" t="s">
        <v>309</v>
      </c>
      <c r="M87" s="82" t="s">
        <v>6</v>
      </c>
      <c r="N87" s="82" t="s">
        <v>321</v>
      </c>
      <c r="O87" s="189">
        <v>1335</v>
      </c>
      <c r="P87" s="195">
        <v>0</v>
      </c>
      <c r="Q87" s="195">
        <v>0</v>
      </c>
      <c r="R87" s="82" t="s">
        <v>41</v>
      </c>
      <c r="S87" s="82"/>
    </row>
    <row r="88" spans="7:19" ht="39" customHeight="1" x14ac:dyDescent="0.3">
      <c r="G88" s="82" t="s">
        <v>326</v>
      </c>
      <c r="H88" s="82" t="s">
        <v>327</v>
      </c>
      <c r="I88" s="82" t="s">
        <v>88</v>
      </c>
      <c r="J88" s="50">
        <v>45793</v>
      </c>
      <c r="K88" s="51">
        <v>45793</v>
      </c>
      <c r="L88" s="82" t="s">
        <v>309</v>
      </c>
      <c r="M88" s="82" t="s">
        <v>50</v>
      </c>
      <c r="N88" s="82" t="s">
        <v>7</v>
      </c>
      <c r="O88" s="189">
        <v>915</v>
      </c>
      <c r="P88" s="195">
        <v>0</v>
      </c>
      <c r="Q88" s="195">
        <v>0</v>
      </c>
      <c r="R88" s="82" t="s">
        <v>41</v>
      </c>
      <c r="S88" s="82"/>
    </row>
    <row r="89" spans="7:19" ht="39" customHeight="1" x14ac:dyDescent="0.3">
      <c r="G89" s="82" t="s">
        <v>324</v>
      </c>
      <c r="H89" s="82" t="s">
        <v>280</v>
      </c>
      <c r="I89" s="82" t="s">
        <v>38</v>
      </c>
      <c r="J89" s="50">
        <v>45793</v>
      </c>
      <c r="K89" s="51">
        <v>45793</v>
      </c>
      <c r="L89" s="82" t="s">
        <v>309</v>
      </c>
      <c r="M89" s="82" t="s">
        <v>6</v>
      </c>
      <c r="N89" s="82" t="s">
        <v>321</v>
      </c>
      <c r="O89" s="189">
        <v>2552</v>
      </c>
      <c r="P89" s="195">
        <v>0</v>
      </c>
      <c r="Q89" s="195">
        <v>0</v>
      </c>
      <c r="R89" s="82" t="s">
        <v>41</v>
      </c>
      <c r="S89" s="82" t="s">
        <v>325</v>
      </c>
    </row>
    <row r="90" spans="7:19" ht="39" customHeight="1" x14ac:dyDescent="0.3">
      <c r="G90" s="82" t="s">
        <v>165</v>
      </c>
      <c r="H90" s="82" t="s">
        <v>314</v>
      </c>
      <c r="I90" s="82" t="s">
        <v>69</v>
      </c>
      <c r="J90" s="50">
        <v>45770</v>
      </c>
      <c r="K90" s="51">
        <v>45791</v>
      </c>
      <c r="L90" s="82" t="s">
        <v>309</v>
      </c>
      <c r="M90" s="82" t="s">
        <v>6</v>
      </c>
      <c r="N90" s="82" t="s">
        <v>311</v>
      </c>
      <c r="O90" s="189">
        <v>544</v>
      </c>
      <c r="P90" s="195">
        <v>15999</v>
      </c>
      <c r="Q90" s="195">
        <v>16683</v>
      </c>
      <c r="R90" s="82" t="s">
        <v>41</v>
      </c>
      <c r="S90" s="82"/>
    </row>
    <row r="91" spans="7:19" ht="39" customHeight="1" x14ac:dyDescent="0.3">
      <c r="G91" s="82" t="s">
        <v>126</v>
      </c>
      <c r="H91" s="82" t="s">
        <v>313</v>
      </c>
      <c r="I91" s="82" t="s">
        <v>69</v>
      </c>
      <c r="J91" s="50">
        <v>45770</v>
      </c>
      <c r="K91" s="51">
        <v>45791</v>
      </c>
      <c r="L91" s="82" t="s">
        <v>309</v>
      </c>
      <c r="M91" s="82" t="s">
        <v>6</v>
      </c>
      <c r="N91" s="82" t="s">
        <v>311</v>
      </c>
      <c r="O91" s="189">
        <v>464</v>
      </c>
      <c r="P91" s="195">
        <v>0</v>
      </c>
      <c r="Q91" s="195">
        <v>0</v>
      </c>
      <c r="R91" s="82" t="s">
        <v>41</v>
      </c>
      <c r="S91" s="82"/>
    </row>
    <row r="92" spans="7:19" ht="39" customHeight="1" x14ac:dyDescent="0.3">
      <c r="G92" s="82" t="s">
        <v>99</v>
      </c>
      <c r="H92" s="82" t="s">
        <v>280</v>
      </c>
      <c r="I92" s="82" t="s">
        <v>11</v>
      </c>
      <c r="J92" s="50">
        <v>45789</v>
      </c>
      <c r="K92" s="51">
        <v>45789</v>
      </c>
      <c r="L92" s="82" t="s">
        <v>309</v>
      </c>
      <c r="M92" s="82" t="s">
        <v>50</v>
      </c>
      <c r="N92" s="82" t="s">
        <v>321</v>
      </c>
      <c r="O92" s="189">
        <v>1587</v>
      </c>
      <c r="P92" s="195">
        <v>0</v>
      </c>
      <c r="Q92" s="195">
        <v>0</v>
      </c>
      <c r="R92" s="82" t="s">
        <v>41</v>
      </c>
      <c r="S92" s="82"/>
    </row>
    <row r="93" spans="7:19" ht="39" customHeight="1" x14ac:dyDescent="0.3">
      <c r="G93" s="82" t="s">
        <v>99</v>
      </c>
      <c r="H93" s="82" t="s">
        <v>280</v>
      </c>
      <c r="I93" s="82" t="s">
        <v>59</v>
      </c>
      <c r="J93" s="50">
        <v>45789</v>
      </c>
      <c r="K93" s="51">
        <v>45789</v>
      </c>
      <c r="L93" s="82" t="s">
        <v>309</v>
      </c>
      <c r="M93" s="82" t="s">
        <v>50</v>
      </c>
      <c r="N93" s="82" t="s">
        <v>321</v>
      </c>
      <c r="O93" s="189">
        <v>1568</v>
      </c>
      <c r="P93" s="195">
        <v>0</v>
      </c>
      <c r="Q93" s="195">
        <v>0</v>
      </c>
      <c r="R93" s="82" t="s">
        <v>41</v>
      </c>
      <c r="S93" s="82"/>
    </row>
    <row r="94" spans="7:19" ht="39" customHeight="1" x14ac:dyDescent="0.3">
      <c r="G94" s="82" t="s">
        <v>48</v>
      </c>
      <c r="H94" s="82" t="s">
        <v>280</v>
      </c>
      <c r="I94" s="82" t="s">
        <v>59</v>
      </c>
      <c r="J94" s="50">
        <v>45789</v>
      </c>
      <c r="K94" s="51">
        <v>45789</v>
      </c>
      <c r="L94" s="82" t="s">
        <v>309</v>
      </c>
      <c r="M94" s="82" t="s">
        <v>50</v>
      </c>
      <c r="N94" s="82" t="s">
        <v>321</v>
      </c>
      <c r="O94" s="189">
        <v>3236</v>
      </c>
      <c r="P94" s="195">
        <v>0</v>
      </c>
      <c r="Q94" s="195">
        <v>0</v>
      </c>
      <c r="R94" s="82" t="s">
        <v>41</v>
      </c>
      <c r="S94" s="82" t="s">
        <v>328</v>
      </c>
    </row>
    <row r="95" spans="7:19" ht="39" customHeight="1" x14ac:dyDescent="0.3">
      <c r="G95" s="82" t="s">
        <v>244</v>
      </c>
      <c r="H95" s="82" t="s">
        <v>312</v>
      </c>
      <c r="I95" s="82" t="s">
        <v>69</v>
      </c>
      <c r="J95" s="50">
        <v>45770</v>
      </c>
      <c r="K95" s="51">
        <v>45789</v>
      </c>
      <c r="L95" s="82" t="s">
        <v>309</v>
      </c>
      <c r="M95" s="82" t="s">
        <v>6</v>
      </c>
      <c r="N95" s="82" t="s">
        <v>311</v>
      </c>
      <c r="O95" s="189">
        <v>695</v>
      </c>
      <c r="P95" s="195">
        <v>0</v>
      </c>
      <c r="Q95" s="195">
        <v>19437</v>
      </c>
      <c r="R95" s="82" t="s">
        <v>295</v>
      </c>
      <c r="S95" s="82"/>
    </row>
    <row r="96" spans="7:19" ht="39" customHeight="1" x14ac:dyDescent="0.3">
      <c r="G96" s="82" t="s">
        <v>232</v>
      </c>
      <c r="H96" s="82" t="s">
        <v>307</v>
      </c>
      <c r="I96" s="82" t="s">
        <v>330</v>
      </c>
      <c r="J96" s="50">
        <v>45786</v>
      </c>
      <c r="K96" s="51">
        <v>45786</v>
      </c>
      <c r="L96" s="82" t="s">
        <v>309</v>
      </c>
      <c r="M96" s="82" t="s">
        <v>71</v>
      </c>
      <c r="N96" s="82" t="s">
        <v>321</v>
      </c>
      <c r="O96" s="189">
        <v>83</v>
      </c>
      <c r="P96" s="195">
        <v>0</v>
      </c>
      <c r="Q96" s="195">
        <v>0</v>
      </c>
      <c r="R96" s="82" t="s">
        <v>41</v>
      </c>
      <c r="S96" s="82"/>
    </row>
    <row r="97" spans="7:19" ht="39" customHeight="1" x14ac:dyDescent="0.3">
      <c r="G97" s="82" t="s">
        <v>68</v>
      </c>
      <c r="H97" s="82" t="s">
        <v>310</v>
      </c>
      <c r="I97" s="82" t="s">
        <v>111</v>
      </c>
      <c r="J97" s="50">
        <v>45786</v>
      </c>
      <c r="K97" s="51">
        <v>45786</v>
      </c>
      <c r="L97" s="82" t="s">
        <v>309</v>
      </c>
      <c r="M97" s="82" t="s">
        <v>6</v>
      </c>
      <c r="N97" s="82" t="s">
        <v>7</v>
      </c>
      <c r="O97" s="189">
        <v>1047</v>
      </c>
      <c r="P97" s="195">
        <v>0</v>
      </c>
      <c r="Q97" s="195">
        <v>0</v>
      </c>
      <c r="R97" s="82" t="s">
        <v>41</v>
      </c>
      <c r="S97" s="82" t="s">
        <v>329</v>
      </c>
    </row>
    <row r="98" spans="7:19" ht="39" customHeight="1" x14ac:dyDescent="0.3">
      <c r="G98" s="82" t="s">
        <v>224</v>
      </c>
      <c r="H98" s="82" t="s">
        <v>331</v>
      </c>
      <c r="I98" s="82" t="s">
        <v>111</v>
      </c>
      <c r="J98" s="50">
        <v>45785</v>
      </c>
      <c r="K98" s="51">
        <v>45785</v>
      </c>
      <c r="L98" s="82" t="s">
        <v>309</v>
      </c>
      <c r="M98" s="82" t="s">
        <v>6</v>
      </c>
      <c r="N98" s="82" t="s">
        <v>7</v>
      </c>
      <c r="O98" s="189">
        <v>0</v>
      </c>
      <c r="P98" s="195">
        <v>0</v>
      </c>
      <c r="Q98" s="195">
        <v>0</v>
      </c>
      <c r="R98" s="82" t="s">
        <v>41</v>
      </c>
      <c r="S98" s="82"/>
    </row>
    <row r="99" spans="7:19" ht="39" customHeight="1" x14ac:dyDescent="0.3">
      <c r="G99" s="82" t="s">
        <v>256</v>
      </c>
      <c r="H99" s="82" t="s">
        <v>317</v>
      </c>
      <c r="I99" s="82" t="s">
        <v>69</v>
      </c>
      <c r="J99" s="50">
        <v>45775</v>
      </c>
      <c r="K99" s="51">
        <v>45785</v>
      </c>
      <c r="L99" s="82" t="s">
        <v>309</v>
      </c>
      <c r="M99" s="82" t="s">
        <v>6</v>
      </c>
      <c r="N99" s="82" t="s">
        <v>311</v>
      </c>
      <c r="O99" s="189">
        <v>569</v>
      </c>
      <c r="P99" s="195">
        <v>0</v>
      </c>
      <c r="Q99" s="195">
        <v>0</v>
      </c>
      <c r="R99" s="82" t="s">
        <v>295</v>
      </c>
      <c r="S99" s="82"/>
    </row>
    <row r="100" spans="7:19" ht="39" customHeight="1" x14ac:dyDescent="0.3">
      <c r="G100" s="82" t="s">
        <v>37</v>
      </c>
      <c r="H100" s="82" t="s">
        <v>280</v>
      </c>
      <c r="I100" s="82" t="s">
        <v>11</v>
      </c>
      <c r="J100" s="50">
        <v>45785</v>
      </c>
      <c r="K100" s="51">
        <v>45785</v>
      </c>
      <c r="L100" s="82" t="s">
        <v>309</v>
      </c>
      <c r="M100" s="82" t="s">
        <v>6</v>
      </c>
      <c r="N100" s="82" t="s">
        <v>321</v>
      </c>
      <c r="O100" s="189">
        <v>562</v>
      </c>
      <c r="P100" s="195">
        <v>0</v>
      </c>
      <c r="Q100" s="195">
        <v>0</v>
      </c>
      <c r="R100" s="82" t="s">
        <v>41</v>
      </c>
      <c r="S100" s="82" t="s">
        <v>332</v>
      </c>
    </row>
    <row r="101" spans="7:19" ht="39" customHeight="1" x14ac:dyDescent="0.3">
      <c r="G101" s="82" t="s">
        <v>195</v>
      </c>
      <c r="H101" s="82" t="s">
        <v>333</v>
      </c>
      <c r="I101" s="82" t="s">
        <v>69</v>
      </c>
      <c r="J101" s="50">
        <v>45785</v>
      </c>
      <c r="K101" s="51">
        <v>45785</v>
      </c>
      <c r="L101" s="82" t="s">
        <v>309</v>
      </c>
      <c r="M101" s="82" t="s">
        <v>6</v>
      </c>
      <c r="N101" s="82" t="s">
        <v>7</v>
      </c>
      <c r="O101" s="189">
        <v>150</v>
      </c>
      <c r="P101" s="195">
        <v>0</v>
      </c>
      <c r="Q101" s="195">
        <v>0</v>
      </c>
      <c r="R101" s="82" t="s">
        <v>41</v>
      </c>
      <c r="S101" s="82"/>
    </row>
    <row r="102" spans="7:19" ht="39" customHeight="1" x14ac:dyDescent="0.3">
      <c r="G102" s="82" t="s">
        <v>214</v>
      </c>
      <c r="H102" s="82" t="s">
        <v>334</v>
      </c>
      <c r="I102" s="82" t="s">
        <v>111</v>
      </c>
      <c r="J102" s="50">
        <v>45756</v>
      </c>
      <c r="K102" s="51">
        <v>45784</v>
      </c>
      <c r="L102" s="82" t="s">
        <v>309</v>
      </c>
      <c r="M102" s="82" t="s">
        <v>6</v>
      </c>
      <c r="N102" s="82" t="s">
        <v>311</v>
      </c>
      <c r="O102" s="189">
        <v>574</v>
      </c>
      <c r="P102" s="195">
        <v>7658</v>
      </c>
      <c r="Q102" s="195">
        <v>8083</v>
      </c>
      <c r="R102" s="82" t="s">
        <v>289</v>
      </c>
      <c r="S102" s="82"/>
    </row>
    <row r="103" spans="7:19" ht="39" customHeight="1" x14ac:dyDescent="0.3">
      <c r="G103" s="82" t="s">
        <v>191</v>
      </c>
      <c r="H103" s="82" t="s">
        <v>334</v>
      </c>
      <c r="I103" s="82" t="s">
        <v>111</v>
      </c>
      <c r="J103" s="50">
        <v>45756</v>
      </c>
      <c r="K103" s="51">
        <v>45784</v>
      </c>
      <c r="L103" s="82" t="s">
        <v>309</v>
      </c>
      <c r="M103" s="82" t="s">
        <v>6</v>
      </c>
      <c r="N103" s="82" t="s">
        <v>311</v>
      </c>
      <c r="O103" s="189">
        <v>574</v>
      </c>
      <c r="P103" s="195">
        <v>19335</v>
      </c>
      <c r="Q103" s="195">
        <v>19582</v>
      </c>
      <c r="R103" s="82" t="s">
        <v>289</v>
      </c>
      <c r="S103" s="82"/>
    </row>
    <row r="104" spans="7:19" ht="39" customHeight="1" x14ac:dyDescent="0.3">
      <c r="G104" s="82" t="s">
        <v>262</v>
      </c>
      <c r="H104" s="82" t="s">
        <v>280</v>
      </c>
      <c r="I104" s="82" t="s">
        <v>59</v>
      </c>
      <c r="J104" s="50">
        <v>45784</v>
      </c>
      <c r="K104" s="51">
        <v>45784</v>
      </c>
      <c r="L104" s="82" t="s">
        <v>309</v>
      </c>
      <c r="M104" s="82" t="s">
        <v>71</v>
      </c>
      <c r="N104" s="82" t="s">
        <v>321</v>
      </c>
      <c r="O104" s="189">
        <v>276</v>
      </c>
      <c r="P104" s="195">
        <v>0</v>
      </c>
      <c r="Q104" s="195">
        <v>0</v>
      </c>
      <c r="R104" s="82" t="s">
        <v>41</v>
      </c>
      <c r="S104" s="82"/>
    </row>
    <row r="105" spans="7:19" ht="39" customHeight="1" x14ac:dyDescent="0.3">
      <c r="G105" s="82" t="s">
        <v>216</v>
      </c>
      <c r="H105" s="82" t="s">
        <v>315</v>
      </c>
      <c r="I105" s="82" t="s">
        <v>111</v>
      </c>
      <c r="J105" s="50">
        <v>45769</v>
      </c>
      <c r="K105" s="51">
        <v>45784</v>
      </c>
      <c r="L105" s="82" t="s">
        <v>309</v>
      </c>
      <c r="M105" s="82" t="s">
        <v>6</v>
      </c>
      <c r="N105" s="82" t="s">
        <v>311</v>
      </c>
      <c r="O105" s="189">
        <v>619</v>
      </c>
      <c r="P105" s="195">
        <v>13139</v>
      </c>
      <c r="Q105" s="195">
        <v>13485</v>
      </c>
      <c r="R105" s="82" t="s">
        <v>41</v>
      </c>
      <c r="S105" s="82"/>
    </row>
    <row r="106" spans="7:19" ht="39" customHeight="1" x14ac:dyDescent="0.3">
      <c r="G106" s="82" t="s">
        <v>142</v>
      </c>
      <c r="H106" s="82" t="s">
        <v>280</v>
      </c>
      <c r="I106" s="82" t="s">
        <v>88</v>
      </c>
      <c r="J106" s="50">
        <v>45783</v>
      </c>
      <c r="K106" s="51">
        <v>45783</v>
      </c>
      <c r="L106" s="82" t="s">
        <v>309</v>
      </c>
      <c r="M106" s="82" t="s">
        <v>6</v>
      </c>
      <c r="N106" s="82" t="s">
        <v>321</v>
      </c>
      <c r="O106" s="189">
        <v>512</v>
      </c>
      <c r="P106" s="195">
        <v>0</v>
      </c>
      <c r="Q106" s="195">
        <v>2784</v>
      </c>
      <c r="R106" s="82" t="s">
        <v>289</v>
      </c>
      <c r="S106" s="82"/>
    </row>
    <row r="107" spans="7:19" ht="39" customHeight="1" x14ac:dyDescent="0.3">
      <c r="G107" s="82" t="s">
        <v>263</v>
      </c>
      <c r="H107" s="82" t="s">
        <v>317</v>
      </c>
      <c r="I107" s="82" t="s">
        <v>111</v>
      </c>
      <c r="J107" s="50">
        <v>45770</v>
      </c>
      <c r="K107" s="51">
        <v>45783</v>
      </c>
      <c r="L107" s="82" t="s">
        <v>309</v>
      </c>
      <c r="M107" s="82" t="s">
        <v>6</v>
      </c>
      <c r="N107" s="82" t="s">
        <v>311</v>
      </c>
      <c r="O107" s="189">
        <v>1100</v>
      </c>
      <c r="P107" s="195">
        <v>0</v>
      </c>
      <c r="Q107" s="195">
        <v>2243</v>
      </c>
      <c r="R107" s="82" t="s">
        <v>41</v>
      </c>
      <c r="S107" s="82" t="s">
        <v>335</v>
      </c>
    </row>
    <row r="108" spans="7:19" ht="39" customHeight="1" x14ac:dyDescent="0.3">
      <c r="G108" s="82" t="s">
        <v>256</v>
      </c>
      <c r="H108" s="82" t="s">
        <v>317</v>
      </c>
      <c r="I108" s="82" t="s">
        <v>38</v>
      </c>
      <c r="J108" s="50">
        <v>45782</v>
      </c>
      <c r="K108" s="51">
        <v>45782</v>
      </c>
      <c r="L108" s="82" t="s">
        <v>309</v>
      </c>
      <c r="M108" s="82" t="s">
        <v>71</v>
      </c>
      <c r="N108" s="82" t="s">
        <v>7</v>
      </c>
      <c r="O108" s="189">
        <v>100</v>
      </c>
      <c r="P108" s="195">
        <v>0</v>
      </c>
      <c r="Q108" s="195">
        <v>0</v>
      </c>
      <c r="R108" s="82" t="s">
        <v>295</v>
      </c>
      <c r="S108" s="82" t="s">
        <v>335</v>
      </c>
    </row>
    <row r="109" spans="7:19" ht="39" customHeight="1" x14ac:dyDescent="0.3">
      <c r="G109" s="82" t="s">
        <v>14</v>
      </c>
      <c r="H109" s="82" t="s">
        <v>280</v>
      </c>
      <c r="I109" s="82" t="s">
        <v>11</v>
      </c>
      <c r="J109" s="50">
        <v>45782</v>
      </c>
      <c r="K109" s="51">
        <v>45782</v>
      </c>
      <c r="L109" s="82" t="s">
        <v>309</v>
      </c>
      <c r="M109" s="82" t="s">
        <v>71</v>
      </c>
      <c r="N109" s="82" t="s">
        <v>321</v>
      </c>
      <c r="O109" s="189">
        <v>308</v>
      </c>
      <c r="P109" s="195">
        <v>0</v>
      </c>
      <c r="Q109" s="195">
        <v>0</v>
      </c>
      <c r="R109" s="82" t="s">
        <v>41</v>
      </c>
      <c r="S109" s="82" t="s">
        <v>335</v>
      </c>
    </row>
    <row r="110" spans="7:19" ht="39" customHeight="1" x14ac:dyDescent="0.3">
      <c r="G110" s="82" t="s">
        <v>185</v>
      </c>
      <c r="H110" s="82" t="s">
        <v>307</v>
      </c>
      <c r="I110" s="82" t="s">
        <v>38</v>
      </c>
      <c r="J110" s="50">
        <v>45782</v>
      </c>
      <c r="K110" s="51">
        <v>45782</v>
      </c>
      <c r="L110" s="82" t="s">
        <v>309</v>
      </c>
      <c r="M110" s="82" t="s">
        <v>6</v>
      </c>
      <c r="N110" s="82" t="s">
        <v>7</v>
      </c>
      <c r="O110" s="189">
        <v>1219</v>
      </c>
      <c r="P110" s="195">
        <v>0</v>
      </c>
      <c r="Q110" s="195">
        <v>0</v>
      </c>
      <c r="R110" s="82" t="s">
        <v>41</v>
      </c>
      <c r="S110" s="82" t="s">
        <v>335</v>
      </c>
    </row>
    <row r="111" spans="7:19" ht="39" customHeight="1" x14ac:dyDescent="0.3">
      <c r="G111" s="82" t="s">
        <v>16</v>
      </c>
      <c r="H111" s="82" t="s">
        <v>125</v>
      </c>
      <c r="I111" s="82" t="s">
        <v>79</v>
      </c>
      <c r="J111" s="50">
        <v>45781</v>
      </c>
      <c r="K111" s="51">
        <v>45781</v>
      </c>
      <c r="L111" s="82" t="s">
        <v>309</v>
      </c>
      <c r="M111" s="82" t="s">
        <v>50</v>
      </c>
      <c r="N111" s="82" t="s">
        <v>7</v>
      </c>
      <c r="O111" s="189">
        <v>0</v>
      </c>
      <c r="P111" s="195">
        <v>0</v>
      </c>
      <c r="Q111" s="195">
        <v>0</v>
      </c>
      <c r="R111" s="82" t="s">
        <v>41</v>
      </c>
      <c r="S111" s="82" t="s">
        <v>336</v>
      </c>
    </row>
    <row r="112" spans="7:19" ht="39" customHeight="1" x14ac:dyDescent="0.3">
      <c r="G112" s="82" t="s">
        <v>14</v>
      </c>
      <c r="H112" s="82" t="s">
        <v>280</v>
      </c>
      <c r="I112" s="82" t="s">
        <v>111</v>
      </c>
      <c r="J112" s="50">
        <v>45779</v>
      </c>
      <c r="K112" s="51">
        <v>45779</v>
      </c>
      <c r="L112" s="82" t="s">
        <v>309</v>
      </c>
      <c r="M112" s="82" t="s">
        <v>71</v>
      </c>
      <c r="N112" s="82" t="s">
        <v>7</v>
      </c>
      <c r="O112" s="189">
        <v>350</v>
      </c>
      <c r="P112" s="195">
        <v>0</v>
      </c>
      <c r="Q112" s="195">
        <v>0</v>
      </c>
      <c r="R112" s="82" t="s">
        <v>41</v>
      </c>
      <c r="S112" s="82"/>
    </row>
    <row r="113" spans="7:19" ht="39" customHeight="1" x14ac:dyDescent="0.3">
      <c r="G113" s="82" t="s">
        <v>222</v>
      </c>
      <c r="H113" s="82" t="s">
        <v>315</v>
      </c>
      <c r="I113" s="82" t="s">
        <v>38</v>
      </c>
      <c r="J113" s="50">
        <v>45766</v>
      </c>
      <c r="K113" s="51">
        <v>45779</v>
      </c>
      <c r="L113" s="82" t="s">
        <v>309</v>
      </c>
      <c r="M113" s="82" t="s">
        <v>6</v>
      </c>
      <c r="N113" s="82" t="s">
        <v>311</v>
      </c>
      <c r="O113" s="189">
        <v>823</v>
      </c>
      <c r="P113" s="195">
        <v>0</v>
      </c>
      <c r="Q113" s="195">
        <v>0</v>
      </c>
      <c r="R113" s="82" t="s">
        <v>41</v>
      </c>
      <c r="S113" s="82" t="s">
        <v>335</v>
      </c>
    </row>
    <row r="114" spans="7:19" ht="39" customHeight="1" x14ac:dyDescent="0.3">
      <c r="G114" s="82" t="s">
        <v>235</v>
      </c>
      <c r="H114" s="82" t="s">
        <v>337</v>
      </c>
      <c r="I114" s="82" t="s">
        <v>111</v>
      </c>
      <c r="J114" s="50">
        <v>45755</v>
      </c>
      <c r="K114" s="51">
        <v>45777</v>
      </c>
      <c r="L114" s="82" t="s">
        <v>309</v>
      </c>
      <c r="M114" s="82" t="s">
        <v>6</v>
      </c>
      <c r="N114" s="82" t="s">
        <v>311</v>
      </c>
      <c r="O114" s="189">
        <v>610</v>
      </c>
      <c r="P114" s="195">
        <v>0</v>
      </c>
      <c r="Q114" s="195">
        <v>21472</v>
      </c>
      <c r="R114" s="82" t="s">
        <v>295</v>
      </c>
      <c r="S114" s="82"/>
    </row>
    <row r="115" spans="7:19" ht="39" customHeight="1" x14ac:dyDescent="0.3">
      <c r="G115" s="82" t="s">
        <v>133</v>
      </c>
      <c r="H115" s="82" t="s">
        <v>339</v>
      </c>
      <c r="I115" s="82" t="s">
        <v>11</v>
      </c>
      <c r="J115" s="50">
        <v>45777</v>
      </c>
      <c r="K115" s="51">
        <v>45777</v>
      </c>
      <c r="L115" s="82" t="s">
        <v>309</v>
      </c>
      <c r="M115" s="82" t="s">
        <v>71</v>
      </c>
      <c r="N115" s="82" t="s">
        <v>7</v>
      </c>
      <c r="O115" s="189">
        <v>30</v>
      </c>
      <c r="P115" s="195">
        <v>0</v>
      </c>
      <c r="Q115" s="195">
        <v>0</v>
      </c>
      <c r="R115" s="82" t="s">
        <v>41</v>
      </c>
      <c r="S115" s="82"/>
    </row>
    <row r="116" spans="7:19" ht="39" customHeight="1" x14ac:dyDescent="0.3">
      <c r="G116" s="82" t="s">
        <v>99</v>
      </c>
      <c r="H116" s="82" t="s">
        <v>280</v>
      </c>
      <c r="I116" s="82" t="s">
        <v>59</v>
      </c>
      <c r="J116" s="50">
        <v>45777</v>
      </c>
      <c r="K116" s="51">
        <v>45777</v>
      </c>
      <c r="L116" s="82" t="s">
        <v>309</v>
      </c>
      <c r="M116" s="82" t="s">
        <v>71</v>
      </c>
      <c r="N116" s="82" t="s">
        <v>321</v>
      </c>
      <c r="O116" s="189">
        <v>67</v>
      </c>
      <c r="P116" s="195">
        <v>0</v>
      </c>
      <c r="Q116" s="195">
        <v>0</v>
      </c>
      <c r="R116" s="82" t="s">
        <v>41</v>
      </c>
      <c r="S116" s="82"/>
    </row>
    <row r="117" spans="7:19" ht="39" customHeight="1" x14ac:dyDescent="0.3">
      <c r="G117" s="82" t="s">
        <v>260</v>
      </c>
      <c r="H117" s="82" t="s">
        <v>338</v>
      </c>
      <c r="I117" s="82" t="s">
        <v>11</v>
      </c>
      <c r="J117" s="50">
        <v>45777</v>
      </c>
      <c r="K117" s="51">
        <v>45777</v>
      </c>
      <c r="L117" s="82" t="s">
        <v>309</v>
      </c>
      <c r="M117" s="82" t="s">
        <v>6</v>
      </c>
      <c r="N117" s="82" t="s">
        <v>7</v>
      </c>
      <c r="O117" s="189">
        <v>1116</v>
      </c>
      <c r="P117" s="195">
        <v>0</v>
      </c>
      <c r="Q117" s="195">
        <v>0</v>
      </c>
      <c r="R117" s="82" t="s">
        <v>41</v>
      </c>
      <c r="S117" s="82"/>
    </row>
    <row r="118" spans="7:19" ht="39" customHeight="1" x14ac:dyDescent="0.3">
      <c r="G118" s="82" t="s">
        <v>281</v>
      </c>
      <c r="H118" s="82" t="s">
        <v>282</v>
      </c>
      <c r="I118" s="82" t="s">
        <v>69</v>
      </c>
      <c r="J118" s="50">
        <v>45663</v>
      </c>
      <c r="K118" s="51">
        <v>45776</v>
      </c>
      <c r="L118" s="82" t="s">
        <v>309</v>
      </c>
      <c r="M118" s="82" t="s">
        <v>61</v>
      </c>
      <c r="N118" s="82" t="s">
        <v>340</v>
      </c>
      <c r="O118" s="189">
        <v>0</v>
      </c>
      <c r="P118" s="195">
        <v>0</v>
      </c>
      <c r="Q118" s="195">
        <v>0</v>
      </c>
      <c r="R118" s="82" t="s">
        <v>41</v>
      </c>
      <c r="S118" s="82"/>
    </row>
    <row r="119" spans="7:19" ht="39" customHeight="1" x14ac:dyDescent="0.3">
      <c r="G119" s="82" t="s">
        <v>9</v>
      </c>
      <c r="H119" s="82" t="s">
        <v>280</v>
      </c>
      <c r="I119" s="82" t="s">
        <v>59</v>
      </c>
      <c r="J119" s="50">
        <v>45775</v>
      </c>
      <c r="K119" s="51">
        <v>45775</v>
      </c>
      <c r="L119" s="82" t="s">
        <v>309</v>
      </c>
      <c r="M119" s="82" t="s">
        <v>50</v>
      </c>
      <c r="N119" s="82" t="s">
        <v>321</v>
      </c>
      <c r="O119" s="189">
        <v>823</v>
      </c>
      <c r="P119" s="195">
        <v>0</v>
      </c>
      <c r="Q119" s="195">
        <v>0</v>
      </c>
      <c r="R119" s="82" t="s">
        <v>41</v>
      </c>
      <c r="S119" s="82" t="s">
        <v>341</v>
      </c>
    </row>
    <row r="120" spans="7:19" ht="39" customHeight="1" x14ac:dyDescent="0.3">
      <c r="G120" s="82" t="s">
        <v>256</v>
      </c>
      <c r="H120" s="82" t="s">
        <v>317</v>
      </c>
      <c r="I120" s="82" t="s">
        <v>38</v>
      </c>
      <c r="J120" s="50">
        <v>45761</v>
      </c>
      <c r="K120" s="51">
        <v>45775</v>
      </c>
      <c r="L120" s="82" t="s">
        <v>309</v>
      </c>
      <c r="M120" s="82" t="s">
        <v>6</v>
      </c>
      <c r="N120" s="82" t="s">
        <v>311</v>
      </c>
      <c r="O120" s="189">
        <v>1108</v>
      </c>
      <c r="P120" s="195">
        <v>0</v>
      </c>
      <c r="Q120" s="195">
        <v>0</v>
      </c>
      <c r="R120" s="82" t="s">
        <v>41</v>
      </c>
      <c r="S120" s="82"/>
    </row>
    <row r="121" spans="7:19" ht="39" customHeight="1" x14ac:dyDescent="0.3">
      <c r="G121" s="82" t="s">
        <v>37</v>
      </c>
      <c r="H121" s="82" t="s">
        <v>280</v>
      </c>
      <c r="I121" s="82" t="s">
        <v>88</v>
      </c>
      <c r="J121" s="50">
        <v>45775</v>
      </c>
      <c r="K121" s="51">
        <v>45775</v>
      </c>
      <c r="L121" s="82" t="s">
        <v>309</v>
      </c>
      <c r="M121" s="82" t="s">
        <v>6</v>
      </c>
      <c r="N121" s="82" t="s">
        <v>321</v>
      </c>
      <c r="O121" s="189">
        <v>454</v>
      </c>
      <c r="P121" s="195">
        <v>0</v>
      </c>
      <c r="Q121" s="195">
        <v>0</v>
      </c>
      <c r="R121" s="82" t="s">
        <v>41</v>
      </c>
      <c r="S121" s="82"/>
    </row>
    <row r="122" spans="7:19" ht="39" customHeight="1" x14ac:dyDescent="0.3">
      <c r="G122" s="82" t="s">
        <v>185</v>
      </c>
      <c r="H122" s="82" t="s">
        <v>307</v>
      </c>
      <c r="I122" s="82" t="s">
        <v>38</v>
      </c>
      <c r="J122" s="50">
        <v>45750</v>
      </c>
      <c r="K122" s="51">
        <v>45774</v>
      </c>
      <c r="L122" s="82" t="s">
        <v>309</v>
      </c>
      <c r="M122" s="82" t="s">
        <v>6</v>
      </c>
      <c r="N122" s="82" t="s">
        <v>311</v>
      </c>
      <c r="O122" s="189"/>
      <c r="P122" s="195">
        <v>0</v>
      </c>
      <c r="Q122" s="195">
        <v>8525</v>
      </c>
      <c r="R122" s="82" t="s">
        <v>289</v>
      </c>
      <c r="S122" s="82"/>
    </row>
    <row r="123" spans="7:19" ht="39" customHeight="1" x14ac:dyDescent="0.3">
      <c r="G123" s="82" t="s">
        <v>259</v>
      </c>
      <c r="H123" s="82" t="s">
        <v>339</v>
      </c>
      <c r="I123" s="82" t="s">
        <v>38</v>
      </c>
      <c r="J123" s="50">
        <v>45740</v>
      </c>
      <c r="K123" s="51">
        <v>45773</v>
      </c>
      <c r="L123" s="82" t="s">
        <v>309</v>
      </c>
      <c r="M123" s="82" t="s">
        <v>6</v>
      </c>
      <c r="N123" s="82" t="s">
        <v>311</v>
      </c>
      <c r="O123" s="189">
        <v>0</v>
      </c>
      <c r="P123" s="195">
        <v>11709</v>
      </c>
      <c r="Q123" s="195">
        <v>12579</v>
      </c>
      <c r="R123" s="82" t="s">
        <v>41</v>
      </c>
      <c r="S123" s="82"/>
    </row>
    <row r="124" spans="7:19" ht="39" customHeight="1" x14ac:dyDescent="0.3">
      <c r="G124" s="82" t="s">
        <v>201</v>
      </c>
      <c r="H124" s="82" t="s">
        <v>125</v>
      </c>
      <c r="I124" s="82" t="s">
        <v>111</v>
      </c>
      <c r="J124" s="50">
        <v>45772</v>
      </c>
      <c r="K124" s="51">
        <v>45772</v>
      </c>
      <c r="L124" s="82" t="s">
        <v>309</v>
      </c>
      <c r="M124" s="82" t="s">
        <v>50</v>
      </c>
      <c r="N124" s="82" t="s">
        <v>7</v>
      </c>
      <c r="O124" s="189">
        <v>350</v>
      </c>
      <c r="P124" s="195">
        <v>0</v>
      </c>
      <c r="Q124" s="195">
        <v>0</v>
      </c>
      <c r="R124" s="82" t="s">
        <v>41</v>
      </c>
      <c r="S124" s="82" t="s">
        <v>342</v>
      </c>
    </row>
    <row r="125" spans="7:19" ht="39" customHeight="1" x14ac:dyDescent="0.3">
      <c r="G125" s="82" t="s">
        <v>37</v>
      </c>
      <c r="H125" s="82" t="s">
        <v>280</v>
      </c>
      <c r="I125" s="82" t="s">
        <v>111</v>
      </c>
      <c r="J125" s="50">
        <v>45772</v>
      </c>
      <c r="K125" s="51">
        <v>45772</v>
      </c>
      <c r="L125" s="82" t="s">
        <v>309</v>
      </c>
      <c r="M125" s="82" t="s">
        <v>50</v>
      </c>
      <c r="N125" s="82" t="s">
        <v>7</v>
      </c>
      <c r="O125" s="189">
        <v>490</v>
      </c>
      <c r="P125" s="195">
        <v>0</v>
      </c>
      <c r="Q125" s="195">
        <v>0</v>
      </c>
      <c r="R125" s="82" t="s">
        <v>41</v>
      </c>
      <c r="S125" s="82" t="s">
        <v>342</v>
      </c>
    </row>
    <row r="126" spans="7:19" ht="39" customHeight="1" x14ac:dyDescent="0.3">
      <c r="G126" s="82" t="s">
        <v>15</v>
      </c>
      <c r="H126" s="82" t="s">
        <v>125</v>
      </c>
      <c r="I126" s="82" t="s">
        <v>79</v>
      </c>
      <c r="J126" s="50">
        <v>45770</v>
      </c>
      <c r="K126" s="51">
        <v>45770</v>
      </c>
      <c r="L126" s="82" t="s">
        <v>309</v>
      </c>
      <c r="M126" s="82" t="s">
        <v>50</v>
      </c>
      <c r="N126" s="82" t="s">
        <v>7</v>
      </c>
      <c r="O126" s="189">
        <v>1156</v>
      </c>
      <c r="P126" s="195">
        <v>0</v>
      </c>
      <c r="Q126" s="195">
        <v>0</v>
      </c>
      <c r="R126" s="82" t="s">
        <v>343</v>
      </c>
      <c r="S126" s="82" t="s">
        <v>341</v>
      </c>
    </row>
    <row r="127" spans="7:19" ht="39" customHeight="1" x14ac:dyDescent="0.3">
      <c r="G127" s="82" t="s">
        <v>222</v>
      </c>
      <c r="H127" s="82" t="s">
        <v>280</v>
      </c>
      <c r="I127" s="82" t="s">
        <v>38</v>
      </c>
      <c r="J127" s="50">
        <v>45770</v>
      </c>
      <c r="K127" s="51">
        <v>45770</v>
      </c>
      <c r="L127" s="82" t="s">
        <v>309</v>
      </c>
      <c r="M127" s="82" t="s">
        <v>50</v>
      </c>
      <c r="N127" s="82" t="s">
        <v>321</v>
      </c>
      <c r="O127" s="189">
        <v>649</v>
      </c>
      <c r="P127" s="195">
        <v>0</v>
      </c>
      <c r="Q127" s="195">
        <v>0</v>
      </c>
      <c r="R127" s="82" t="s">
        <v>41</v>
      </c>
      <c r="S127" s="82" t="s">
        <v>341</v>
      </c>
    </row>
    <row r="128" spans="7:19" ht="39" customHeight="1" x14ac:dyDescent="0.3">
      <c r="G128" s="82" t="s">
        <v>230</v>
      </c>
      <c r="H128" s="82" t="s">
        <v>280</v>
      </c>
      <c r="I128" s="82" t="s">
        <v>59</v>
      </c>
      <c r="J128" s="50">
        <v>45770</v>
      </c>
      <c r="K128" s="51">
        <v>45770</v>
      </c>
      <c r="L128" s="82" t="s">
        <v>309</v>
      </c>
      <c r="M128" s="82" t="s">
        <v>50</v>
      </c>
      <c r="N128" s="82" t="s">
        <v>321</v>
      </c>
      <c r="O128" s="189">
        <v>6738</v>
      </c>
      <c r="P128" s="195">
        <v>0</v>
      </c>
      <c r="Q128" s="195">
        <v>0</v>
      </c>
      <c r="R128" s="82" t="s">
        <v>41</v>
      </c>
      <c r="S128" s="82"/>
    </row>
    <row r="129" spans="7:19" ht="39" customHeight="1" x14ac:dyDescent="0.3">
      <c r="G129" s="82" t="s">
        <v>68</v>
      </c>
      <c r="H129" s="82" t="s">
        <v>310</v>
      </c>
      <c r="I129" s="82" t="s">
        <v>38</v>
      </c>
      <c r="J129" s="50">
        <v>45752</v>
      </c>
      <c r="K129" s="51">
        <v>45770</v>
      </c>
      <c r="L129" s="82" t="s">
        <v>309</v>
      </c>
      <c r="M129" s="82" t="s">
        <v>6</v>
      </c>
      <c r="N129" s="82" t="s">
        <v>311</v>
      </c>
      <c r="O129" s="189">
        <v>624</v>
      </c>
      <c r="P129" s="195">
        <v>0</v>
      </c>
      <c r="Q129" s="195">
        <v>0</v>
      </c>
      <c r="R129" s="82" t="s">
        <v>41</v>
      </c>
      <c r="S129" s="82"/>
    </row>
    <row r="130" spans="7:19" ht="39" customHeight="1" x14ac:dyDescent="0.3">
      <c r="G130" s="82" t="s">
        <v>232</v>
      </c>
      <c r="H130" s="82" t="s">
        <v>307</v>
      </c>
      <c r="I130" s="82" t="s">
        <v>38</v>
      </c>
      <c r="J130" s="50">
        <v>45738</v>
      </c>
      <c r="K130" s="51">
        <v>45770</v>
      </c>
      <c r="L130" s="82" t="s">
        <v>309</v>
      </c>
      <c r="M130" s="82" t="s">
        <v>6</v>
      </c>
      <c r="N130" s="82" t="s">
        <v>311</v>
      </c>
      <c r="O130" s="189">
        <v>949</v>
      </c>
      <c r="P130" s="195">
        <v>0</v>
      </c>
      <c r="Q130" s="195">
        <v>12733</v>
      </c>
      <c r="R130" s="82" t="s">
        <v>41</v>
      </c>
      <c r="S130" s="82"/>
    </row>
    <row r="131" spans="7:19" ht="39" customHeight="1" x14ac:dyDescent="0.3">
      <c r="G131" s="82" t="s">
        <v>133</v>
      </c>
      <c r="H131" s="82" t="s">
        <v>339</v>
      </c>
      <c r="I131" s="82" t="s">
        <v>38</v>
      </c>
      <c r="J131" s="50">
        <v>45715</v>
      </c>
      <c r="K131" s="51">
        <v>45770</v>
      </c>
      <c r="L131" s="82" t="s">
        <v>309</v>
      </c>
      <c r="M131" s="82" t="s">
        <v>6</v>
      </c>
      <c r="N131" s="82" t="s">
        <v>311</v>
      </c>
      <c r="O131" s="189">
        <v>844</v>
      </c>
      <c r="P131" s="195">
        <v>0</v>
      </c>
      <c r="Q131" s="195">
        <v>10365</v>
      </c>
      <c r="R131" s="82" t="s">
        <v>41</v>
      </c>
      <c r="S131" s="82"/>
    </row>
    <row r="132" spans="7:19" ht="39" customHeight="1" x14ac:dyDescent="0.3">
      <c r="G132" s="82" t="s">
        <v>263</v>
      </c>
      <c r="H132" s="82" t="s">
        <v>317</v>
      </c>
      <c r="I132" s="82" t="s">
        <v>88</v>
      </c>
      <c r="J132" s="50">
        <v>45761</v>
      </c>
      <c r="K132" s="51">
        <v>45770</v>
      </c>
      <c r="L132" s="82" t="s">
        <v>309</v>
      </c>
      <c r="M132" s="82" t="s">
        <v>6</v>
      </c>
      <c r="N132" s="82" t="s">
        <v>7</v>
      </c>
      <c r="O132" s="189">
        <v>1120</v>
      </c>
      <c r="P132" s="195">
        <v>0</v>
      </c>
      <c r="Q132" s="195">
        <v>1945</v>
      </c>
      <c r="R132" s="82" t="s">
        <v>41</v>
      </c>
      <c r="S132" s="82"/>
    </row>
    <row r="133" spans="7:19" ht="39" customHeight="1" x14ac:dyDescent="0.3">
      <c r="G133" s="82" t="s">
        <v>244</v>
      </c>
      <c r="H133" s="82" t="s">
        <v>312</v>
      </c>
      <c r="I133" s="82" t="s">
        <v>69</v>
      </c>
      <c r="J133" s="50">
        <v>45755</v>
      </c>
      <c r="K133" s="51">
        <v>45770</v>
      </c>
      <c r="L133" s="82" t="s">
        <v>309</v>
      </c>
      <c r="M133" s="82" t="s">
        <v>6</v>
      </c>
      <c r="N133" s="82" t="s">
        <v>311</v>
      </c>
      <c r="O133" s="189">
        <v>476</v>
      </c>
      <c r="P133" s="195">
        <v>0</v>
      </c>
      <c r="Q133" s="195">
        <v>0</v>
      </c>
      <c r="R133" s="82" t="s">
        <v>41</v>
      </c>
      <c r="S133" s="82"/>
    </row>
    <row r="134" spans="7:19" ht="39" customHeight="1" x14ac:dyDescent="0.3">
      <c r="G134" s="82" t="s">
        <v>126</v>
      </c>
      <c r="H134" s="82" t="s">
        <v>313</v>
      </c>
      <c r="I134" s="82" t="s">
        <v>69</v>
      </c>
      <c r="J134" s="50">
        <v>45755</v>
      </c>
      <c r="K134" s="51">
        <v>45770</v>
      </c>
      <c r="L134" s="82" t="s">
        <v>309</v>
      </c>
      <c r="M134" s="82" t="s">
        <v>6</v>
      </c>
      <c r="N134" s="82" t="s">
        <v>7</v>
      </c>
      <c r="O134" s="189">
        <v>617</v>
      </c>
      <c r="P134" s="195">
        <v>0</v>
      </c>
      <c r="Q134" s="195">
        <v>0</v>
      </c>
      <c r="R134" s="82" t="s">
        <v>289</v>
      </c>
      <c r="S134" s="82"/>
    </row>
    <row r="135" spans="7:19" ht="39" customHeight="1" x14ac:dyDescent="0.3">
      <c r="G135" s="82" t="s">
        <v>232</v>
      </c>
      <c r="H135" s="82" t="s">
        <v>280</v>
      </c>
      <c r="I135" s="82" t="s">
        <v>38</v>
      </c>
      <c r="J135" s="50">
        <v>45769</v>
      </c>
      <c r="K135" s="51">
        <v>45769</v>
      </c>
      <c r="L135" s="82" t="s">
        <v>309</v>
      </c>
      <c r="M135" s="82" t="s">
        <v>50</v>
      </c>
      <c r="N135" s="82" t="s">
        <v>321</v>
      </c>
      <c r="O135" s="189">
        <v>371</v>
      </c>
      <c r="P135" s="195">
        <v>0</v>
      </c>
      <c r="Q135" s="195">
        <v>0</v>
      </c>
      <c r="R135" s="82" t="s">
        <v>41</v>
      </c>
      <c r="S135" s="82" t="s">
        <v>344</v>
      </c>
    </row>
    <row r="136" spans="7:19" ht="39" customHeight="1" x14ac:dyDescent="0.3">
      <c r="G136" s="82" t="s">
        <v>230</v>
      </c>
      <c r="H136" s="82" t="s">
        <v>280</v>
      </c>
      <c r="I136" s="82" t="s">
        <v>59</v>
      </c>
      <c r="J136" s="50">
        <v>45766</v>
      </c>
      <c r="K136" s="51">
        <v>45766</v>
      </c>
      <c r="L136" s="82" t="s">
        <v>309</v>
      </c>
      <c r="M136" s="82" t="s">
        <v>6</v>
      </c>
      <c r="N136" s="82" t="s">
        <v>321</v>
      </c>
      <c r="O136" s="189">
        <v>518</v>
      </c>
      <c r="P136" s="195">
        <v>0</v>
      </c>
      <c r="Q136" s="195">
        <v>0</v>
      </c>
      <c r="R136" s="82" t="s">
        <v>295</v>
      </c>
      <c r="S136" s="82"/>
    </row>
    <row r="137" spans="7:19" ht="39" customHeight="1" x14ac:dyDescent="0.3">
      <c r="G137" s="82" t="s">
        <v>15</v>
      </c>
      <c r="H137" s="82" t="s">
        <v>125</v>
      </c>
      <c r="I137" s="82" t="s">
        <v>38</v>
      </c>
      <c r="J137" s="50">
        <v>45715</v>
      </c>
      <c r="K137" s="51">
        <v>45764</v>
      </c>
      <c r="L137" s="82" t="s">
        <v>309</v>
      </c>
      <c r="M137" s="82" t="s">
        <v>6</v>
      </c>
      <c r="N137" s="82" t="s">
        <v>311</v>
      </c>
      <c r="O137" s="189">
        <v>1706</v>
      </c>
      <c r="P137" s="195">
        <v>0</v>
      </c>
      <c r="Q137" s="195">
        <v>11558</v>
      </c>
      <c r="R137" s="82" t="s">
        <v>41</v>
      </c>
      <c r="S137" s="82"/>
    </row>
    <row r="138" spans="7:19" ht="39" customHeight="1" x14ac:dyDescent="0.3">
      <c r="G138" s="82" t="s">
        <v>222</v>
      </c>
      <c r="H138" s="82" t="s">
        <v>280</v>
      </c>
      <c r="I138" s="82" t="s">
        <v>111</v>
      </c>
      <c r="J138" s="50">
        <v>45763</v>
      </c>
      <c r="K138" s="51">
        <v>45763</v>
      </c>
      <c r="L138" s="82" t="s">
        <v>309</v>
      </c>
      <c r="M138" s="82" t="s">
        <v>71</v>
      </c>
      <c r="N138" s="82" t="s">
        <v>321</v>
      </c>
      <c r="O138" s="189">
        <v>16</v>
      </c>
      <c r="P138" s="195">
        <v>0</v>
      </c>
      <c r="Q138" s="195">
        <v>0</v>
      </c>
      <c r="R138" s="82" t="s">
        <v>41</v>
      </c>
      <c r="S138" s="82"/>
    </row>
    <row r="139" spans="7:19" ht="39" customHeight="1" x14ac:dyDescent="0.3">
      <c r="G139" s="82" t="s">
        <v>120</v>
      </c>
      <c r="H139" s="82" t="s">
        <v>125</v>
      </c>
      <c r="I139" s="82" t="s">
        <v>38</v>
      </c>
      <c r="J139" s="50">
        <v>45678</v>
      </c>
      <c r="K139" s="51">
        <v>45763</v>
      </c>
      <c r="L139" s="82" t="s">
        <v>309</v>
      </c>
      <c r="M139" s="82" t="s">
        <v>6</v>
      </c>
      <c r="N139" s="82" t="s">
        <v>311</v>
      </c>
      <c r="O139" s="189">
        <v>632</v>
      </c>
      <c r="P139" s="195">
        <v>2710</v>
      </c>
      <c r="Q139" s="195">
        <v>2813</v>
      </c>
      <c r="R139" s="82" t="s">
        <v>289</v>
      </c>
      <c r="S139" s="82"/>
    </row>
    <row r="140" spans="7:19" ht="39" customHeight="1" x14ac:dyDescent="0.3">
      <c r="G140" s="82" t="s">
        <v>263</v>
      </c>
      <c r="H140" s="82" t="s">
        <v>317</v>
      </c>
      <c r="I140" s="82" t="s">
        <v>38</v>
      </c>
      <c r="J140" s="50">
        <v>45750</v>
      </c>
      <c r="K140" s="51">
        <v>45761</v>
      </c>
      <c r="L140" s="82" t="s">
        <v>309</v>
      </c>
      <c r="M140" s="82" t="s">
        <v>6</v>
      </c>
      <c r="N140" s="82" t="s">
        <v>311</v>
      </c>
      <c r="O140" s="189">
        <v>0</v>
      </c>
      <c r="P140" s="195">
        <v>1469</v>
      </c>
      <c r="Q140" s="195">
        <v>1727</v>
      </c>
      <c r="R140" s="82" t="s">
        <v>41</v>
      </c>
      <c r="S140" s="82"/>
    </row>
    <row r="141" spans="7:19" ht="39" customHeight="1" x14ac:dyDescent="0.3">
      <c r="G141" s="82" t="s">
        <v>293</v>
      </c>
      <c r="H141" s="82" t="s">
        <v>316</v>
      </c>
      <c r="I141" s="82" t="s">
        <v>38</v>
      </c>
      <c r="J141" s="50">
        <v>45741</v>
      </c>
      <c r="K141" s="51">
        <v>45761</v>
      </c>
      <c r="L141" s="82" t="s">
        <v>309</v>
      </c>
      <c r="M141" s="82" t="s">
        <v>6</v>
      </c>
      <c r="N141" s="82" t="s">
        <v>311</v>
      </c>
      <c r="O141" s="189">
        <v>0</v>
      </c>
      <c r="P141" s="195">
        <v>324</v>
      </c>
      <c r="Q141" s="195">
        <v>805</v>
      </c>
      <c r="R141" s="82" t="s">
        <v>41</v>
      </c>
      <c r="S141" s="82"/>
    </row>
    <row r="142" spans="7:19" ht="39" customHeight="1" x14ac:dyDescent="0.3">
      <c r="G142" s="82" t="s">
        <v>256</v>
      </c>
      <c r="H142" s="82" t="s">
        <v>317</v>
      </c>
      <c r="I142" s="82" t="s">
        <v>38</v>
      </c>
      <c r="J142" s="50">
        <v>45737</v>
      </c>
      <c r="K142" s="51">
        <v>45761</v>
      </c>
      <c r="L142" s="82" t="s">
        <v>309</v>
      </c>
      <c r="M142" s="82" t="s">
        <v>6</v>
      </c>
      <c r="N142" s="82" t="s">
        <v>311</v>
      </c>
      <c r="O142" s="189">
        <v>0</v>
      </c>
      <c r="P142" s="195">
        <v>0</v>
      </c>
      <c r="Q142" s="195">
        <v>7918</v>
      </c>
      <c r="R142" s="82" t="s">
        <v>41</v>
      </c>
      <c r="S142" s="82"/>
    </row>
    <row r="143" spans="7:19" ht="39" customHeight="1" x14ac:dyDescent="0.3">
      <c r="G143" s="82" t="s">
        <v>9</v>
      </c>
      <c r="H143" s="82" t="s">
        <v>345</v>
      </c>
      <c r="I143" s="82" t="s">
        <v>59</v>
      </c>
      <c r="J143" s="50">
        <v>45761</v>
      </c>
      <c r="K143" s="51">
        <v>45761</v>
      </c>
      <c r="L143" s="82" t="s">
        <v>309</v>
      </c>
      <c r="M143" s="82" t="s">
        <v>6</v>
      </c>
      <c r="N143" s="82" t="s">
        <v>321</v>
      </c>
      <c r="O143" s="189">
        <v>1375</v>
      </c>
      <c r="P143" s="195">
        <v>0</v>
      </c>
      <c r="Q143" s="195">
        <v>0</v>
      </c>
      <c r="R143" s="82" t="s">
        <v>41</v>
      </c>
      <c r="S143" s="82"/>
    </row>
    <row r="144" spans="7:19" ht="39" customHeight="1" x14ac:dyDescent="0.3">
      <c r="G144" s="82" t="s">
        <v>189</v>
      </c>
      <c r="H144" s="82" t="s">
        <v>337</v>
      </c>
      <c r="I144" s="82" t="s">
        <v>38</v>
      </c>
      <c r="J144" s="50">
        <v>45737</v>
      </c>
      <c r="K144" s="51">
        <v>45759</v>
      </c>
      <c r="L144" s="82" t="s">
        <v>309</v>
      </c>
      <c r="M144" s="82" t="s">
        <v>6</v>
      </c>
      <c r="N144" s="82" t="s">
        <v>7</v>
      </c>
      <c r="O144" s="189">
        <v>487</v>
      </c>
      <c r="P144" s="195">
        <v>0</v>
      </c>
      <c r="Q144" s="195">
        <v>0</v>
      </c>
      <c r="R144" s="82" t="s">
        <v>41</v>
      </c>
      <c r="S144" s="82"/>
    </row>
    <row r="145" spans="7:19" ht="39" customHeight="1" x14ac:dyDescent="0.3">
      <c r="G145" s="82" t="s">
        <v>180</v>
      </c>
      <c r="H145" s="82" t="s">
        <v>77</v>
      </c>
      <c r="I145" s="82" t="s">
        <v>79</v>
      </c>
      <c r="J145" s="50">
        <v>45742</v>
      </c>
      <c r="K145" s="51">
        <v>45757</v>
      </c>
      <c r="L145" s="82" t="s">
        <v>309</v>
      </c>
      <c r="M145" s="82" t="s">
        <v>50</v>
      </c>
      <c r="N145" s="82" t="s">
        <v>7</v>
      </c>
      <c r="O145" s="189">
        <v>0</v>
      </c>
      <c r="P145" s="195">
        <v>0</v>
      </c>
      <c r="Q145" s="195">
        <v>0</v>
      </c>
      <c r="R145" s="82" t="s">
        <v>41</v>
      </c>
      <c r="S145" s="82" t="s">
        <v>346</v>
      </c>
    </row>
    <row r="146" spans="7:19" ht="39" customHeight="1" x14ac:dyDescent="0.3">
      <c r="G146" s="82" t="s">
        <v>191</v>
      </c>
      <c r="H146" s="82" t="s">
        <v>334</v>
      </c>
      <c r="I146" s="82" t="s">
        <v>111</v>
      </c>
      <c r="J146" s="50">
        <v>45737</v>
      </c>
      <c r="K146" s="51">
        <v>45757</v>
      </c>
      <c r="L146" s="82" t="s">
        <v>309</v>
      </c>
      <c r="M146" s="82" t="s">
        <v>6</v>
      </c>
      <c r="N146" s="82" t="s">
        <v>7</v>
      </c>
      <c r="O146" s="189">
        <v>1141</v>
      </c>
      <c r="P146" s="195">
        <v>0</v>
      </c>
      <c r="Q146" s="195">
        <v>19335</v>
      </c>
      <c r="R146" s="82" t="s">
        <v>289</v>
      </c>
      <c r="S146" s="82"/>
    </row>
    <row r="147" spans="7:19" ht="39" customHeight="1" x14ac:dyDescent="0.3">
      <c r="G147" s="82" t="s">
        <v>214</v>
      </c>
      <c r="H147" s="82" t="s">
        <v>334</v>
      </c>
      <c r="I147" s="82" t="s">
        <v>111</v>
      </c>
      <c r="J147" s="50">
        <v>45737</v>
      </c>
      <c r="K147" s="51">
        <v>45757</v>
      </c>
      <c r="L147" s="82" t="s">
        <v>309</v>
      </c>
      <c r="M147" s="82" t="s">
        <v>6</v>
      </c>
      <c r="N147" s="82" t="s">
        <v>7</v>
      </c>
      <c r="O147" s="189">
        <v>441</v>
      </c>
      <c r="P147" s="195">
        <v>0</v>
      </c>
      <c r="Q147" s="195">
        <v>7658</v>
      </c>
      <c r="R147" s="82" t="s">
        <v>289</v>
      </c>
      <c r="S147" s="82"/>
    </row>
    <row r="148" spans="7:19" ht="39" customHeight="1" x14ac:dyDescent="0.3">
      <c r="G148" s="82" t="s">
        <v>263</v>
      </c>
      <c r="H148" s="82" t="s">
        <v>317</v>
      </c>
      <c r="I148" s="82" t="s">
        <v>69</v>
      </c>
      <c r="J148" s="50">
        <v>45755</v>
      </c>
      <c r="K148" s="51">
        <v>45755</v>
      </c>
      <c r="L148" s="82" t="s">
        <v>309</v>
      </c>
      <c r="M148" s="82" t="s">
        <v>71</v>
      </c>
      <c r="N148" s="82" t="s">
        <v>7</v>
      </c>
      <c r="O148" s="189">
        <v>125</v>
      </c>
      <c r="P148" s="195">
        <v>0</v>
      </c>
      <c r="Q148" s="195">
        <v>0</v>
      </c>
      <c r="R148" s="82" t="s">
        <v>41</v>
      </c>
      <c r="S148" s="82"/>
    </row>
    <row r="149" spans="7:19" ht="39" customHeight="1" x14ac:dyDescent="0.3">
      <c r="G149" s="82" t="s">
        <v>99</v>
      </c>
      <c r="H149" s="82" t="s">
        <v>280</v>
      </c>
      <c r="I149" s="82" t="s">
        <v>59</v>
      </c>
      <c r="J149" s="50">
        <v>45755</v>
      </c>
      <c r="K149" s="51">
        <v>45755</v>
      </c>
      <c r="L149" s="82" t="s">
        <v>309</v>
      </c>
      <c r="M149" s="82" t="s">
        <v>50</v>
      </c>
      <c r="N149" s="82" t="s">
        <v>321</v>
      </c>
      <c r="O149" s="189">
        <v>3602</v>
      </c>
      <c r="P149" s="195">
        <v>0</v>
      </c>
      <c r="Q149" s="195">
        <v>0</v>
      </c>
      <c r="R149" s="82" t="s">
        <v>41</v>
      </c>
      <c r="S149" s="82"/>
    </row>
    <row r="150" spans="7:19" ht="39" customHeight="1" x14ac:dyDescent="0.3">
      <c r="G150" s="82" t="s">
        <v>244</v>
      </c>
      <c r="H150" s="82" t="s">
        <v>312</v>
      </c>
      <c r="I150" s="82" t="s">
        <v>69</v>
      </c>
      <c r="J150" s="50">
        <v>45741</v>
      </c>
      <c r="K150" s="51">
        <v>45755</v>
      </c>
      <c r="L150" s="82" t="s">
        <v>309</v>
      </c>
      <c r="M150" s="82" t="s">
        <v>6</v>
      </c>
      <c r="N150" s="82" t="s">
        <v>311</v>
      </c>
      <c r="O150" s="189">
        <v>1278</v>
      </c>
      <c r="P150" s="195">
        <v>18308</v>
      </c>
      <c r="Q150" s="195">
        <v>18648</v>
      </c>
      <c r="R150" s="82" t="s">
        <v>295</v>
      </c>
      <c r="S150" s="82" t="s">
        <v>347</v>
      </c>
    </row>
    <row r="151" spans="7:19" ht="39" customHeight="1" x14ac:dyDescent="0.3">
      <c r="G151" s="82" t="s">
        <v>126</v>
      </c>
      <c r="H151" s="82" t="s">
        <v>313</v>
      </c>
      <c r="I151" s="82" t="s">
        <v>69</v>
      </c>
      <c r="J151" s="50">
        <v>45741</v>
      </c>
      <c r="K151" s="51">
        <v>45755</v>
      </c>
      <c r="L151" s="82" t="s">
        <v>309</v>
      </c>
      <c r="M151" s="82" t="s">
        <v>6</v>
      </c>
      <c r="N151" s="82" t="s">
        <v>7</v>
      </c>
      <c r="O151" s="189">
        <v>536</v>
      </c>
      <c r="P151" s="195">
        <v>0</v>
      </c>
      <c r="Q151" s="195">
        <v>24982</v>
      </c>
      <c r="R151" s="82" t="s">
        <v>289</v>
      </c>
      <c r="S151" s="82"/>
    </row>
    <row r="152" spans="7:19" ht="39" customHeight="1" x14ac:dyDescent="0.3">
      <c r="G152" s="82" t="s">
        <v>261</v>
      </c>
      <c r="H152" s="82" t="s">
        <v>320</v>
      </c>
      <c r="I152" s="82" t="s">
        <v>69</v>
      </c>
      <c r="J152" s="50">
        <v>45691</v>
      </c>
      <c r="K152" s="51">
        <v>45754</v>
      </c>
      <c r="L152" s="82" t="s">
        <v>309</v>
      </c>
      <c r="M152" s="82" t="s">
        <v>61</v>
      </c>
      <c r="N152" s="82" t="s">
        <v>340</v>
      </c>
      <c r="O152" s="189">
        <v>0</v>
      </c>
      <c r="P152" s="195">
        <v>0</v>
      </c>
      <c r="Q152" s="195">
        <v>0</v>
      </c>
      <c r="R152" s="82" t="s">
        <v>41</v>
      </c>
      <c r="S152" s="82"/>
    </row>
    <row r="153" spans="7:19" ht="39" customHeight="1" x14ac:dyDescent="0.3">
      <c r="G153" s="82" t="s">
        <v>258</v>
      </c>
      <c r="H153" s="82" t="s">
        <v>319</v>
      </c>
      <c r="I153" s="82" t="s">
        <v>69</v>
      </c>
      <c r="J153" s="50">
        <v>45691</v>
      </c>
      <c r="K153" s="51">
        <v>45754</v>
      </c>
      <c r="L153" s="82" t="s">
        <v>309</v>
      </c>
      <c r="M153" s="82" t="s">
        <v>61</v>
      </c>
      <c r="N153" s="82" t="s">
        <v>340</v>
      </c>
      <c r="O153" s="189">
        <v>0</v>
      </c>
      <c r="P153" s="195">
        <v>0</v>
      </c>
      <c r="Q153" s="195">
        <v>0</v>
      </c>
      <c r="R153" s="82" t="s">
        <v>41</v>
      </c>
      <c r="S153" s="82"/>
    </row>
    <row r="154" spans="7:19" ht="39" customHeight="1" x14ac:dyDescent="0.3">
      <c r="G154" s="82" t="s">
        <v>235</v>
      </c>
      <c r="H154" s="82" t="s">
        <v>280</v>
      </c>
      <c r="I154" s="82" t="s">
        <v>11</v>
      </c>
      <c r="J154" s="50">
        <v>45752</v>
      </c>
      <c r="K154" s="51">
        <v>45752</v>
      </c>
      <c r="L154" s="82" t="s">
        <v>309</v>
      </c>
      <c r="M154" s="82" t="s">
        <v>50</v>
      </c>
      <c r="N154" s="82" t="s">
        <v>321</v>
      </c>
      <c r="O154" s="189">
        <v>1965</v>
      </c>
      <c r="P154" s="195">
        <v>0</v>
      </c>
      <c r="Q154" s="195">
        <v>0</v>
      </c>
      <c r="R154" s="82" t="s">
        <v>41</v>
      </c>
      <c r="S154" s="82"/>
    </row>
    <row r="155" spans="7:19" ht="39" customHeight="1" x14ac:dyDescent="0.3">
      <c r="G155" s="82" t="s">
        <v>68</v>
      </c>
      <c r="H155" s="82" t="s">
        <v>310</v>
      </c>
      <c r="I155" s="82" t="s">
        <v>69</v>
      </c>
      <c r="J155" s="50">
        <v>45741</v>
      </c>
      <c r="K155" s="51">
        <v>45752</v>
      </c>
      <c r="L155" s="82" t="s">
        <v>309</v>
      </c>
      <c r="M155" s="82" t="s">
        <v>6</v>
      </c>
      <c r="N155" s="82" t="s">
        <v>7</v>
      </c>
      <c r="O155" s="189">
        <v>437</v>
      </c>
      <c r="P155" s="195">
        <v>0</v>
      </c>
      <c r="Q155" s="195">
        <v>15186</v>
      </c>
      <c r="R155" s="82" t="s">
        <v>289</v>
      </c>
      <c r="S155" s="82"/>
    </row>
    <row r="156" spans="7:19" ht="39" customHeight="1" x14ac:dyDescent="0.3">
      <c r="G156" s="82" t="s">
        <v>224</v>
      </c>
      <c r="H156" s="82" t="s">
        <v>331</v>
      </c>
      <c r="I156" s="82" t="s">
        <v>79</v>
      </c>
      <c r="J156" s="50">
        <v>45752</v>
      </c>
      <c r="K156" s="51">
        <v>45752</v>
      </c>
      <c r="L156" s="82" t="s">
        <v>309</v>
      </c>
      <c r="M156" s="82" t="s">
        <v>6</v>
      </c>
      <c r="N156" s="82" t="s">
        <v>7</v>
      </c>
      <c r="O156" s="189">
        <v>0</v>
      </c>
      <c r="P156" s="195">
        <v>0</v>
      </c>
      <c r="Q156" s="195">
        <v>9815</v>
      </c>
      <c r="R156" s="82" t="s">
        <v>41</v>
      </c>
      <c r="S156" s="82"/>
    </row>
    <row r="157" spans="7:19" ht="39" customHeight="1" x14ac:dyDescent="0.3">
      <c r="G157" s="82" t="s">
        <v>235</v>
      </c>
      <c r="H157" s="82" t="s">
        <v>280</v>
      </c>
      <c r="I157" s="82" t="s">
        <v>38</v>
      </c>
      <c r="J157" s="50">
        <v>45751</v>
      </c>
      <c r="K157" s="51">
        <v>45751</v>
      </c>
      <c r="L157" s="82" t="s">
        <v>309</v>
      </c>
      <c r="M157" s="82" t="s">
        <v>50</v>
      </c>
      <c r="N157" s="82" t="s">
        <v>321</v>
      </c>
      <c r="O157" s="189">
        <v>3535</v>
      </c>
      <c r="P157" s="195">
        <v>0</v>
      </c>
      <c r="Q157" s="195">
        <v>0</v>
      </c>
      <c r="R157" s="82" t="s">
        <v>41</v>
      </c>
      <c r="S157" s="82" t="s">
        <v>348</v>
      </c>
    </row>
    <row r="158" spans="7:19" ht="39" customHeight="1" x14ac:dyDescent="0.3">
      <c r="G158" s="82" t="s">
        <v>349</v>
      </c>
      <c r="H158" s="82" t="s">
        <v>280</v>
      </c>
      <c r="I158" s="82" t="s">
        <v>350</v>
      </c>
      <c r="J158" s="50">
        <v>45751</v>
      </c>
      <c r="K158" s="51">
        <v>45751</v>
      </c>
      <c r="L158" s="82" t="s">
        <v>351</v>
      </c>
      <c r="M158" s="82" t="s">
        <v>6</v>
      </c>
      <c r="N158" s="82" t="s">
        <v>321</v>
      </c>
      <c r="O158" s="189">
        <v>496</v>
      </c>
      <c r="P158" s="195">
        <v>0</v>
      </c>
      <c r="Q158" s="195">
        <v>0</v>
      </c>
      <c r="R158" s="82" t="s">
        <v>41</v>
      </c>
      <c r="S158" s="82"/>
    </row>
    <row r="159" spans="7:19" ht="39" customHeight="1" x14ac:dyDescent="0.3">
      <c r="G159" s="82" t="s">
        <v>263</v>
      </c>
      <c r="H159" s="82" t="s">
        <v>317</v>
      </c>
      <c r="I159" s="82" t="s">
        <v>79</v>
      </c>
      <c r="J159" s="50">
        <v>45739</v>
      </c>
      <c r="K159" s="51">
        <v>45749</v>
      </c>
      <c r="L159" s="82" t="s">
        <v>309</v>
      </c>
      <c r="M159" s="82" t="s">
        <v>6</v>
      </c>
      <c r="N159" s="82" t="s">
        <v>311</v>
      </c>
      <c r="O159" s="189">
        <v>1125</v>
      </c>
      <c r="P159" s="195">
        <v>0</v>
      </c>
      <c r="Q159" s="195">
        <v>1469</v>
      </c>
      <c r="R159" s="82" t="s">
        <v>289</v>
      </c>
      <c r="S159" s="82"/>
    </row>
    <row r="160" spans="7:19" ht="39" customHeight="1" x14ac:dyDescent="0.3">
      <c r="G160" s="82" t="s">
        <v>14</v>
      </c>
      <c r="H160" s="82" t="s">
        <v>280</v>
      </c>
      <c r="I160" s="82" t="s">
        <v>132</v>
      </c>
      <c r="J160" s="50">
        <v>45747</v>
      </c>
      <c r="K160" s="51">
        <v>45747</v>
      </c>
      <c r="L160" s="82" t="s">
        <v>309</v>
      </c>
      <c r="M160" s="82" t="s">
        <v>50</v>
      </c>
      <c r="N160" s="82" t="s">
        <v>321</v>
      </c>
      <c r="O160" s="189">
        <v>1199</v>
      </c>
      <c r="P160" s="195">
        <v>0</v>
      </c>
      <c r="Q160" s="195">
        <v>0</v>
      </c>
      <c r="R160" s="82" t="s">
        <v>41</v>
      </c>
      <c r="S160" s="82" t="s">
        <v>80</v>
      </c>
    </row>
    <row r="161" spans="7:19" ht="39" customHeight="1" x14ac:dyDescent="0.3">
      <c r="G161" s="82" t="s">
        <v>185</v>
      </c>
      <c r="H161" s="82" t="s">
        <v>307</v>
      </c>
      <c r="I161" s="82" t="s">
        <v>132</v>
      </c>
      <c r="J161" s="50">
        <v>45747</v>
      </c>
      <c r="K161" s="51">
        <v>45747</v>
      </c>
      <c r="L161" s="82" t="s">
        <v>309</v>
      </c>
      <c r="M161" s="82" t="s">
        <v>50</v>
      </c>
      <c r="N161" s="82" t="s">
        <v>321</v>
      </c>
      <c r="O161" s="189">
        <v>1281</v>
      </c>
      <c r="P161" s="195">
        <v>0</v>
      </c>
      <c r="Q161" s="195">
        <v>0</v>
      </c>
      <c r="R161" s="82" t="s">
        <v>289</v>
      </c>
      <c r="S161" s="82" t="s">
        <v>80</v>
      </c>
    </row>
    <row r="162" spans="7:19" ht="39" customHeight="1" x14ac:dyDescent="0.3">
      <c r="G162" s="82" t="s">
        <v>165</v>
      </c>
      <c r="H162" s="82" t="s">
        <v>314</v>
      </c>
      <c r="I162" s="82" t="s">
        <v>69</v>
      </c>
      <c r="J162" s="50">
        <v>45726</v>
      </c>
      <c r="K162" s="51">
        <v>45746</v>
      </c>
      <c r="L162" s="82" t="s">
        <v>309</v>
      </c>
      <c r="M162" s="82" t="s">
        <v>6</v>
      </c>
      <c r="N162" s="82" t="s">
        <v>7</v>
      </c>
      <c r="O162" s="189">
        <v>465</v>
      </c>
      <c r="P162" s="195">
        <v>15821</v>
      </c>
      <c r="Q162" s="195">
        <v>15999</v>
      </c>
      <c r="R162" s="82" t="s">
        <v>289</v>
      </c>
      <c r="S162" s="82"/>
    </row>
    <row r="163" spans="7:19" ht="39" customHeight="1" x14ac:dyDescent="0.3">
      <c r="G163" s="82" t="s">
        <v>126</v>
      </c>
      <c r="H163" s="82" t="s">
        <v>313</v>
      </c>
      <c r="I163" s="82" t="s">
        <v>69</v>
      </c>
      <c r="J163" s="50">
        <v>45726</v>
      </c>
      <c r="K163" s="51">
        <v>45746</v>
      </c>
      <c r="L163" s="82" t="s">
        <v>309</v>
      </c>
      <c r="M163" s="82" t="s">
        <v>6</v>
      </c>
      <c r="N163" s="82" t="s">
        <v>7</v>
      </c>
      <c r="O163" s="189">
        <v>465</v>
      </c>
      <c r="P163" s="195">
        <v>24982</v>
      </c>
      <c r="Q163" s="195">
        <v>24982</v>
      </c>
      <c r="R163" s="82" t="s">
        <v>289</v>
      </c>
      <c r="S163" s="82"/>
    </row>
    <row r="164" spans="7:19" ht="39" customHeight="1" x14ac:dyDescent="0.3">
      <c r="G164" s="82" t="s">
        <v>230</v>
      </c>
      <c r="H164" s="82" t="s">
        <v>130</v>
      </c>
      <c r="I164" s="82" t="s">
        <v>88</v>
      </c>
      <c r="J164" s="50">
        <v>45745</v>
      </c>
      <c r="K164" s="51">
        <v>45745</v>
      </c>
      <c r="L164" s="82" t="s">
        <v>309</v>
      </c>
      <c r="M164" s="82" t="s">
        <v>6</v>
      </c>
      <c r="N164" s="82" t="s">
        <v>321</v>
      </c>
      <c r="O164" s="189">
        <v>770</v>
      </c>
      <c r="P164" s="195">
        <v>0</v>
      </c>
      <c r="Q164" s="195">
        <v>0</v>
      </c>
      <c r="R164" s="82" t="s">
        <v>41</v>
      </c>
      <c r="S164" s="82"/>
    </row>
    <row r="165" spans="7:19" ht="39" customHeight="1" x14ac:dyDescent="0.3">
      <c r="G165" s="82" t="s">
        <v>37</v>
      </c>
      <c r="H165" s="82" t="s">
        <v>345</v>
      </c>
      <c r="I165" s="82" t="s">
        <v>69</v>
      </c>
      <c r="J165" s="50">
        <v>45713</v>
      </c>
      <c r="K165" s="51">
        <v>45744</v>
      </c>
      <c r="L165" s="82" t="s">
        <v>309</v>
      </c>
      <c r="M165" s="82" t="s">
        <v>6</v>
      </c>
      <c r="N165" s="82" t="s">
        <v>311</v>
      </c>
      <c r="O165" s="189">
        <v>678</v>
      </c>
      <c r="P165" s="195">
        <v>0</v>
      </c>
      <c r="Q165" s="195">
        <v>1177</v>
      </c>
      <c r="R165" s="82" t="s">
        <v>289</v>
      </c>
      <c r="S165" s="82" t="s">
        <v>352</v>
      </c>
    </row>
    <row r="166" spans="7:19" ht="39" customHeight="1" x14ac:dyDescent="0.3">
      <c r="G166" s="82" t="s">
        <v>14</v>
      </c>
      <c r="H166" s="82" t="s">
        <v>280</v>
      </c>
      <c r="I166" s="82" t="s">
        <v>79</v>
      </c>
      <c r="J166" s="50">
        <v>45743</v>
      </c>
      <c r="K166" s="51">
        <v>45743</v>
      </c>
      <c r="L166" s="82" t="s">
        <v>309</v>
      </c>
      <c r="M166" s="82" t="s">
        <v>50</v>
      </c>
      <c r="N166" s="82" t="s">
        <v>321</v>
      </c>
      <c r="O166" s="189">
        <v>20362</v>
      </c>
      <c r="P166" s="195">
        <v>0</v>
      </c>
      <c r="Q166" s="195">
        <v>0</v>
      </c>
      <c r="R166" s="82" t="s">
        <v>41</v>
      </c>
      <c r="S166" s="82"/>
    </row>
    <row r="167" spans="7:19" ht="39" customHeight="1" x14ac:dyDescent="0.3">
      <c r="G167" s="82" t="s">
        <v>14</v>
      </c>
      <c r="H167" s="82" t="s">
        <v>280</v>
      </c>
      <c r="I167" s="82" t="s">
        <v>79</v>
      </c>
      <c r="J167" s="50">
        <v>45743</v>
      </c>
      <c r="K167" s="51">
        <v>45743</v>
      </c>
      <c r="L167" s="82" t="s">
        <v>309</v>
      </c>
      <c r="M167" s="82" t="s">
        <v>50</v>
      </c>
      <c r="N167" s="82" t="s">
        <v>321</v>
      </c>
      <c r="O167" s="189">
        <v>55</v>
      </c>
      <c r="P167" s="195">
        <v>0</v>
      </c>
      <c r="Q167" s="195">
        <v>0</v>
      </c>
      <c r="R167" s="82" t="s">
        <v>41</v>
      </c>
      <c r="S167" s="82" t="s">
        <v>344</v>
      </c>
    </row>
    <row r="168" spans="7:19" ht="39" customHeight="1" x14ac:dyDescent="0.3">
      <c r="G168" s="82" t="s">
        <v>201</v>
      </c>
      <c r="H168" s="82" t="s">
        <v>125</v>
      </c>
      <c r="I168" s="82" t="s">
        <v>79</v>
      </c>
      <c r="J168" s="50">
        <v>45695</v>
      </c>
      <c r="K168" s="51">
        <v>45743</v>
      </c>
      <c r="L168" s="82" t="s">
        <v>309</v>
      </c>
      <c r="M168" s="82" t="s">
        <v>6</v>
      </c>
      <c r="N168" s="82" t="s">
        <v>7</v>
      </c>
      <c r="O168" s="189">
        <v>1647</v>
      </c>
      <c r="P168" s="195">
        <v>11605</v>
      </c>
      <c r="Q168" s="195">
        <v>11605</v>
      </c>
      <c r="R168" s="82" t="s">
        <v>295</v>
      </c>
      <c r="S168" s="82"/>
    </row>
    <row r="169" spans="7:19" ht="39" customHeight="1" x14ac:dyDescent="0.3">
      <c r="G169" s="82" t="s">
        <v>149</v>
      </c>
      <c r="H169" s="82" t="s">
        <v>280</v>
      </c>
      <c r="I169" s="82" t="s">
        <v>11</v>
      </c>
      <c r="J169" s="50">
        <v>45743</v>
      </c>
      <c r="K169" s="51">
        <v>45743</v>
      </c>
      <c r="L169" s="82" t="s">
        <v>309</v>
      </c>
      <c r="M169" s="82" t="s">
        <v>6</v>
      </c>
      <c r="N169" s="82" t="s">
        <v>321</v>
      </c>
      <c r="O169" s="189">
        <v>576</v>
      </c>
      <c r="P169" s="195">
        <v>5201</v>
      </c>
      <c r="Q169" s="195">
        <v>0</v>
      </c>
      <c r="R169" s="82" t="s">
        <v>41</v>
      </c>
      <c r="S169" s="82"/>
    </row>
    <row r="170" spans="7:19" ht="39" customHeight="1" x14ac:dyDescent="0.3">
      <c r="G170" s="82" t="s">
        <v>249</v>
      </c>
      <c r="H170" s="82" t="s">
        <v>307</v>
      </c>
      <c r="I170" s="82" t="s">
        <v>38</v>
      </c>
      <c r="J170" s="50">
        <v>45733</v>
      </c>
      <c r="K170" s="51">
        <v>45743</v>
      </c>
      <c r="L170" s="82" t="s">
        <v>309</v>
      </c>
      <c r="M170" s="82" t="s">
        <v>6</v>
      </c>
      <c r="N170" s="82" t="s">
        <v>311</v>
      </c>
      <c r="O170" s="189">
        <v>524</v>
      </c>
      <c r="P170" s="195">
        <v>0</v>
      </c>
      <c r="Q170" s="195">
        <v>5095</v>
      </c>
      <c r="R170" s="82" t="s">
        <v>289</v>
      </c>
      <c r="S170" s="82"/>
    </row>
    <row r="171" spans="7:19" ht="39" customHeight="1" x14ac:dyDescent="0.3">
      <c r="G171" s="82" t="s">
        <v>235</v>
      </c>
      <c r="H171" s="82" t="s">
        <v>339</v>
      </c>
      <c r="I171" s="82" t="s">
        <v>132</v>
      </c>
      <c r="J171" s="50">
        <v>45741</v>
      </c>
      <c r="K171" s="51">
        <v>45741</v>
      </c>
      <c r="L171" s="82" t="s">
        <v>309</v>
      </c>
      <c r="M171" s="82" t="s">
        <v>50</v>
      </c>
      <c r="N171" s="82" t="s">
        <v>321</v>
      </c>
      <c r="O171" s="189">
        <v>280</v>
      </c>
      <c r="P171" s="195">
        <v>0</v>
      </c>
      <c r="Q171" s="195">
        <v>0</v>
      </c>
      <c r="R171" s="82" t="s">
        <v>289</v>
      </c>
      <c r="S171" s="82" t="s">
        <v>80</v>
      </c>
    </row>
    <row r="172" spans="7:19" ht="39" customHeight="1" x14ac:dyDescent="0.3">
      <c r="G172" s="82" t="s">
        <v>9</v>
      </c>
      <c r="H172" s="82" t="s">
        <v>345</v>
      </c>
      <c r="I172" s="82" t="s">
        <v>127</v>
      </c>
      <c r="J172" s="50">
        <v>45741</v>
      </c>
      <c r="K172" s="51">
        <v>45741</v>
      </c>
      <c r="L172" s="82" t="s">
        <v>309</v>
      </c>
      <c r="M172" s="82" t="s">
        <v>50</v>
      </c>
      <c r="N172" s="82" t="s">
        <v>321</v>
      </c>
      <c r="O172" s="189">
        <v>313</v>
      </c>
      <c r="P172" s="195">
        <v>0</v>
      </c>
      <c r="Q172" s="195">
        <v>0</v>
      </c>
      <c r="R172" s="82" t="s">
        <v>41</v>
      </c>
      <c r="S172" s="82" t="s">
        <v>80</v>
      </c>
    </row>
    <row r="173" spans="7:19" ht="39" customHeight="1" x14ac:dyDescent="0.3">
      <c r="G173" s="82" t="s">
        <v>9</v>
      </c>
      <c r="H173" s="82" t="s">
        <v>345</v>
      </c>
      <c r="I173" s="82" t="s">
        <v>59</v>
      </c>
      <c r="J173" s="50">
        <v>45741</v>
      </c>
      <c r="K173" s="51">
        <v>45741</v>
      </c>
      <c r="L173" s="82" t="s">
        <v>309</v>
      </c>
      <c r="M173" s="82" t="s">
        <v>50</v>
      </c>
      <c r="N173" s="82" t="s">
        <v>321</v>
      </c>
      <c r="O173" s="189">
        <v>9559</v>
      </c>
      <c r="P173" s="195">
        <v>0</v>
      </c>
      <c r="Q173" s="195">
        <v>0</v>
      </c>
      <c r="R173" s="82" t="s">
        <v>41</v>
      </c>
      <c r="S173" s="82" t="s">
        <v>353</v>
      </c>
    </row>
    <row r="174" spans="7:19" ht="39" customHeight="1" x14ac:dyDescent="0.3">
      <c r="G174" s="82" t="s">
        <v>78</v>
      </c>
      <c r="H174" s="82" t="s">
        <v>280</v>
      </c>
      <c r="I174" s="82" t="s">
        <v>88</v>
      </c>
      <c r="J174" s="50">
        <v>45741</v>
      </c>
      <c r="K174" s="51">
        <v>45741</v>
      </c>
      <c r="L174" s="82" t="s">
        <v>309</v>
      </c>
      <c r="M174" s="82" t="s">
        <v>71</v>
      </c>
      <c r="N174" s="82" t="s">
        <v>321</v>
      </c>
      <c r="O174" s="189">
        <v>77</v>
      </c>
      <c r="P174" s="195">
        <v>0</v>
      </c>
      <c r="Q174" s="195">
        <v>0</v>
      </c>
      <c r="R174" s="82" t="s">
        <v>41</v>
      </c>
      <c r="S174" s="82"/>
    </row>
    <row r="175" spans="7:19" ht="39" customHeight="1" x14ac:dyDescent="0.3">
      <c r="G175" s="82" t="s">
        <v>354</v>
      </c>
      <c r="H175" s="82" t="s">
        <v>280</v>
      </c>
      <c r="I175" s="82" t="s">
        <v>88</v>
      </c>
      <c r="J175" s="50">
        <v>45750</v>
      </c>
      <c r="K175" s="51">
        <v>45741</v>
      </c>
      <c r="L175" s="82" t="s">
        <v>309</v>
      </c>
      <c r="M175" s="82" t="s">
        <v>71</v>
      </c>
      <c r="N175" s="82" t="s">
        <v>321</v>
      </c>
      <c r="O175" s="189">
        <v>30</v>
      </c>
      <c r="P175" s="195">
        <v>0</v>
      </c>
      <c r="Q175" s="195">
        <v>0</v>
      </c>
      <c r="R175" s="82" t="s">
        <v>41</v>
      </c>
      <c r="S175" s="82"/>
    </row>
    <row r="176" spans="7:19" ht="39" customHeight="1" x14ac:dyDescent="0.3">
      <c r="G176" s="82" t="s">
        <v>154</v>
      </c>
      <c r="H176" s="82" t="s">
        <v>280</v>
      </c>
      <c r="I176" s="82" t="s">
        <v>11</v>
      </c>
      <c r="J176" s="50">
        <v>45741</v>
      </c>
      <c r="K176" s="51">
        <v>45741</v>
      </c>
      <c r="L176" s="82" t="s">
        <v>309</v>
      </c>
      <c r="M176" s="82" t="s">
        <v>71</v>
      </c>
      <c r="N176" s="82" t="s">
        <v>321</v>
      </c>
      <c r="O176" s="189">
        <v>84</v>
      </c>
      <c r="P176" s="195">
        <v>0</v>
      </c>
      <c r="Q176" s="195">
        <v>0</v>
      </c>
      <c r="R176" s="82" t="s">
        <v>41</v>
      </c>
      <c r="S176" s="82"/>
    </row>
    <row r="177" spans="7:19" ht="39" customHeight="1" x14ac:dyDescent="0.3">
      <c r="G177" s="82" t="s">
        <v>293</v>
      </c>
      <c r="H177" s="82" t="s">
        <v>316</v>
      </c>
      <c r="I177" s="82" t="s">
        <v>38</v>
      </c>
      <c r="J177" s="50">
        <v>45723</v>
      </c>
      <c r="K177" s="51">
        <v>45741</v>
      </c>
      <c r="L177" s="82" t="s">
        <v>309</v>
      </c>
      <c r="M177" s="82" t="s">
        <v>6</v>
      </c>
      <c r="N177" s="82" t="s">
        <v>311</v>
      </c>
      <c r="O177" s="189">
        <v>538</v>
      </c>
      <c r="P177" s="195">
        <v>1</v>
      </c>
      <c r="Q177" s="195">
        <v>324</v>
      </c>
      <c r="R177" s="82" t="s">
        <v>298</v>
      </c>
      <c r="S177" s="82"/>
    </row>
    <row r="178" spans="7:19" ht="39" customHeight="1" x14ac:dyDescent="0.3">
      <c r="G178" s="82" t="s">
        <v>244</v>
      </c>
      <c r="H178" s="82" t="s">
        <v>312</v>
      </c>
      <c r="I178" s="82" t="s">
        <v>69</v>
      </c>
      <c r="J178" s="50">
        <v>45726</v>
      </c>
      <c r="K178" s="51">
        <v>45741</v>
      </c>
      <c r="L178" s="82" t="s">
        <v>309</v>
      </c>
      <c r="M178" s="82" t="s">
        <v>6</v>
      </c>
      <c r="N178" s="82" t="s">
        <v>311</v>
      </c>
      <c r="O178" s="189">
        <v>665</v>
      </c>
      <c r="P178" s="195">
        <v>17948</v>
      </c>
      <c r="Q178" s="195">
        <v>18308</v>
      </c>
      <c r="R178" s="82" t="s">
        <v>295</v>
      </c>
      <c r="S178" s="82"/>
    </row>
    <row r="179" spans="7:19" ht="39" customHeight="1" x14ac:dyDescent="0.3">
      <c r="G179" s="82" t="s">
        <v>263</v>
      </c>
      <c r="H179" s="82" t="s">
        <v>317</v>
      </c>
      <c r="I179" s="82" t="s">
        <v>38</v>
      </c>
      <c r="J179" s="50">
        <v>45727</v>
      </c>
      <c r="K179" s="51">
        <v>45739</v>
      </c>
      <c r="L179" s="82" t="s">
        <v>309</v>
      </c>
      <c r="M179" s="82" t="s">
        <v>6</v>
      </c>
      <c r="N179" s="82" t="s">
        <v>311</v>
      </c>
      <c r="O179" s="189">
        <v>867.99</v>
      </c>
      <c r="P179" s="195">
        <v>0</v>
      </c>
      <c r="Q179" s="195">
        <v>0</v>
      </c>
      <c r="R179" s="82" t="s">
        <v>289</v>
      </c>
      <c r="S179" s="82"/>
    </row>
    <row r="180" spans="7:19" ht="39" customHeight="1" x14ac:dyDescent="0.3">
      <c r="G180" s="82" t="s">
        <v>16</v>
      </c>
      <c r="H180" s="82" t="s">
        <v>280</v>
      </c>
      <c r="I180" s="82" t="s">
        <v>111</v>
      </c>
      <c r="J180" s="50">
        <v>45738</v>
      </c>
      <c r="K180" s="51">
        <v>45738</v>
      </c>
      <c r="L180" s="82" t="s">
        <v>309</v>
      </c>
      <c r="M180" s="82" t="s">
        <v>50</v>
      </c>
      <c r="N180" s="82" t="s">
        <v>7</v>
      </c>
      <c r="O180" s="189">
        <v>1400</v>
      </c>
      <c r="P180" s="195">
        <v>0</v>
      </c>
      <c r="Q180" s="195">
        <v>0</v>
      </c>
      <c r="R180" s="82" t="s">
        <v>41</v>
      </c>
      <c r="S180" s="82"/>
    </row>
    <row r="181" spans="7:19" ht="39" customHeight="1" x14ac:dyDescent="0.3">
      <c r="G181" s="82" t="s">
        <v>189</v>
      </c>
      <c r="H181" s="82" t="s">
        <v>337</v>
      </c>
      <c r="I181" s="82" t="s">
        <v>111</v>
      </c>
      <c r="J181" s="50">
        <v>45709</v>
      </c>
      <c r="K181" s="51">
        <v>45737</v>
      </c>
      <c r="L181" s="82" t="s">
        <v>309</v>
      </c>
      <c r="M181" s="82" t="s">
        <v>6</v>
      </c>
      <c r="N181" s="82" t="s">
        <v>311</v>
      </c>
      <c r="O181" s="189">
        <v>621</v>
      </c>
      <c r="P181" s="195">
        <v>2442</v>
      </c>
      <c r="Q181" s="195">
        <v>2742</v>
      </c>
      <c r="R181" s="82" t="s">
        <v>289</v>
      </c>
      <c r="S181" s="82"/>
    </row>
    <row r="182" spans="7:19" ht="39" customHeight="1" x14ac:dyDescent="0.3">
      <c r="G182" s="82" t="s">
        <v>191</v>
      </c>
      <c r="H182" s="82" t="s">
        <v>334</v>
      </c>
      <c r="I182" s="82" t="s">
        <v>38</v>
      </c>
      <c r="J182" s="50">
        <v>45712</v>
      </c>
      <c r="K182" s="51">
        <v>45737</v>
      </c>
      <c r="L182" s="82" t="s">
        <v>309</v>
      </c>
      <c r="M182" s="82" t="s">
        <v>6</v>
      </c>
      <c r="N182" s="82" t="s">
        <v>311</v>
      </c>
      <c r="O182" s="189">
        <v>441</v>
      </c>
      <c r="P182" s="195">
        <v>18942</v>
      </c>
      <c r="Q182" s="195">
        <v>19169</v>
      </c>
      <c r="R182" s="82" t="s">
        <v>289</v>
      </c>
      <c r="S182" s="82"/>
    </row>
    <row r="183" spans="7:19" ht="39" customHeight="1" x14ac:dyDescent="0.3">
      <c r="G183" s="82" t="s">
        <v>214</v>
      </c>
      <c r="H183" s="82" t="s">
        <v>334</v>
      </c>
      <c r="I183" s="82" t="s">
        <v>38</v>
      </c>
      <c r="J183" s="50">
        <v>45712</v>
      </c>
      <c r="K183" s="51">
        <v>45737</v>
      </c>
      <c r="L183" s="82" t="s">
        <v>309</v>
      </c>
      <c r="M183" s="82" t="s">
        <v>6</v>
      </c>
      <c r="N183" s="82" t="s">
        <v>311</v>
      </c>
      <c r="O183" s="189">
        <v>576</v>
      </c>
      <c r="P183" s="195">
        <v>6998</v>
      </c>
      <c r="Q183" s="195">
        <v>7370</v>
      </c>
      <c r="R183" s="82" t="s">
        <v>289</v>
      </c>
      <c r="S183" s="82"/>
    </row>
    <row r="184" spans="7:19" ht="39" customHeight="1" x14ac:dyDescent="0.3">
      <c r="G184" s="82" t="s">
        <v>9</v>
      </c>
      <c r="H184" s="82" t="s">
        <v>345</v>
      </c>
      <c r="I184" s="82" t="s">
        <v>127</v>
      </c>
      <c r="J184" s="50">
        <v>45736</v>
      </c>
      <c r="K184" s="51">
        <v>45736</v>
      </c>
      <c r="L184" s="82" t="s">
        <v>309</v>
      </c>
      <c r="M184" s="82" t="s">
        <v>50</v>
      </c>
      <c r="N184" s="82" t="s">
        <v>321</v>
      </c>
      <c r="O184" s="189">
        <v>235</v>
      </c>
      <c r="P184" s="195">
        <v>0</v>
      </c>
      <c r="Q184" s="195">
        <v>0</v>
      </c>
      <c r="R184" s="82" t="s">
        <v>41</v>
      </c>
      <c r="S184" s="82" t="s">
        <v>80</v>
      </c>
    </row>
    <row r="185" spans="7:19" ht="39" customHeight="1" x14ac:dyDescent="0.3">
      <c r="G185" s="82" t="s">
        <v>232</v>
      </c>
      <c r="H185" s="82" t="s">
        <v>280</v>
      </c>
      <c r="I185" s="82" t="s">
        <v>111</v>
      </c>
      <c r="J185" s="50">
        <v>45736</v>
      </c>
      <c r="K185" s="51">
        <v>45736</v>
      </c>
      <c r="L185" s="82" t="s">
        <v>309</v>
      </c>
      <c r="M185" s="82" t="s">
        <v>50</v>
      </c>
      <c r="N185" s="82" t="s">
        <v>321</v>
      </c>
      <c r="O185" s="189">
        <v>959</v>
      </c>
      <c r="P185" s="195">
        <v>0</v>
      </c>
      <c r="Q185" s="195">
        <v>0</v>
      </c>
      <c r="R185" s="82" t="s">
        <v>41</v>
      </c>
      <c r="S185" s="82"/>
    </row>
    <row r="186" spans="7:19" ht="39" customHeight="1" x14ac:dyDescent="0.3">
      <c r="G186" s="82" t="s">
        <v>355</v>
      </c>
      <c r="H186" s="82" t="s">
        <v>338</v>
      </c>
      <c r="I186" s="82" t="s">
        <v>38</v>
      </c>
      <c r="J186" s="50">
        <v>45736</v>
      </c>
      <c r="K186" s="51">
        <v>45736</v>
      </c>
      <c r="L186" s="82" t="s">
        <v>309</v>
      </c>
      <c r="M186" s="82" t="s">
        <v>71</v>
      </c>
      <c r="N186" s="82" t="s">
        <v>7</v>
      </c>
      <c r="O186" s="189">
        <v>98</v>
      </c>
      <c r="P186" s="195">
        <v>0</v>
      </c>
      <c r="Q186" s="195">
        <v>0</v>
      </c>
      <c r="R186" s="82" t="s">
        <v>41</v>
      </c>
      <c r="S186" s="82"/>
    </row>
    <row r="187" spans="7:19" ht="39" customHeight="1" x14ac:dyDescent="0.3">
      <c r="G187" s="82" t="s">
        <v>249</v>
      </c>
      <c r="H187" s="82" t="s">
        <v>307</v>
      </c>
      <c r="I187" s="82" t="s">
        <v>38</v>
      </c>
      <c r="J187" s="50">
        <v>45688</v>
      </c>
      <c r="K187" s="51">
        <v>45733</v>
      </c>
      <c r="L187" s="82" t="s">
        <v>309</v>
      </c>
      <c r="M187" s="82" t="s">
        <v>6</v>
      </c>
      <c r="N187" s="82" t="s">
        <v>311</v>
      </c>
      <c r="O187" s="189">
        <v>1168</v>
      </c>
      <c r="P187" s="195">
        <v>0</v>
      </c>
      <c r="Q187" s="195">
        <v>4635</v>
      </c>
      <c r="R187" s="82" t="s">
        <v>289</v>
      </c>
      <c r="S187" s="82"/>
    </row>
    <row r="188" spans="7:19" ht="39" customHeight="1" x14ac:dyDescent="0.3">
      <c r="G188" s="82" t="s">
        <v>110</v>
      </c>
      <c r="H188" s="82" t="s">
        <v>356</v>
      </c>
      <c r="I188" s="82" t="s">
        <v>38</v>
      </c>
      <c r="J188" s="50">
        <v>45705</v>
      </c>
      <c r="K188" s="51">
        <v>45733</v>
      </c>
      <c r="L188" s="82" t="s">
        <v>309</v>
      </c>
      <c r="M188" s="82" t="s">
        <v>6</v>
      </c>
      <c r="N188" s="82" t="s">
        <v>311</v>
      </c>
      <c r="O188" s="189">
        <v>470</v>
      </c>
      <c r="P188" s="195">
        <v>0</v>
      </c>
      <c r="Q188" s="195">
        <v>18707</v>
      </c>
      <c r="R188" s="82" t="s">
        <v>289</v>
      </c>
      <c r="S188" s="82"/>
    </row>
    <row r="189" spans="7:19" ht="39" customHeight="1" x14ac:dyDescent="0.3">
      <c r="G189" s="82" t="s">
        <v>185</v>
      </c>
      <c r="H189" s="82" t="s">
        <v>307</v>
      </c>
      <c r="I189" s="82" t="s">
        <v>38</v>
      </c>
      <c r="J189" s="50">
        <v>45724</v>
      </c>
      <c r="K189" s="51">
        <v>45733</v>
      </c>
      <c r="L189" s="82" t="s">
        <v>309</v>
      </c>
      <c r="M189" s="82" t="s">
        <v>6</v>
      </c>
      <c r="N189" s="82" t="s">
        <v>311</v>
      </c>
      <c r="O189" s="189">
        <v>616</v>
      </c>
      <c r="P189" s="195">
        <v>0</v>
      </c>
      <c r="Q189" s="195">
        <v>7940</v>
      </c>
      <c r="R189" s="82" t="s">
        <v>41</v>
      </c>
      <c r="S189" s="82"/>
    </row>
    <row r="190" spans="7:19" ht="39" customHeight="1" x14ac:dyDescent="0.3">
      <c r="G190" s="82" t="s">
        <v>200</v>
      </c>
      <c r="H190" s="82" t="s">
        <v>280</v>
      </c>
      <c r="I190" s="82" t="s">
        <v>111</v>
      </c>
      <c r="J190" s="50">
        <v>45729</v>
      </c>
      <c r="K190" s="51">
        <v>45729</v>
      </c>
      <c r="L190" s="82" t="s">
        <v>309</v>
      </c>
      <c r="M190" s="82" t="s">
        <v>50</v>
      </c>
      <c r="N190" s="82" t="s">
        <v>321</v>
      </c>
      <c r="O190" s="189">
        <v>751</v>
      </c>
      <c r="P190" s="195">
        <v>0</v>
      </c>
      <c r="Q190" s="195">
        <v>15189</v>
      </c>
      <c r="R190" s="82" t="s">
        <v>41</v>
      </c>
      <c r="S190" s="82"/>
    </row>
    <row r="191" spans="7:19" ht="39" customHeight="1" x14ac:dyDescent="0.3">
      <c r="G191" s="82" t="s">
        <v>78</v>
      </c>
      <c r="H191" s="82" t="s">
        <v>280</v>
      </c>
      <c r="I191" s="82" t="s">
        <v>127</v>
      </c>
      <c r="J191" s="50">
        <v>45729</v>
      </c>
      <c r="K191" s="51">
        <v>45729</v>
      </c>
      <c r="L191" s="82" t="s">
        <v>309</v>
      </c>
      <c r="M191" s="82" t="s">
        <v>50</v>
      </c>
      <c r="N191" s="82" t="s">
        <v>321</v>
      </c>
      <c r="O191" s="189">
        <v>39</v>
      </c>
      <c r="P191" s="195">
        <v>0</v>
      </c>
      <c r="Q191" s="195">
        <v>0</v>
      </c>
      <c r="R191" s="82" t="s">
        <v>41</v>
      </c>
      <c r="S191" s="82" t="s">
        <v>80</v>
      </c>
    </row>
    <row r="192" spans="7:19" ht="39" customHeight="1" x14ac:dyDescent="0.3">
      <c r="G192" s="82" t="s">
        <v>58</v>
      </c>
      <c r="H192" s="82" t="s">
        <v>357</v>
      </c>
      <c r="I192" s="82" t="s">
        <v>143</v>
      </c>
      <c r="J192" s="50">
        <v>45729</v>
      </c>
      <c r="K192" s="51">
        <v>45729</v>
      </c>
      <c r="L192" s="82" t="s">
        <v>309</v>
      </c>
      <c r="M192" s="82" t="s">
        <v>50</v>
      </c>
      <c r="N192" s="82" t="s">
        <v>7</v>
      </c>
      <c r="O192" s="189">
        <v>685</v>
      </c>
      <c r="P192" s="195">
        <v>0</v>
      </c>
      <c r="Q192" s="195">
        <v>0</v>
      </c>
      <c r="R192" s="82" t="s">
        <v>41</v>
      </c>
      <c r="S192" s="82" t="s">
        <v>358</v>
      </c>
    </row>
    <row r="193" spans="7:19" ht="39" customHeight="1" x14ac:dyDescent="0.3">
      <c r="G193" s="82" t="s">
        <v>142</v>
      </c>
      <c r="H193" s="82" t="s">
        <v>280</v>
      </c>
      <c r="I193" s="82" t="s">
        <v>127</v>
      </c>
      <c r="J193" s="50">
        <v>45727</v>
      </c>
      <c r="K193" s="51">
        <v>45727</v>
      </c>
      <c r="L193" s="82" t="s">
        <v>309</v>
      </c>
      <c r="M193" s="82" t="s">
        <v>50</v>
      </c>
      <c r="N193" s="82" t="s">
        <v>321</v>
      </c>
      <c r="O193" s="189">
        <v>245</v>
      </c>
      <c r="P193" s="195">
        <v>0</v>
      </c>
      <c r="Q193" s="195">
        <v>0</v>
      </c>
      <c r="R193" s="82" t="s">
        <v>41</v>
      </c>
      <c r="S193" s="82"/>
    </row>
    <row r="194" spans="7:19" ht="39" customHeight="1" x14ac:dyDescent="0.3">
      <c r="G194" s="82" t="s">
        <v>263</v>
      </c>
      <c r="H194" s="82" t="s">
        <v>317</v>
      </c>
      <c r="I194" s="82" t="s">
        <v>69</v>
      </c>
      <c r="J194" s="50">
        <v>45709</v>
      </c>
      <c r="K194" s="51">
        <v>45727</v>
      </c>
      <c r="L194" s="82" t="s">
        <v>309</v>
      </c>
      <c r="M194" s="82" t="s">
        <v>6</v>
      </c>
      <c r="N194" s="82" t="s">
        <v>311</v>
      </c>
      <c r="O194" s="189">
        <v>835</v>
      </c>
      <c r="P194" s="195">
        <v>430</v>
      </c>
      <c r="Q194" s="195">
        <v>684</v>
      </c>
      <c r="R194" s="82" t="s">
        <v>41</v>
      </c>
      <c r="S194" s="82"/>
    </row>
    <row r="195" spans="7:19" ht="39" customHeight="1" x14ac:dyDescent="0.3">
      <c r="G195" s="82" t="s">
        <v>349</v>
      </c>
      <c r="H195" s="82" t="s">
        <v>280</v>
      </c>
      <c r="I195" s="82" t="s">
        <v>11</v>
      </c>
      <c r="J195" s="50">
        <v>45727</v>
      </c>
      <c r="K195" s="51">
        <v>45727</v>
      </c>
      <c r="L195" s="82" t="s">
        <v>351</v>
      </c>
      <c r="M195" s="82" t="s">
        <v>6</v>
      </c>
      <c r="N195" s="82" t="s">
        <v>321</v>
      </c>
      <c r="O195" s="189">
        <v>290</v>
      </c>
      <c r="P195" s="195">
        <v>0</v>
      </c>
      <c r="Q195" s="195">
        <v>0</v>
      </c>
      <c r="R195" s="82"/>
      <c r="S195" s="82"/>
    </row>
    <row r="196" spans="7:19" ht="39" customHeight="1" x14ac:dyDescent="0.3">
      <c r="G196" s="82" t="s">
        <v>78</v>
      </c>
      <c r="H196" s="82" t="s">
        <v>280</v>
      </c>
      <c r="I196" s="82" t="s">
        <v>79</v>
      </c>
      <c r="J196" s="50">
        <v>45726</v>
      </c>
      <c r="K196" s="51">
        <v>45726</v>
      </c>
      <c r="L196" s="82" t="s">
        <v>309</v>
      </c>
      <c r="M196" s="82" t="s">
        <v>50</v>
      </c>
      <c r="N196" s="82" t="s">
        <v>321</v>
      </c>
      <c r="O196" s="189">
        <v>4897</v>
      </c>
      <c r="P196" s="195">
        <v>0</v>
      </c>
      <c r="Q196" s="195">
        <v>0</v>
      </c>
      <c r="R196" s="82" t="s">
        <v>41</v>
      </c>
      <c r="S196" s="82" t="s">
        <v>359</v>
      </c>
    </row>
    <row r="197" spans="7:19" ht="39" customHeight="1" x14ac:dyDescent="0.3">
      <c r="G197" s="82" t="s">
        <v>244</v>
      </c>
      <c r="H197" s="82" t="s">
        <v>312</v>
      </c>
      <c r="I197" s="82" t="s">
        <v>69</v>
      </c>
      <c r="J197" s="50">
        <v>45712</v>
      </c>
      <c r="K197" s="51">
        <v>45726</v>
      </c>
      <c r="L197" s="82" t="s">
        <v>309</v>
      </c>
      <c r="M197" s="82" t="s">
        <v>6</v>
      </c>
      <c r="N197" s="82" t="s">
        <v>311</v>
      </c>
      <c r="O197" s="189">
        <v>460</v>
      </c>
      <c r="P197" s="195">
        <v>0</v>
      </c>
      <c r="Q197" s="195">
        <v>17948</v>
      </c>
      <c r="R197" s="82" t="s">
        <v>295</v>
      </c>
      <c r="S197" s="82"/>
    </row>
    <row r="198" spans="7:19" ht="39" customHeight="1" x14ac:dyDescent="0.3">
      <c r="G198" s="82" t="s">
        <v>165</v>
      </c>
      <c r="H198" s="82" t="s">
        <v>314</v>
      </c>
      <c r="I198" s="82" t="s">
        <v>69</v>
      </c>
      <c r="J198" s="50">
        <v>45698</v>
      </c>
      <c r="K198" s="51">
        <v>45726</v>
      </c>
      <c r="L198" s="82" t="s">
        <v>309</v>
      </c>
      <c r="M198" s="82" t="s">
        <v>6</v>
      </c>
      <c r="N198" s="82" t="s">
        <v>311</v>
      </c>
      <c r="O198" s="189">
        <v>479</v>
      </c>
      <c r="P198" s="195">
        <v>0</v>
      </c>
      <c r="Q198" s="195">
        <v>15821</v>
      </c>
      <c r="R198" s="82" t="s">
        <v>289</v>
      </c>
      <c r="S198" s="82"/>
    </row>
    <row r="199" spans="7:19" ht="39" customHeight="1" x14ac:dyDescent="0.3">
      <c r="G199" s="82" t="s">
        <v>126</v>
      </c>
      <c r="H199" s="82" t="s">
        <v>313</v>
      </c>
      <c r="I199" s="82" t="s">
        <v>69</v>
      </c>
      <c r="J199" s="50">
        <v>45698</v>
      </c>
      <c r="K199" s="51">
        <v>45726</v>
      </c>
      <c r="L199" s="82" t="s">
        <v>309</v>
      </c>
      <c r="M199" s="82" t="s">
        <v>6</v>
      </c>
      <c r="N199" s="82" t="s">
        <v>311</v>
      </c>
      <c r="O199" s="189">
        <v>339</v>
      </c>
      <c r="P199" s="195">
        <v>0</v>
      </c>
      <c r="Q199" s="195">
        <v>24982</v>
      </c>
      <c r="R199" s="82" t="s">
        <v>289</v>
      </c>
      <c r="S199" s="82"/>
    </row>
    <row r="200" spans="7:19" ht="39" customHeight="1" x14ac:dyDescent="0.3">
      <c r="G200" s="82" t="s">
        <v>185</v>
      </c>
      <c r="H200" s="82" t="s">
        <v>307</v>
      </c>
      <c r="I200" s="82" t="s">
        <v>38</v>
      </c>
      <c r="J200" s="50">
        <v>45706</v>
      </c>
      <c r="K200" s="51">
        <v>45724</v>
      </c>
      <c r="L200" s="82" t="s">
        <v>309</v>
      </c>
      <c r="M200" s="82" t="s">
        <v>6</v>
      </c>
      <c r="N200" s="82" t="s">
        <v>311</v>
      </c>
      <c r="O200" s="189">
        <v>532</v>
      </c>
      <c r="P200" s="195">
        <v>7488</v>
      </c>
      <c r="Q200" s="195">
        <v>7765</v>
      </c>
      <c r="R200" s="82" t="s">
        <v>289</v>
      </c>
      <c r="S200" s="82"/>
    </row>
    <row r="201" spans="7:19" ht="39" customHeight="1" x14ac:dyDescent="0.3">
      <c r="G201" s="82" t="s">
        <v>16</v>
      </c>
      <c r="H201" s="82" t="s">
        <v>280</v>
      </c>
      <c r="I201" s="82" t="s">
        <v>38</v>
      </c>
      <c r="J201" s="50">
        <v>45723</v>
      </c>
      <c r="K201" s="51">
        <v>45723</v>
      </c>
      <c r="L201" s="82" t="s">
        <v>309</v>
      </c>
      <c r="M201" s="82" t="s">
        <v>71</v>
      </c>
      <c r="N201" s="82" t="s">
        <v>321</v>
      </c>
      <c r="O201" s="189">
        <v>24</v>
      </c>
      <c r="P201" s="195">
        <v>0</v>
      </c>
      <c r="Q201" s="195">
        <v>0</v>
      </c>
      <c r="R201" s="82"/>
      <c r="S201" s="82"/>
    </row>
    <row r="202" spans="7:19" ht="39" customHeight="1" x14ac:dyDescent="0.3">
      <c r="G202" s="82" t="s">
        <v>293</v>
      </c>
      <c r="H202" s="82" t="s">
        <v>280</v>
      </c>
      <c r="I202" s="82" t="s">
        <v>111</v>
      </c>
      <c r="J202" s="50">
        <v>45723</v>
      </c>
      <c r="K202" s="51">
        <v>45723</v>
      </c>
      <c r="L202" s="82" t="s">
        <v>309</v>
      </c>
      <c r="M202" s="82" t="s">
        <v>71</v>
      </c>
      <c r="N202" s="82" t="s">
        <v>321</v>
      </c>
      <c r="O202" s="189">
        <v>66.900000000000006</v>
      </c>
      <c r="P202" s="195">
        <v>0</v>
      </c>
      <c r="Q202" s="195">
        <v>0</v>
      </c>
      <c r="R202" s="82" t="s">
        <v>41</v>
      </c>
      <c r="S202" s="82"/>
    </row>
    <row r="203" spans="7:19" ht="39" customHeight="1" x14ac:dyDescent="0.3">
      <c r="G203" s="82" t="s">
        <v>142</v>
      </c>
      <c r="H203" s="82" t="s">
        <v>280</v>
      </c>
      <c r="I203" s="82" t="s">
        <v>38</v>
      </c>
      <c r="J203" s="50">
        <v>45722</v>
      </c>
      <c r="K203" s="51">
        <v>45722</v>
      </c>
      <c r="L203" s="82" t="s">
        <v>309</v>
      </c>
      <c r="M203" s="82" t="s">
        <v>50</v>
      </c>
      <c r="N203" s="82" t="s">
        <v>321</v>
      </c>
      <c r="O203" s="189">
        <v>74</v>
      </c>
      <c r="P203" s="195">
        <v>19972</v>
      </c>
      <c r="Q203" s="195">
        <v>0</v>
      </c>
      <c r="R203" s="82" t="s">
        <v>41</v>
      </c>
      <c r="S203" s="82"/>
    </row>
    <row r="204" spans="7:19" ht="39" customHeight="1" x14ac:dyDescent="0.3">
      <c r="G204" s="82" t="s">
        <v>191</v>
      </c>
      <c r="H204" s="82" t="s">
        <v>334</v>
      </c>
      <c r="I204" s="82" t="s">
        <v>38</v>
      </c>
      <c r="J204" s="50">
        <v>45722</v>
      </c>
      <c r="K204" s="51">
        <v>45722</v>
      </c>
      <c r="L204" s="82" t="s">
        <v>309</v>
      </c>
      <c r="M204" s="82" t="s">
        <v>71</v>
      </c>
      <c r="N204" s="82" t="s">
        <v>7</v>
      </c>
      <c r="O204" s="189">
        <v>67</v>
      </c>
      <c r="P204" s="195">
        <v>0</v>
      </c>
      <c r="Q204" s="195">
        <v>0</v>
      </c>
      <c r="R204" s="82" t="s">
        <v>295</v>
      </c>
      <c r="S204" s="82"/>
    </row>
    <row r="205" spans="7:19" ht="39" customHeight="1" x14ac:dyDescent="0.3">
      <c r="G205" s="82" t="s">
        <v>78</v>
      </c>
      <c r="H205" s="82" t="s">
        <v>280</v>
      </c>
      <c r="I205" s="82" t="s">
        <v>111</v>
      </c>
      <c r="J205" s="50">
        <v>45721</v>
      </c>
      <c r="K205" s="51">
        <v>45721</v>
      </c>
      <c r="L205" s="82" t="s">
        <v>309</v>
      </c>
      <c r="M205" s="82" t="s">
        <v>71</v>
      </c>
      <c r="N205" s="82" t="s">
        <v>321</v>
      </c>
      <c r="O205" s="189">
        <v>190</v>
      </c>
      <c r="P205" s="195">
        <v>0</v>
      </c>
      <c r="Q205" s="195">
        <v>0</v>
      </c>
      <c r="R205" s="82" t="s">
        <v>41</v>
      </c>
      <c r="S205" s="82"/>
    </row>
    <row r="206" spans="7:19" ht="39" customHeight="1" x14ac:dyDescent="0.3">
      <c r="G206" s="82" t="s">
        <v>180</v>
      </c>
      <c r="H206" s="82" t="s">
        <v>280</v>
      </c>
      <c r="I206" s="82" t="s">
        <v>59</v>
      </c>
      <c r="J206" s="50">
        <v>45715</v>
      </c>
      <c r="K206" s="51">
        <v>45715</v>
      </c>
      <c r="L206" s="82" t="s">
        <v>309</v>
      </c>
      <c r="M206" s="82" t="s">
        <v>50</v>
      </c>
      <c r="N206" s="82" t="s">
        <v>321</v>
      </c>
      <c r="O206" s="189">
        <v>1336</v>
      </c>
      <c r="P206" s="195">
        <v>0</v>
      </c>
      <c r="Q206" s="195">
        <v>0</v>
      </c>
      <c r="R206" s="82" t="s">
        <v>41</v>
      </c>
      <c r="S206" s="82"/>
    </row>
    <row r="207" spans="7:19" ht="39" customHeight="1" x14ac:dyDescent="0.3">
      <c r="G207" s="82" t="s">
        <v>222</v>
      </c>
      <c r="H207" s="82" t="s">
        <v>280</v>
      </c>
      <c r="I207" s="82" t="s">
        <v>79</v>
      </c>
      <c r="J207" s="50">
        <v>45715</v>
      </c>
      <c r="K207" s="51">
        <v>45715</v>
      </c>
      <c r="L207" s="82" t="s">
        <v>309</v>
      </c>
      <c r="M207" s="82" t="s">
        <v>50</v>
      </c>
      <c r="N207" s="82" t="s">
        <v>321</v>
      </c>
      <c r="O207" s="189">
        <v>862</v>
      </c>
      <c r="P207" s="195">
        <v>0</v>
      </c>
      <c r="Q207" s="195">
        <v>0</v>
      </c>
      <c r="R207" s="82" t="s">
        <v>41</v>
      </c>
      <c r="S207" s="82" t="s">
        <v>361</v>
      </c>
    </row>
    <row r="208" spans="7:19" ht="39" customHeight="1" x14ac:dyDescent="0.3">
      <c r="G208" s="82" t="s">
        <v>200</v>
      </c>
      <c r="H208" s="82" t="s">
        <v>360</v>
      </c>
      <c r="I208" s="82" t="s">
        <v>38</v>
      </c>
      <c r="J208" s="50">
        <v>45700</v>
      </c>
      <c r="K208" s="51">
        <v>45715</v>
      </c>
      <c r="L208" s="82" t="s">
        <v>309</v>
      </c>
      <c r="M208" s="82" t="s">
        <v>6</v>
      </c>
      <c r="N208" s="82" t="s">
        <v>311</v>
      </c>
      <c r="O208" s="189">
        <v>528</v>
      </c>
      <c r="P208" s="195">
        <v>0</v>
      </c>
      <c r="Q208" s="195">
        <v>15103</v>
      </c>
      <c r="R208" s="82" t="s">
        <v>289</v>
      </c>
      <c r="S208" s="82"/>
    </row>
    <row r="209" spans="7:19" ht="39" customHeight="1" x14ac:dyDescent="0.3">
      <c r="G209" s="82" t="s">
        <v>133</v>
      </c>
      <c r="H209" s="82" t="s">
        <v>339</v>
      </c>
      <c r="I209" s="82" t="s">
        <v>38</v>
      </c>
      <c r="J209" s="50">
        <v>45701</v>
      </c>
      <c r="K209" s="51">
        <v>45715</v>
      </c>
      <c r="L209" s="82" t="s">
        <v>309</v>
      </c>
      <c r="M209" s="82" t="s">
        <v>6</v>
      </c>
      <c r="N209" s="82" t="s">
        <v>311</v>
      </c>
      <c r="O209" s="189">
        <v>613</v>
      </c>
      <c r="P209" s="195">
        <v>0</v>
      </c>
      <c r="Q209" s="195">
        <v>0</v>
      </c>
      <c r="R209" s="82" t="s">
        <v>289</v>
      </c>
      <c r="S209" s="82"/>
    </row>
    <row r="210" spans="7:19" ht="39" customHeight="1" x14ac:dyDescent="0.3">
      <c r="G210" s="82" t="s">
        <v>176</v>
      </c>
      <c r="H210" s="82" t="s">
        <v>67</v>
      </c>
      <c r="I210" s="82" t="s">
        <v>38</v>
      </c>
      <c r="J210" s="50">
        <v>45632</v>
      </c>
      <c r="K210" s="51">
        <v>45715</v>
      </c>
      <c r="L210" s="82" t="s">
        <v>309</v>
      </c>
      <c r="M210" s="82" t="s">
        <v>6</v>
      </c>
      <c r="N210" s="82" t="s">
        <v>311</v>
      </c>
      <c r="O210" s="189">
        <v>460</v>
      </c>
      <c r="P210" s="195">
        <v>12439</v>
      </c>
      <c r="Q210" s="195">
        <v>0</v>
      </c>
      <c r="R210" s="82" t="s">
        <v>41</v>
      </c>
      <c r="S210" s="82"/>
    </row>
    <row r="211" spans="7:19" ht="39" customHeight="1" x14ac:dyDescent="0.3">
      <c r="G211" s="82" t="s">
        <v>204</v>
      </c>
      <c r="H211" s="82" t="s">
        <v>67</v>
      </c>
      <c r="I211" s="82" t="s">
        <v>38</v>
      </c>
      <c r="J211" s="50">
        <v>45715</v>
      </c>
      <c r="K211" s="51">
        <v>45715</v>
      </c>
      <c r="L211" s="82" t="s">
        <v>309</v>
      </c>
      <c r="M211" s="82" t="s">
        <v>6</v>
      </c>
      <c r="N211" s="82" t="s">
        <v>311</v>
      </c>
      <c r="O211" s="189">
        <v>416</v>
      </c>
      <c r="P211" s="195">
        <v>9096</v>
      </c>
      <c r="Q211" s="195">
        <v>0</v>
      </c>
      <c r="R211" s="82" t="s">
        <v>41</v>
      </c>
      <c r="S211" s="82"/>
    </row>
    <row r="212" spans="7:19" ht="39" customHeight="1" x14ac:dyDescent="0.3">
      <c r="G212" s="82" t="s">
        <v>68</v>
      </c>
      <c r="H212" s="82" t="s">
        <v>280</v>
      </c>
      <c r="I212" s="82" t="s">
        <v>11</v>
      </c>
      <c r="J212" s="50">
        <v>45715</v>
      </c>
      <c r="K212" s="51">
        <v>45715</v>
      </c>
      <c r="L212" s="82" t="s">
        <v>309</v>
      </c>
      <c r="M212" s="82" t="s">
        <v>6</v>
      </c>
      <c r="N212" s="82" t="s">
        <v>321</v>
      </c>
      <c r="O212" s="189">
        <v>431</v>
      </c>
      <c r="P212" s="195">
        <v>0</v>
      </c>
      <c r="Q212" s="195">
        <v>0</v>
      </c>
      <c r="R212" s="82" t="s">
        <v>41</v>
      </c>
      <c r="S212" s="82"/>
    </row>
    <row r="213" spans="7:19" ht="39" customHeight="1" x14ac:dyDescent="0.3">
      <c r="G213" s="82" t="s">
        <v>15</v>
      </c>
      <c r="H213" s="82" t="s">
        <v>125</v>
      </c>
      <c r="I213" s="82" t="s">
        <v>79</v>
      </c>
      <c r="J213" s="50">
        <v>45678</v>
      </c>
      <c r="K213" s="51">
        <v>45715</v>
      </c>
      <c r="L213" s="82" t="s">
        <v>309</v>
      </c>
      <c r="M213" s="82" t="s">
        <v>6</v>
      </c>
      <c r="N213" s="82" t="s">
        <v>7</v>
      </c>
      <c r="O213" s="189">
        <v>0</v>
      </c>
      <c r="P213" s="195">
        <v>0</v>
      </c>
      <c r="Q213" s="195">
        <v>11170</v>
      </c>
      <c r="R213" s="82" t="s">
        <v>343</v>
      </c>
      <c r="S213" s="82"/>
    </row>
    <row r="214" spans="7:19" ht="39" customHeight="1" x14ac:dyDescent="0.3">
      <c r="G214" s="82" t="s">
        <v>235</v>
      </c>
      <c r="H214" s="82" t="s">
        <v>339</v>
      </c>
      <c r="I214" s="82" t="s">
        <v>59</v>
      </c>
      <c r="J214" s="50">
        <v>45714</v>
      </c>
      <c r="K214" s="51">
        <v>45714</v>
      </c>
      <c r="L214" s="82" t="s">
        <v>309</v>
      </c>
      <c r="M214" s="82" t="s">
        <v>6</v>
      </c>
      <c r="N214" s="82" t="s">
        <v>7</v>
      </c>
      <c r="O214" s="189">
        <v>719</v>
      </c>
      <c r="P214" s="195">
        <v>0</v>
      </c>
      <c r="Q214" s="195">
        <v>21003</v>
      </c>
      <c r="R214" s="82" t="s">
        <v>289</v>
      </c>
      <c r="S214" s="82"/>
    </row>
    <row r="215" spans="7:19" ht="39" customHeight="1" x14ac:dyDescent="0.3">
      <c r="G215" s="82" t="s">
        <v>37</v>
      </c>
      <c r="H215" s="82" t="s">
        <v>345</v>
      </c>
      <c r="I215" s="82" t="s">
        <v>38</v>
      </c>
      <c r="J215" s="50">
        <v>45693</v>
      </c>
      <c r="K215" s="51">
        <v>45713</v>
      </c>
      <c r="L215" s="82" t="s">
        <v>309</v>
      </c>
      <c r="M215" s="82" t="s">
        <v>6</v>
      </c>
      <c r="N215" s="82" t="s">
        <v>311</v>
      </c>
      <c r="O215" s="189">
        <v>678</v>
      </c>
      <c r="P215" s="195">
        <v>0</v>
      </c>
      <c r="Q215" s="195">
        <v>508</v>
      </c>
      <c r="R215" s="82" t="s">
        <v>289</v>
      </c>
      <c r="S215" s="82"/>
    </row>
    <row r="216" spans="7:19" ht="39" customHeight="1" x14ac:dyDescent="0.3">
      <c r="G216" s="82" t="s">
        <v>99</v>
      </c>
      <c r="H216" s="82" t="s">
        <v>280</v>
      </c>
      <c r="I216" s="82" t="s">
        <v>59</v>
      </c>
      <c r="J216" s="50">
        <v>45713</v>
      </c>
      <c r="K216" s="51">
        <v>45713</v>
      </c>
      <c r="L216" s="82" t="s">
        <v>309</v>
      </c>
      <c r="M216" s="82" t="s">
        <v>6</v>
      </c>
      <c r="N216" s="82" t="s">
        <v>321</v>
      </c>
      <c r="O216" s="189">
        <v>685</v>
      </c>
      <c r="P216" s="195">
        <v>0</v>
      </c>
      <c r="Q216" s="195">
        <v>0</v>
      </c>
      <c r="R216" s="82" t="s">
        <v>41</v>
      </c>
      <c r="S216" s="82"/>
    </row>
    <row r="217" spans="7:19" ht="39" customHeight="1" x14ac:dyDescent="0.3">
      <c r="G217" s="82" t="s">
        <v>14</v>
      </c>
      <c r="H217" s="82" t="s">
        <v>280</v>
      </c>
      <c r="I217" s="82" t="s">
        <v>88</v>
      </c>
      <c r="J217" s="50">
        <v>45712</v>
      </c>
      <c r="K217" s="51">
        <v>45712</v>
      </c>
      <c r="L217" s="82" t="s">
        <v>309</v>
      </c>
      <c r="M217" s="82" t="s">
        <v>71</v>
      </c>
      <c r="N217" s="82" t="s">
        <v>321</v>
      </c>
      <c r="O217" s="189">
        <v>92</v>
      </c>
      <c r="P217" s="195">
        <v>0</v>
      </c>
      <c r="Q217" s="195">
        <v>0</v>
      </c>
      <c r="R217" s="82" t="s">
        <v>41</v>
      </c>
      <c r="S217" s="82"/>
    </row>
    <row r="218" spans="7:19" ht="39" customHeight="1" x14ac:dyDescent="0.3">
      <c r="G218" s="82" t="s">
        <v>191</v>
      </c>
      <c r="H218" s="82" t="s">
        <v>334</v>
      </c>
      <c r="I218" s="82" t="s">
        <v>38</v>
      </c>
      <c r="J218" s="50">
        <v>45712</v>
      </c>
      <c r="K218" s="51">
        <v>45712</v>
      </c>
      <c r="L218" s="82" t="s">
        <v>309</v>
      </c>
      <c r="M218" s="82" t="s">
        <v>71</v>
      </c>
      <c r="N218" s="82" t="s">
        <v>7</v>
      </c>
      <c r="O218" s="189">
        <v>65</v>
      </c>
      <c r="P218" s="195">
        <v>0</v>
      </c>
      <c r="Q218" s="195">
        <v>0</v>
      </c>
      <c r="R218" s="82" t="s">
        <v>289</v>
      </c>
      <c r="S218" s="82"/>
    </row>
    <row r="219" spans="7:19" ht="39" customHeight="1" x14ac:dyDescent="0.3">
      <c r="G219" s="82" t="s">
        <v>244</v>
      </c>
      <c r="H219" s="82" t="s">
        <v>312</v>
      </c>
      <c r="I219" s="82" t="s">
        <v>69</v>
      </c>
      <c r="J219" s="50">
        <v>45698</v>
      </c>
      <c r="K219" s="51">
        <v>45712</v>
      </c>
      <c r="L219" s="82" t="s">
        <v>309</v>
      </c>
      <c r="M219" s="82" t="s">
        <v>6</v>
      </c>
      <c r="N219" s="82" t="s">
        <v>311</v>
      </c>
      <c r="O219" s="189">
        <v>891</v>
      </c>
      <c r="P219" s="195">
        <v>17285</v>
      </c>
      <c r="Q219" s="195">
        <v>17617</v>
      </c>
      <c r="R219" s="82" t="s">
        <v>41</v>
      </c>
      <c r="S219" s="82"/>
    </row>
    <row r="220" spans="7:19" ht="39" customHeight="1" x14ac:dyDescent="0.3">
      <c r="G220" s="82" t="s">
        <v>214</v>
      </c>
      <c r="H220" s="82" t="s">
        <v>334</v>
      </c>
      <c r="I220" s="82" t="s">
        <v>38</v>
      </c>
      <c r="J220" s="50">
        <v>45692</v>
      </c>
      <c r="K220" s="51">
        <v>45712</v>
      </c>
      <c r="L220" s="82" t="s">
        <v>309</v>
      </c>
      <c r="M220" s="82" t="s">
        <v>6</v>
      </c>
      <c r="N220" s="82" t="s">
        <v>311</v>
      </c>
      <c r="O220" s="189">
        <v>607</v>
      </c>
      <c r="P220" s="195">
        <v>6761</v>
      </c>
      <c r="Q220" s="195">
        <v>6998</v>
      </c>
      <c r="R220" s="82" t="s">
        <v>295</v>
      </c>
      <c r="S220" s="82" t="s">
        <v>344</v>
      </c>
    </row>
    <row r="221" spans="7:19" ht="39" customHeight="1" x14ac:dyDescent="0.3">
      <c r="G221" s="82" t="s">
        <v>191</v>
      </c>
      <c r="H221" s="82" t="s">
        <v>334</v>
      </c>
      <c r="I221" s="82" t="s">
        <v>38</v>
      </c>
      <c r="J221" s="50">
        <v>45692</v>
      </c>
      <c r="K221" s="51">
        <v>45712</v>
      </c>
      <c r="L221" s="82" t="s">
        <v>309</v>
      </c>
      <c r="M221" s="82" t="s">
        <v>6</v>
      </c>
      <c r="N221" s="82" t="s">
        <v>311</v>
      </c>
      <c r="O221" s="189">
        <v>647</v>
      </c>
      <c r="P221" s="195">
        <v>18710</v>
      </c>
      <c r="Q221" s="195">
        <v>18942</v>
      </c>
      <c r="R221" s="82" t="s">
        <v>295</v>
      </c>
      <c r="S221" s="82"/>
    </row>
    <row r="222" spans="7:19" ht="39" customHeight="1" x14ac:dyDescent="0.3">
      <c r="G222" s="82" t="s">
        <v>216</v>
      </c>
      <c r="H222" s="82" t="s">
        <v>338</v>
      </c>
      <c r="I222" s="82" t="s">
        <v>38</v>
      </c>
      <c r="J222" s="50">
        <v>45670</v>
      </c>
      <c r="K222" s="51">
        <v>45711</v>
      </c>
      <c r="L222" s="82" t="s">
        <v>309</v>
      </c>
      <c r="M222" s="82" t="s">
        <v>6</v>
      </c>
      <c r="N222" s="82" t="s">
        <v>311</v>
      </c>
      <c r="O222" s="189">
        <v>547</v>
      </c>
      <c r="P222" s="195">
        <v>12078</v>
      </c>
      <c r="Q222" s="195">
        <v>13047</v>
      </c>
      <c r="R222" s="82" t="s">
        <v>289</v>
      </c>
      <c r="S222" s="82"/>
    </row>
    <row r="223" spans="7:19" ht="39" customHeight="1" x14ac:dyDescent="0.3">
      <c r="G223" s="82" t="s">
        <v>14</v>
      </c>
      <c r="H223" s="82" t="s">
        <v>280</v>
      </c>
      <c r="I223" s="82" t="s">
        <v>100</v>
      </c>
      <c r="J223" s="50">
        <v>45710</v>
      </c>
      <c r="K223" s="51">
        <v>45710</v>
      </c>
      <c r="L223" s="82" t="s">
        <v>309</v>
      </c>
      <c r="M223" s="82" t="s">
        <v>50</v>
      </c>
      <c r="N223" s="82" t="s">
        <v>321</v>
      </c>
      <c r="O223" s="189">
        <v>4426</v>
      </c>
      <c r="P223" s="195">
        <v>0</v>
      </c>
      <c r="Q223" s="195">
        <v>0</v>
      </c>
      <c r="R223" s="82" t="s">
        <v>41</v>
      </c>
      <c r="S223" s="82" t="s">
        <v>362</v>
      </c>
    </row>
    <row r="224" spans="7:19" ht="39" customHeight="1" x14ac:dyDescent="0.3">
      <c r="G224" s="82" t="s">
        <v>235</v>
      </c>
      <c r="H224" s="82" t="s">
        <v>339</v>
      </c>
      <c r="I224" s="82" t="s">
        <v>38</v>
      </c>
      <c r="J224" s="50">
        <v>45710</v>
      </c>
      <c r="K224" s="51">
        <v>45710</v>
      </c>
      <c r="L224" s="82" t="s">
        <v>309</v>
      </c>
      <c r="M224" s="82" t="s">
        <v>6</v>
      </c>
      <c r="N224" s="82" t="s">
        <v>7</v>
      </c>
      <c r="O224" s="189">
        <v>867</v>
      </c>
      <c r="P224" s="195"/>
      <c r="Q224" s="195">
        <v>0</v>
      </c>
      <c r="R224" s="82" t="s">
        <v>289</v>
      </c>
      <c r="S224" s="82"/>
    </row>
    <row r="225" spans="7:19" ht="39" customHeight="1" x14ac:dyDescent="0.3">
      <c r="G225" s="82" t="s">
        <v>293</v>
      </c>
      <c r="H225" s="82" t="s">
        <v>280</v>
      </c>
      <c r="I225" s="82" t="s">
        <v>88</v>
      </c>
      <c r="J225" s="50">
        <v>45709</v>
      </c>
      <c r="K225" s="51">
        <v>45709</v>
      </c>
      <c r="L225" s="82" t="s">
        <v>309</v>
      </c>
      <c r="M225" s="82" t="s">
        <v>71</v>
      </c>
      <c r="N225" s="82" t="s">
        <v>321</v>
      </c>
      <c r="O225" s="189">
        <v>92</v>
      </c>
      <c r="P225" s="195">
        <v>0</v>
      </c>
      <c r="Q225" s="195">
        <v>0</v>
      </c>
      <c r="R225" s="82" t="s">
        <v>41</v>
      </c>
      <c r="S225" s="82"/>
    </row>
    <row r="226" spans="7:19" ht="39" customHeight="1" x14ac:dyDescent="0.3">
      <c r="G226" s="82" t="s">
        <v>256</v>
      </c>
      <c r="H226" s="82" t="s">
        <v>339</v>
      </c>
      <c r="I226" s="82" t="s">
        <v>121</v>
      </c>
      <c r="J226" s="50">
        <v>45660</v>
      </c>
      <c r="K226" s="51">
        <v>45709</v>
      </c>
      <c r="L226" s="82" t="s">
        <v>309</v>
      </c>
      <c r="M226" s="82" t="s">
        <v>6</v>
      </c>
      <c r="N226" s="82" t="s">
        <v>311</v>
      </c>
      <c r="O226" s="189">
        <v>970</v>
      </c>
      <c r="P226" s="195">
        <v>0</v>
      </c>
      <c r="Q226" s="195">
        <v>7377</v>
      </c>
      <c r="R226" s="82" t="s">
        <v>289</v>
      </c>
      <c r="S226" s="82"/>
    </row>
    <row r="227" spans="7:19" ht="39" customHeight="1" x14ac:dyDescent="0.3">
      <c r="G227" s="82" t="s">
        <v>14</v>
      </c>
      <c r="H227" s="82" t="s">
        <v>280</v>
      </c>
      <c r="I227" s="82" t="s">
        <v>111</v>
      </c>
      <c r="J227" s="50">
        <v>45709</v>
      </c>
      <c r="K227" s="51">
        <v>45709</v>
      </c>
      <c r="L227" s="82" t="s">
        <v>309</v>
      </c>
      <c r="M227" s="82" t="s">
        <v>6</v>
      </c>
      <c r="N227" s="82" t="s">
        <v>321</v>
      </c>
      <c r="O227" s="189">
        <v>631</v>
      </c>
      <c r="P227" s="195">
        <v>0</v>
      </c>
      <c r="Q227" s="195">
        <v>0</v>
      </c>
      <c r="R227" s="82" t="s">
        <v>41</v>
      </c>
      <c r="S227" s="82"/>
    </row>
    <row r="228" spans="7:19" ht="39" customHeight="1" x14ac:dyDescent="0.3">
      <c r="G228" s="82" t="s">
        <v>158</v>
      </c>
      <c r="H228" s="82" t="s">
        <v>280</v>
      </c>
      <c r="I228" s="82" t="s">
        <v>59</v>
      </c>
      <c r="J228" s="50">
        <v>45708</v>
      </c>
      <c r="K228" s="51">
        <v>45708</v>
      </c>
      <c r="L228" s="82" t="s">
        <v>309</v>
      </c>
      <c r="M228" s="82" t="s">
        <v>50</v>
      </c>
      <c r="N228" s="82" t="s">
        <v>321</v>
      </c>
      <c r="O228" s="189">
        <v>3168</v>
      </c>
      <c r="P228" s="195">
        <v>7752</v>
      </c>
      <c r="Q228" s="195">
        <v>7752</v>
      </c>
      <c r="R228" s="82" t="s">
        <v>41</v>
      </c>
      <c r="S228" s="82" t="s">
        <v>363</v>
      </c>
    </row>
    <row r="229" spans="7:19" ht="39" customHeight="1" x14ac:dyDescent="0.3">
      <c r="G229" s="82" t="s">
        <v>259</v>
      </c>
      <c r="H229" s="82" t="s">
        <v>280</v>
      </c>
      <c r="I229" s="82" t="s">
        <v>127</v>
      </c>
      <c r="J229" s="50">
        <v>45708</v>
      </c>
      <c r="K229" s="51">
        <v>45708</v>
      </c>
      <c r="L229" s="82" t="s">
        <v>309</v>
      </c>
      <c r="M229" s="82" t="s">
        <v>50</v>
      </c>
      <c r="N229" s="82" t="s">
        <v>321</v>
      </c>
      <c r="O229" s="189">
        <v>331</v>
      </c>
      <c r="P229" s="195">
        <v>0</v>
      </c>
      <c r="Q229" s="195">
        <v>11709</v>
      </c>
      <c r="R229" s="82" t="s">
        <v>289</v>
      </c>
      <c r="S229" s="82"/>
    </row>
    <row r="230" spans="7:19" ht="39" customHeight="1" x14ac:dyDescent="0.3">
      <c r="G230" s="82" t="s">
        <v>154</v>
      </c>
      <c r="H230" s="82" t="s">
        <v>280</v>
      </c>
      <c r="I230" s="82" t="s">
        <v>38</v>
      </c>
      <c r="J230" s="50">
        <v>45708</v>
      </c>
      <c r="K230" s="51">
        <v>45708</v>
      </c>
      <c r="L230" s="82" t="s">
        <v>309</v>
      </c>
      <c r="M230" s="82" t="s">
        <v>6</v>
      </c>
      <c r="N230" s="82" t="s">
        <v>321</v>
      </c>
      <c r="O230" s="189">
        <v>488</v>
      </c>
      <c r="P230" s="195">
        <v>0</v>
      </c>
      <c r="Q230" s="195">
        <v>0</v>
      </c>
      <c r="R230" s="82" t="s">
        <v>41</v>
      </c>
      <c r="S230" s="82"/>
    </row>
    <row r="231" spans="7:19" ht="39" customHeight="1" x14ac:dyDescent="0.3">
      <c r="G231" s="82" t="s">
        <v>259</v>
      </c>
      <c r="H231" s="82" t="s">
        <v>280</v>
      </c>
      <c r="I231" s="82" t="s">
        <v>88</v>
      </c>
      <c r="J231" s="50">
        <v>45707</v>
      </c>
      <c r="K231" s="51">
        <v>45707</v>
      </c>
      <c r="L231" s="82" t="s">
        <v>309</v>
      </c>
      <c r="M231" s="82" t="s">
        <v>6</v>
      </c>
      <c r="N231" s="82" t="s">
        <v>321</v>
      </c>
      <c r="O231" s="189">
        <v>1500</v>
      </c>
      <c r="P231" s="195">
        <v>0</v>
      </c>
      <c r="Q231" s="195">
        <v>0</v>
      </c>
      <c r="R231" s="82" t="s">
        <v>289</v>
      </c>
      <c r="S231" s="82"/>
    </row>
    <row r="232" spans="7:19" ht="39" customHeight="1" x14ac:dyDescent="0.3">
      <c r="G232" s="82" t="s">
        <v>185</v>
      </c>
      <c r="H232" s="82" t="s">
        <v>280</v>
      </c>
      <c r="I232" s="82" t="s">
        <v>59</v>
      </c>
      <c r="J232" s="50">
        <v>45705</v>
      </c>
      <c r="K232" s="51">
        <v>45705</v>
      </c>
      <c r="L232" s="82" t="s">
        <v>309</v>
      </c>
      <c r="M232" s="82" t="s">
        <v>50</v>
      </c>
      <c r="N232" s="82" t="s">
        <v>321</v>
      </c>
      <c r="O232" s="189">
        <v>660</v>
      </c>
      <c r="P232" s="195">
        <v>0</v>
      </c>
      <c r="Q232" s="195">
        <v>7488</v>
      </c>
      <c r="R232" s="82" t="s">
        <v>41</v>
      </c>
      <c r="S232" s="82"/>
    </row>
    <row r="233" spans="7:19" ht="39" customHeight="1" x14ac:dyDescent="0.3">
      <c r="G233" s="82" t="s">
        <v>16</v>
      </c>
      <c r="H233" s="82" t="s">
        <v>280</v>
      </c>
      <c r="I233" s="82" t="s">
        <v>38</v>
      </c>
      <c r="J233" s="50">
        <v>45705</v>
      </c>
      <c r="K233" s="51">
        <v>45705</v>
      </c>
      <c r="L233" s="82" t="s">
        <v>309</v>
      </c>
      <c r="M233" s="82" t="s">
        <v>6</v>
      </c>
      <c r="N233" s="82" t="s">
        <v>7</v>
      </c>
      <c r="O233" s="189">
        <v>1715.98</v>
      </c>
      <c r="P233" s="195">
        <v>0</v>
      </c>
      <c r="Q233" s="195">
        <v>0</v>
      </c>
      <c r="R233" s="82"/>
      <c r="S233" s="82" t="s">
        <v>347</v>
      </c>
    </row>
    <row r="234" spans="7:19" ht="39" customHeight="1" x14ac:dyDescent="0.3">
      <c r="G234" s="82" t="s">
        <v>189</v>
      </c>
      <c r="H234" s="82" t="s">
        <v>280</v>
      </c>
      <c r="I234" s="82" t="s">
        <v>79</v>
      </c>
      <c r="J234" s="50">
        <v>45701</v>
      </c>
      <c r="K234" s="51">
        <v>45701</v>
      </c>
      <c r="L234" s="82" t="s">
        <v>309</v>
      </c>
      <c r="M234" s="82" t="s">
        <v>71</v>
      </c>
      <c r="N234" s="82" t="s">
        <v>321</v>
      </c>
      <c r="O234" s="189">
        <v>92</v>
      </c>
      <c r="P234" s="195">
        <v>0</v>
      </c>
      <c r="Q234" s="195">
        <v>2442</v>
      </c>
      <c r="R234" s="82" t="s">
        <v>41</v>
      </c>
      <c r="S234" s="82"/>
    </row>
    <row r="235" spans="7:19" ht="39" customHeight="1" x14ac:dyDescent="0.3">
      <c r="G235" s="82" t="s">
        <v>9</v>
      </c>
      <c r="H235" s="82" t="s">
        <v>345</v>
      </c>
      <c r="I235" s="82" t="s">
        <v>121</v>
      </c>
      <c r="J235" s="50">
        <v>45680</v>
      </c>
      <c r="K235" s="51">
        <v>45701</v>
      </c>
      <c r="L235" s="82" t="s">
        <v>309</v>
      </c>
      <c r="M235" s="82" t="s">
        <v>6</v>
      </c>
      <c r="N235" s="82" t="s">
        <v>311</v>
      </c>
      <c r="O235" s="189">
        <v>1076</v>
      </c>
      <c r="P235" s="195">
        <v>0</v>
      </c>
      <c r="Q235" s="195">
        <v>6599</v>
      </c>
      <c r="R235" s="82" t="s">
        <v>41</v>
      </c>
      <c r="S235" s="82"/>
    </row>
    <row r="236" spans="7:19" ht="39" customHeight="1" x14ac:dyDescent="0.3">
      <c r="G236" s="82" t="s">
        <v>133</v>
      </c>
      <c r="H236" s="82" t="s">
        <v>339</v>
      </c>
      <c r="I236" s="82" t="s">
        <v>121</v>
      </c>
      <c r="J236" s="50">
        <v>45688</v>
      </c>
      <c r="K236" s="51">
        <v>45701</v>
      </c>
      <c r="L236" s="82" t="s">
        <v>309</v>
      </c>
      <c r="M236" s="82" t="s">
        <v>6</v>
      </c>
      <c r="N236" s="82" t="s">
        <v>311</v>
      </c>
      <c r="O236" s="189">
        <v>1051</v>
      </c>
      <c r="P236" s="195">
        <v>0</v>
      </c>
      <c r="Q236" s="195">
        <v>9801</v>
      </c>
      <c r="R236" s="82" t="s">
        <v>41</v>
      </c>
      <c r="S236" s="82"/>
    </row>
    <row r="237" spans="7:19" ht="39" customHeight="1" x14ac:dyDescent="0.3">
      <c r="G237" s="82" t="s">
        <v>222</v>
      </c>
      <c r="H237" s="82" t="s">
        <v>280</v>
      </c>
      <c r="I237" s="82" t="s">
        <v>59</v>
      </c>
      <c r="J237" s="50">
        <v>45729</v>
      </c>
      <c r="K237" s="51">
        <v>45701</v>
      </c>
      <c r="L237" s="82" t="s">
        <v>309</v>
      </c>
      <c r="M237" s="82" t="s">
        <v>6</v>
      </c>
      <c r="N237" s="82" t="s">
        <v>321</v>
      </c>
      <c r="O237" s="189">
        <v>474</v>
      </c>
      <c r="P237" s="195">
        <v>0</v>
      </c>
      <c r="Q237" s="195">
        <v>0</v>
      </c>
      <c r="R237" s="82" t="s">
        <v>41</v>
      </c>
      <c r="S237" s="82"/>
    </row>
    <row r="238" spans="7:19" ht="39" customHeight="1" x14ac:dyDescent="0.3">
      <c r="G238" s="82" t="s">
        <v>364</v>
      </c>
      <c r="H238" s="82" t="s">
        <v>280</v>
      </c>
      <c r="I238" s="82" t="s">
        <v>111</v>
      </c>
      <c r="J238" s="50">
        <v>45700</v>
      </c>
      <c r="K238" s="51">
        <v>45700</v>
      </c>
      <c r="L238" s="82" t="s">
        <v>309</v>
      </c>
      <c r="M238" s="82" t="s">
        <v>50</v>
      </c>
      <c r="N238" s="82" t="s">
        <v>321</v>
      </c>
      <c r="O238" s="189">
        <v>500</v>
      </c>
      <c r="P238" s="195">
        <v>0</v>
      </c>
      <c r="Q238" s="195">
        <v>0</v>
      </c>
      <c r="R238" s="82" t="s">
        <v>41</v>
      </c>
      <c r="S238" s="82" t="s">
        <v>347</v>
      </c>
    </row>
    <row r="239" spans="7:19" ht="39" customHeight="1" x14ac:dyDescent="0.3">
      <c r="G239" s="82" t="s">
        <v>191</v>
      </c>
      <c r="H239" s="82" t="s">
        <v>334</v>
      </c>
      <c r="I239" s="82" t="s">
        <v>59</v>
      </c>
      <c r="J239" s="50">
        <v>45700</v>
      </c>
      <c r="K239" s="51">
        <v>45700</v>
      </c>
      <c r="L239" s="82" t="s">
        <v>309</v>
      </c>
      <c r="M239" s="82" t="s">
        <v>71</v>
      </c>
      <c r="N239" s="82" t="s">
        <v>7</v>
      </c>
      <c r="O239" s="189">
        <v>67</v>
      </c>
      <c r="P239" s="195">
        <v>0</v>
      </c>
      <c r="Q239" s="195">
        <v>0</v>
      </c>
      <c r="R239" s="82" t="s">
        <v>289</v>
      </c>
      <c r="S239" s="82"/>
    </row>
    <row r="240" spans="7:19" ht="39" customHeight="1" x14ac:dyDescent="0.3">
      <c r="G240" s="82" t="s">
        <v>214</v>
      </c>
      <c r="H240" s="82" t="s">
        <v>334</v>
      </c>
      <c r="I240" s="82" t="s">
        <v>59</v>
      </c>
      <c r="J240" s="50">
        <v>45700</v>
      </c>
      <c r="K240" s="51">
        <v>45700</v>
      </c>
      <c r="L240" s="82" t="s">
        <v>309</v>
      </c>
      <c r="M240" s="82" t="s">
        <v>50</v>
      </c>
      <c r="N240" s="82" t="s">
        <v>7</v>
      </c>
      <c r="O240" s="189">
        <v>500</v>
      </c>
      <c r="P240" s="195">
        <v>0</v>
      </c>
      <c r="Q240" s="195">
        <v>0</v>
      </c>
      <c r="R240" s="82" t="s">
        <v>289</v>
      </c>
      <c r="S240" s="82"/>
    </row>
    <row r="241" spans="7:19" ht="39" customHeight="1" x14ac:dyDescent="0.3">
      <c r="G241" s="82" t="s">
        <v>364</v>
      </c>
      <c r="H241" s="82" t="s">
        <v>280</v>
      </c>
      <c r="I241" s="82" t="s">
        <v>88</v>
      </c>
      <c r="J241" s="50">
        <v>45698</v>
      </c>
      <c r="K241" s="51">
        <v>45698</v>
      </c>
      <c r="L241" s="82" t="s">
        <v>309</v>
      </c>
      <c r="M241" s="82" t="s">
        <v>71</v>
      </c>
      <c r="N241" s="82" t="s">
        <v>321</v>
      </c>
      <c r="O241" s="189">
        <v>93</v>
      </c>
      <c r="P241" s="195">
        <v>0</v>
      </c>
      <c r="Q241" s="195">
        <v>0</v>
      </c>
      <c r="R241" s="82" t="s">
        <v>41</v>
      </c>
      <c r="S241" s="82"/>
    </row>
    <row r="242" spans="7:19" ht="39" customHeight="1" x14ac:dyDescent="0.3">
      <c r="G242" s="82" t="s">
        <v>16</v>
      </c>
      <c r="H242" s="82" t="s">
        <v>280</v>
      </c>
      <c r="I242" s="82" t="s">
        <v>121</v>
      </c>
      <c r="J242" s="50">
        <v>45698</v>
      </c>
      <c r="K242" s="51">
        <v>45698</v>
      </c>
      <c r="L242" s="82" t="s">
        <v>309</v>
      </c>
      <c r="M242" s="82" t="s">
        <v>50</v>
      </c>
      <c r="N242" s="82" t="s">
        <v>321</v>
      </c>
      <c r="O242" s="189">
        <v>830</v>
      </c>
      <c r="P242" s="195">
        <v>0</v>
      </c>
      <c r="Q242" s="195">
        <v>0</v>
      </c>
      <c r="R242" s="82"/>
      <c r="S242" s="82" t="s">
        <v>347</v>
      </c>
    </row>
    <row r="243" spans="7:19" ht="39" customHeight="1" x14ac:dyDescent="0.3">
      <c r="G243" s="82" t="s">
        <v>235</v>
      </c>
      <c r="H243" s="82" t="s">
        <v>307</v>
      </c>
      <c r="I243" s="82" t="s">
        <v>38</v>
      </c>
      <c r="J243" s="50">
        <v>45672</v>
      </c>
      <c r="K243" s="51">
        <v>45698</v>
      </c>
      <c r="L243" s="82" t="s">
        <v>309</v>
      </c>
      <c r="M243" s="82" t="s">
        <v>6</v>
      </c>
      <c r="N243" s="82" t="s">
        <v>311</v>
      </c>
      <c r="O243" s="189">
        <v>548</v>
      </c>
      <c r="P243" s="195">
        <v>20510</v>
      </c>
      <c r="Q243" s="195">
        <v>20804</v>
      </c>
      <c r="R243" s="82" t="s">
        <v>41</v>
      </c>
      <c r="S243" s="82"/>
    </row>
    <row r="244" spans="7:19" ht="39" customHeight="1" x14ac:dyDescent="0.3">
      <c r="G244" s="82" t="s">
        <v>244</v>
      </c>
      <c r="H244" s="82" t="s">
        <v>312</v>
      </c>
      <c r="I244" s="82" t="s">
        <v>69</v>
      </c>
      <c r="J244" s="50">
        <v>45688</v>
      </c>
      <c r="K244" s="51">
        <v>45698</v>
      </c>
      <c r="L244" s="82" t="s">
        <v>309</v>
      </c>
      <c r="M244" s="82" t="s">
        <v>6</v>
      </c>
      <c r="N244" s="82" t="s">
        <v>311</v>
      </c>
      <c r="O244" s="189">
        <v>548</v>
      </c>
      <c r="P244" s="195">
        <v>0</v>
      </c>
      <c r="Q244" s="195"/>
      <c r="R244" s="82" t="s">
        <v>295</v>
      </c>
      <c r="S244" s="82"/>
    </row>
    <row r="245" spans="7:19" ht="39" customHeight="1" x14ac:dyDescent="0.3">
      <c r="G245" s="82" t="s">
        <v>165</v>
      </c>
      <c r="H245" s="82" t="s">
        <v>314</v>
      </c>
      <c r="I245" s="82" t="s">
        <v>69</v>
      </c>
      <c r="J245" s="50">
        <v>45677</v>
      </c>
      <c r="K245" s="51">
        <v>45697</v>
      </c>
      <c r="L245" s="82" t="s">
        <v>309</v>
      </c>
      <c r="M245" s="82" t="s">
        <v>6</v>
      </c>
      <c r="N245" s="82" t="s">
        <v>7</v>
      </c>
      <c r="O245" s="189">
        <v>470</v>
      </c>
      <c r="P245" s="195">
        <v>0</v>
      </c>
      <c r="Q245" s="195">
        <v>15630</v>
      </c>
      <c r="R245" s="82" t="s">
        <v>289</v>
      </c>
      <c r="S245" s="82"/>
    </row>
    <row r="246" spans="7:19" ht="39" customHeight="1" x14ac:dyDescent="0.3">
      <c r="G246" s="82" t="s">
        <v>126</v>
      </c>
      <c r="H246" s="82" t="s">
        <v>313</v>
      </c>
      <c r="I246" s="82" t="s">
        <v>69</v>
      </c>
      <c r="J246" s="50">
        <v>45677</v>
      </c>
      <c r="K246" s="51">
        <v>45697</v>
      </c>
      <c r="L246" s="82" t="s">
        <v>309</v>
      </c>
      <c r="M246" s="82" t="s">
        <v>6</v>
      </c>
      <c r="N246" s="82" t="s">
        <v>7</v>
      </c>
      <c r="O246" s="189">
        <v>470</v>
      </c>
      <c r="P246" s="195">
        <v>0</v>
      </c>
      <c r="Q246" s="195">
        <v>24982</v>
      </c>
      <c r="R246" s="82" t="s">
        <v>289</v>
      </c>
      <c r="S246" s="82"/>
    </row>
    <row r="247" spans="7:19" ht="39" customHeight="1" x14ac:dyDescent="0.3">
      <c r="G247" s="82" t="s">
        <v>133</v>
      </c>
      <c r="H247" s="82" t="s">
        <v>339</v>
      </c>
      <c r="I247" s="82" t="s">
        <v>100</v>
      </c>
      <c r="J247" s="50" t="s">
        <v>889</v>
      </c>
      <c r="K247" s="51">
        <v>45695</v>
      </c>
      <c r="L247" s="82" t="s">
        <v>309</v>
      </c>
      <c r="M247" s="82" t="s">
        <v>6</v>
      </c>
      <c r="N247" s="82" t="s">
        <v>311</v>
      </c>
      <c r="O247" s="189">
        <v>0</v>
      </c>
      <c r="P247" s="195">
        <v>0</v>
      </c>
      <c r="Q247" s="195">
        <v>10706</v>
      </c>
      <c r="R247" s="82" t="s">
        <v>41</v>
      </c>
      <c r="S247" s="82" t="s">
        <v>890</v>
      </c>
    </row>
    <row r="248" spans="7:19" ht="39" customHeight="1" x14ac:dyDescent="0.3">
      <c r="G248" s="82" t="s">
        <v>13</v>
      </c>
      <c r="H248" s="82" t="s">
        <v>280</v>
      </c>
      <c r="I248" s="82" t="s">
        <v>88</v>
      </c>
      <c r="J248" s="50">
        <v>45692</v>
      </c>
      <c r="K248" s="51">
        <v>45692</v>
      </c>
      <c r="L248" s="82" t="s">
        <v>309</v>
      </c>
      <c r="M248" s="82" t="s">
        <v>50</v>
      </c>
      <c r="N248" s="82" t="s">
        <v>321</v>
      </c>
      <c r="O248" s="189">
        <v>132</v>
      </c>
      <c r="P248" s="195">
        <v>0</v>
      </c>
      <c r="Q248" s="195">
        <v>0</v>
      </c>
      <c r="R248" s="82" t="s">
        <v>41</v>
      </c>
      <c r="S248" s="82" t="s">
        <v>365</v>
      </c>
    </row>
    <row r="249" spans="7:19" ht="39" customHeight="1" x14ac:dyDescent="0.3">
      <c r="G249" s="82" t="s">
        <v>259</v>
      </c>
      <c r="H249" s="82" t="s">
        <v>307</v>
      </c>
      <c r="I249" s="82" t="s">
        <v>69</v>
      </c>
      <c r="J249" s="50">
        <v>45663</v>
      </c>
      <c r="K249" s="51">
        <v>45692</v>
      </c>
      <c r="L249" s="82" t="s">
        <v>309</v>
      </c>
      <c r="M249" s="82" t="s">
        <v>6</v>
      </c>
      <c r="N249" s="82" t="s">
        <v>311</v>
      </c>
      <c r="O249" s="189">
        <v>548</v>
      </c>
      <c r="P249" s="195">
        <v>0</v>
      </c>
      <c r="Q249" s="195">
        <v>0</v>
      </c>
      <c r="R249" s="82" t="s">
        <v>41</v>
      </c>
      <c r="S249" s="82"/>
    </row>
    <row r="250" spans="7:19" ht="39" customHeight="1" x14ac:dyDescent="0.3">
      <c r="G250" s="82" t="s">
        <v>191</v>
      </c>
      <c r="H250" s="82" t="s">
        <v>334</v>
      </c>
      <c r="I250" s="82" t="s">
        <v>59</v>
      </c>
      <c r="J250" s="50">
        <v>45663</v>
      </c>
      <c r="K250" s="51">
        <v>45692</v>
      </c>
      <c r="L250" s="82" t="s">
        <v>309</v>
      </c>
      <c r="M250" s="82" t="s">
        <v>6</v>
      </c>
      <c r="N250" s="82" t="s">
        <v>311</v>
      </c>
      <c r="O250" s="189">
        <v>540</v>
      </c>
      <c r="P250" s="195">
        <v>18177</v>
      </c>
      <c r="Q250" s="195">
        <v>18710</v>
      </c>
      <c r="R250" s="82" t="s">
        <v>289</v>
      </c>
      <c r="S250" s="82"/>
    </row>
    <row r="251" spans="7:19" ht="39" customHeight="1" x14ac:dyDescent="0.3">
      <c r="G251" s="82" t="s">
        <v>214</v>
      </c>
      <c r="H251" s="82" t="s">
        <v>334</v>
      </c>
      <c r="I251" s="82" t="s">
        <v>59</v>
      </c>
      <c r="J251" s="50">
        <v>45663</v>
      </c>
      <c r="K251" s="51">
        <v>45692</v>
      </c>
      <c r="L251" s="82" t="s">
        <v>309</v>
      </c>
      <c r="M251" s="82" t="s">
        <v>6</v>
      </c>
      <c r="N251" s="82" t="s">
        <v>311</v>
      </c>
      <c r="O251" s="189">
        <v>562</v>
      </c>
      <c r="P251" s="195">
        <v>6528</v>
      </c>
      <c r="Q251" s="195">
        <v>6761</v>
      </c>
      <c r="R251" s="82" t="s">
        <v>289</v>
      </c>
      <c r="S251" s="82"/>
    </row>
    <row r="252" spans="7:19" ht="39" customHeight="1" x14ac:dyDescent="0.3">
      <c r="G252" s="82" t="s">
        <v>261</v>
      </c>
      <c r="H252" s="82" t="s">
        <v>320</v>
      </c>
      <c r="I252" s="82" t="s">
        <v>69</v>
      </c>
      <c r="J252" s="50">
        <v>45657</v>
      </c>
      <c r="K252" s="51">
        <v>45691</v>
      </c>
      <c r="L252" s="82" t="s">
        <v>309</v>
      </c>
      <c r="M252" s="82" t="s">
        <v>61</v>
      </c>
      <c r="N252" s="82" t="s">
        <v>340</v>
      </c>
      <c r="O252" s="189"/>
      <c r="P252" s="195">
        <v>390</v>
      </c>
      <c r="Q252" s="195">
        <v>399</v>
      </c>
      <c r="R252" s="82" t="s">
        <v>295</v>
      </c>
      <c r="S252" s="82"/>
    </row>
    <row r="253" spans="7:19" ht="39" customHeight="1" x14ac:dyDescent="0.3">
      <c r="G253" s="82" t="s">
        <v>37</v>
      </c>
      <c r="H253" s="82" t="s">
        <v>280</v>
      </c>
      <c r="I253" s="82" t="s">
        <v>88</v>
      </c>
      <c r="J253" s="50">
        <v>45691</v>
      </c>
      <c r="K253" s="51">
        <v>45691</v>
      </c>
      <c r="L253" s="82" t="s">
        <v>309</v>
      </c>
      <c r="M253" s="82" t="s">
        <v>71</v>
      </c>
      <c r="N253" s="82" t="s">
        <v>321</v>
      </c>
      <c r="O253" s="189">
        <v>66</v>
      </c>
      <c r="P253" s="195">
        <v>0</v>
      </c>
      <c r="Q253" s="195">
        <v>0</v>
      </c>
      <c r="R253" s="82" t="s">
        <v>41</v>
      </c>
      <c r="S253" s="82" t="s">
        <v>366</v>
      </c>
    </row>
    <row r="254" spans="7:19" ht="39" customHeight="1" x14ac:dyDescent="0.3">
      <c r="G254" s="82" t="s">
        <v>258</v>
      </c>
      <c r="H254" s="82" t="s">
        <v>319</v>
      </c>
      <c r="I254" s="82" t="s">
        <v>69</v>
      </c>
      <c r="J254" s="50">
        <v>45657</v>
      </c>
      <c r="K254" s="51">
        <v>45691</v>
      </c>
      <c r="L254" s="82" t="s">
        <v>309</v>
      </c>
      <c r="M254" s="82" t="s">
        <v>61</v>
      </c>
      <c r="N254" s="82" t="s">
        <v>340</v>
      </c>
      <c r="O254" s="189">
        <v>0</v>
      </c>
      <c r="P254" s="195">
        <v>1020</v>
      </c>
      <c r="Q254" s="195">
        <v>1028</v>
      </c>
      <c r="R254" s="82" t="s">
        <v>295</v>
      </c>
      <c r="S254" s="82"/>
    </row>
    <row r="255" spans="7:19" ht="39" customHeight="1" x14ac:dyDescent="0.3">
      <c r="G255" s="82" t="s">
        <v>16</v>
      </c>
      <c r="H255" s="82" t="s">
        <v>280</v>
      </c>
      <c r="I255" s="82" t="s">
        <v>79</v>
      </c>
      <c r="J255" s="50">
        <v>45688</v>
      </c>
      <c r="K255" s="51">
        <v>45688</v>
      </c>
      <c r="L255" s="82" t="s">
        <v>309</v>
      </c>
      <c r="M255" s="82" t="s">
        <v>71</v>
      </c>
      <c r="N255" s="82" t="s">
        <v>7</v>
      </c>
      <c r="O255" s="189">
        <v>50</v>
      </c>
      <c r="P255" s="195">
        <v>0</v>
      </c>
      <c r="Q255" s="195">
        <v>0</v>
      </c>
      <c r="R255" s="82"/>
      <c r="S255" s="82" t="s">
        <v>367</v>
      </c>
    </row>
    <row r="256" spans="7:19" ht="39" customHeight="1" x14ac:dyDescent="0.3">
      <c r="G256" s="82" t="s">
        <v>364</v>
      </c>
      <c r="H256" s="82" t="s">
        <v>280</v>
      </c>
      <c r="I256" s="82" t="s">
        <v>11</v>
      </c>
      <c r="J256" s="50">
        <v>45687</v>
      </c>
      <c r="K256" s="51">
        <v>45687</v>
      </c>
      <c r="L256" s="82" t="s">
        <v>309</v>
      </c>
      <c r="M256" s="82" t="s">
        <v>71</v>
      </c>
      <c r="N256" s="82" t="s">
        <v>321</v>
      </c>
      <c r="O256" s="189">
        <v>127</v>
      </c>
      <c r="P256" s="195">
        <v>0</v>
      </c>
      <c r="Q256" s="195">
        <v>0</v>
      </c>
      <c r="R256" s="82" t="s">
        <v>41</v>
      </c>
      <c r="S256" s="82"/>
    </row>
    <row r="257" spans="7:19" ht="39" customHeight="1" x14ac:dyDescent="0.3">
      <c r="G257" s="82" t="s">
        <v>13</v>
      </c>
      <c r="H257" s="82" t="s">
        <v>280</v>
      </c>
      <c r="I257" s="82" t="s">
        <v>88</v>
      </c>
      <c r="J257" s="50">
        <v>45687</v>
      </c>
      <c r="K257" s="51">
        <v>45687</v>
      </c>
      <c r="L257" s="82" t="s">
        <v>309</v>
      </c>
      <c r="M257" s="82" t="s">
        <v>71</v>
      </c>
      <c r="N257" s="82" t="s">
        <v>321</v>
      </c>
      <c r="O257" s="189">
        <v>132</v>
      </c>
      <c r="P257" s="195">
        <v>0</v>
      </c>
      <c r="Q257" s="195">
        <v>0</v>
      </c>
      <c r="R257" s="82" t="s">
        <v>41</v>
      </c>
      <c r="S257" s="82" t="s">
        <v>366</v>
      </c>
    </row>
    <row r="258" spans="7:19" ht="39" customHeight="1" x14ac:dyDescent="0.3">
      <c r="G258" s="82" t="s">
        <v>68</v>
      </c>
      <c r="H258" s="82" t="s">
        <v>141</v>
      </c>
      <c r="I258" s="82" t="s">
        <v>121</v>
      </c>
      <c r="J258" s="50">
        <v>45687</v>
      </c>
      <c r="K258" s="51">
        <v>45687</v>
      </c>
      <c r="L258" s="82" t="s">
        <v>309</v>
      </c>
      <c r="M258" s="82" t="s">
        <v>50</v>
      </c>
      <c r="N258" s="82" t="s">
        <v>7</v>
      </c>
      <c r="O258" s="189">
        <v>553</v>
      </c>
      <c r="P258" s="195">
        <v>0</v>
      </c>
      <c r="Q258" s="195">
        <v>0</v>
      </c>
      <c r="R258" s="82" t="s">
        <v>41</v>
      </c>
      <c r="S258" s="82" t="s">
        <v>368</v>
      </c>
    </row>
    <row r="259" spans="7:19" ht="39" customHeight="1" x14ac:dyDescent="0.3">
      <c r="G259" s="82" t="s">
        <v>189</v>
      </c>
      <c r="H259" s="82" t="s">
        <v>280</v>
      </c>
      <c r="I259" s="82" t="s">
        <v>59</v>
      </c>
      <c r="J259" s="50">
        <v>45687</v>
      </c>
      <c r="K259" s="51">
        <v>45687</v>
      </c>
      <c r="L259" s="82" t="s">
        <v>309</v>
      </c>
      <c r="M259" s="82" t="s">
        <v>50</v>
      </c>
      <c r="N259" s="82" t="s">
        <v>321</v>
      </c>
      <c r="O259" s="189">
        <v>4759</v>
      </c>
      <c r="P259" s="195">
        <v>2350</v>
      </c>
      <c r="Q259" s="195">
        <v>0</v>
      </c>
      <c r="R259" s="82" t="s">
        <v>41</v>
      </c>
      <c r="S259" s="82" t="s">
        <v>369</v>
      </c>
    </row>
    <row r="260" spans="7:19" ht="39" customHeight="1" x14ac:dyDescent="0.3">
      <c r="G260" s="82" t="s">
        <v>370</v>
      </c>
      <c r="H260" s="82" t="s">
        <v>280</v>
      </c>
      <c r="I260" s="82" t="s">
        <v>111</v>
      </c>
      <c r="J260" s="50">
        <v>45686</v>
      </c>
      <c r="K260" s="51">
        <v>45686</v>
      </c>
      <c r="L260" s="82" t="s">
        <v>309</v>
      </c>
      <c r="M260" s="82" t="s">
        <v>50</v>
      </c>
      <c r="N260" s="82" t="s">
        <v>321</v>
      </c>
      <c r="O260" s="189">
        <v>396</v>
      </c>
      <c r="P260" s="195">
        <v>0</v>
      </c>
      <c r="Q260" s="195">
        <v>0</v>
      </c>
      <c r="R260" s="82"/>
      <c r="S260" s="82" t="s">
        <v>371</v>
      </c>
    </row>
    <row r="261" spans="7:19" ht="39" customHeight="1" x14ac:dyDescent="0.3">
      <c r="G261" s="82" t="s">
        <v>13</v>
      </c>
      <c r="H261" s="82" t="s">
        <v>280</v>
      </c>
      <c r="I261" s="82" t="s">
        <v>111</v>
      </c>
      <c r="J261" s="50">
        <v>45686</v>
      </c>
      <c r="K261" s="51">
        <v>45686</v>
      </c>
      <c r="L261" s="82" t="s">
        <v>309</v>
      </c>
      <c r="M261" s="82" t="s">
        <v>71</v>
      </c>
      <c r="N261" s="82" t="s">
        <v>321</v>
      </c>
      <c r="O261" s="189">
        <v>397</v>
      </c>
      <c r="P261" s="195">
        <v>0</v>
      </c>
      <c r="Q261" s="195">
        <v>0</v>
      </c>
      <c r="R261" s="82" t="s">
        <v>41</v>
      </c>
      <c r="S261" s="82"/>
    </row>
    <row r="262" spans="7:19" ht="39" customHeight="1" x14ac:dyDescent="0.3">
      <c r="G262" s="82" t="s">
        <v>72</v>
      </c>
      <c r="H262" s="82" t="s">
        <v>280</v>
      </c>
      <c r="I262" s="82" t="s">
        <v>11</v>
      </c>
      <c r="J262" s="50">
        <v>45686</v>
      </c>
      <c r="K262" s="51">
        <v>45686</v>
      </c>
      <c r="L262" s="82" t="s">
        <v>309</v>
      </c>
      <c r="M262" s="82" t="s">
        <v>6</v>
      </c>
      <c r="N262" s="82" t="s">
        <v>321</v>
      </c>
      <c r="O262" s="189">
        <v>543</v>
      </c>
      <c r="P262" s="195">
        <v>0</v>
      </c>
      <c r="Q262" s="195">
        <v>0</v>
      </c>
      <c r="R262" s="82"/>
      <c r="S262" s="82"/>
    </row>
    <row r="263" spans="7:19" ht="39" customHeight="1" x14ac:dyDescent="0.3">
      <c r="G263" s="82" t="s">
        <v>14</v>
      </c>
      <c r="H263" s="82" t="s">
        <v>160</v>
      </c>
      <c r="I263" s="82" t="s">
        <v>69</v>
      </c>
      <c r="J263" s="50">
        <v>45663</v>
      </c>
      <c r="K263" s="51">
        <v>45684</v>
      </c>
      <c r="L263" s="82" t="s">
        <v>309</v>
      </c>
      <c r="M263" s="82" t="s">
        <v>6</v>
      </c>
      <c r="N263" s="82" t="s">
        <v>311</v>
      </c>
      <c r="O263" s="189">
        <v>1485</v>
      </c>
      <c r="P263" s="195">
        <v>0</v>
      </c>
      <c r="Q263" s="195">
        <v>359</v>
      </c>
      <c r="R263" s="82" t="s">
        <v>41</v>
      </c>
      <c r="S263" s="82"/>
    </row>
    <row r="264" spans="7:19" ht="39" customHeight="1" x14ac:dyDescent="0.3">
      <c r="G264" s="82" t="s">
        <v>189</v>
      </c>
      <c r="H264" s="82" t="s">
        <v>280</v>
      </c>
      <c r="I264" s="82" t="s">
        <v>127</v>
      </c>
      <c r="J264" s="50">
        <v>45682</v>
      </c>
      <c r="K264" s="51">
        <v>45682</v>
      </c>
      <c r="L264" s="82" t="s">
        <v>309</v>
      </c>
      <c r="M264" s="82" t="s">
        <v>50</v>
      </c>
      <c r="N264" s="82" t="s">
        <v>321</v>
      </c>
      <c r="O264" s="189">
        <v>244</v>
      </c>
      <c r="P264" s="195">
        <v>0</v>
      </c>
      <c r="Q264" s="195">
        <v>0</v>
      </c>
      <c r="R264" s="82" t="s">
        <v>41</v>
      </c>
      <c r="S264" s="82" t="s">
        <v>372</v>
      </c>
    </row>
    <row r="265" spans="7:19" ht="39" customHeight="1" x14ac:dyDescent="0.3">
      <c r="G265" s="82" t="s">
        <v>324</v>
      </c>
      <c r="H265" s="82" t="s">
        <v>280</v>
      </c>
      <c r="I265" s="82" t="s">
        <v>121</v>
      </c>
      <c r="J265" s="50">
        <v>45681</v>
      </c>
      <c r="K265" s="51">
        <v>45681</v>
      </c>
      <c r="L265" s="82" t="s">
        <v>309</v>
      </c>
      <c r="M265" s="82" t="s">
        <v>71</v>
      </c>
      <c r="N265" s="82" t="s">
        <v>321</v>
      </c>
      <c r="O265" s="189">
        <v>54</v>
      </c>
      <c r="P265" s="195">
        <v>0</v>
      </c>
      <c r="Q265" s="195">
        <v>0</v>
      </c>
      <c r="R265" s="82" t="s">
        <v>41</v>
      </c>
      <c r="S265" s="82"/>
    </row>
    <row r="266" spans="7:19" ht="39" customHeight="1" x14ac:dyDescent="0.3">
      <c r="G266" s="82" t="s">
        <v>263</v>
      </c>
      <c r="H266" s="82" t="s">
        <v>280</v>
      </c>
      <c r="I266" s="82" t="s">
        <v>11</v>
      </c>
      <c r="J266" s="50">
        <v>45681</v>
      </c>
      <c r="K266" s="51">
        <v>45681</v>
      </c>
      <c r="L266" s="82" t="s">
        <v>309</v>
      </c>
      <c r="M266" s="82" t="s">
        <v>71</v>
      </c>
      <c r="N266" s="82" t="s">
        <v>321</v>
      </c>
      <c r="O266" s="189">
        <v>132</v>
      </c>
      <c r="P266" s="195">
        <v>0</v>
      </c>
      <c r="Q266" s="195">
        <v>0</v>
      </c>
      <c r="R266" s="82" t="s">
        <v>295</v>
      </c>
      <c r="S266" s="82" t="s">
        <v>366</v>
      </c>
    </row>
    <row r="267" spans="7:19" ht="39" customHeight="1" x14ac:dyDescent="0.3">
      <c r="G267" s="82" t="s">
        <v>78</v>
      </c>
      <c r="H267" s="82" t="s">
        <v>345</v>
      </c>
      <c r="I267" s="82" t="s">
        <v>69</v>
      </c>
      <c r="J267" s="50">
        <v>45667</v>
      </c>
      <c r="K267" s="51">
        <v>45680</v>
      </c>
      <c r="L267" s="82" t="s">
        <v>309</v>
      </c>
      <c r="M267" s="82" t="s">
        <v>6</v>
      </c>
      <c r="N267" s="82" t="s">
        <v>311</v>
      </c>
      <c r="O267" s="189">
        <v>570</v>
      </c>
      <c r="P267" s="195">
        <v>0</v>
      </c>
      <c r="Q267" s="195">
        <v>0</v>
      </c>
      <c r="R267" s="82" t="s">
        <v>41</v>
      </c>
      <c r="S267" s="82"/>
    </row>
    <row r="268" spans="7:19" ht="39" customHeight="1" x14ac:dyDescent="0.3">
      <c r="G268" s="82" t="s">
        <v>9</v>
      </c>
      <c r="H268" s="82" t="s">
        <v>345</v>
      </c>
      <c r="I268" s="82" t="s">
        <v>69</v>
      </c>
      <c r="J268" s="50">
        <v>45657</v>
      </c>
      <c r="K268" s="51">
        <v>45680</v>
      </c>
      <c r="L268" s="82" t="s">
        <v>309</v>
      </c>
      <c r="M268" s="82" t="s">
        <v>6</v>
      </c>
      <c r="N268" s="82" t="s">
        <v>311</v>
      </c>
      <c r="O268" s="189">
        <v>946</v>
      </c>
      <c r="P268" s="195">
        <v>0</v>
      </c>
      <c r="Q268" s="195">
        <v>0</v>
      </c>
      <c r="R268" s="82" t="s">
        <v>41</v>
      </c>
      <c r="S268" s="82"/>
    </row>
    <row r="269" spans="7:19" ht="39" customHeight="1" x14ac:dyDescent="0.3">
      <c r="G269" s="82" t="s">
        <v>224</v>
      </c>
      <c r="H269" s="82" t="s">
        <v>280</v>
      </c>
      <c r="I269" s="82" t="s">
        <v>11</v>
      </c>
      <c r="J269" s="50">
        <v>45680</v>
      </c>
      <c r="K269" s="51">
        <v>45680</v>
      </c>
      <c r="L269" s="82" t="s">
        <v>309</v>
      </c>
      <c r="M269" s="82" t="s">
        <v>6</v>
      </c>
      <c r="N269" s="82" t="s">
        <v>321</v>
      </c>
      <c r="O269" s="189">
        <v>475</v>
      </c>
      <c r="P269" s="195">
        <v>0</v>
      </c>
      <c r="Q269" s="195">
        <v>0</v>
      </c>
      <c r="R269" s="82" t="s">
        <v>289</v>
      </c>
      <c r="S269" s="82"/>
    </row>
    <row r="270" spans="7:19" ht="39" customHeight="1" x14ac:dyDescent="0.3">
      <c r="G270" s="82" t="s">
        <v>373</v>
      </c>
      <c r="H270" s="82" t="s">
        <v>280</v>
      </c>
      <c r="I270" s="82" t="s">
        <v>59</v>
      </c>
      <c r="J270" s="50">
        <v>45679</v>
      </c>
      <c r="K270" s="51">
        <v>45679</v>
      </c>
      <c r="L270" s="82" t="s">
        <v>309</v>
      </c>
      <c r="M270" s="82" t="s">
        <v>6</v>
      </c>
      <c r="N270" s="82" t="s">
        <v>321</v>
      </c>
      <c r="O270" s="189">
        <v>680</v>
      </c>
      <c r="P270" s="195">
        <v>0</v>
      </c>
      <c r="Q270" s="195">
        <v>0</v>
      </c>
      <c r="R270" s="82" t="s">
        <v>289</v>
      </c>
      <c r="S270" s="82" t="s">
        <v>374</v>
      </c>
    </row>
    <row r="271" spans="7:19" ht="39" customHeight="1" x14ac:dyDescent="0.3">
      <c r="G271" s="82" t="s">
        <v>37</v>
      </c>
      <c r="H271" s="82" t="s">
        <v>280</v>
      </c>
      <c r="I271" s="82" t="s">
        <v>111</v>
      </c>
      <c r="J271" s="50">
        <v>45679</v>
      </c>
      <c r="K271" s="51">
        <v>45679</v>
      </c>
      <c r="L271" s="82" t="s">
        <v>309</v>
      </c>
      <c r="M271" s="82" t="s">
        <v>6</v>
      </c>
      <c r="N271" s="82" t="s">
        <v>321</v>
      </c>
      <c r="O271" s="189">
        <v>556</v>
      </c>
      <c r="P271" s="195">
        <v>0</v>
      </c>
      <c r="Q271" s="195">
        <v>0</v>
      </c>
      <c r="R271" s="82" t="s">
        <v>41</v>
      </c>
      <c r="S271" s="82"/>
    </row>
    <row r="272" spans="7:19" ht="39" customHeight="1" x14ac:dyDescent="0.3">
      <c r="G272" s="82" t="s">
        <v>16</v>
      </c>
      <c r="H272" s="82" t="s">
        <v>280</v>
      </c>
      <c r="I272" s="82" t="s">
        <v>121</v>
      </c>
      <c r="J272" s="50">
        <v>45678</v>
      </c>
      <c r="K272" s="51">
        <v>45678</v>
      </c>
      <c r="L272" s="82" t="s">
        <v>309</v>
      </c>
      <c r="M272" s="82" t="s">
        <v>50</v>
      </c>
      <c r="N272" s="82" t="s">
        <v>321</v>
      </c>
      <c r="O272" s="189">
        <v>137.5</v>
      </c>
      <c r="P272" s="195">
        <v>0</v>
      </c>
      <c r="Q272" s="195">
        <v>0</v>
      </c>
      <c r="R272" s="82"/>
      <c r="S272" s="82" t="s">
        <v>375</v>
      </c>
    </row>
    <row r="273" spans="7:19" ht="39" customHeight="1" x14ac:dyDescent="0.3">
      <c r="G273" s="82" t="s">
        <v>370</v>
      </c>
      <c r="H273" s="82" t="s">
        <v>280</v>
      </c>
      <c r="I273" s="82" t="s">
        <v>59</v>
      </c>
      <c r="J273" s="50">
        <v>45678</v>
      </c>
      <c r="K273" s="51">
        <v>45678</v>
      </c>
      <c r="L273" s="82" t="s">
        <v>309</v>
      </c>
      <c r="M273" s="82" t="s">
        <v>6</v>
      </c>
      <c r="N273" s="82" t="s">
        <v>321</v>
      </c>
      <c r="O273" s="189">
        <v>722</v>
      </c>
      <c r="P273" s="195">
        <v>0</v>
      </c>
      <c r="Q273" s="195">
        <v>0</v>
      </c>
      <c r="R273" s="82"/>
      <c r="S273" s="82"/>
    </row>
    <row r="274" spans="7:19" ht="39" customHeight="1" x14ac:dyDescent="0.3">
      <c r="G274" s="82" t="s">
        <v>376</v>
      </c>
      <c r="H274" s="82" t="s">
        <v>280</v>
      </c>
      <c r="I274" s="82" t="s">
        <v>11</v>
      </c>
      <c r="J274" s="50">
        <v>45678</v>
      </c>
      <c r="K274" s="51">
        <v>45678</v>
      </c>
      <c r="L274" s="82" t="s">
        <v>309</v>
      </c>
      <c r="M274" s="82" t="s">
        <v>6</v>
      </c>
      <c r="N274" s="82" t="s">
        <v>321</v>
      </c>
      <c r="O274" s="189">
        <v>44</v>
      </c>
      <c r="P274" s="195">
        <v>0</v>
      </c>
      <c r="Q274" s="195">
        <v>0</v>
      </c>
      <c r="R274" s="82" t="s">
        <v>289</v>
      </c>
      <c r="S274" s="82" t="s">
        <v>377</v>
      </c>
    </row>
    <row r="275" spans="7:19" ht="39" customHeight="1" x14ac:dyDescent="0.3">
      <c r="G275" s="82" t="s">
        <v>165</v>
      </c>
      <c r="H275" s="82" t="s">
        <v>379</v>
      </c>
      <c r="I275" s="82" t="s">
        <v>69</v>
      </c>
      <c r="J275" s="50">
        <v>45653</v>
      </c>
      <c r="K275" s="51">
        <v>45677</v>
      </c>
      <c r="L275" s="82" t="s">
        <v>309</v>
      </c>
      <c r="M275" s="82" t="s">
        <v>6</v>
      </c>
      <c r="N275" s="82" t="s">
        <v>311</v>
      </c>
      <c r="O275" s="189">
        <v>468</v>
      </c>
      <c r="P275" s="195">
        <v>15145</v>
      </c>
      <c r="Q275" s="195">
        <v>15482</v>
      </c>
      <c r="R275" s="82" t="s">
        <v>289</v>
      </c>
      <c r="S275" s="82"/>
    </row>
    <row r="276" spans="7:19" ht="39" customHeight="1" x14ac:dyDescent="0.3">
      <c r="G276" s="82" t="s">
        <v>13</v>
      </c>
      <c r="H276" s="82" t="s">
        <v>312</v>
      </c>
      <c r="I276" s="82" t="s">
        <v>69</v>
      </c>
      <c r="J276" s="50">
        <v>45666</v>
      </c>
      <c r="K276" s="51">
        <v>45677</v>
      </c>
      <c r="L276" s="82" t="s">
        <v>309</v>
      </c>
      <c r="M276" s="82" t="s">
        <v>6</v>
      </c>
      <c r="N276" s="82" t="s">
        <v>311</v>
      </c>
      <c r="O276" s="189">
        <v>538</v>
      </c>
      <c r="P276" s="195">
        <v>21533</v>
      </c>
      <c r="Q276" s="195">
        <v>21791</v>
      </c>
      <c r="R276" s="82" t="s">
        <v>295</v>
      </c>
      <c r="S276" s="82"/>
    </row>
    <row r="277" spans="7:19" ht="39" customHeight="1" x14ac:dyDescent="0.3">
      <c r="G277" s="82" t="s">
        <v>133</v>
      </c>
      <c r="H277" s="82" t="s">
        <v>339</v>
      </c>
      <c r="I277" s="82" t="s">
        <v>38</v>
      </c>
      <c r="J277" s="50">
        <v>45660</v>
      </c>
      <c r="K277" s="51">
        <v>45677</v>
      </c>
      <c r="L277" s="82" t="s">
        <v>309</v>
      </c>
      <c r="M277" s="82" t="s">
        <v>6</v>
      </c>
      <c r="N277" s="82" t="s">
        <v>311</v>
      </c>
      <c r="O277" s="189">
        <v>793</v>
      </c>
      <c r="P277" s="195">
        <v>0</v>
      </c>
      <c r="Q277" s="195" t="s">
        <v>380</v>
      </c>
      <c r="R277" s="82" t="s">
        <v>289</v>
      </c>
      <c r="S277" s="82"/>
    </row>
    <row r="278" spans="7:19" ht="39" customHeight="1" x14ac:dyDescent="0.3">
      <c r="G278" s="82" t="s">
        <v>324</v>
      </c>
      <c r="H278" s="82" t="s">
        <v>280</v>
      </c>
      <c r="I278" s="82" t="s">
        <v>59</v>
      </c>
      <c r="J278" s="50">
        <v>45677</v>
      </c>
      <c r="K278" s="51">
        <v>45677</v>
      </c>
      <c r="L278" s="82" t="s">
        <v>309</v>
      </c>
      <c r="M278" s="82" t="s">
        <v>6</v>
      </c>
      <c r="N278" s="82" t="s">
        <v>321</v>
      </c>
      <c r="O278" s="189">
        <v>210</v>
      </c>
      <c r="P278" s="195">
        <v>0</v>
      </c>
      <c r="Q278" s="195">
        <v>0</v>
      </c>
      <c r="R278" s="82" t="s">
        <v>41</v>
      </c>
      <c r="S278" s="82"/>
    </row>
    <row r="279" spans="7:19" ht="39" customHeight="1" x14ac:dyDescent="0.3">
      <c r="G279" s="82" t="s">
        <v>126</v>
      </c>
      <c r="H279" s="82" t="s">
        <v>378</v>
      </c>
      <c r="I279" s="82" t="s">
        <v>69</v>
      </c>
      <c r="J279" s="50">
        <v>45653</v>
      </c>
      <c r="K279" s="51">
        <v>45677</v>
      </c>
      <c r="L279" s="82" t="s">
        <v>309</v>
      </c>
      <c r="M279" s="82" t="s">
        <v>6</v>
      </c>
      <c r="N279" s="82" t="s">
        <v>311</v>
      </c>
      <c r="O279" s="189">
        <v>573</v>
      </c>
      <c r="P279" s="195">
        <v>24254</v>
      </c>
      <c r="Q279" s="195">
        <v>24982</v>
      </c>
      <c r="R279" s="82" t="s">
        <v>289</v>
      </c>
      <c r="S279" s="82"/>
    </row>
    <row r="280" spans="7:19" ht="39" customHeight="1" x14ac:dyDescent="0.3">
      <c r="G280" s="82" t="s">
        <v>9</v>
      </c>
      <c r="H280" s="82" t="s">
        <v>345</v>
      </c>
      <c r="I280" s="82" t="s">
        <v>59</v>
      </c>
      <c r="J280" s="50">
        <v>45675</v>
      </c>
      <c r="K280" s="51">
        <v>45675</v>
      </c>
      <c r="L280" s="82" t="s">
        <v>309</v>
      </c>
      <c r="M280" s="82" t="s">
        <v>50</v>
      </c>
      <c r="N280" s="82" t="s">
        <v>7</v>
      </c>
      <c r="O280" s="189">
        <v>992</v>
      </c>
      <c r="P280" s="195">
        <v>0</v>
      </c>
      <c r="Q280" s="195">
        <v>0</v>
      </c>
      <c r="R280" s="82" t="s">
        <v>41</v>
      </c>
      <c r="S280" s="82" t="s">
        <v>353</v>
      </c>
    </row>
    <row r="281" spans="7:19" ht="39" customHeight="1" x14ac:dyDescent="0.3">
      <c r="G281" s="82" t="s">
        <v>15</v>
      </c>
      <c r="H281" s="82" t="s">
        <v>280</v>
      </c>
      <c r="I281" s="82" t="s">
        <v>121</v>
      </c>
      <c r="J281" s="50">
        <v>45675</v>
      </c>
      <c r="K281" s="51">
        <v>45675</v>
      </c>
      <c r="L281" s="82" t="s">
        <v>309</v>
      </c>
      <c r="M281" s="82" t="s">
        <v>71</v>
      </c>
      <c r="N281" s="82" t="s">
        <v>321</v>
      </c>
      <c r="O281" s="189">
        <v>350</v>
      </c>
      <c r="P281" s="195">
        <v>0</v>
      </c>
      <c r="Q281" s="195">
        <v>0</v>
      </c>
      <c r="R281" s="82" t="s">
        <v>41</v>
      </c>
      <c r="S281" s="82"/>
    </row>
    <row r="282" spans="7:19" ht="39" customHeight="1" x14ac:dyDescent="0.3">
      <c r="G282" s="82" t="s">
        <v>185</v>
      </c>
      <c r="H282" s="82" t="s">
        <v>381</v>
      </c>
      <c r="I282" s="82" t="s">
        <v>121</v>
      </c>
      <c r="J282" s="50">
        <v>45675</v>
      </c>
      <c r="K282" s="51">
        <v>45675</v>
      </c>
      <c r="L282" s="82" t="s">
        <v>309</v>
      </c>
      <c r="M282" s="82" t="s">
        <v>71</v>
      </c>
      <c r="N282" s="82" t="s">
        <v>7</v>
      </c>
      <c r="O282" s="189">
        <v>107</v>
      </c>
      <c r="P282" s="195">
        <v>0</v>
      </c>
      <c r="Q282" s="195">
        <v>0</v>
      </c>
      <c r="R282" s="82" t="s">
        <v>41</v>
      </c>
      <c r="S282" s="82"/>
    </row>
    <row r="283" spans="7:19" ht="39" customHeight="1" x14ac:dyDescent="0.3">
      <c r="G283" s="82" t="s">
        <v>16</v>
      </c>
      <c r="H283" s="82" t="s">
        <v>280</v>
      </c>
      <c r="I283" s="82" t="s">
        <v>121</v>
      </c>
      <c r="J283" s="50">
        <v>45674</v>
      </c>
      <c r="K283" s="51">
        <v>45674</v>
      </c>
      <c r="L283" s="82" t="s">
        <v>309</v>
      </c>
      <c r="M283" s="82" t="s">
        <v>50</v>
      </c>
      <c r="N283" s="82" t="s">
        <v>321</v>
      </c>
      <c r="O283" s="189">
        <v>110</v>
      </c>
      <c r="P283" s="195">
        <v>0</v>
      </c>
      <c r="Q283" s="195">
        <v>0</v>
      </c>
      <c r="R283" s="82"/>
      <c r="S283" s="82" t="s">
        <v>382</v>
      </c>
    </row>
    <row r="284" spans="7:19" ht="39" customHeight="1" x14ac:dyDescent="0.3">
      <c r="G284" s="82" t="s">
        <v>15</v>
      </c>
      <c r="H284" s="82" t="s">
        <v>280</v>
      </c>
      <c r="I284" s="82" t="s">
        <v>79</v>
      </c>
      <c r="J284" s="50">
        <v>45674</v>
      </c>
      <c r="K284" s="51">
        <v>45674</v>
      </c>
      <c r="L284" s="82" t="s">
        <v>309</v>
      </c>
      <c r="M284" s="82" t="s">
        <v>50</v>
      </c>
      <c r="N284" s="82" t="s">
        <v>321</v>
      </c>
      <c r="O284" s="189">
        <v>368</v>
      </c>
      <c r="P284" s="195">
        <v>0</v>
      </c>
      <c r="Q284" s="195">
        <v>0</v>
      </c>
      <c r="R284" s="82" t="s">
        <v>41</v>
      </c>
      <c r="S284" s="82" t="s">
        <v>383</v>
      </c>
    </row>
    <row r="285" spans="7:19" ht="39" customHeight="1" x14ac:dyDescent="0.3">
      <c r="G285" s="82" t="s">
        <v>249</v>
      </c>
      <c r="H285" s="82" t="s">
        <v>280</v>
      </c>
      <c r="I285" s="82" t="s">
        <v>350</v>
      </c>
      <c r="J285" s="50">
        <v>45673</v>
      </c>
      <c r="K285" s="51">
        <v>45673</v>
      </c>
      <c r="L285" s="82" t="s">
        <v>309</v>
      </c>
      <c r="M285" s="82" t="s">
        <v>50</v>
      </c>
      <c r="N285" s="82" t="s">
        <v>321</v>
      </c>
      <c r="O285" s="189">
        <v>825</v>
      </c>
      <c r="P285" s="195">
        <v>0</v>
      </c>
      <c r="Q285" s="195">
        <v>0</v>
      </c>
      <c r="R285" s="82" t="s">
        <v>41</v>
      </c>
      <c r="S285" s="82"/>
    </row>
    <row r="286" spans="7:19" ht="39" customHeight="1" x14ac:dyDescent="0.3">
      <c r="G286" s="82" t="s">
        <v>260</v>
      </c>
      <c r="H286" s="82" t="s">
        <v>280</v>
      </c>
      <c r="I286" s="82" t="s">
        <v>38</v>
      </c>
      <c r="J286" s="50">
        <v>45671</v>
      </c>
      <c r="K286" s="51">
        <v>45671</v>
      </c>
      <c r="L286" s="82" t="s">
        <v>309</v>
      </c>
      <c r="M286" s="82" t="s">
        <v>71</v>
      </c>
      <c r="N286" s="82" t="s">
        <v>7</v>
      </c>
      <c r="O286" s="189">
        <v>106</v>
      </c>
      <c r="P286" s="195">
        <v>0</v>
      </c>
      <c r="Q286" s="195">
        <v>0</v>
      </c>
      <c r="R286" s="82" t="s">
        <v>41</v>
      </c>
      <c r="S286" s="82"/>
    </row>
    <row r="287" spans="7:19" ht="39" customHeight="1" x14ac:dyDescent="0.3">
      <c r="G287" s="82" t="s">
        <v>87</v>
      </c>
      <c r="H287" s="82" t="s">
        <v>280</v>
      </c>
      <c r="I287" s="82" t="s">
        <v>11</v>
      </c>
      <c r="J287" s="50">
        <v>45671</v>
      </c>
      <c r="K287" s="51">
        <v>45671</v>
      </c>
      <c r="L287" s="82" t="s">
        <v>309</v>
      </c>
      <c r="M287" s="82" t="s">
        <v>71</v>
      </c>
      <c r="N287" s="82" t="s">
        <v>321</v>
      </c>
      <c r="O287" s="189">
        <v>32</v>
      </c>
      <c r="P287" s="195">
        <v>0</v>
      </c>
      <c r="Q287" s="195">
        <v>0</v>
      </c>
      <c r="R287" s="82" t="s">
        <v>41</v>
      </c>
      <c r="S287" s="82"/>
    </row>
    <row r="288" spans="7:19" ht="39" customHeight="1" x14ac:dyDescent="0.3">
      <c r="G288" s="82" t="s">
        <v>15</v>
      </c>
      <c r="H288" s="82" t="s">
        <v>280</v>
      </c>
      <c r="I288" s="82" t="s">
        <v>111</v>
      </c>
      <c r="J288" s="50">
        <v>45671</v>
      </c>
      <c r="K288" s="51">
        <v>45671</v>
      </c>
      <c r="L288" s="82" t="s">
        <v>309</v>
      </c>
      <c r="M288" s="82" t="s">
        <v>71</v>
      </c>
      <c r="N288" s="82" t="s">
        <v>321</v>
      </c>
      <c r="O288" s="189">
        <v>174.5</v>
      </c>
      <c r="P288" s="195">
        <v>0</v>
      </c>
      <c r="Q288" s="195">
        <v>0</v>
      </c>
      <c r="R288" s="82" t="s">
        <v>41</v>
      </c>
      <c r="S288" s="82"/>
    </row>
    <row r="289" spans="7:19" ht="39" customHeight="1" x14ac:dyDescent="0.3">
      <c r="G289" s="82" t="s">
        <v>154</v>
      </c>
      <c r="H289" s="82" t="s">
        <v>141</v>
      </c>
      <c r="I289" s="82" t="s">
        <v>11</v>
      </c>
      <c r="J289" s="50">
        <v>45671</v>
      </c>
      <c r="K289" s="51">
        <v>45671</v>
      </c>
      <c r="L289" s="82" t="s">
        <v>309</v>
      </c>
      <c r="M289" s="82" t="s">
        <v>6</v>
      </c>
      <c r="N289" s="82" t="s">
        <v>7</v>
      </c>
      <c r="O289" s="189">
        <v>610</v>
      </c>
      <c r="P289" s="195">
        <v>0</v>
      </c>
      <c r="Q289" s="195">
        <v>0</v>
      </c>
      <c r="R289" s="82" t="s">
        <v>41</v>
      </c>
      <c r="S289" s="82"/>
    </row>
    <row r="290" spans="7:19" ht="39" customHeight="1" x14ac:dyDescent="0.3">
      <c r="G290" s="82" t="s">
        <v>14</v>
      </c>
      <c r="H290" s="82" t="s">
        <v>160</v>
      </c>
      <c r="I290" s="82" t="s">
        <v>121</v>
      </c>
      <c r="J290" s="50">
        <v>45670</v>
      </c>
      <c r="K290" s="51">
        <v>45670</v>
      </c>
      <c r="L290" s="82" t="s">
        <v>309</v>
      </c>
      <c r="M290" s="82" t="s">
        <v>50</v>
      </c>
      <c r="N290" s="82" t="s">
        <v>7</v>
      </c>
      <c r="O290" s="189">
        <v>936</v>
      </c>
      <c r="P290" s="195">
        <v>0</v>
      </c>
      <c r="Q290" s="195">
        <v>0</v>
      </c>
      <c r="R290" s="82" t="s">
        <v>289</v>
      </c>
      <c r="S290" s="82" t="s">
        <v>80</v>
      </c>
    </row>
    <row r="291" spans="7:19" ht="39" customHeight="1" x14ac:dyDescent="0.3">
      <c r="G291" s="82" t="s">
        <v>14</v>
      </c>
      <c r="H291" s="82" t="s">
        <v>160</v>
      </c>
      <c r="I291" s="82" t="s">
        <v>121</v>
      </c>
      <c r="J291" s="50">
        <v>45670</v>
      </c>
      <c r="K291" s="51">
        <v>45670</v>
      </c>
      <c r="L291" s="82" t="s">
        <v>309</v>
      </c>
      <c r="M291" s="82" t="s">
        <v>50</v>
      </c>
      <c r="N291" s="82" t="s">
        <v>7</v>
      </c>
      <c r="O291" s="189">
        <v>541</v>
      </c>
      <c r="P291" s="195">
        <v>0</v>
      </c>
      <c r="Q291" s="195">
        <v>0</v>
      </c>
      <c r="R291" s="82" t="s">
        <v>289</v>
      </c>
      <c r="S291" s="82" t="s">
        <v>80</v>
      </c>
    </row>
    <row r="292" spans="7:19" ht="39" customHeight="1" x14ac:dyDescent="0.3">
      <c r="G292" s="82" t="s">
        <v>15</v>
      </c>
      <c r="H292" s="82" t="s">
        <v>280</v>
      </c>
      <c r="I292" s="82" t="s">
        <v>111</v>
      </c>
      <c r="J292" s="50">
        <v>45670</v>
      </c>
      <c r="K292" s="51">
        <v>45670</v>
      </c>
      <c r="L292" s="82" t="s">
        <v>309</v>
      </c>
      <c r="M292" s="82" t="s">
        <v>71</v>
      </c>
      <c r="N292" s="82" t="s">
        <v>321</v>
      </c>
      <c r="O292" s="189">
        <v>200</v>
      </c>
      <c r="P292" s="195">
        <v>0</v>
      </c>
      <c r="Q292" s="195">
        <v>0</v>
      </c>
      <c r="R292" s="82" t="s">
        <v>41</v>
      </c>
      <c r="S292" s="82"/>
    </row>
    <row r="293" spans="7:19" ht="39" customHeight="1" x14ac:dyDescent="0.3">
      <c r="G293" s="82" t="s">
        <v>355</v>
      </c>
      <c r="H293" s="82" t="s">
        <v>280</v>
      </c>
      <c r="I293" s="82" t="s">
        <v>111</v>
      </c>
      <c r="J293" s="50">
        <v>45670</v>
      </c>
      <c r="K293" s="51">
        <v>45670</v>
      </c>
      <c r="L293" s="82" t="s">
        <v>309</v>
      </c>
      <c r="M293" s="82" t="s">
        <v>50</v>
      </c>
      <c r="N293" s="82" t="s">
        <v>321</v>
      </c>
      <c r="O293" s="189">
        <v>566</v>
      </c>
      <c r="P293" s="195">
        <v>0</v>
      </c>
      <c r="Q293" s="195">
        <v>0</v>
      </c>
      <c r="R293" s="82"/>
      <c r="S293" s="82" t="s">
        <v>384</v>
      </c>
    </row>
    <row r="294" spans="7:19" ht="39" customHeight="1" x14ac:dyDescent="0.3">
      <c r="G294" s="82" t="s">
        <v>355</v>
      </c>
      <c r="H294" s="82" t="s">
        <v>280</v>
      </c>
      <c r="I294" s="82" t="s">
        <v>11</v>
      </c>
      <c r="J294" s="50">
        <v>45669</v>
      </c>
      <c r="K294" s="51">
        <v>45669</v>
      </c>
      <c r="L294" s="82" t="s">
        <v>309</v>
      </c>
      <c r="M294" s="82" t="s">
        <v>71</v>
      </c>
      <c r="N294" s="82" t="s">
        <v>321</v>
      </c>
      <c r="O294" s="189">
        <v>35</v>
      </c>
      <c r="P294" s="195">
        <v>0</v>
      </c>
      <c r="Q294" s="195">
        <v>0</v>
      </c>
      <c r="R294" s="82"/>
      <c r="S294" s="82"/>
    </row>
    <row r="295" spans="7:19" ht="39" customHeight="1" x14ac:dyDescent="0.3">
      <c r="G295" s="82" t="s">
        <v>355</v>
      </c>
      <c r="H295" s="82" t="s">
        <v>280</v>
      </c>
      <c r="I295" s="82" t="s">
        <v>11</v>
      </c>
      <c r="J295" s="50">
        <v>45669</v>
      </c>
      <c r="K295" s="51">
        <v>45669</v>
      </c>
      <c r="L295" s="82" t="s">
        <v>309</v>
      </c>
      <c r="M295" s="82" t="s">
        <v>6</v>
      </c>
      <c r="N295" s="82" t="s">
        <v>321</v>
      </c>
      <c r="O295" s="189">
        <v>416</v>
      </c>
      <c r="P295" s="195">
        <v>0</v>
      </c>
      <c r="Q295" s="195">
        <v>0</v>
      </c>
      <c r="R295" s="82"/>
      <c r="S295" s="82"/>
    </row>
    <row r="296" spans="7:19" ht="39" customHeight="1" x14ac:dyDescent="0.3">
      <c r="G296" s="82" t="s">
        <v>355</v>
      </c>
      <c r="H296" s="82" t="s">
        <v>280</v>
      </c>
      <c r="I296" s="82" t="s">
        <v>121</v>
      </c>
      <c r="J296" s="50">
        <v>45668</v>
      </c>
      <c r="K296" s="51">
        <v>45668</v>
      </c>
      <c r="L296" s="82" t="s">
        <v>309</v>
      </c>
      <c r="M296" s="82" t="s">
        <v>71</v>
      </c>
      <c r="N296" s="82" t="s">
        <v>321</v>
      </c>
      <c r="O296" s="189">
        <v>69</v>
      </c>
      <c r="P296" s="195">
        <v>0</v>
      </c>
      <c r="Q296" s="195">
        <v>0</v>
      </c>
      <c r="R296" s="82"/>
      <c r="S296" s="82"/>
    </row>
    <row r="297" spans="7:19" ht="39" customHeight="1" x14ac:dyDescent="0.3">
      <c r="G297" s="82" t="s">
        <v>260</v>
      </c>
      <c r="H297" s="82" t="s">
        <v>338</v>
      </c>
      <c r="I297" s="82" t="s">
        <v>38</v>
      </c>
      <c r="J297" s="50">
        <v>45653</v>
      </c>
      <c r="K297" s="51">
        <v>45666</v>
      </c>
      <c r="L297" s="82" t="s">
        <v>309</v>
      </c>
      <c r="M297" s="82" t="s">
        <v>6</v>
      </c>
      <c r="N297" s="82" t="s">
        <v>311</v>
      </c>
      <c r="O297" s="189">
        <v>932</v>
      </c>
      <c r="P297" s="195">
        <v>0</v>
      </c>
      <c r="Q297" s="195">
        <v>19665</v>
      </c>
      <c r="R297" s="82" t="s">
        <v>41</v>
      </c>
      <c r="S297" s="82"/>
    </row>
    <row r="298" spans="7:19" ht="39" customHeight="1" x14ac:dyDescent="0.3">
      <c r="G298" s="82" t="s">
        <v>13</v>
      </c>
      <c r="H298" s="82" t="s">
        <v>312</v>
      </c>
      <c r="I298" s="82" t="s">
        <v>69</v>
      </c>
      <c r="J298" s="50">
        <v>45653</v>
      </c>
      <c r="K298" s="51">
        <v>45666</v>
      </c>
      <c r="L298" s="82" t="s">
        <v>309</v>
      </c>
      <c r="M298" s="82" t="s">
        <v>6</v>
      </c>
      <c r="N298" s="82" t="s">
        <v>311</v>
      </c>
      <c r="O298" s="189">
        <v>596</v>
      </c>
      <c r="P298" s="195">
        <v>21220</v>
      </c>
      <c r="Q298" s="195">
        <v>21533</v>
      </c>
      <c r="R298" s="82" t="s">
        <v>295</v>
      </c>
      <c r="S298" s="82"/>
    </row>
    <row r="299" spans="7:19" ht="39" customHeight="1" x14ac:dyDescent="0.3">
      <c r="G299" s="82" t="s">
        <v>262</v>
      </c>
      <c r="H299" s="82" t="s">
        <v>280</v>
      </c>
      <c r="I299" s="82" t="s">
        <v>121</v>
      </c>
      <c r="J299" s="50">
        <v>45665</v>
      </c>
      <c r="K299" s="51">
        <v>45665</v>
      </c>
      <c r="L299" s="82" t="s">
        <v>309</v>
      </c>
      <c r="M299" s="82" t="s">
        <v>71</v>
      </c>
      <c r="N299" s="82" t="s">
        <v>321</v>
      </c>
      <c r="O299" s="189">
        <v>218</v>
      </c>
      <c r="P299" s="195">
        <v>0</v>
      </c>
      <c r="Q299" s="195">
        <v>0</v>
      </c>
      <c r="R299" s="82" t="s">
        <v>41</v>
      </c>
      <c r="S299" s="82"/>
    </row>
    <row r="300" spans="7:19" ht="39" customHeight="1" x14ac:dyDescent="0.3">
      <c r="G300" s="82" t="s">
        <v>68</v>
      </c>
      <c r="H300" s="82" t="s">
        <v>280</v>
      </c>
      <c r="I300" s="82" t="s">
        <v>11</v>
      </c>
      <c r="J300" s="50">
        <v>45665</v>
      </c>
      <c r="K300" s="51">
        <v>45665</v>
      </c>
      <c r="L300" s="82" t="s">
        <v>309</v>
      </c>
      <c r="M300" s="82" t="s">
        <v>6</v>
      </c>
      <c r="N300" s="82" t="s">
        <v>321</v>
      </c>
      <c r="O300" s="189">
        <v>350</v>
      </c>
      <c r="P300" s="195">
        <v>0</v>
      </c>
      <c r="Q300" s="195">
        <v>0</v>
      </c>
      <c r="R300" s="82" t="s">
        <v>41</v>
      </c>
      <c r="S300" s="82"/>
    </row>
    <row r="301" spans="7:19" ht="39" customHeight="1" x14ac:dyDescent="0.3">
      <c r="G301" s="82" t="s">
        <v>15</v>
      </c>
      <c r="H301" s="82" t="s">
        <v>280</v>
      </c>
      <c r="I301" s="82" t="s">
        <v>121</v>
      </c>
      <c r="J301" s="50">
        <v>45664</v>
      </c>
      <c r="K301" s="51">
        <v>45664</v>
      </c>
      <c r="L301" s="82" t="s">
        <v>309</v>
      </c>
      <c r="M301" s="82" t="s">
        <v>6</v>
      </c>
      <c r="N301" s="82" t="s">
        <v>7</v>
      </c>
      <c r="O301" s="189">
        <v>1370</v>
      </c>
      <c r="P301" s="195">
        <v>0</v>
      </c>
      <c r="Q301" s="195">
        <v>0</v>
      </c>
      <c r="R301" s="82" t="s">
        <v>289</v>
      </c>
      <c r="S301" s="82"/>
    </row>
    <row r="302" spans="7:19" ht="39" customHeight="1" x14ac:dyDescent="0.3">
      <c r="G302" s="82" t="s">
        <v>281</v>
      </c>
      <c r="H302" s="82" t="s">
        <v>282</v>
      </c>
      <c r="I302" s="82" t="s">
        <v>121</v>
      </c>
      <c r="J302" s="50">
        <v>45590</v>
      </c>
      <c r="K302" s="51">
        <v>45663</v>
      </c>
      <c r="L302" s="82" t="s">
        <v>309</v>
      </c>
      <c r="M302" s="82" t="s">
        <v>61</v>
      </c>
      <c r="N302" s="82" t="s">
        <v>340</v>
      </c>
      <c r="O302" s="189">
        <v>0</v>
      </c>
      <c r="P302" s="195">
        <v>0</v>
      </c>
      <c r="Q302" s="195">
        <v>0</v>
      </c>
      <c r="R302" s="82" t="s">
        <v>41</v>
      </c>
      <c r="S302" s="82"/>
    </row>
    <row r="303" spans="7:19" ht="39" customHeight="1" x14ac:dyDescent="0.3">
      <c r="G303" s="82" t="s">
        <v>14</v>
      </c>
      <c r="H303" s="82" t="s">
        <v>160</v>
      </c>
      <c r="I303" s="82" t="s">
        <v>121</v>
      </c>
      <c r="J303" s="50">
        <v>45649</v>
      </c>
      <c r="K303" s="51">
        <v>45663</v>
      </c>
      <c r="L303" s="82" t="s">
        <v>309</v>
      </c>
      <c r="M303" s="82" t="s">
        <v>6</v>
      </c>
      <c r="N303" s="82" t="s">
        <v>311</v>
      </c>
      <c r="O303" s="189">
        <v>1674</v>
      </c>
      <c r="P303" s="195">
        <v>0</v>
      </c>
      <c r="Q303" s="195">
        <v>0</v>
      </c>
      <c r="R303" s="82" t="s">
        <v>289</v>
      </c>
      <c r="S303" s="82"/>
    </row>
    <row r="304" spans="7:19" ht="39" customHeight="1" x14ac:dyDescent="0.3">
      <c r="G304" s="82" t="s">
        <v>235</v>
      </c>
      <c r="H304" s="82" t="s">
        <v>307</v>
      </c>
      <c r="I304" s="82" t="s">
        <v>38</v>
      </c>
      <c r="J304" s="50">
        <v>45626</v>
      </c>
      <c r="K304" s="51">
        <v>45663</v>
      </c>
      <c r="L304" s="82" t="s">
        <v>309</v>
      </c>
      <c r="M304" s="82" t="s">
        <v>6</v>
      </c>
      <c r="N304" s="82" t="s">
        <v>311</v>
      </c>
      <c r="O304" s="189">
        <v>828</v>
      </c>
      <c r="P304" s="195">
        <v>0</v>
      </c>
      <c r="Q304" s="195">
        <v>20510</v>
      </c>
      <c r="R304" s="82" t="s">
        <v>289</v>
      </c>
      <c r="S304" s="82"/>
    </row>
    <row r="305" spans="7:19" ht="39" customHeight="1" x14ac:dyDescent="0.3">
      <c r="G305" s="82" t="s">
        <v>259</v>
      </c>
      <c r="H305" s="82" t="s">
        <v>307</v>
      </c>
      <c r="I305" s="82" t="s">
        <v>38</v>
      </c>
      <c r="J305" s="50">
        <v>45630</v>
      </c>
      <c r="K305" s="51">
        <v>45663</v>
      </c>
      <c r="L305" s="82" t="s">
        <v>309</v>
      </c>
      <c r="M305" s="82" t="s">
        <v>6</v>
      </c>
      <c r="N305" s="82" t="s">
        <v>311</v>
      </c>
      <c r="O305" s="189">
        <v>1083</v>
      </c>
      <c r="P305" s="195">
        <v>0</v>
      </c>
      <c r="Q305" s="195">
        <v>11156</v>
      </c>
      <c r="R305" s="82" t="s">
        <v>289</v>
      </c>
      <c r="S305" s="82"/>
    </row>
    <row r="306" spans="7:19" ht="39" customHeight="1" x14ac:dyDescent="0.3">
      <c r="G306" s="82" t="s">
        <v>191</v>
      </c>
      <c r="H306" s="82" t="s">
        <v>334</v>
      </c>
      <c r="I306" s="82" t="s">
        <v>121</v>
      </c>
      <c r="J306" s="50">
        <v>45643</v>
      </c>
      <c r="K306" s="51">
        <v>45663</v>
      </c>
      <c r="L306" s="82" t="s">
        <v>309</v>
      </c>
      <c r="M306" s="82" t="s">
        <v>6</v>
      </c>
      <c r="N306" s="82" t="s">
        <v>7</v>
      </c>
      <c r="O306" s="189">
        <v>540</v>
      </c>
      <c r="P306" s="195">
        <v>18080</v>
      </c>
      <c r="Q306" s="195">
        <v>18177</v>
      </c>
      <c r="R306" s="82" t="s">
        <v>289</v>
      </c>
      <c r="S306" s="82"/>
    </row>
    <row r="307" spans="7:19" ht="39" customHeight="1" x14ac:dyDescent="0.3">
      <c r="G307" s="82" t="s">
        <v>214</v>
      </c>
      <c r="H307" s="82" t="s">
        <v>334</v>
      </c>
      <c r="I307" s="82" t="s">
        <v>121</v>
      </c>
      <c r="J307" s="50">
        <v>45643</v>
      </c>
      <c r="K307" s="51">
        <v>45663</v>
      </c>
      <c r="L307" s="82" t="s">
        <v>309</v>
      </c>
      <c r="M307" s="82" t="s">
        <v>6</v>
      </c>
      <c r="N307" s="82" t="s">
        <v>7</v>
      </c>
      <c r="O307" s="189">
        <v>460</v>
      </c>
      <c r="P307" s="195">
        <v>6140</v>
      </c>
      <c r="Q307" s="195">
        <v>6528</v>
      </c>
      <c r="R307" s="82" t="s">
        <v>289</v>
      </c>
      <c r="S307" s="82"/>
    </row>
    <row r="308" spans="7:19" ht="39" customHeight="1" x14ac:dyDescent="0.3">
      <c r="G308" s="82" t="s">
        <v>120</v>
      </c>
      <c r="H308" s="82" t="s">
        <v>280</v>
      </c>
      <c r="I308" s="82" t="s">
        <v>59</v>
      </c>
      <c r="J308" s="50">
        <v>45662</v>
      </c>
      <c r="K308" s="51">
        <v>45662</v>
      </c>
      <c r="L308" s="82" t="s">
        <v>309</v>
      </c>
      <c r="M308" s="82" t="s">
        <v>6</v>
      </c>
      <c r="N308" s="82" t="s">
        <v>321</v>
      </c>
      <c r="O308" s="189">
        <v>144</v>
      </c>
      <c r="P308" s="195">
        <v>0</v>
      </c>
      <c r="Q308" s="195">
        <v>0</v>
      </c>
      <c r="R308" s="82" t="s">
        <v>41</v>
      </c>
      <c r="S308" s="82"/>
    </row>
    <row r="309" spans="7:19" ht="39" customHeight="1" x14ac:dyDescent="0.3">
      <c r="G309" s="82" t="s">
        <v>256</v>
      </c>
      <c r="H309" s="82" t="s">
        <v>339</v>
      </c>
      <c r="I309" s="82" t="s">
        <v>38</v>
      </c>
      <c r="J309" s="50">
        <v>45637</v>
      </c>
      <c r="K309" s="51">
        <v>45660</v>
      </c>
      <c r="L309" s="82" t="s">
        <v>309</v>
      </c>
      <c r="M309" s="82" t="s">
        <v>6</v>
      </c>
      <c r="N309" s="82" t="s">
        <v>311</v>
      </c>
      <c r="O309" s="189">
        <v>830</v>
      </c>
      <c r="P309" s="195">
        <v>0</v>
      </c>
      <c r="Q309" s="195">
        <v>0</v>
      </c>
      <c r="R309" s="82" t="s">
        <v>295</v>
      </c>
      <c r="S309" s="82"/>
    </row>
    <row r="310" spans="7:19" ht="39" customHeight="1" x14ac:dyDescent="0.3">
      <c r="G310" s="82" t="s">
        <v>133</v>
      </c>
      <c r="H310" s="82" t="s">
        <v>339</v>
      </c>
      <c r="I310" s="82" t="s">
        <v>38</v>
      </c>
      <c r="J310" s="50">
        <v>45637</v>
      </c>
      <c r="K310" s="51">
        <v>45660</v>
      </c>
      <c r="L310" s="82" t="s">
        <v>309</v>
      </c>
      <c r="M310" s="82" t="s">
        <v>6</v>
      </c>
      <c r="N310" s="82" t="s">
        <v>311</v>
      </c>
      <c r="O310" s="189">
        <v>816</v>
      </c>
      <c r="P310" s="195">
        <v>0</v>
      </c>
      <c r="Q310" s="195">
        <v>0</v>
      </c>
      <c r="R310" s="82" t="s">
        <v>289</v>
      </c>
      <c r="S310" s="82"/>
    </row>
    <row r="311" spans="7:19" ht="39" customHeight="1" x14ac:dyDescent="0.3">
      <c r="G311" s="82" t="s">
        <v>165</v>
      </c>
      <c r="H311" s="82" t="s">
        <v>379</v>
      </c>
      <c r="I311" s="82" t="s">
        <v>69</v>
      </c>
      <c r="J311" s="50">
        <v>45660</v>
      </c>
      <c r="K311" s="51">
        <v>45660</v>
      </c>
      <c r="L311" s="82" t="s">
        <v>309</v>
      </c>
      <c r="M311" s="82" t="s">
        <v>6</v>
      </c>
      <c r="N311" s="82" t="s">
        <v>7</v>
      </c>
      <c r="O311" s="189">
        <v>446</v>
      </c>
      <c r="P311" s="195">
        <v>15145</v>
      </c>
      <c r="Q311" s="195">
        <v>15147</v>
      </c>
      <c r="R311" s="82" t="s">
        <v>295</v>
      </c>
      <c r="S311" s="82"/>
    </row>
    <row r="312" spans="7:19" ht="39" customHeight="1" x14ac:dyDescent="0.3">
      <c r="G312" s="82" t="s">
        <v>189</v>
      </c>
      <c r="H312" s="82" t="s">
        <v>280</v>
      </c>
      <c r="I312" s="82" t="s">
        <v>350</v>
      </c>
      <c r="J312" s="50">
        <v>45658</v>
      </c>
      <c r="K312" s="51">
        <v>45658</v>
      </c>
      <c r="L312" s="82" t="s">
        <v>309</v>
      </c>
      <c r="M312" s="82" t="s">
        <v>71</v>
      </c>
      <c r="N312" s="82" t="s">
        <v>321</v>
      </c>
      <c r="O312" s="189">
        <v>484</v>
      </c>
      <c r="P312" s="195">
        <v>0</v>
      </c>
      <c r="Q312" s="195">
        <v>0</v>
      </c>
      <c r="R312" s="82" t="s">
        <v>41</v>
      </c>
      <c r="S312" s="82"/>
    </row>
    <row r="313" spans="7:19" ht="39" customHeight="1" x14ac:dyDescent="0.3">
      <c r="G313" s="82" t="s">
        <v>48</v>
      </c>
      <c r="H313" s="82" t="s">
        <v>280</v>
      </c>
      <c r="I313" s="82" t="s">
        <v>38</v>
      </c>
      <c r="J313" s="50">
        <v>45658</v>
      </c>
      <c r="K313" s="51">
        <v>45658</v>
      </c>
      <c r="L313" s="82" t="s">
        <v>309</v>
      </c>
      <c r="M313" s="82" t="s">
        <v>6</v>
      </c>
      <c r="N313" s="82" t="s">
        <v>321</v>
      </c>
      <c r="O313" s="189">
        <v>564</v>
      </c>
      <c r="P313" s="195">
        <v>0</v>
      </c>
      <c r="Q313" s="195">
        <v>0</v>
      </c>
      <c r="R313" s="82" t="s">
        <v>41</v>
      </c>
      <c r="S313" s="82"/>
    </row>
    <row r="314" spans="7:19" ht="39" customHeight="1" x14ac:dyDescent="0.3">
      <c r="G314" s="82" t="s">
        <v>261</v>
      </c>
      <c r="H314" s="82" t="s">
        <v>320</v>
      </c>
      <c r="I314" s="82" t="s">
        <v>69</v>
      </c>
      <c r="J314" s="50">
        <v>45643</v>
      </c>
      <c r="K314" s="51">
        <v>45657</v>
      </c>
      <c r="L314" s="82" t="s">
        <v>309</v>
      </c>
      <c r="M314" s="82" t="s">
        <v>61</v>
      </c>
      <c r="N314" s="82" t="s">
        <v>340</v>
      </c>
      <c r="O314" s="189">
        <v>0</v>
      </c>
      <c r="P314" s="195">
        <v>0</v>
      </c>
      <c r="Q314" s="195">
        <v>0</v>
      </c>
      <c r="R314" s="82" t="s">
        <v>295</v>
      </c>
      <c r="S314" s="82"/>
    </row>
    <row r="315" spans="7:19" ht="39" customHeight="1" x14ac:dyDescent="0.3">
      <c r="G315" s="82" t="s">
        <v>258</v>
      </c>
      <c r="H315" s="82" t="s">
        <v>319</v>
      </c>
      <c r="I315" s="82" t="s">
        <v>69</v>
      </c>
      <c r="J315" s="50">
        <v>45643</v>
      </c>
      <c r="K315" s="51">
        <v>45657</v>
      </c>
      <c r="L315" s="82" t="s">
        <v>309</v>
      </c>
      <c r="M315" s="82" t="s">
        <v>61</v>
      </c>
      <c r="N315" s="82" t="s">
        <v>340</v>
      </c>
      <c r="O315" s="189">
        <v>0</v>
      </c>
      <c r="P315" s="195">
        <v>0</v>
      </c>
      <c r="Q315" s="195">
        <v>0</v>
      </c>
      <c r="R315" s="82" t="s">
        <v>295</v>
      </c>
      <c r="S315" s="82"/>
    </row>
    <row r="316" spans="7:19" ht="39" customHeight="1" x14ac:dyDescent="0.3">
      <c r="G316" s="82" t="s">
        <v>154</v>
      </c>
      <c r="H316" s="82" t="s">
        <v>345</v>
      </c>
      <c r="I316" s="82" t="s">
        <v>69</v>
      </c>
      <c r="J316" s="50">
        <v>45633</v>
      </c>
      <c r="K316" s="51">
        <v>45657</v>
      </c>
      <c r="L316" s="82" t="s">
        <v>309</v>
      </c>
      <c r="M316" s="82" t="s">
        <v>6</v>
      </c>
      <c r="N316" s="82" t="s">
        <v>311</v>
      </c>
      <c r="O316" s="189">
        <v>468</v>
      </c>
      <c r="P316" s="195">
        <v>0</v>
      </c>
      <c r="Q316" s="195">
        <v>4257</v>
      </c>
      <c r="R316" s="82" t="s">
        <v>289</v>
      </c>
      <c r="S316" s="82"/>
    </row>
    <row r="317" spans="7:19" ht="39" customHeight="1" x14ac:dyDescent="0.3">
      <c r="G317" s="82" t="s">
        <v>9</v>
      </c>
      <c r="H317" s="82" t="s">
        <v>345</v>
      </c>
      <c r="I317" s="82" t="s">
        <v>69</v>
      </c>
      <c r="J317" s="50">
        <v>45633</v>
      </c>
      <c r="K317" s="51">
        <v>45657</v>
      </c>
      <c r="L317" s="82" t="s">
        <v>309</v>
      </c>
      <c r="M317" s="82" t="s">
        <v>6</v>
      </c>
      <c r="N317" s="82" t="s">
        <v>321</v>
      </c>
      <c r="O317" s="189">
        <v>894</v>
      </c>
      <c r="P317" s="195">
        <v>0</v>
      </c>
      <c r="Q317" s="195">
        <v>5636</v>
      </c>
      <c r="R317" s="82" t="s">
        <v>41</v>
      </c>
      <c r="S317" s="82"/>
    </row>
    <row r="318" spans="7:19" ht="39" customHeight="1" x14ac:dyDescent="0.3">
      <c r="G318" s="82" t="s">
        <v>37</v>
      </c>
      <c r="H318" s="82" t="s">
        <v>280</v>
      </c>
      <c r="I318" s="82" t="s">
        <v>11</v>
      </c>
      <c r="J318" s="50">
        <v>45656</v>
      </c>
      <c r="K318" s="51">
        <v>45656</v>
      </c>
      <c r="L318" s="82" t="s">
        <v>309</v>
      </c>
      <c r="M318" s="82" t="s">
        <v>6</v>
      </c>
      <c r="N318" s="82" t="s">
        <v>321</v>
      </c>
      <c r="O318" s="189">
        <v>254</v>
      </c>
      <c r="P318" s="195">
        <v>0</v>
      </c>
      <c r="Q318" s="195">
        <v>0</v>
      </c>
      <c r="R318" s="82" t="s">
        <v>41</v>
      </c>
      <c r="S318" s="82"/>
    </row>
    <row r="319" spans="7:19" ht="39" customHeight="1" x14ac:dyDescent="0.3">
      <c r="G319" s="82" t="s">
        <v>15</v>
      </c>
      <c r="H319" s="82" t="s">
        <v>386</v>
      </c>
      <c r="I319" s="82" t="s">
        <v>121</v>
      </c>
      <c r="J319" s="50">
        <v>45646</v>
      </c>
      <c r="K319" s="51">
        <v>45656</v>
      </c>
      <c r="L319" s="82" t="s">
        <v>309</v>
      </c>
      <c r="M319" s="82" t="s">
        <v>6</v>
      </c>
      <c r="N319" s="82" t="s">
        <v>7</v>
      </c>
      <c r="O319" s="189">
        <v>1410</v>
      </c>
      <c r="P319" s="195">
        <v>10556</v>
      </c>
      <c r="Q319" s="195">
        <v>10791</v>
      </c>
      <c r="R319" s="82" t="s">
        <v>41</v>
      </c>
      <c r="S319" s="82"/>
    </row>
    <row r="320" spans="7:19" ht="39" customHeight="1" x14ac:dyDescent="0.3">
      <c r="G320" s="82" t="s">
        <v>48</v>
      </c>
      <c r="H320" s="82" t="s">
        <v>280</v>
      </c>
      <c r="I320" s="82" t="s">
        <v>111</v>
      </c>
      <c r="J320" s="50">
        <v>45653</v>
      </c>
      <c r="K320" s="51">
        <v>45653</v>
      </c>
      <c r="L320" s="82" t="s">
        <v>309</v>
      </c>
      <c r="M320" s="82" t="s">
        <v>50</v>
      </c>
      <c r="N320" s="82" t="s">
        <v>321</v>
      </c>
      <c r="O320" s="189">
        <v>1348</v>
      </c>
      <c r="P320" s="195">
        <v>0</v>
      </c>
      <c r="Q320" s="195">
        <v>0</v>
      </c>
      <c r="R320" s="82" t="s">
        <v>41</v>
      </c>
      <c r="S320" s="82"/>
    </row>
    <row r="321" spans="7:19" ht="39" customHeight="1" x14ac:dyDescent="0.3">
      <c r="G321" s="82" t="s">
        <v>13</v>
      </c>
      <c r="H321" s="82" t="s">
        <v>312</v>
      </c>
      <c r="I321" s="82" t="s">
        <v>69</v>
      </c>
      <c r="J321" s="50">
        <v>45644</v>
      </c>
      <c r="K321" s="51">
        <v>45653</v>
      </c>
      <c r="L321" s="82" t="s">
        <v>309</v>
      </c>
      <c r="M321" s="82" t="s">
        <v>6</v>
      </c>
      <c r="N321" s="82" t="s">
        <v>7</v>
      </c>
      <c r="O321" s="189">
        <v>626</v>
      </c>
      <c r="P321" s="195">
        <v>21004</v>
      </c>
      <c r="Q321" s="195">
        <v>21220</v>
      </c>
      <c r="R321" s="82" t="s">
        <v>295</v>
      </c>
      <c r="S321" s="82"/>
    </row>
    <row r="322" spans="7:19" ht="39" customHeight="1" x14ac:dyDescent="0.3">
      <c r="G322" s="82" t="s">
        <v>165</v>
      </c>
      <c r="H322" s="82" t="s">
        <v>379</v>
      </c>
      <c r="I322" s="82" t="s">
        <v>69</v>
      </c>
      <c r="J322" s="50">
        <v>45630</v>
      </c>
      <c r="K322" s="51">
        <v>45653</v>
      </c>
      <c r="L322" s="82" t="s">
        <v>309</v>
      </c>
      <c r="M322" s="82" t="s">
        <v>6</v>
      </c>
      <c r="N322" s="82" t="s">
        <v>311</v>
      </c>
      <c r="O322" s="189">
        <v>446</v>
      </c>
      <c r="P322" s="195">
        <v>15145</v>
      </c>
      <c r="Q322" s="195">
        <v>15147</v>
      </c>
      <c r="R322" s="82" t="s">
        <v>295</v>
      </c>
      <c r="S322" s="82"/>
    </row>
    <row r="323" spans="7:19" ht="39" customHeight="1" x14ac:dyDescent="0.3">
      <c r="G323" s="82" t="s">
        <v>126</v>
      </c>
      <c r="H323" s="82" t="s">
        <v>378</v>
      </c>
      <c r="I323" s="82" t="s">
        <v>69</v>
      </c>
      <c r="J323" s="50">
        <v>45630</v>
      </c>
      <c r="K323" s="51">
        <v>45653</v>
      </c>
      <c r="L323" s="82" t="s">
        <v>309</v>
      </c>
      <c r="M323" s="82" t="s">
        <v>6</v>
      </c>
      <c r="N323" s="82" t="s">
        <v>311</v>
      </c>
      <c r="O323" s="189">
        <v>548</v>
      </c>
      <c r="P323" s="195">
        <v>24254</v>
      </c>
      <c r="Q323" s="195">
        <v>24830</v>
      </c>
      <c r="R323" s="82" t="s">
        <v>295</v>
      </c>
      <c r="S323" s="82" t="s">
        <v>347</v>
      </c>
    </row>
    <row r="324" spans="7:19" ht="39" customHeight="1" x14ac:dyDescent="0.3">
      <c r="G324" s="82" t="s">
        <v>260</v>
      </c>
      <c r="H324" s="82" t="s">
        <v>280</v>
      </c>
      <c r="I324" s="82" t="s">
        <v>127</v>
      </c>
      <c r="J324" s="50">
        <v>45652</v>
      </c>
      <c r="K324" s="51">
        <v>45652</v>
      </c>
      <c r="L324" s="82" t="s">
        <v>309</v>
      </c>
      <c r="M324" s="82" t="s">
        <v>50</v>
      </c>
      <c r="N324" s="82" t="s">
        <v>321</v>
      </c>
      <c r="O324" s="189">
        <v>159</v>
      </c>
      <c r="P324" s="195">
        <v>0</v>
      </c>
      <c r="Q324" s="195">
        <v>0</v>
      </c>
      <c r="R324" s="82"/>
      <c r="S324" s="82"/>
    </row>
    <row r="325" spans="7:19" ht="39" customHeight="1" x14ac:dyDescent="0.3">
      <c r="G325" s="82" t="s">
        <v>14</v>
      </c>
      <c r="H325" s="82" t="s">
        <v>280</v>
      </c>
      <c r="I325" s="82" t="s">
        <v>121</v>
      </c>
      <c r="J325" s="50">
        <v>45652</v>
      </c>
      <c r="K325" s="51">
        <v>45652</v>
      </c>
      <c r="L325" s="82" t="s">
        <v>309</v>
      </c>
      <c r="M325" s="82" t="s">
        <v>71</v>
      </c>
      <c r="N325" s="82" t="s">
        <v>7</v>
      </c>
      <c r="O325" s="189">
        <v>74</v>
      </c>
      <c r="P325" s="195">
        <v>0</v>
      </c>
      <c r="Q325" s="195">
        <v>0</v>
      </c>
      <c r="R325" s="82" t="s">
        <v>295</v>
      </c>
      <c r="S325" s="82"/>
    </row>
    <row r="326" spans="7:19" ht="39" customHeight="1" x14ac:dyDescent="0.3">
      <c r="G326" s="82" t="s">
        <v>14</v>
      </c>
      <c r="H326" s="82" t="s">
        <v>280</v>
      </c>
      <c r="I326" s="82" t="s">
        <v>38</v>
      </c>
      <c r="J326" s="50">
        <v>45649</v>
      </c>
      <c r="K326" s="51">
        <v>45649</v>
      </c>
      <c r="L326" s="82" t="s">
        <v>309</v>
      </c>
      <c r="M326" s="82" t="s">
        <v>50</v>
      </c>
      <c r="N326" s="82" t="s">
        <v>7</v>
      </c>
      <c r="O326" s="189">
        <v>715</v>
      </c>
      <c r="P326" s="195">
        <v>0</v>
      </c>
      <c r="Q326" s="195">
        <v>0</v>
      </c>
      <c r="R326" s="82" t="s">
        <v>295</v>
      </c>
      <c r="S326" s="82"/>
    </row>
    <row r="327" spans="7:19" ht="39" customHeight="1" x14ac:dyDescent="0.3">
      <c r="G327" s="82" t="s">
        <v>387</v>
      </c>
      <c r="H327" s="82" t="s">
        <v>280</v>
      </c>
      <c r="I327" s="82" t="s">
        <v>111</v>
      </c>
      <c r="J327" s="50">
        <v>45649</v>
      </c>
      <c r="K327" s="51">
        <v>45649</v>
      </c>
      <c r="L327" s="82" t="s">
        <v>309</v>
      </c>
      <c r="M327" s="82" t="s">
        <v>6</v>
      </c>
      <c r="N327" s="82" t="s">
        <v>321</v>
      </c>
      <c r="O327" s="189">
        <v>282</v>
      </c>
      <c r="P327" s="195">
        <v>26996</v>
      </c>
      <c r="Q327" s="195">
        <v>27305</v>
      </c>
      <c r="R327" s="82" t="s">
        <v>289</v>
      </c>
      <c r="S327" s="82"/>
    </row>
    <row r="328" spans="7:19" ht="39" customHeight="1" x14ac:dyDescent="0.3">
      <c r="G328" s="82" t="s">
        <v>58</v>
      </c>
      <c r="H328" s="82" t="s">
        <v>280</v>
      </c>
      <c r="I328" s="82" t="s">
        <v>143</v>
      </c>
      <c r="J328" s="50">
        <v>45646</v>
      </c>
      <c r="K328" s="51">
        <v>45646</v>
      </c>
      <c r="L328" s="82" t="s">
        <v>309</v>
      </c>
      <c r="M328" s="82" t="s">
        <v>50</v>
      </c>
      <c r="N328" s="82" t="s">
        <v>321</v>
      </c>
      <c r="O328" s="189">
        <v>327</v>
      </c>
      <c r="P328" s="195">
        <v>0</v>
      </c>
      <c r="Q328" s="195">
        <v>0</v>
      </c>
      <c r="R328" s="82" t="s">
        <v>41</v>
      </c>
      <c r="S328" s="82"/>
    </row>
    <row r="329" spans="7:19" ht="39" customHeight="1" x14ac:dyDescent="0.3">
      <c r="G329" s="82" t="s">
        <v>15</v>
      </c>
      <c r="H329" s="82" t="s">
        <v>386</v>
      </c>
      <c r="I329" s="82" t="s">
        <v>121</v>
      </c>
      <c r="J329" s="50">
        <v>45638</v>
      </c>
      <c r="K329" s="51">
        <v>45646</v>
      </c>
      <c r="L329" s="82" t="s">
        <v>309</v>
      </c>
      <c r="M329" s="82" t="s">
        <v>6</v>
      </c>
      <c r="N329" s="82" t="s">
        <v>7</v>
      </c>
      <c r="O329" s="189">
        <v>1839</v>
      </c>
      <c r="P329" s="195">
        <v>10383</v>
      </c>
      <c r="Q329" s="195">
        <v>10556</v>
      </c>
      <c r="R329" s="82" t="s">
        <v>295</v>
      </c>
      <c r="S329" s="82"/>
    </row>
    <row r="330" spans="7:19" ht="39" customHeight="1" x14ac:dyDescent="0.3">
      <c r="G330" s="82" t="s">
        <v>260</v>
      </c>
      <c r="H330" s="82" t="s">
        <v>280</v>
      </c>
      <c r="I330" s="82" t="s">
        <v>121</v>
      </c>
      <c r="J330" s="50">
        <v>45645</v>
      </c>
      <c r="K330" s="51">
        <v>45645</v>
      </c>
      <c r="L330" s="82" t="s">
        <v>309</v>
      </c>
      <c r="M330" s="82" t="s">
        <v>71</v>
      </c>
      <c r="N330" s="82" t="s">
        <v>321</v>
      </c>
      <c r="O330" s="189">
        <v>66</v>
      </c>
      <c r="P330" s="195">
        <v>0</v>
      </c>
      <c r="Q330" s="195">
        <v>0</v>
      </c>
      <c r="R330" s="82" t="s">
        <v>41</v>
      </c>
      <c r="S330" s="82"/>
    </row>
    <row r="331" spans="7:19" ht="39" customHeight="1" x14ac:dyDescent="0.3">
      <c r="G331" s="82" t="s">
        <v>158</v>
      </c>
      <c r="H331" s="82" t="s">
        <v>385</v>
      </c>
      <c r="I331" s="82" t="s">
        <v>69</v>
      </c>
      <c r="J331" s="50">
        <v>45623</v>
      </c>
      <c r="K331" s="51">
        <v>45645</v>
      </c>
      <c r="L331" s="82" t="s">
        <v>309</v>
      </c>
      <c r="M331" s="82" t="s">
        <v>6</v>
      </c>
      <c r="N331" s="82" t="s">
        <v>311</v>
      </c>
      <c r="O331" s="189">
        <v>433</v>
      </c>
      <c r="P331" s="195">
        <v>0</v>
      </c>
      <c r="Q331" s="195">
        <v>7389</v>
      </c>
      <c r="R331" s="82" t="s">
        <v>295</v>
      </c>
      <c r="S331" s="82"/>
    </row>
    <row r="332" spans="7:19" ht="39" customHeight="1" x14ac:dyDescent="0.3">
      <c r="G332" s="82" t="s">
        <v>99</v>
      </c>
      <c r="H332" s="82" t="s">
        <v>385</v>
      </c>
      <c r="I332" s="82" t="s">
        <v>69</v>
      </c>
      <c r="J332" s="50">
        <v>45623</v>
      </c>
      <c r="K332" s="51">
        <v>45645</v>
      </c>
      <c r="L332" s="82" t="s">
        <v>309</v>
      </c>
      <c r="M332" s="82" t="s">
        <v>6</v>
      </c>
      <c r="N332" s="82" t="s">
        <v>311</v>
      </c>
      <c r="O332" s="189">
        <v>433</v>
      </c>
      <c r="P332" s="195">
        <v>0</v>
      </c>
      <c r="Q332" s="195">
        <v>11803</v>
      </c>
      <c r="R332" s="82" t="s">
        <v>295</v>
      </c>
      <c r="S332" s="82"/>
    </row>
    <row r="333" spans="7:19" ht="39" customHeight="1" x14ac:dyDescent="0.3">
      <c r="G333" s="82" t="s">
        <v>170</v>
      </c>
      <c r="H333" s="82" t="s">
        <v>388</v>
      </c>
      <c r="I333" s="82" t="s">
        <v>127</v>
      </c>
      <c r="J333" s="50">
        <v>45644</v>
      </c>
      <c r="K333" s="51">
        <v>45644</v>
      </c>
      <c r="L333" s="82" t="s">
        <v>309</v>
      </c>
      <c r="M333" s="82" t="s">
        <v>50</v>
      </c>
      <c r="N333" s="82" t="s">
        <v>321</v>
      </c>
      <c r="O333" s="189">
        <v>151</v>
      </c>
      <c r="P333" s="195">
        <v>0</v>
      </c>
      <c r="Q333" s="195">
        <v>0</v>
      </c>
      <c r="R333" s="82" t="s">
        <v>289</v>
      </c>
      <c r="S333" s="82" t="s">
        <v>80</v>
      </c>
    </row>
    <row r="334" spans="7:19" ht="39" customHeight="1" x14ac:dyDescent="0.3">
      <c r="G334" s="82" t="s">
        <v>13</v>
      </c>
      <c r="H334" s="82" t="s">
        <v>312</v>
      </c>
      <c r="I334" s="82" t="s">
        <v>69</v>
      </c>
      <c r="J334" s="50">
        <v>45628</v>
      </c>
      <c r="K334" s="51">
        <v>45644</v>
      </c>
      <c r="L334" s="82" t="s">
        <v>309</v>
      </c>
      <c r="M334" s="82" t="s">
        <v>6</v>
      </c>
      <c r="N334" s="82" t="s">
        <v>311</v>
      </c>
      <c r="O334" s="189">
        <v>809</v>
      </c>
      <c r="P334" s="195">
        <v>20628</v>
      </c>
      <c r="Q334" s="195">
        <v>21004</v>
      </c>
      <c r="R334" s="82" t="s">
        <v>295</v>
      </c>
      <c r="S334" s="82"/>
    </row>
    <row r="335" spans="7:19" ht="39" customHeight="1" x14ac:dyDescent="0.3">
      <c r="G335" s="82" t="s">
        <v>37</v>
      </c>
      <c r="H335" s="82" t="s">
        <v>280</v>
      </c>
      <c r="I335" s="82" t="s">
        <v>121</v>
      </c>
      <c r="J335" s="50">
        <v>45643</v>
      </c>
      <c r="K335" s="51">
        <v>45643</v>
      </c>
      <c r="L335" s="82" t="s">
        <v>309</v>
      </c>
      <c r="M335" s="82" t="s">
        <v>71</v>
      </c>
      <c r="N335" s="82" t="s">
        <v>321</v>
      </c>
      <c r="O335" s="189">
        <v>288</v>
      </c>
      <c r="P335" s="195">
        <v>0</v>
      </c>
      <c r="Q335" s="195">
        <v>0</v>
      </c>
      <c r="R335" s="82" t="s">
        <v>289</v>
      </c>
      <c r="S335" s="82"/>
    </row>
    <row r="336" spans="7:19" ht="39" customHeight="1" x14ac:dyDescent="0.3">
      <c r="G336" s="82" t="s">
        <v>261</v>
      </c>
      <c r="H336" s="82" t="s">
        <v>320</v>
      </c>
      <c r="I336" s="82" t="s">
        <v>69</v>
      </c>
      <c r="J336" s="50">
        <v>45624</v>
      </c>
      <c r="K336" s="51">
        <v>45643</v>
      </c>
      <c r="L336" s="82" t="s">
        <v>309</v>
      </c>
      <c r="M336" s="82" t="s">
        <v>61</v>
      </c>
      <c r="N336" s="82" t="s">
        <v>340</v>
      </c>
      <c r="O336" s="189">
        <v>0</v>
      </c>
      <c r="P336" s="195">
        <v>0</v>
      </c>
      <c r="Q336" s="195">
        <v>390</v>
      </c>
      <c r="R336" s="82" t="s">
        <v>295</v>
      </c>
      <c r="S336" s="82"/>
    </row>
    <row r="337" spans="7:19" ht="39" customHeight="1" x14ac:dyDescent="0.3">
      <c r="G337" s="82" t="s">
        <v>258</v>
      </c>
      <c r="H337" s="82" t="s">
        <v>319</v>
      </c>
      <c r="I337" s="82" t="s">
        <v>69</v>
      </c>
      <c r="J337" s="50">
        <v>45624</v>
      </c>
      <c r="K337" s="51">
        <v>45643</v>
      </c>
      <c r="L337" s="82" t="s">
        <v>309</v>
      </c>
      <c r="M337" s="82" t="s">
        <v>61</v>
      </c>
      <c r="N337" s="82" t="s">
        <v>340</v>
      </c>
      <c r="O337" s="189">
        <v>0</v>
      </c>
      <c r="P337" s="195">
        <v>0</v>
      </c>
      <c r="Q337" s="195">
        <v>1020</v>
      </c>
      <c r="R337" s="82" t="s">
        <v>295</v>
      </c>
      <c r="S337" s="82"/>
    </row>
    <row r="338" spans="7:19" ht="39" customHeight="1" x14ac:dyDescent="0.3">
      <c r="G338" s="82" t="s">
        <v>191</v>
      </c>
      <c r="H338" s="82" t="s">
        <v>334</v>
      </c>
      <c r="I338" s="82" t="s">
        <v>121</v>
      </c>
      <c r="J338" s="50">
        <v>45621</v>
      </c>
      <c r="K338" s="51">
        <v>45643</v>
      </c>
      <c r="L338" s="82" t="s">
        <v>309</v>
      </c>
      <c r="M338" s="82" t="s">
        <v>6</v>
      </c>
      <c r="N338" s="82" t="s">
        <v>311</v>
      </c>
      <c r="O338" s="189">
        <v>638</v>
      </c>
      <c r="P338" s="195">
        <v>0</v>
      </c>
      <c r="Q338" s="195">
        <v>18080</v>
      </c>
      <c r="R338" s="82" t="s">
        <v>289</v>
      </c>
      <c r="S338" s="82"/>
    </row>
    <row r="339" spans="7:19" ht="39" customHeight="1" x14ac:dyDescent="0.3">
      <c r="G339" s="82" t="s">
        <v>214</v>
      </c>
      <c r="H339" s="82" t="s">
        <v>334</v>
      </c>
      <c r="I339" s="82" t="s">
        <v>121</v>
      </c>
      <c r="J339" s="50">
        <v>45621</v>
      </c>
      <c r="K339" s="51">
        <v>45643</v>
      </c>
      <c r="L339" s="82" t="s">
        <v>309</v>
      </c>
      <c r="M339" s="82" t="s">
        <v>6</v>
      </c>
      <c r="N339" s="82" t="s">
        <v>311</v>
      </c>
      <c r="O339" s="189">
        <v>446</v>
      </c>
      <c r="P339" s="195">
        <v>0</v>
      </c>
      <c r="Q339" s="195">
        <v>6140</v>
      </c>
      <c r="R339" s="82" t="s">
        <v>289</v>
      </c>
      <c r="S339" s="82"/>
    </row>
    <row r="340" spans="7:19" ht="39" customHeight="1" x14ac:dyDescent="0.3">
      <c r="G340" s="82" t="s">
        <v>149</v>
      </c>
      <c r="H340" s="82" t="s">
        <v>280</v>
      </c>
      <c r="I340" s="82" t="s">
        <v>38</v>
      </c>
      <c r="J340" s="50">
        <v>45642</v>
      </c>
      <c r="K340" s="51">
        <v>45642</v>
      </c>
      <c r="L340" s="82" t="s">
        <v>309</v>
      </c>
      <c r="M340" s="82" t="s">
        <v>50</v>
      </c>
      <c r="N340" s="82" t="s">
        <v>321</v>
      </c>
      <c r="O340" s="189">
        <v>726.1</v>
      </c>
      <c r="P340" s="195">
        <v>0</v>
      </c>
      <c r="Q340" s="195">
        <v>0</v>
      </c>
      <c r="R340" s="82" t="s">
        <v>289</v>
      </c>
      <c r="S340" s="82"/>
    </row>
    <row r="341" spans="7:19" ht="39" customHeight="1" x14ac:dyDescent="0.3">
      <c r="G341" s="82" t="s">
        <v>48</v>
      </c>
      <c r="H341" s="82" t="s">
        <v>280</v>
      </c>
      <c r="I341" s="82" t="s">
        <v>111</v>
      </c>
      <c r="J341" s="50">
        <v>45639</v>
      </c>
      <c r="K341" s="51">
        <v>45639</v>
      </c>
      <c r="L341" s="82" t="s">
        <v>309</v>
      </c>
      <c r="M341" s="82" t="s">
        <v>50</v>
      </c>
      <c r="N341" s="82" t="s">
        <v>321</v>
      </c>
      <c r="O341" s="189">
        <v>654</v>
      </c>
      <c r="P341" s="195">
        <v>0</v>
      </c>
      <c r="Q341" s="195">
        <v>0</v>
      </c>
      <c r="R341" s="82" t="s">
        <v>289</v>
      </c>
      <c r="S341" s="82"/>
    </row>
    <row r="342" spans="7:19" ht="39" customHeight="1" x14ac:dyDescent="0.3">
      <c r="G342" s="82" t="s">
        <v>259</v>
      </c>
      <c r="H342" s="82" t="s">
        <v>307</v>
      </c>
      <c r="I342" s="82" t="s">
        <v>11</v>
      </c>
      <c r="J342" s="50">
        <v>45639</v>
      </c>
      <c r="K342" s="51">
        <v>45639</v>
      </c>
      <c r="L342" s="82" t="s">
        <v>309</v>
      </c>
      <c r="M342" s="82" t="s">
        <v>50</v>
      </c>
      <c r="N342" s="82" t="s">
        <v>7</v>
      </c>
      <c r="O342" s="189">
        <v>500</v>
      </c>
      <c r="P342" s="195">
        <v>0</v>
      </c>
      <c r="Q342" s="195">
        <v>0</v>
      </c>
      <c r="R342" s="82" t="s">
        <v>289</v>
      </c>
      <c r="S342" s="82" t="s">
        <v>347</v>
      </c>
    </row>
    <row r="343" spans="7:19" ht="39" customHeight="1" x14ac:dyDescent="0.3">
      <c r="G343" s="82" t="s">
        <v>149</v>
      </c>
      <c r="H343" s="82" t="s">
        <v>280</v>
      </c>
      <c r="I343" s="82" t="s">
        <v>111</v>
      </c>
      <c r="J343" s="50">
        <v>45638</v>
      </c>
      <c r="K343" s="51">
        <v>45638</v>
      </c>
      <c r="L343" s="82" t="s">
        <v>309</v>
      </c>
      <c r="M343" s="82" t="s">
        <v>50</v>
      </c>
      <c r="N343" s="82" t="s">
        <v>7</v>
      </c>
      <c r="O343" s="189">
        <v>793</v>
      </c>
      <c r="P343" s="195">
        <v>0</v>
      </c>
      <c r="Q343" s="195">
        <v>0</v>
      </c>
      <c r="R343" s="82" t="s">
        <v>289</v>
      </c>
      <c r="S343" s="82"/>
    </row>
    <row r="344" spans="7:19" ht="39" customHeight="1" x14ac:dyDescent="0.3">
      <c r="G344" s="82" t="s">
        <v>15</v>
      </c>
      <c r="H344" s="82" t="s">
        <v>386</v>
      </c>
      <c r="I344" s="82" t="s">
        <v>121</v>
      </c>
      <c r="J344" s="50">
        <v>45628</v>
      </c>
      <c r="K344" s="51">
        <v>45638</v>
      </c>
      <c r="L344" s="82" t="s">
        <v>309</v>
      </c>
      <c r="M344" s="82" t="s">
        <v>6</v>
      </c>
      <c r="N344" s="82" t="s">
        <v>7</v>
      </c>
      <c r="O344" s="189">
        <v>1541</v>
      </c>
      <c r="P344" s="195">
        <v>10146</v>
      </c>
      <c r="Q344" s="195">
        <v>10383</v>
      </c>
      <c r="R344" s="82" t="s">
        <v>289</v>
      </c>
      <c r="S344" s="82"/>
    </row>
    <row r="345" spans="7:19" ht="39" customHeight="1" x14ac:dyDescent="0.3">
      <c r="G345" s="82" t="s">
        <v>58</v>
      </c>
      <c r="H345" s="82" t="s">
        <v>280</v>
      </c>
      <c r="I345" s="82" t="s">
        <v>121</v>
      </c>
      <c r="J345" s="50">
        <v>45637</v>
      </c>
      <c r="K345" s="51">
        <v>45637</v>
      </c>
      <c r="L345" s="82" t="s">
        <v>309</v>
      </c>
      <c r="M345" s="82" t="s">
        <v>50</v>
      </c>
      <c r="N345" s="82" t="s">
        <v>321</v>
      </c>
      <c r="O345" s="189">
        <v>560</v>
      </c>
      <c r="P345" s="195">
        <v>0</v>
      </c>
      <c r="Q345" s="195">
        <v>0</v>
      </c>
      <c r="R345" s="82" t="s">
        <v>289</v>
      </c>
      <c r="S345" s="82"/>
    </row>
    <row r="346" spans="7:19" ht="39" customHeight="1" x14ac:dyDescent="0.3">
      <c r="G346" s="82" t="s">
        <v>133</v>
      </c>
      <c r="H346" s="82" t="s">
        <v>339</v>
      </c>
      <c r="I346" s="82" t="s">
        <v>38</v>
      </c>
      <c r="J346" s="50">
        <v>45625</v>
      </c>
      <c r="K346" s="51">
        <v>45637</v>
      </c>
      <c r="L346" s="82" t="s">
        <v>309</v>
      </c>
      <c r="M346" s="82" t="s">
        <v>6</v>
      </c>
      <c r="N346" s="82" t="s">
        <v>311</v>
      </c>
      <c r="O346" s="189">
        <v>853</v>
      </c>
      <c r="P346" s="195">
        <v>8828</v>
      </c>
      <c r="Q346" s="195">
        <v>9023</v>
      </c>
      <c r="R346" s="82" t="s">
        <v>289</v>
      </c>
      <c r="S346" s="82"/>
    </row>
    <row r="347" spans="7:19" ht="39" customHeight="1" x14ac:dyDescent="0.3">
      <c r="G347" s="82" t="s">
        <v>256</v>
      </c>
      <c r="H347" s="82" t="s">
        <v>339</v>
      </c>
      <c r="I347" s="82" t="s">
        <v>38</v>
      </c>
      <c r="J347" s="50">
        <v>45625</v>
      </c>
      <c r="K347" s="51">
        <v>45637</v>
      </c>
      <c r="L347" s="82" t="s">
        <v>309</v>
      </c>
      <c r="M347" s="82" t="s">
        <v>6</v>
      </c>
      <c r="N347" s="82" t="s">
        <v>311</v>
      </c>
      <c r="O347" s="189">
        <v>833</v>
      </c>
      <c r="P347" s="195">
        <v>0</v>
      </c>
      <c r="Q347" s="195">
        <v>6529</v>
      </c>
      <c r="R347" s="82" t="s">
        <v>289</v>
      </c>
      <c r="S347" s="82"/>
    </row>
    <row r="348" spans="7:19" ht="39" customHeight="1" x14ac:dyDescent="0.3">
      <c r="G348" s="82" t="s">
        <v>78</v>
      </c>
      <c r="H348" s="82" t="s">
        <v>280</v>
      </c>
      <c r="I348" s="82" t="s">
        <v>111</v>
      </c>
      <c r="J348" s="50">
        <v>45636</v>
      </c>
      <c r="K348" s="51">
        <v>45636</v>
      </c>
      <c r="L348" s="82" t="s">
        <v>309</v>
      </c>
      <c r="M348" s="82" t="s">
        <v>50</v>
      </c>
      <c r="N348" s="82" t="s">
        <v>321</v>
      </c>
      <c r="O348" s="189">
        <v>580</v>
      </c>
      <c r="P348" s="195">
        <v>56935</v>
      </c>
      <c r="Q348" s="195">
        <v>0</v>
      </c>
      <c r="R348" s="82" t="s">
        <v>289</v>
      </c>
      <c r="S348" s="82"/>
    </row>
    <row r="349" spans="7:19" ht="39" customHeight="1" x14ac:dyDescent="0.3">
      <c r="G349" s="82" t="s">
        <v>58</v>
      </c>
      <c r="H349" s="82" t="s">
        <v>280</v>
      </c>
      <c r="I349" s="82" t="s">
        <v>11</v>
      </c>
      <c r="J349" s="50">
        <v>45635</v>
      </c>
      <c r="K349" s="51">
        <v>45635</v>
      </c>
      <c r="L349" s="82" t="s">
        <v>309</v>
      </c>
      <c r="M349" s="82" t="s">
        <v>50</v>
      </c>
      <c r="N349" s="82" t="s">
        <v>321</v>
      </c>
      <c r="O349" s="189">
        <v>553</v>
      </c>
      <c r="P349" s="195">
        <v>435</v>
      </c>
      <c r="Q349" s="195">
        <v>0</v>
      </c>
      <c r="R349" s="82" t="s">
        <v>289</v>
      </c>
      <c r="S349" s="82" t="s">
        <v>389</v>
      </c>
    </row>
    <row r="350" spans="7:19" ht="39" customHeight="1" x14ac:dyDescent="0.3">
      <c r="G350" s="82" t="s">
        <v>78</v>
      </c>
      <c r="H350" s="82" t="s">
        <v>280</v>
      </c>
      <c r="I350" s="82" t="s">
        <v>11</v>
      </c>
      <c r="J350" s="50">
        <v>45635</v>
      </c>
      <c r="K350" s="51">
        <v>45635</v>
      </c>
      <c r="L350" s="82" t="s">
        <v>309</v>
      </c>
      <c r="M350" s="82" t="s">
        <v>50</v>
      </c>
      <c r="N350" s="82" t="s">
        <v>321</v>
      </c>
      <c r="O350" s="189">
        <v>133</v>
      </c>
      <c r="P350" s="195">
        <v>56935</v>
      </c>
      <c r="Q350" s="195">
        <v>0</v>
      </c>
      <c r="R350" s="82" t="s">
        <v>289</v>
      </c>
      <c r="S350" s="82"/>
    </row>
    <row r="351" spans="7:19" ht="39" customHeight="1" x14ac:dyDescent="0.3">
      <c r="G351" s="82" t="s">
        <v>189</v>
      </c>
      <c r="H351" s="82" t="s">
        <v>390</v>
      </c>
      <c r="I351" s="82" t="s">
        <v>69</v>
      </c>
      <c r="J351" s="50">
        <v>45601</v>
      </c>
      <c r="K351" s="51">
        <v>45635</v>
      </c>
      <c r="L351" s="82" t="s">
        <v>309</v>
      </c>
      <c r="M351" s="82" t="s">
        <v>6</v>
      </c>
      <c r="N351" s="82" t="s">
        <v>311</v>
      </c>
      <c r="O351" s="189">
        <v>528</v>
      </c>
      <c r="P351" s="195">
        <v>0</v>
      </c>
      <c r="Q351" s="195">
        <v>0</v>
      </c>
      <c r="R351" s="82" t="s">
        <v>289</v>
      </c>
      <c r="S351" s="82"/>
    </row>
    <row r="352" spans="7:19" ht="39" customHeight="1" x14ac:dyDescent="0.3">
      <c r="G352" s="82" t="s">
        <v>142</v>
      </c>
      <c r="H352" s="82" t="s">
        <v>280</v>
      </c>
      <c r="I352" s="82" t="s">
        <v>111</v>
      </c>
      <c r="J352" s="50">
        <v>45635</v>
      </c>
      <c r="K352" s="51">
        <v>45635</v>
      </c>
      <c r="L352" s="82" t="s">
        <v>309</v>
      </c>
      <c r="M352" s="82" t="s">
        <v>6</v>
      </c>
      <c r="N352" s="82" t="s">
        <v>321</v>
      </c>
      <c r="O352" s="189">
        <v>477</v>
      </c>
      <c r="P352" s="195">
        <v>0</v>
      </c>
      <c r="Q352" s="195">
        <v>0</v>
      </c>
      <c r="R352" s="82" t="s">
        <v>289</v>
      </c>
      <c r="S352" s="82"/>
    </row>
    <row r="353" spans="7:19" ht="39" customHeight="1" x14ac:dyDescent="0.3">
      <c r="G353" s="82" t="s">
        <v>37</v>
      </c>
      <c r="H353" s="82" t="s">
        <v>390</v>
      </c>
      <c r="I353" s="82" t="s">
        <v>69</v>
      </c>
      <c r="J353" s="50">
        <v>45601</v>
      </c>
      <c r="K353" s="51">
        <v>45635</v>
      </c>
      <c r="L353" s="82" t="s">
        <v>309</v>
      </c>
      <c r="M353" s="82" t="s">
        <v>6</v>
      </c>
      <c r="N353" s="82" t="s">
        <v>311</v>
      </c>
      <c r="O353" s="189">
        <v>470</v>
      </c>
      <c r="P353" s="195">
        <v>0</v>
      </c>
      <c r="Q353" s="195">
        <v>0</v>
      </c>
      <c r="R353" s="82" t="s">
        <v>289</v>
      </c>
      <c r="S353" s="82"/>
    </row>
    <row r="354" spans="7:19" ht="39" customHeight="1" x14ac:dyDescent="0.3">
      <c r="G354" s="82" t="s">
        <v>87</v>
      </c>
      <c r="H354" s="82" t="s">
        <v>391</v>
      </c>
      <c r="I354" s="82" t="s">
        <v>69</v>
      </c>
      <c r="J354" s="50">
        <v>45596</v>
      </c>
      <c r="K354" s="51">
        <v>45635</v>
      </c>
      <c r="L354" s="82" t="s">
        <v>309</v>
      </c>
      <c r="M354" s="82" t="s">
        <v>6</v>
      </c>
      <c r="N354" s="82" t="s">
        <v>311</v>
      </c>
      <c r="O354" s="189">
        <v>470</v>
      </c>
      <c r="P354" s="195">
        <v>1</v>
      </c>
      <c r="Q354" s="195">
        <v>0</v>
      </c>
      <c r="R354" s="82" t="s">
        <v>289</v>
      </c>
      <c r="S354" s="82"/>
    </row>
    <row r="355" spans="7:19" ht="39" customHeight="1" x14ac:dyDescent="0.3">
      <c r="G355" s="82" t="s">
        <v>58</v>
      </c>
      <c r="H355" s="82" t="s">
        <v>280</v>
      </c>
      <c r="I355" s="82" t="s">
        <v>121</v>
      </c>
      <c r="J355" s="50">
        <v>45633</v>
      </c>
      <c r="K355" s="51">
        <v>45633</v>
      </c>
      <c r="L355" s="82" t="s">
        <v>309</v>
      </c>
      <c r="M355" s="82" t="s">
        <v>50</v>
      </c>
      <c r="N355" s="82" t="s">
        <v>321</v>
      </c>
      <c r="O355" s="189">
        <v>380</v>
      </c>
      <c r="P355" s="195">
        <v>435</v>
      </c>
      <c r="Q355" s="195">
        <v>0</v>
      </c>
      <c r="R355" s="82" t="s">
        <v>289</v>
      </c>
      <c r="S355" s="82"/>
    </row>
    <row r="356" spans="7:19" ht="39" customHeight="1" x14ac:dyDescent="0.3">
      <c r="G356" s="82" t="s">
        <v>260</v>
      </c>
      <c r="H356" s="82" t="s">
        <v>280</v>
      </c>
      <c r="I356" s="82" t="s">
        <v>88</v>
      </c>
      <c r="J356" s="50">
        <v>45633</v>
      </c>
      <c r="K356" s="51">
        <v>45633</v>
      </c>
      <c r="L356" s="82" t="s">
        <v>309</v>
      </c>
      <c r="M356" s="82" t="s">
        <v>50</v>
      </c>
      <c r="N356" s="82" t="s">
        <v>321</v>
      </c>
      <c r="O356" s="189">
        <v>293</v>
      </c>
      <c r="P356" s="195">
        <v>0</v>
      </c>
      <c r="Q356" s="195">
        <v>0</v>
      </c>
      <c r="R356" s="82" t="s">
        <v>289</v>
      </c>
      <c r="S356" s="82"/>
    </row>
    <row r="357" spans="7:19" ht="39" customHeight="1" x14ac:dyDescent="0.3">
      <c r="G357" s="82" t="s">
        <v>14</v>
      </c>
      <c r="H357" s="82" t="s">
        <v>280</v>
      </c>
      <c r="I357" s="82" t="s">
        <v>121</v>
      </c>
      <c r="J357" s="50">
        <v>45633</v>
      </c>
      <c r="K357" s="51">
        <v>45633</v>
      </c>
      <c r="L357" s="82" t="s">
        <v>309</v>
      </c>
      <c r="M357" s="82" t="s">
        <v>71</v>
      </c>
      <c r="N357" s="82" t="s">
        <v>321</v>
      </c>
      <c r="O357" s="189">
        <v>119</v>
      </c>
      <c r="P357" s="195">
        <v>0</v>
      </c>
      <c r="Q357" s="195">
        <v>0</v>
      </c>
      <c r="R357" s="82" t="s">
        <v>289</v>
      </c>
      <c r="S357" s="82"/>
    </row>
    <row r="358" spans="7:19" ht="39" customHeight="1" x14ac:dyDescent="0.3">
      <c r="G358" s="82" t="s">
        <v>154</v>
      </c>
      <c r="H358" s="82" t="s">
        <v>345</v>
      </c>
      <c r="I358" s="82" t="s">
        <v>69</v>
      </c>
      <c r="J358" s="50">
        <v>45619</v>
      </c>
      <c r="K358" s="51">
        <v>45633</v>
      </c>
      <c r="L358" s="82" t="s">
        <v>309</v>
      </c>
      <c r="M358" s="82" t="s">
        <v>6</v>
      </c>
      <c r="N358" s="82" t="s">
        <v>311</v>
      </c>
      <c r="O358" s="189">
        <v>458</v>
      </c>
      <c r="P358" s="195">
        <v>3633</v>
      </c>
      <c r="Q358" s="195">
        <v>0</v>
      </c>
      <c r="R358" s="82" t="s">
        <v>289</v>
      </c>
      <c r="S358" s="82"/>
    </row>
    <row r="359" spans="7:19" ht="39" customHeight="1" x14ac:dyDescent="0.3">
      <c r="G359" s="82" t="s">
        <v>9</v>
      </c>
      <c r="H359" s="82" t="s">
        <v>345</v>
      </c>
      <c r="I359" s="82" t="s">
        <v>69</v>
      </c>
      <c r="J359" s="50">
        <v>45616</v>
      </c>
      <c r="K359" s="51">
        <v>45633</v>
      </c>
      <c r="L359" s="82" t="s">
        <v>309</v>
      </c>
      <c r="M359" s="82" t="s">
        <v>6</v>
      </c>
      <c r="N359" s="82" t="s">
        <v>311</v>
      </c>
      <c r="O359" s="189">
        <v>1031</v>
      </c>
      <c r="P359" s="195">
        <v>5077</v>
      </c>
      <c r="Q359" s="195">
        <v>0</v>
      </c>
      <c r="R359" s="82" t="s">
        <v>295</v>
      </c>
      <c r="S359" s="82"/>
    </row>
    <row r="360" spans="7:19" ht="39" customHeight="1" x14ac:dyDescent="0.3">
      <c r="G360" s="82" t="s">
        <v>78</v>
      </c>
      <c r="H360" s="82" t="s">
        <v>280</v>
      </c>
      <c r="I360" s="82" t="s">
        <v>111</v>
      </c>
      <c r="J360" s="50">
        <v>45632</v>
      </c>
      <c r="K360" s="51">
        <v>45632</v>
      </c>
      <c r="L360" s="82" t="s">
        <v>309</v>
      </c>
      <c r="M360" s="82" t="s">
        <v>50</v>
      </c>
      <c r="N360" s="82" t="s">
        <v>321</v>
      </c>
      <c r="O360" s="189">
        <v>1253</v>
      </c>
      <c r="P360" s="195">
        <v>0</v>
      </c>
      <c r="Q360" s="195">
        <v>0</v>
      </c>
      <c r="R360" s="82" t="s">
        <v>289</v>
      </c>
      <c r="S360" s="82"/>
    </row>
    <row r="361" spans="7:19" ht="39" customHeight="1" x14ac:dyDescent="0.3">
      <c r="G361" s="82" t="s">
        <v>142</v>
      </c>
      <c r="H361" s="82" t="s">
        <v>280</v>
      </c>
      <c r="I361" s="82" t="s">
        <v>38</v>
      </c>
      <c r="J361" s="50">
        <v>45632</v>
      </c>
      <c r="K361" s="51">
        <v>45632</v>
      </c>
      <c r="L361" s="82" t="s">
        <v>309</v>
      </c>
      <c r="M361" s="82" t="s">
        <v>50</v>
      </c>
      <c r="N361" s="82" t="s">
        <v>321</v>
      </c>
      <c r="O361" s="189">
        <v>1013</v>
      </c>
      <c r="P361" s="195">
        <v>0</v>
      </c>
      <c r="Q361" s="195">
        <v>0</v>
      </c>
      <c r="R361" s="82" t="s">
        <v>289</v>
      </c>
      <c r="S361" s="82"/>
    </row>
    <row r="362" spans="7:19" ht="39" customHeight="1" x14ac:dyDescent="0.3">
      <c r="G362" s="82" t="s">
        <v>99</v>
      </c>
      <c r="H362" s="82" t="s">
        <v>385</v>
      </c>
      <c r="I362" s="82" t="s">
        <v>79</v>
      </c>
      <c r="J362" s="50">
        <v>45632</v>
      </c>
      <c r="K362" s="51">
        <v>45632</v>
      </c>
      <c r="L362" s="82" t="s">
        <v>309</v>
      </c>
      <c r="M362" s="82" t="s">
        <v>50</v>
      </c>
      <c r="N362" s="82" t="s">
        <v>7</v>
      </c>
      <c r="O362" s="189">
        <v>175</v>
      </c>
      <c r="P362" s="195">
        <v>0</v>
      </c>
      <c r="Q362" s="195">
        <v>0</v>
      </c>
      <c r="R362" s="82" t="s">
        <v>289</v>
      </c>
      <c r="S362" s="82"/>
    </row>
    <row r="363" spans="7:19" ht="39" customHeight="1" x14ac:dyDescent="0.3">
      <c r="G363" s="82" t="s">
        <v>392</v>
      </c>
      <c r="H363" s="82" t="s">
        <v>393</v>
      </c>
      <c r="I363" s="82" t="s">
        <v>79</v>
      </c>
      <c r="J363" s="50">
        <v>45632</v>
      </c>
      <c r="K363" s="51">
        <v>45632</v>
      </c>
      <c r="L363" s="82" t="s">
        <v>309</v>
      </c>
      <c r="M363" s="82" t="s">
        <v>71</v>
      </c>
      <c r="N363" s="82" t="s">
        <v>321</v>
      </c>
      <c r="O363" s="189">
        <v>73</v>
      </c>
      <c r="P363" s="195">
        <v>0</v>
      </c>
      <c r="Q363" s="195">
        <v>0</v>
      </c>
      <c r="R363" s="82" t="s">
        <v>289</v>
      </c>
      <c r="S363" s="82"/>
    </row>
    <row r="364" spans="7:19" ht="39" customHeight="1" x14ac:dyDescent="0.3">
      <c r="G364" s="82" t="s">
        <v>263</v>
      </c>
      <c r="H364" s="82" t="s">
        <v>280</v>
      </c>
      <c r="I364" s="82" t="s">
        <v>111</v>
      </c>
      <c r="J364" s="50">
        <v>45631</v>
      </c>
      <c r="K364" s="51">
        <v>45631</v>
      </c>
      <c r="L364" s="82" t="s">
        <v>309</v>
      </c>
      <c r="M364" s="82" t="s">
        <v>50</v>
      </c>
      <c r="N364" s="82" t="s">
        <v>321</v>
      </c>
      <c r="O364" s="189">
        <v>326</v>
      </c>
      <c r="P364" s="195">
        <v>0</v>
      </c>
      <c r="Q364" s="195">
        <v>0</v>
      </c>
      <c r="R364" s="82" t="s">
        <v>295</v>
      </c>
      <c r="S364" s="82"/>
    </row>
    <row r="365" spans="7:19" ht="39" customHeight="1" x14ac:dyDescent="0.3">
      <c r="G365" s="82" t="s">
        <v>58</v>
      </c>
      <c r="H365" s="82" t="s">
        <v>280</v>
      </c>
      <c r="I365" s="82" t="s">
        <v>88</v>
      </c>
      <c r="J365" s="50">
        <v>45631</v>
      </c>
      <c r="K365" s="51">
        <v>45631</v>
      </c>
      <c r="L365" s="82" t="s">
        <v>309</v>
      </c>
      <c r="M365" s="82" t="s">
        <v>6</v>
      </c>
      <c r="N365" s="82" t="s">
        <v>321</v>
      </c>
      <c r="O365" s="189">
        <v>285</v>
      </c>
      <c r="P365" s="195">
        <v>0</v>
      </c>
      <c r="Q365" s="195">
        <v>0</v>
      </c>
      <c r="R365" s="82" t="s">
        <v>289</v>
      </c>
      <c r="S365" s="82"/>
    </row>
    <row r="366" spans="7:19" ht="39" customHeight="1" x14ac:dyDescent="0.3">
      <c r="G366" s="82" t="s">
        <v>249</v>
      </c>
      <c r="H366" s="82" t="s">
        <v>307</v>
      </c>
      <c r="I366" s="82" t="s">
        <v>38</v>
      </c>
      <c r="J366" s="50">
        <v>45607</v>
      </c>
      <c r="K366" s="51">
        <v>45630</v>
      </c>
      <c r="L366" s="82" t="s">
        <v>309</v>
      </c>
      <c r="M366" s="82" t="s">
        <v>6</v>
      </c>
      <c r="N366" s="82" t="s">
        <v>311</v>
      </c>
      <c r="O366" s="189">
        <v>472</v>
      </c>
      <c r="P366" s="195">
        <v>0</v>
      </c>
      <c r="Q366" s="195">
        <v>4003</v>
      </c>
      <c r="R366" s="82" t="s">
        <v>289</v>
      </c>
      <c r="S366" s="82"/>
    </row>
    <row r="367" spans="7:19" ht="39" customHeight="1" x14ac:dyDescent="0.3">
      <c r="G367" s="82" t="s">
        <v>165</v>
      </c>
      <c r="H367" s="82" t="s">
        <v>378</v>
      </c>
      <c r="I367" s="82" t="s">
        <v>69</v>
      </c>
      <c r="J367" s="50">
        <v>45608</v>
      </c>
      <c r="K367" s="51">
        <v>45630</v>
      </c>
      <c r="L367" s="82" t="s">
        <v>309</v>
      </c>
      <c r="M367" s="82" t="s">
        <v>6</v>
      </c>
      <c r="N367" s="82" t="s">
        <v>7</v>
      </c>
      <c r="O367" s="189">
        <v>446</v>
      </c>
      <c r="P367" s="195">
        <v>14867</v>
      </c>
      <c r="Q367" s="195">
        <v>15145</v>
      </c>
      <c r="R367" s="82" t="s">
        <v>295</v>
      </c>
      <c r="S367" s="82"/>
    </row>
    <row r="368" spans="7:19" ht="39" customHeight="1" x14ac:dyDescent="0.3">
      <c r="G368" s="82" t="s">
        <v>259</v>
      </c>
      <c r="H368" s="82" t="s">
        <v>307</v>
      </c>
      <c r="I368" s="82" t="s">
        <v>38</v>
      </c>
      <c r="J368" s="50">
        <v>45607</v>
      </c>
      <c r="K368" s="51">
        <v>45630</v>
      </c>
      <c r="L368" s="82" t="s">
        <v>309</v>
      </c>
      <c r="M368" s="82" t="s">
        <v>6</v>
      </c>
      <c r="N368" s="82" t="s">
        <v>311</v>
      </c>
      <c r="O368" s="189">
        <v>988</v>
      </c>
      <c r="P368" s="195">
        <v>0</v>
      </c>
      <c r="Q368" s="195">
        <v>10898</v>
      </c>
      <c r="R368" s="82" t="s">
        <v>289</v>
      </c>
      <c r="S368" s="82"/>
    </row>
    <row r="369" spans="7:19" ht="39" customHeight="1" x14ac:dyDescent="0.3">
      <c r="G369" s="82" t="s">
        <v>126</v>
      </c>
      <c r="H369" s="82" t="s">
        <v>378</v>
      </c>
      <c r="I369" s="82" t="s">
        <v>69</v>
      </c>
      <c r="J369" s="50">
        <v>45608</v>
      </c>
      <c r="K369" s="51">
        <v>45630</v>
      </c>
      <c r="L369" s="82" t="s">
        <v>309</v>
      </c>
      <c r="M369" s="82" t="s">
        <v>6</v>
      </c>
      <c r="N369" s="82" t="s">
        <v>7</v>
      </c>
      <c r="O369" s="189">
        <v>402</v>
      </c>
      <c r="P369" s="195">
        <v>23553</v>
      </c>
      <c r="Q369" s="195">
        <v>24254</v>
      </c>
      <c r="R369" s="82" t="s">
        <v>295</v>
      </c>
      <c r="S369" s="82"/>
    </row>
    <row r="370" spans="7:19" ht="39" customHeight="1" x14ac:dyDescent="0.3">
      <c r="G370" s="82" t="s">
        <v>263</v>
      </c>
      <c r="H370" s="82" t="s">
        <v>280</v>
      </c>
      <c r="I370" s="82" t="s">
        <v>88</v>
      </c>
      <c r="J370" s="50">
        <v>45629</v>
      </c>
      <c r="K370" s="51">
        <v>45629</v>
      </c>
      <c r="L370" s="82" t="s">
        <v>309</v>
      </c>
      <c r="M370" s="82" t="s">
        <v>50</v>
      </c>
      <c r="N370" s="82" t="s">
        <v>321</v>
      </c>
      <c r="O370" s="189">
        <v>740</v>
      </c>
      <c r="P370" s="195">
        <v>0</v>
      </c>
      <c r="Q370" s="195">
        <v>0</v>
      </c>
      <c r="R370" s="82" t="s">
        <v>289</v>
      </c>
      <c r="S370" s="82"/>
    </row>
    <row r="371" spans="7:19" ht="39" customHeight="1" x14ac:dyDescent="0.3">
      <c r="G371" s="82" t="s">
        <v>149</v>
      </c>
      <c r="H371" s="82" t="s">
        <v>280</v>
      </c>
      <c r="I371" s="82" t="s">
        <v>38</v>
      </c>
      <c r="J371" s="50">
        <v>45629</v>
      </c>
      <c r="K371" s="51">
        <v>45629</v>
      </c>
      <c r="L371" s="82" t="s">
        <v>309</v>
      </c>
      <c r="M371" s="82" t="s">
        <v>50</v>
      </c>
      <c r="N371" s="82" t="s">
        <v>321</v>
      </c>
      <c r="O371" s="189">
        <v>662</v>
      </c>
      <c r="P371" s="195">
        <v>0</v>
      </c>
      <c r="Q371" s="195">
        <v>0</v>
      </c>
      <c r="R371" s="82" t="s">
        <v>289</v>
      </c>
      <c r="S371" s="82"/>
    </row>
    <row r="372" spans="7:19" ht="39" customHeight="1" x14ac:dyDescent="0.3">
      <c r="G372" s="82" t="s">
        <v>13</v>
      </c>
      <c r="H372" s="82" t="s">
        <v>312</v>
      </c>
      <c r="I372" s="82" t="s">
        <v>69</v>
      </c>
      <c r="J372" s="50">
        <v>45614</v>
      </c>
      <c r="K372" s="51">
        <v>45628</v>
      </c>
      <c r="L372" s="82" t="s">
        <v>309</v>
      </c>
      <c r="M372" s="82" t="s">
        <v>6</v>
      </c>
      <c r="N372" s="82" t="s">
        <v>311</v>
      </c>
      <c r="O372" s="189">
        <v>607</v>
      </c>
      <c r="P372" s="195">
        <v>0</v>
      </c>
      <c r="Q372" s="195">
        <v>20628</v>
      </c>
      <c r="R372" s="82" t="s">
        <v>289</v>
      </c>
      <c r="S372" s="82"/>
    </row>
    <row r="373" spans="7:19" ht="39" customHeight="1" x14ac:dyDescent="0.3">
      <c r="G373" s="82" t="s">
        <v>259</v>
      </c>
      <c r="H373" s="82" t="s">
        <v>307</v>
      </c>
      <c r="I373" s="82" t="s">
        <v>59</v>
      </c>
      <c r="J373" s="50">
        <v>45626</v>
      </c>
      <c r="K373" s="51">
        <v>45626</v>
      </c>
      <c r="L373" s="82" t="s">
        <v>309</v>
      </c>
      <c r="M373" s="82" t="s">
        <v>50</v>
      </c>
      <c r="N373" s="82" t="s">
        <v>7</v>
      </c>
      <c r="O373" s="189">
        <v>298</v>
      </c>
      <c r="P373" s="195">
        <v>0</v>
      </c>
      <c r="Q373" s="195">
        <v>0</v>
      </c>
      <c r="R373" s="82" t="s">
        <v>289</v>
      </c>
      <c r="S373" s="82" t="s">
        <v>394</v>
      </c>
    </row>
    <row r="374" spans="7:19" ht="39" customHeight="1" x14ac:dyDescent="0.3">
      <c r="G374" s="82" t="s">
        <v>395</v>
      </c>
      <c r="H374" s="82" t="s">
        <v>280</v>
      </c>
      <c r="I374" s="82" t="s">
        <v>127</v>
      </c>
      <c r="J374" s="50">
        <v>45625</v>
      </c>
      <c r="K374" s="51">
        <v>45625</v>
      </c>
      <c r="L374" s="82" t="s">
        <v>309</v>
      </c>
      <c r="M374" s="82" t="s">
        <v>50</v>
      </c>
      <c r="N374" s="82" t="s">
        <v>321</v>
      </c>
      <c r="O374" s="189">
        <v>414</v>
      </c>
      <c r="P374" s="195">
        <v>0</v>
      </c>
      <c r="Q374" s="195">
        <v>0</v>
      </c>
      <c r="R374" s="82" t="s">
        <v>289</v>
      </c>
      <c r="S374" s="82" t="s">
        <v>372</v>
      </c>
    </row>
    <row r="375" spans="7:19" ht="39" customHeight="1" x14ac:dyDescent="0.3">
      <c r="G375" s="82" t="s">
        <v>15</v>
      </c>
      <c r="H375" s="82" t="s">
        <v>386</v>
      </c>
      <c r="I375" s="82" t="s">
        <v>121</v>
      </c>
      <c r="J375" s="50">
        <v>45625</v>
      </c>
      <c r="K375" s="51">
        <v>45625</v>
      </c>
      <c r="L375" s="82" t="s">
        <v>309</v>
      </c>
      <c r="M375" s="82" t="s">
        <v>50</v>
      </c>
      <c r="N375" s="82" t="s">
        <v>7</v>
      </c>
      <c r="O375" s="189">
        <v>646</v>
      </c>
      <c r="P375" s="195">
        <v>0</v>
      </c>
      <c r="Q375" s="195">
        <v>0</v>
      </c>
      <c r="R375" s="82" t="s">
        <v>289</v>
      </c>
      <c r="S375" s="82" t="s">
        <v>372</v>
      </c>
    </row>
    <row r="376" spans="7:19" ht="39" customHeight="1" x14ac:dyDescent="0.3">
      <c r="G376" s="82" t="s">
        <v>256</v>
      </c>
      <c r="H376" s="82" t="s">
        <v>339</v>
      </c>
      <c r="I376" s="82" t="s">
        <v>69</v>
      </c>
      <c r="J376" s="50">
        <v>45610</v>
      </c>
      <c r="K376" s="51">
        <v>45625</v>
      </c>
      <c r="L376" s="82" t="s">
        <v>309</v>
      </c>
      <c r="M376" s="82" t="s">
        <v>6</v>
      </c>
      <c r="N376" s="82" t="s">
        <v>311</v>
      </c>
      <c r="O376" s="189">
        <v>977</v>
      </c>
      <c r="P376" s="195">
        <v>6262</v>
      </c>
      <c r="Q376" s="195">
        <v>6405</v>
      </c>
      <c r="R376" s="82" t="s">
        <v>289</v>
      </c>
      <c r="S376" s="82"/>
    </row>
    <row r="377" spans="7:19" ht="39" customHeight="1" x14ac:dyDescent="0.3">
      <c r="G377" s="82" t="s">
        <v>261</v>
      </c>
      <c r="H377" s="82" t="s">
        <v>320</v>
      </c>
      <c r="I377" s="82" t="s">
        <v>69</v>
      </c>
      <c r="J377" s="50">
        <v>45566</v>
      </c>
      <c r="K377" s="51">
        <v>45624</v>
      </c>
      <c r="L377" s="82" t="s">
        <v>309</v>
      </c>
      <c r="M377" s="82" t="s">
        <v>61</v>
      </c>
      <c r="N377" s="82" t="s">
        <v>340</v>
      </c>
      <c r="O377" s="189">
        <v>0</v>
      </c>
      <c r="P377" s="195">
        <v>387</v>
      </c>
      <c r="Q377" s="195">
        <v>387</v>
      </c>
      <c r="R377" s="82" t="s">
        <v>295</v>
      </c>
      <c r="S377" s="82"/>
    </row>
    <row r="378" spans="7:19" ht="39" customHeight="1" x14ac:dyDescent="0.3">
      <c r="G378" s="82" t="s">
        <v>258</v>
      </c>
      <c r="H378" s="82" t="s">
        <v>319</v>
      </c>
      <c r="I378" s="82" t="s">
        <v>69</v>
      </c>
      <c r="J378" s="50">
        <v>45566</v>
      </c>
      <c r="K378" s="51">
        <v>45624</v>
      </c>
      <c r="L378" s="82" t="s">
        <v>309</v>
      </c>
      <c r="M378" s="82" t="s">
        <v>61</v>
      </c>
      <c r="N378" s="82" t="s">
        <v>340</v>
      </c>
      <c r="O378" s="189">
        <v>0</v>
      </c>
      <c r="P378" s="195">
        <v>1017</v>
      </c>
      <c r="Q378" s="195">
        <v>1017</v>
      </c>
      <c r="R378" s="82" t="s">
        <v>295</v>
      </c>
      <c r="S378" s="82"/>
    </row>
    <row r="379" spans="7:19" ht="39" customHeight="1" x14ac:dyDescent="0.3">
      <c r="G379" s="82" t="s">
        <v>395</v>
      </c>
      <c r="H379" s="82" t="s">
        <v>280</v>
      </c>
      <c r="I379" s="82" t="s">
        <v>79</v>
      </c>
      <c r="J379" s="50">
        <v>45623</v>
      </c>
      <c r="K379" s="51">
        <v>45623</v>
      </c>
      <c r="L379" s="82" t="s">
        <v>309</v>
      </c>
      <c r="M379" s="82" t="s">
        <v>50</v>
      </c>
      <c r="N379" s="82" t="s">
        <v>321</v>
      </c>
      <c r="O379" s="189">
        <v>996</v>
      </c>
      <c r="P379" s="195">
        <v>0</v>
      </c>
      <c r="Q379" s="195">
        <v>0</v>
      </c>
      <c r="R379" s="82" t="s">
        <v>289</v>
      </c>
      <c r="S379" s="82"/>
    </row>
    <row r="380" spans="7:19" ht="39" customHeight="1" x14ac:dyDescent="0.3">
      <c r="G380" s="82" t="s">
        <v>396</v>
      </c>
      <c r="H380" s="82" t="s">
        <v>334</v>
      </c>
      <c r="I380" s="82" t="s">
        <v>38</v>
      </c>
      <c r="J380" s="50">
        <v>45623</v>
      </c>
      <c r="K380" s="51">
        <v>45623</v>
      </c>
      <c r="L380" s="82" t="s">
        <v>309</v>
      </c>
      <c r="M380" s="82" t="s">
        <v>71</v>
      </c>
      <c r="N380" s="82" t="s">
        <v>7</v>
      </c>
      <c r="O380" s="189">
        <v>25</v>
      </c>
      <c r="P380" s="195">
        <v>0</v>
      </c>
      <c r="Q380" s="195">
        <v>0</v>
      </c>
      <c r="R380" s="82" t="s">
        <v>289</v>
      </c>
      <c r="S380" s="82"/>
    </row>
    <row r="381" spans="7:19" ht="39" customHeight="1" x14ac:dyDescent="0.3">
      <c r="G381" s="82" t="s">
        <v>99</v>
      </c>
      <c r="H381" s="82" t="s">
        <v>385</v>
      </c>
      <c r="I381" s="82" t="s">
        <v>69</v>
      </c>
      <c r="J381" s="50">
        <v>45608</v>
      </c>
      <c r="K381" s="51">
        <v>45623</v>
      </c>
      <c r="L381" s="82" t="s">
        <v>309</v>
      </c>
      <c r="M381" s="82" t="s">
        <v>6</v>
      </c>
      <c r="N381" s="82" t="s">
        <v>311</v>
      </c>
      <c r="O381" s="189">
        <v>605</v>
      </c>
      <c r="P381" s="195">
        <v>0</v>
      </c>
      <c r="Q381" s="195">
        <v>0</v>
      </c>
      <c r="R381" s="82" t="s">
        <v>289</v>
      </c>
      <c r="S381" s="82"/>
    </row>
    <row r="382" spans="7:19" ht="39" customHeight="1" x14ac:dyDescent="0.3">
      <c r="G382" s="82" t="s">
        <v>158</v>
      </c>
      <c r="H382" s="82" t="s">
        <v>385</v>
      </c>
      <c r="I382" s="82" t="s">
        <v>69</v>
      </c>
      <c r="J382" s="50">
        <v>45608</v>
      </c>
      <c r="K382" s="51">
        <v>45623</v>
      </c>
      <c r="L382" s="82" t="s">
        <v>309</v>
      </c>
      <c r="M382" s="82" t="s">
        <v>6</v>
      </c>
      <c r="N382" s="82" t="s">
        <v>311</v>
      </c>
      <c r="O382" s="189">
        <v>508</v>
      </c>
      <c r="P382" s="195">
        <v>0</v>
      </c>
      <c r="Q382" s="195">
        <v>7045</v>
      </c>
      <c r="R382" s="82" t="s">
        <v>295</v>
      </c>
      <c r="S382" s="82"/>
    </row>
    <row r="383" spans="7:19" ht="39" customHeight="1" x14ac:dyDescent="0.3">
      <c r="G383" s="82" t="s">
        <v>260</v>
      </c>
      <c r="H383" s="82" t="s">
        <v>280</v>
      </c>
      <c r="I383" s="82" t="s">
        <v>59</v>
      </c>
      <c r="J383" s="50">
        <v>45622</v>
      </c>
      <c r="K383" s="51">
        <v>45622</v>
      </c>
      <c r="L383" s="82" t="s">
        <v>309</v>
      </c>
      <c r="M383" s="82" t="s">
        <v>6</v>
      </c>
      <c r="N383" s="82" t="s">
        <v>321</v>
      </c>
      <c r="O383" s="189">
        <v>293</v>
      </c>
      <c r="P383" s="195">
        <v>0</v>
      </c>
      <c r="Q383" s="195">
        <v>0</v>
      </c>
      <c r="R383" s="82" t="s">
        <v>289</v>
      </c>
      <c r="S383" s="82"/>
    </row>
    <row r="384" spans="7:19" ht="39" customHeight="1" x14ac:dyDescent="0.3">
      <c r="G384" s="82" t="s">
        <v>15</v>
      </c>
      <c r="H384" s="82" t="s">
        <v>386</v>
      </c>
      <c r="I384" s="82" t="s">
        <v>121</v>
      </c>
      <c r="J384" s="50">
        <v>45602</v>
      </c>
      <c r="K384" s="51">
        <v>45622</v>
      </c>
      <c r="L384" s="82" t="s">
        <v>309</v>
      </c>
      <c r="M384" s="82" t="s">
        <v>6</v>
      </c>
      <c r="N384" s="82" t="s">
        <v>311</v>
      </c>
      <c r="O384" s="189">
        <v>1510</v>
      </c>
      <c r="P384" s="195">
        <v>9702</v>
      </c>
      <c r="Q384" s="195">
        <v>10146</v>
      </c>
      <c r="R384" s="82" t="s">
        <v>289</v>
      </c>
      <c r="S384" s="82"/>
    </row>
    <row r="385" spans="7:19" ht="39" customHeight="1" x14ac:dyDescent="0.3">
      <c r="G385" s="82" t="s">
        <v>263</v>
      </c>
      <c r="H385" s="82" t="s">
        <v>280</v>
      </c>
      <c r="I385" s="82" t="s">
        <v>111</v>
      </c>
      <c r="J385" s="50">
        <v>45621</v>
      </c>
      <c r="K385" s="51">
        <v>45621</v>
      </c>
      <c r="L385" s="82" t="s">
        <v>309</v>
      </c>
      <c r="M385" s="82" t="s">
        <v>50</v>
      </c>
      <c r="N385" s="82" t="s">
        <v>321</v>
      </c>
      <c r="O385" s="189">
        <v>815</v>
      </c>
      <c r="P385" s="195">
        <v>0</v>
      </c>
      <c r="Q385" s="195">
        <v>0</v>
      </c>
      <c r="R385" s="82" t="s">
        <v>289</v>
      </c>
      <c r="S385" s="82"/>
    </row>
    <row r="386" spans="7:19" ht="39" customHeight="1" x14ac:dyDescent="0.3">
      <c r="G386" s="82" t="s">
        <v>214</v>
      </c>
      <c r="H386" s="82" t="s">
        <v>334</v>
      </c>
      <c r="I386" s="82" t="s">
        <v>69</v>
      </c>
      <c r="J386" s="50">
        <v>45595</v>
      </c>
      <c r="K386" s="51">
        <v>45621</v>
      </c>
      <c r="L386" s="82" t="s">
        <v>309</v>
      </c>
      <c r="M386" s="82" t="s">
        <v>6</v>
      </c>
      <c r="N386" s="82" t="s">
        <v>311</v>
      </c>
      <c r="O386" s="189">
        <v>526</v>
      </c>
      <c r="P386" s="195">
        <v>0</v>
      </c>
      <c r="Q386" s="195">
        <v>0</v>
      </c>
      <c r="R386" s="82" t="s">
        <v>289</v>
      </c>
      <c r="S386" s="82"/>
    </row>
    <row r="387" spans="7:19" ht="39" customHeight="1" x14ac:dyDescent="0.3">
      <c r="G387" s="82" t="s">
        <v>191</v>
      </c>
      <c r="H387" s="82" t="s">
        <v>334</v>
      </c>
      <c r="I387" s="82" t="s">
        <v>69</v>
      </c>
      <c r="J387" s="50">
        <v>45595</v>
      </c>
      <c r="K387" s="51">
        <v>45621</v>
      </c>
      <c r="L387" s="82" t="s">
        <v>309</v>
      </c>
      <c r="M387" s="82" t="s">
        <v>6</v>
      </c>
      <c r="N387" s="82" t="s">
        <v>311</v>
      </c>
      <c r="O387" s="189">
        <v>526</v>
      </c>
      <c r="P387" s="195">
        <v>0</v>
      </c>
      <c r="Q387" s="195">
        <v>0</v>
      </c>
      <c r="R387" s="82" t="s">
        <v>289</v>
      </c>
      <c r="S387" s="82"/>
    </row>
    <row r="388" spans="7:19" ht="39" customHeight="1" x14ac:dyDescent="0.3">
      <c r="G388" s="82" t="s">
        <v>263</v>
      </c>
      <c r="H388" s="82" t="s">
        <v>280</v>
      </c>
      <c r="I388" s="82" t="s">
        <v>11</v>
      </c>
      <c r="J388" s="50">
        <v>45617</v>
      </c>
      <c r="K388" s="51">
        <v>45617</v>
      </c>
      <c r="L388" s="82" t="s">
        <v>309</v>
      </c>
      <c r="M388" s="82" t="s">
        <v>50</v>
      </c>
      <c r="N388" s="82" t="s">
        <v>321</v>
      </c>
      <c r="O388" s="189">
        <v>1131</v>
      </c>
      <c r="P388" s="195">
        <v>0</v>
      </c>
      <c r="Q388" s="195">
        <v>0</v>
      </c>
      <c r="R388" s="82" t="s">
        <v>289</v>
      </c>
      <c r="S388" s="82"/>
    </row>
    <row r="389" spans="7:19" ht="39" customHeight="1" x14ac:dyDescent="0.3">
      <c r="G389" s="82" t="s">
        <v>149</v>
      </c>
      <c r="H389" s="82" t="s">
        <v>388</v>
      </c>
      <c r="I389" s="82" t="s">
        <v>150</v>
      </c>
      <c r="J389" s="50">
        <v>45617</v>
      </c>
      <c r="K389" s="51">
        <v>45617</v>
      </c>
      <c r="L389" s="82" t="s">
        <v>309</v>
      </c>
      <c r="M389" s="82" t="s">
        <v>50</v>
      </c>
      <c r="N389" s="82" t="s">
        <v>321</v>
      </c>
      <c r="O389" s="189">
        <v>620</v>
      </c>
      <c r="P389" s="195">
        <v>0</v>
      </c>
      <c r="Q389" s="195">
        <v>0</v>
      </c>
      <c r="R389" s="82" t="s">
        <v>289</v>
      </c>
      <c r="S389" s="82"/>
    </row>
    <row r="390" spans="7:19" ht="39" customHeight="1" x14ac:dyDescent="0.3">
      <c r="G390" s="82" t="s">
        <v>170</v>
      </c>
      <c r="H390" s="82" t="s">
        <v>388</v>
      </c>
      <c r="I390" s="82" t="s">
        <v>88</v>
      </c>
      <c r="J390" s="50">
        <v>45607</v>
      </c>
      <c r="K390" s="51">
        <v>45617</v>
      </c>
      <c r="L390" s="82" t="s">
        <v>309</v>
      </c>
      <c r="M390" s="82" t="s">
        <v>6</v>
      </c>
      <c r="N390" s="82" t="s">
        <v>321</v>
      </c>
      <c r="O390" s="189">
        <v>529</v>
      </c>
      <c r="P390" s="195">
        <v>8760</v>
      </c>
      <c r="Q390" s="195">
        <v>0</v>
      </c>
      <c r="R390" s="82" t="s">
        <v>289</v>
      </c>
      <c r="S390" s="82"/>
    </row>
    <row r="391" spans="7:19" ht="39" customHeight="1" x14ac:dyDescent="0.3">
      <c r="G391" s="82" t="s">
        <v>9</v>
      </c>
      <c r="H391" s="82" t="s">
        <v>345</v>
      </c>
      <c r="I391" s="82" t="s">
        <v>38</v>
      </c>
      <c r="J391" s="50">
        <v>45603</v>
      </c>
      <c r="K391" s="51">
        <v>45616</v>
      </c>
      <c r="L391" s="82" t="s">
        <v>309</v>
      </c>
      <c r="M391" s="82" t="s">
        <v>6</v>
      </c>
      <c r="N391" s="82" t="s">
        <v>311</v>
      </c>
      <c r="O391" s="189">
        <v>883</v>
      </c>
      <c r="P391" s="195">
        <v>0</v>
      </c>
      <c r="Q391" s="195">
        <v>4673</v>
      </c>
      <c r="R391" s="82" t="s">
        <v>289</v>
      </c>
      <c r="S391" s="82"/>
    </row>
    <row r="392" spans="7:19" ht="39" customHeight="1" x14ac:dyDescent="0.3">
      <c r="G392" s="82" t="s">
        <v>211</v>
      </c>
      <c r="H392" s="82" t="s">
        <v>397</v>
      </c>
      <c r="I392" s="82" t="s">
        <v>69</v>
      </c>
      <c r="J392" s="50">
        <v>45615</v>
      </c>
      <c r="K392" s="51">
        <v>45615</v>
      </c>
      <c r="L392" s="82" t="s">
        <v>309</v>
      </c>
      <c r="M392" s="82" t="s">
        <v>50</v>
      </c>
      <c r="N392" s="82" t="s">
        <v>7</v>
      </c>
      <c r="O392" s="189">
        <v>706</v>
      </c>
      <c r="P392" s="195">
        <v>0</v>
      </c>
      <c r="Q392" s="195">
        <v>0</v>
      </c>
      <c r="R392" s="82" t="s">
        <v>289</v>
      </c>
      <c r="S392" s="82"/>
    </row>
    <row r="393" spans="7:19" ht="39" customHeight="1" x14ac:dyDescent="0.3">
      <c r="G393" s="82" t="s">
        <v>260</v>
      </c>
      <c r="H393" s="82" t="s">
        <v>280</v>
      </c>
      <c r="I393" s="82" t="s">
        <v>38</v>
      </c>
      <c r="J393" s="50">
        <v>45615</v>
      </c>
      <c r="K393" s="51">
        <v>45615</v>
      </c>
      <c r="L393" s="82" t="s">
        <v>309</v>
      </c>
      <c r="M393" s="82" t="s">
        <v>71</v>
      </c>
      <c r="N393" s="82" t="s">
        <v>321</v>
      </c>
      <c r="O393" s="189">
        <v>52</v>
      </c>
      <c r="P393" s="195">
        <v>0</v>
      </c>
      <c r="Q393" s="195">
        <v>0</v>
      </c>
      <c r="R393" s="82" t="s">
        <v>289</v>
      </c>
      <c r="S393" s="82"/>
    </row>
    <row r="394" spans="7:19" ht="39" customHeight="1" x14ac:dyDescent="0.3">
      <c r="G394" s="82" t="s">
        <v>13</v>
      </c>
      <c r="H394" s="82" t="s">
        <v>312</v>
      </c>
      <c r="I394" s="82" t="s">
        <v>69</v>
      </c>
      <c r="J394" s="50">
        <v>45600</v>
      </c>
      <c r="K394" s="51">
        <v>45614</v>
      </c>
      <c r="L394" s="82" t="s">
        <v>309</v>
      </c>
      <c r="M394" s="82" t="s">
        <v>6</v>
      </c>
      <c r="N394" s="82" t="s">
        <v>7</v>
      </c>
      <c r="O394" s="189">
        <v>864</v>
      </c>
      <c r="P394" s="195">
        <v>0</v>
      </c>
      <c r="Q394" s="195">
        <v>0</v>
      </c>
      <c r="R394" s="82" t="s">
        <v>295</v>
      </c>
      <c r="S394" s="82"/>
    </row>
    <row r="395" spans="7:19" ht="39" customHeight="1" x14ac:dyDescent="0.3">
      <c r="G395" s="82" t="s">
        <v>398</v>
      </c>
      <c r="H395" s="82" t="s">
        <v>280</v>
      </c>
      <c r="I395" s="82" t="s">
        <v>59</v>
      </c>
      <c r="J395" s="50">
        <v>45610</v>
      </c>
      <c r="K395" s="51">
        <v>45610</v>
      </c>
      <c r="L395" s="82" t="s">
        <v>309</v>
      </c>
      <c r="M395" s="82" t="s">
        <v>71</v>
      </c>
      <c r="N395" s="82" t="s">
        <v>321</v>
      </c>
      <c r="O395" s="189">
        <v>16</v>
      </c>
      <c r="P395" s="195">
        <v>0</v>
      </c>
      <c r="Q395" s="195">
        <v>0</v>
      </c>
      <c r="R395" s="82" t="s">
        <v>289</v>
      </c>
      <c r="S395" s="82"/>
    </row>
    <row r="396" spans="7:19" ht="39" customHeight="1" x14ac:dyDescent="0.3">
      <c r="G396" s="82" t="s">
        <v>256</v>
      </c>
      <c r="H396" s="82" t="s">
        <v>339</v>
      </c>
      <c r="I396" s="82" t="s">
        <v>38</v>
      </c>
      <c r="J396" s="50">
        <v>45589</v>
      </c>
      <c r="K396" s="51">
        <v>45610</v>
      </c>
      <c r="L396" s="82" t="s">
        <v>309</v>
      </c>
      <c r="M396" s="82" t="s">
        <v>6</v>
      </c>
      <c r="N396" s="82" t="s">
        <v>311</v>
      </c>
      <c r="O396" s="189">
        <v>316</v>
      </c>
      <c r="P396" s="195">
        <v>19172</v>
      </c>
      <c r="Q396" s="195">
        <v>0</v>
      </c>
      <c r="R396" s="82" t="s">
        <v>289</v>
      </c>
      <c r="S396" s="82"/>
    </row>
    <row r="397" spans="7:19" ht="39" customHeight="1" x14ac:dyDescent="0.3">
      <c r="G397" s="82" t="s">
        <v>260</v>
      </c>
      <c r="H397" s="82" t="s">
        <v>339</v>
      </c>
      <c r="I397" s="82" t="s">
        <v>38</v>
      </c>
      <c r="J397" s="50">
        <v>45581</v>
      </c>
      <c r="K397" s="51">
        <v>45610</v>
      </c>
      <c r="L397" s="82" t="s">
        <v>309</v>
      </c>
      <c r="M397" s="82" t="s">
        <v>6</v>
      </c>
      <c r="N397" s="82" t="s">
        <v>311</v>
      </c>
      <c r="O397" s="189">
        <v>0</v>
      </c>
      <c r="P397" s="195">
        <v>6098</v>
      </c>
      <c r="Q397" s="195">
        <v>0</v>
      </c>
      <c r="R397" s="82" t="s">
        <v>289</v>
      </c>
      <c r="S397" s="82"/>
    </row>
    <row r="398" spans="7:19" ht="39" customHeight="1" x14ac:dyDescent="0.3">
      <c r="G398" s="82" t="s">
        <v>142</v>
      </c>
      <c r="H398" s="82" t="s">
        <v>280</v>
      </c>
      <c r="I398" s="82" t="s">
        <v>38</v>
      </c>
      <c r="J398" s="50">
        <v>45609</v>
      </c>
      <c r="K398" s="51">
        <v>45609</v>
      </c>
      <c r="L398" s="82" t="s">
        <v>309</v>
      </c>
      <c r="M398" s="82" t="s">
        <v>71</v>
      </c>
      <c r="N398" s="82" t="s">
        <v>321</v>
      </c>
      <c r="O398" s="189">
        <v>219</v>
      </c>
      <c r="P398" s="195">
        <v>0</v>
      </c>
      <c r="Q398" s="195">
        <v>0</v>
      </c>
      <c r="R398" s="82" t="s">
        <v>295</v>
      </c>
      <c r="S398" s="82"/>
    </row>
    <row r="399" spans="7:19" ht="39" customHeight="1" x14ac:dyDescent="0.3">
      <c r="G399" s="82" t="s">
        <v>201</v>
      </c>
      <c r="H399" s="82" t="s">
        <v>280</v>
      </c>
      <c r="I399" s="82" t="s">
        <v>111</v>
      </c>
      <c r="J399" s="50">
        <v>45609</v>
      </c>
      <c r="K399" s="51">
        <v>45609</v>
      </c>
      <c r="L399" s="82" t="s">
        <v>309</v>
      </c>
      <c r="M399" s="82" t="s">
        <v>71</v>
      </c>
      <c r="N399" s="82" t="s">
        <v>321</v>
      </c>
      <c r="O399" s="189">
        <v>157</v>
      </c>
      <c r="P399" s="195">
        <v>0</v>
      </c>
      <c r="Q399" s="195">
        <v>0</v>
      </c>
      <c r="R399" s="82" t="s">
        <v>295</v>
      </c>
      <c r="S399" s="82"/>
    </row>
    <row r="400" spans="7:19" ht="39" customHeight="1" x14ac:dyDescent="0.3">
      <c r="G400" s="82" t="s">
        <v>68</v>
      </c>
      <c r="H400" s="82" t="s">
        <v>280</v>
      </c>
      <c r="I400" s="82" t="s">
        <v>38</v>
      </c>
      <c r="J400" s="50">
        <v>45608</v>
      </c>
      <c r="K400" s="51">
        <v>45608</v>
      </c>
      <c r="L400" s="82" t="s">
        <v>309</v>
      </c>
      <c r="M400" s="82" t="s">
        <v>71</v>
      </c>
      <c r="N400" s="82" t="s">
        <v>321</v>
      </c>
      <c r="O400" s="189">
        <v>65</v>
      </c>
      <c r="P400" s="195">
        <v>0</v>
      </c>
      <c r="Q400" s="195">
        <v>0</v>
      </c>
      <c r="R400" s="82" t="s">
        <v>289</v>
      </c>
      <c r="S400" s="82"/>
    </row>
    <row r="401" spans="7:19" ht="39" customHeight="1" x14ac:dyDescent="0.3">
      <c r="G401" s="82" t="s">
        <v>373</v>
      </c>
      <c r="H401" s="82" t="s">
        <v>385</v>
      </c>
      <c r="I401" s="82" t="s">
        <v>69</v>
      </c>
      <c r="J401" s="50">
        <v>45596</v>
      </c>
      <c r="K401" s="51">
        <v>45608</v>
      </c>
      <c r="L401" s="82" t="s">
        <v>309</v>
      </c>
      <c r="M401" s="82" t="s">
        <v>6</v>
      </c>
      <c r="N401" s="82" t="s">
        <v>311</v>
      </c>
      <c r="O401" s="189">
        <v>526</v>
      </c>
      <c r="P401" s="195">
        <v>0</v>
      </c>
      <c r="Q401" s="195">
        <v>0</v>
      </c>
      <c r="R401" s="82" t="s">
        <v>289</v>
      </c>
      <c r="S401" s="82"/>
    </row>
    <row r="402" spans="7:19" ht="39" customHeight="1" x14ac:dyDescent="0.3">
      <c r="G402" s="82" t="s">
        <v>326</v>
      </c>
      <c r="H402" s="82" t="s">
        <v>385</v>
      </c>
      <c r="I402" s="82" t="s">
        <v>69</v>
      </c>
      <c r="J402" s="50">
        <v>45589</v>
      </c>
      <c r="K402" s="51">
        <v>45608</v>
      </c>
      <c r="L402" s="82" t="s">
        <v>309</v>
      </c>
      <c r="M402" s="82" t="s">
        <v>6</v>
      </c>
      <c r="N402" s="82" t="s">
        <v>311</v>
      </c>
      <c r="O402" s="189">
        <v>446</v>
      </c>
      <c r="P402" s="195">
        <v>0</v>
      </c>
      <c r="Q402" s="195">
        <v>0</v>
      </c>
      <c r="R402" s="82" t="s">
        <v>289</v>
      </c>
      <c r="S402" s="82"/>
    </row>
    <row r="403" spans="7:19" ht="39" customHeight="1" x14ac:dyDescent="0.3">
      <c r="G403" s="82" t="s">
        <v>5</v>
      </c>
      <c r="H403" s="82" t="s">
        <v>378</v>
      </c>
      <c r="I403" s="82" t="s">
        <v>69</v>
      </c>
      <c r="J403" s="50">
        <v>45588</v>
      </c>
      <c r="K403" s="51">
        <v>45608</v>
      </c>
      <c r="L403" s="82" t="s">
        <v>309</v>
      </c>
      <c r="M403" s="82" t="s">
        <v>6</v>
      </c>
      <c r="N403" s="82" t="s">
        <v>7</v>
      </c>
      <c r="O403" s="189">
        <v>446</v>
      </c>
      <c r="P403" s="195">
        <v>0</v>
      </c>
      <c r="Q403" s="195">
        <v>0</v>
      </c>
      <c r="R403" s="82" t="s">
        <v>289</v>
      </c>
      <c r="S403" s="82"/>
    </row>
    <row r="404" spans="7:19" ht="39" customHeight="1" x14ac:dyDescent="0.3">
      <c r="G404" s="82" t="s">
        <v>12</v>
      </c>
      <c r="H404" s="82" t="s">
        <v>280</v>
      </c>
      <c r="I404" s="82" t="s">
        <v>127</v>
      </c>
      <c r="J404" s="50">
        <v>45607</v>
      </c>
      <c r="K404" s="51">
        <v>45607</v>
      </c>
      <c r="L404" s="82" t="s">
        <v>309</v>
      </c>
      <c r="M404" s="82" t="s">
        <v>50</v>
      </c>
      <c r="N404" s="82" t="s">
        <v>321</v>
      </c>
      <c r="O404" s="189">
        <v>744</v>
      </c>
      <c r="P404" s="195">
        <v>0</v>
      </c>
      <c r="Q404" s="195">
        <v>0</v>
      </c>
      <c r="R404" s="82" t="s">
        <v>289</v>
      </c>
      <c r="S404" s="82" t="s">
        <v>90</v>
      </c>
    </row>
    <row r="405" spans="7:19" ht="39" customHeight="1" x14ac:dyDescent="0.3">
      <c r="G405" s="82" t="s">
        <v>249</v>
      </c>
      <c r="H405" s="82" t="s">
        <v>307</v>
      </c>
      <c r="I405" s="82" t="s">
        <v>38</v>
      </c>
      <c r="J405" s="50">
        <v>45566</v>
      </c>
      <c r="K405" s="51">
        <v>45607</v>
      </c>
      <c r="L405" s="82" t="s">
        <v>309</v>
      </c>
      <c r="M405" s="82" t="s">
        <v>6</v>
      </c>
      <c r="N405" s="82" t="s">
        <v>311</v>
      </c>
      <c r="O405" s="189">
        <v>1213</v>
      </c>
      <c r="P405" s="195">
        <v>3626</v>
      </c>
      <c r="Q405" s="195">
        <v>0</v>
      </c>
      <c r="R405" s="82" t="s">
        <v>289</v>
      </c>
      <c r="S405" s="82"/>
    </row>
    <row r="406" spans="7:19" ht="39" customHeight="1" x14ac:dyDescent="0.3">
      <c r="G406" s="82" t="s">
        <v>259</v>
      </c>
      <c r="H406" s="82" t="s">
        <v>307</v>
      </c>
      <c r="I406" s="82" t="s">
        <v>38</v>
      </c>
      <c r="J406" s="50">
        <v>45566</v>
      </c>
      <c r="K406" s="51">
        <v>45607</v>
      </c>
      <c r="L406" s="82" t="s">
        <v>309</v>
      </c>
      <c r="M406" s="82" t="s">
        <v>6</v>
      </c>
      <c r="N406" s="82" t="s">
        <v>311</v>
      </c>
      <c r="O406" s="189">
        <v>1320</v>
      </c>
      <c r="P406" s="195">
        <v>0</v>
      </c>
      <c r="Q406" s="195">
        <v>0</v>
      </c>
      <c r="R406" s="82" t="s">
        <v>289</v>
      </c>
      <c r="S406" s="82"/>
    </row>
    <row r="407" spans="7:19" ht="39" customHeight="1" x14ac:dyDescent="0.3">
      <c r="G407" s="82" t="s">
        <v>224</v>
      </c>
      <c r="H407" s="82" t="s">
        <v>331</v>
      </c>
      <c r="I407" s="82" t="s">
        <v>38</v>
      </c>
      <c r="J407" s="50">
        <v>45607</v>
      </c>
      <c r="K407" s="51">
        <v>45607</v>
      </c>
      <c r="L407" s="82" t="s">
        <v>309</v>
      </c>
      <c r="M407" s="82" t="s">
        <v>6</v>
      </c>
      <c r="N407" s="82" t="s">
        <v>7</v>
      </c>
      <c r="O407" s="189">
        <v>583</v>
      </c>
      <c r="P407" s="195">
        <v>9290</v>
      </c>
      <c r="Q407" s="195">
        <v>0</v>
      </c>
      <c r="R407" s="82" t="s">
        <v>289</v>
      </c>
      <c r="S407" s="82"/>
    </row>
    <row r="408" spans="7:19" ht="39" customHeight="1" x14ac:dyDescent="0.3">
      <c r="G408" s="82" t="s">
        <v>204</v>
      </c>
      <c r="H408" s="82" t="s">
        <v>67</v>
      </c>
      <c r="I408" s="82" t="s">
        <v>38</v>
      </c>
      <c r="J408" s="50">
        <v>45605</v>
      </c>
      <c r="K408" s="51">
        <v>45605</v>
      </c>
      <c r="L408" s="82" t="s">
        <v>309</v>
      </c>
      <c r="M408" s="82" t="s">
        <v>6</v>
      </c>
      <c r="N408" s="82" t="s">
        <v>7</v>
      </c>
      <c r="O408" s="189">
        <v>642</v>
      </c>
      <c r="P408" s="195">
        <v>0</v>
      </c>
      <c r="Q408" s="195">
        <v>0</v>
      </c>
      <c r="R408" s="82" t="s">
        <v>289</v>
      </c>
      <c r="S408" s="82"/>
    </row>
    <row r="409" spans="7:19" ht="39" customHeight="1" x14ac:dyDescent="0.3">
      <c r="G409" s="82" t="s">
        <v>166</v>
      </c>
      <c r="H409" s="82" t="s">
        <v>280</v>
      </c>
      <c r="I409" s="82" t="s">
        <v>121</v>
      </c>
      <c r="J409" s="50">
        <v>45603</v>
      </c>
      <c r="K409" s="51">
        <v>45603</v>
      </c>
      <c r="L409" s="82" t="s">
        <v>309</v>
      </c>
      <c r="M409" s="82" t="s">
        <v>50</v>
      </c>
      <c r="N409" s="82" t="s">
        <v>321</v>
      </c>
      <c r="O409" s="189">
        <v>105</v>
      </c>
      <c r="P409" s="195">
        <v>0</v>
      </c>
      <c r="Q409" s="195">
        <v>0</v>
      </c>
      <c r="R409" s="82" t="s">
        <v>289</v>
      </c>
      <c r="S409" s="82"/>
    </row>
    <row r="410" spans="7:19" ht="39" customHeight="1" x14ac:dyDescent="0.3">
      <c r="G410" s="82" t="s">
        <v>9</v>
      </c>
      <c r="H410" s="82" t="s">
        <v>280</v>
      </c>
      <c r="I410" s="82" t="s">
        <v>38</v>
      </c>
      <c r="J410" s="50">
        <v>45603</v>
      </c>
      <c r="K410" s="51">
        <v>45603</v>
      </c>
      <c r="L410" s="82" t="s">
        <v>309</v>
      </c>
      <c r="M410" s="82" t="s">
        <v>71</v>
      </c>
      <c r="N410" s="82" t="s">
        <v>321</v>
      </c>
      <c r="O410" s="189">
        <v>77</v>
      </c>
      <c r="P410" s="195">
        <v>0</v>
      </c>
      <c r="Q410" s="195">
        <v>0</v>
      </c>
      <c r="R410" s="82" t="s">
        <v>289</v>
      </c>
      <c r="S410" s="82"/>
    </row>
    <row r="411" spans="7:19" ht="39" customHeight="1" x14ac:dyDescent="0.3">
      <c r="G411" s="82" t="s">
        <v>12</v>
      </c>
      <c r="H411" s="82" t="s">
        <v>280</v>
      </c>
      <c r="I411" s="82" t="s">
        <v>38</v>
      </c>
      <c r="J411" s="50">
        <v>45602</v>
      </c>
      <c r="K411" s="51">
        <v>45602</v>
      </c>
      <c r="L411" s="82" t="s">
        <v>309</v>
      </c>
      <c r="M411" s="82" t="s">
        <v>50</v>
      </c>
      <c r="N411" s="82" t="s">
        <v>321</v>
      </c>
      <c r="O411" s="189">
        <v>133</v>
      </c>
      <c r="P411" s="195">
        <v>0</v>
      </c>
      <c r="Q411" s="195">
        <v>0</v>
      </c>
      <c r="R411" s="82" t="s">
        <v>289</v>
      </c>
      <c r="S411" s="82"/>
    </row>
    <row r="412" spans="7:19" ht="39" customHeight="1" x14ac:dyDescent="0.3">
      <c r="G412" s="82" t="s">
        <v>15</v>
      </c>
      <c r="H412" s="82" t="s">
        <v>386</v>
      </c>
      <c r="I412" s="82" t="s">
        <v>69</v>
      </c>
      <c r="J412" s="50">
        <v>45590</v>
      </c>
      <c r="K412" s="51">
        <v>45602</v>
      </c>
      <c r="L412" s="82" t="s">
        <v>309</v>
      </c>
      <c r="M412" s="82" t="s">
        <v>6</v>
      </c>
      <c r="N412" s="82" t="s">
        <v>311</v>
      </c>
      <c r="O412" s="189">
        <v>1557</v>
      </c>
      <c r="P412" s="195">
        <v>9702</v>
      </c>
      <c r="Q412" s="195">
        <v>0</v>
      </c>
      <c r="R412" s="82" t="s">
        <v>289</v>
      </c>
      <c r="S412" s="82"/>
    </row>
    <row r="413" spans="7:19" ht="39" customHeight="1" x14ac:dyDescent="0.3">
      <c r="G413" s="82" t="s">
        <v>13</v>
      </c>
      <c r="H413" s="82" t="s">
        <v>312</v>
      </c>
      <c r="I413" s="82" t="s">
        <v>88</v>
      </c>
      <c r="J413" s="50">
        <v>45600</v>
      </c>
      <c r="K413" s="51">
        <v>45600</v>
      </c>
      <c r="L413" s="82" t="s">
        <v>309</v>
      </c>
      <c r="M413" s="82" t="s">
        <v>50</v>
      </c>
      <c r="N413" s="82" t="s">
        <v>311</v>
      </c>
      <c r="O413" s="189">
        <v>170</v>
      </c>
      <c r="P413" s="195">
        <v>0</v>
      </c>
      <c r="Q413" s="195">
        <v>0</v>
      </c>
      <c r="R413" s="82" t="s">
        <v>295</v>
      </c>
      <c r="S413" s="82"/>
    </row>
    <row r="414" spans="7:19" ht="39" customHeight="1" x14ac:dyDescent="0.3">
      <c r="G414" s="82" t="s">
        <v>399</v>
      </c>
      <c r="H414" s="82" t="s">
        <v>280</v>
      </c>
      <c r="I414" s="82" t="s">
        <v>88</v>
      </c>
      <c r="J414" s="50">
        <v>45600</v>
      </c>
      <c r="K414" s="51">
        <v>45600</v>
      </c>
      <c r="L414" s="82" t="s">
        <v>309</v>
      </c>
      <c r="M414" s="82" t="s">
        <v>71</v>
      </c>
      <c r="N414" s="82" t="s">
        <v>321</v>
      </c>
      <c r="O414" s="189">
        <v>65</v>
      </c>
      <c r="P414" s="195">
        <v>0</v>
      </c>
      <c r="Q414" s="195">
        <v>0</v>
      </c>
      <c r="R414" s="82" t="s">
        <v>289</v>
      </c>
      <c r="S414" s="82"/>
    </row>
    <row r="415" spans="7:19" ht="39" customHeight="1" x14ac:dyDescent="0.3">
      <c r="G415" s="82" t="s">
        <v>13</v>
      </c>
      <c r="H415" s="82" t="s">
        <v>312</v>
      </c>
      <c r="I415" s="82" t="s">
        <v>69</v>
      </c>
      <c r="J415" s="50">
        <v>45588</v>
      </c>
      <c r="K415" s="51">
        <v>45600</v>
      </c>
      <c r="L415" s="82" t="s">
        <v>309</v>
      </c>
      <c r="M415" s="82" t="s">
        <v>6</v>
      </c>
      <c r="N415" s="82" t="s">
        <v>311</v>
      </c>
      <c r="O415" s="189">
        <v>627</v>
      </c>
      <c r="P415" s="195">
        <v>0</v>
      </c>
      <c r="Q415" s="195">
        <v>0</v>
      </c>
      <c r="R415" s="82" t="s">
        <v>295</v>
      </c>
      <c r="S415" s="82"/>
    </row>
    <row r="416" spans="7:19" ht="39" customHeight="1" x14ac:dyDescent="0.3">
      <c r="G416" s="82" t="s">
        <v>166</v>
      </c>
      <c r="H416" s="82" t="s">
        <v>280</v>
      </c>
      <c r="I416" s="82" t="s">
        <v>127</v>
      </c>
      <c r="J416" s="50">
        <v>45598</v>
      </c>
      <c r="K416" s="51">
        <v>45598</v>
      </c>
      <c r="L416" s="82" t="s">
        <v>309</v>
      </c>
      <c r="M416" s="82" t="s">
        <v>50</v>
      </c>
      <c r="N416" s="82" t="s">
        <v>321</v>
      </c>
      <c r="O416" s="189">
        <v>608</v>
      </c>
      <c r="P416" s="195">
        <v>0</v>
      </c>
      <c r="Q416" s="195">
        <v>0</v>
      </c>
      <c r="R416" s="82" t="s">
        <v>289</v>
      </c>
      <c r="S416" s="82"/>
    </row>
    <row r="417" spans="7:19" ht="39" customHeight="1" x14ac:dyDescent="0.3">
      <c r="G417" s="82" t="s">
        <v>395</v>
      </c>
      <c r="H417" s="82" t="s">
        <v>280</v>
      </c>
      <c r="I417" s="82" t="s">
        <v>127</v>
      </c>
      <c r="J417" s="50">
        <v>45597</v>
      </c>
      <c r="K417" s="51">
        <v>45597</v>
      </c>
      <c r="L417" s="82" t="s">
        <v>309</v>
      </c>
      <c r="M417" s="82" t="s">
        <v>50</v>
      </c>
      <c r="N417" s="82" t="s">
        <v>321</v>
      </c>
      <c r="O417" s="189">
        <v>945</v>
      </c>
      <c r="P417" s="195">
        <v>0</v>
      </c>
      <c r="Q417" s="195">
        <v>0</v>
      </c>
      <c r="R417" s="82" t="s">
        <v>289</v>
      </c>
      <c r="S417" s="82" t="s">
        <v>400</v>
      </c>
    </row>
    <row r="418" spans="7:19" ht="39" customHeight="1" x14ac:dyDescent="0.3">
      <c r="G418" s="82" t="s">
        <v>401</v>
      </c>
      <c r="H418" s="82" t="s">
        <v>280</v>
      </c>
      <c r="I418" s="82" t="s">
        <v>111</v>
      </c>
      <c r="J418" s="50">
        <v>45597</v>
      </c>
      <c r="K418" s="51">
        <v>45597</v>
      </c>
      <c r="L418" s="82" t="s">
        <v>309</v>
      </c>
      <c r="M418" s="82" t="s">
        <v>50</v>
      </c>
      <c r="N418" s="82" t="s">
        <v>321</v>
      </c>
      <c r="O418" s="189">
        <v>170</v>
      </c>
      <c r="P418" s="195">
        <v>0</v>
      </c>
      <c r="Q418" s="195">
        <v>0</v>
      </c>
      <c r="R418" s="82" t="s">
        <v>295</v>
      </c>
      <c r="S418" s="82"/>
    </row>
    <row r="419" spans="7:19" ht="39" customHeight="1" x14ac:dyDescent="0.3">
      <c r="G419" s="82" t="s">
        <v>396</v>
      </c>
      <c r="H419" s="82" t="s">
        <v>334</v>
      </c>
      <c r="I419" s="82" t="s">
        <v>132</v>
      </c>
      <c r="J419" s="50">
        <v>45597</v>
      </c>
      <c r="K419" s="51">
        <v>45597</v>
      </c>
      <c r="L419" s="82" t="s">
        <v>309</v>
      </c>
      <c r="M419" s="82" t="s">
        <v>50</v>
      </c>
      <c r="N419" s="82" t="s">
        <v>7</v>
      </c>
      <c r="O419" s="189">
        <v>382</v>
      </c>
      <c r="P419" s="195">
        <v>0</v>
      </c>
      <c r="Q419" s="195">
        <v>0</v>
      </c>
      <c r="R419" s="82" t="s">
        <v>289</v>
      </c>
      <c r="S419" s="82" t="s">
        <v>400</v>
      </c>
    </row>
    <row r="420" spans="7:19" ht="39" customHeight="1" x14ac:dyDescent="0.3">
      <c r="G420" s="82" t="s">
        <v>201</v>
      </c>
      <c r="H420" s="82" t="s">
        <v>402</v>
      </c>
      <c r="I420" s="82" t="s">
        <v>69</v>
      </c>
      <c r="J420" s="50">
        <v>45574</v>
      </c>
      <c r="K420" s="51">
        <v>45597</v>
      </c>
      <c r="L420" s="82" t="s">
        <v>309</v>
      </c>
      <c r="M420" s="82" t="s">
        <v>6</v>
      </c>
      <c r="N420" s="82" t="s">
        <v>311</v>
      </c>
      <c r="O420" s="189">
        <v>1557</v>
      </c>
      <c r="P420" s="195">
        <v>11027</v>
      </c>
      <c r="Q420" s="195">
        <v>11357</v>
      </c>
      <c r="R420" s="82" t="s">
        <v>289</v>
      </c>
      <c r="S420" s="82"/>
    </row>
    <row r="421" spans="7:19" ht="39" customHeight="1" x14ac:dyDescent="0.3">
      <c r="G421" s="82" t="s">
        <v>392</v>
      </c>
      <c r="H421" s="82" t="s">
        <v>403</v>
      </c>
      <c r="I421" s="82" t="s">
        <v>38</v>
      </c>
      <c r="J421" s="50">
        <v>45597</v>
      </c>
      <c r="K421" s="51">
        <v>45597</v>
      </c>
      <c r="L421" s="82" t="s">
        <v>309</v>
      </c>
      <c r="M421" s="82" t="s">
        <v>6</v>
      </c>
      <c r="N421" s="82" t="s">
        <v>7</v>
      </c>
      <c r="O421" s="189">
        <v>508</v>
      </c>
      <c r="P421" s="195">
        <v>0</v>
      </c>
      <c r="Q421" s="195">
        <v>0</v>
      </c>
      <c r="R421" s="82" t="s">
        <v>289</v>
      </c>
      <c r="S421" s="82"/>
    </row>
    <row r="422" spans="7:19" ht="39" customHeight="1" x14ac:dyDescent="0.3">
      <c r="G422" s="82" t="s">
        <v>376</v>
      </c>
      <c r="H422" s="82" t="s">
        <v>391</v>
      </c>
      <c r="I422" s="82" t="s">
        <v>69</v>
      </c>
      <c r="J422" s="50">
        <v>45575</v>
      </c>
      <c r="K422" s="51">
        <v>45596</v>
      </c>
      <c r="L422" s="82" t="s">
        <v>309</v>
      </c>
      <c r="M422" s="82" t="s">
        <v>6</v>
      </c>
      <c r="N422" s="82" t="s">
        <v>311</v>
      </c>
      <c r="O422" s="189">
        <v>693</v>
      </c>
      <c r="P422" s="195">
        <v>2645</v>
      </c>
      <c r="Q422" s="195">
        <v>3021</v>
      </c>
      <c r="R422" s="82" t="s">
        <v>289</v>
      </c>
      <c r="S422" s="82"/>
    </row>
    <row r="423" spans="7:19" ht="39" customHeight="1" x14ac:dyDescent="0.3">
      <c r="G423" s="82" t="s">
        <v>373</v>
      </c>
      <c r="H423" s="82" t="s">
        <v>385</v>
      </c>
      <c r="I423" s="82" t="s">
        <v>38</v>
      </c>
      <c r="J423" s="50">
        <v>45576</v>
      </c>
      <c r="K423" s="51">
        <v>45596</v>
      </c>
      <c r="L423" s="82" t="s">
        <v>309</v>
      </c>
      <c r="M423" s="82" t="s">
        <v>6</v>
      </c>
      <c r="N423" s="82" t="s">
        <v>311</v>
      </c>
      <c r="O423" s="189">
        <v>512</v>
      </c>
      <c r="P423" s="195">
        <v>11284</v>
      </c>
      <c r="Q423" s="195">
        <v>0</v>
      </c>
      <c r="R423" s="82" t="s">
        <v>289</v>
      </c>
      <c r="S423" s="82"/>
    </row>
    <row r="424" spans="7:19" ht="39" customHeight="1" x14ac:dyDescent="0.3">
      <c r="G424" s="82" t="s">
        <v>9</v>
      </c>
      <c r="H424" s="82" t="s">
        <v>280</v>
      </c>
      <c r="I424" s="82" t="s">
        <v>111</v>
      </c>
      <c r="J424" s="50">
        <v>45595</v>
      </c>
      <c r="K424" s="51">
        <v>45595</v>
      </c>
      <c r="L424" s="82" t="s">
        <v>309</v>
      </c>
      <c r="M424" s="82" t="s">
        <v>50</v>
      </c>
      <c r="N424" s="82" t="s">
        <v>321</v>
      </c>
      <c r="O424" s="189">
        <v>232</v>
      </c>
      <c r="P424" s="195">
        <v>0</v>
      </c>
      <c r="Q424" s="195">
        <v>0</v>
      </c>
      <c r="R424" s="82" t="s">
        <v>289</v>
      </c>
      <c r="S424" s="82"/>
    </row>
    <row r="425" spans="7:19" ht="39" customHeight="1" x14ac:dyDescent="0.3">
      <c r="G425" s="82" t="s">
        <v>401</v>
      </c>
      <c r="H425" s="82" t="s">
        <v>280</v>
      </c>
      <c r="I425" s="82" t="s">
        <v>111</v>
      </c>
      <c r="J425" s="50">
        <v>45595</v>
      </c>
      <c r="K425" s="51">
        <v>45595</v>
      </c>
      <c r="L425" s="82" t="s">
        <v>309</v>
      </c>
      <c r="M425" s="82" t="s">
        <v>71</v>
      </c>
      <c r="N425" s="82" t="s">
        <v>321</v>
      </c>
      <c r="O425" s="189">
        <v>62</v>
      </c>
      <c r="P425" s="195">
        <v>0</v>
      </c>
      <c r="Q425" s="195">
        <v>0</v>
      </c>
      <c r="R425" s="82" t="s">
        <v>289</v>
      </c>
      <c r="S425" s="82"/>
    </row>
    <row r="426" spans="7:19" ht="39" customHeight="1" x14ac:dyDescent="0.3">
      <c r="G426" s="82" t="s">
        <v>9</v>
      </c>
      <c r="H426" s="82" t="s">
        <v>280</v>
      </c>
      <c r="I426" s="82" t="s">
        <v>111</v>
      </c>
      <c r="J426" s="50">
        <v>45595</v>
      </c>
      <c r="K426" s="51">
        <v>45595</v>
      </c>
      <c r="L426" s="82" t="s">
        <v>309</v>
      </c>
      <c r="M426" s="82" t="s">
        <v>50</v>
      </c>
      <c r="N426" s="82" t="s">
        <v>321</v>
      </c>
      <c r="O426" s="189">
        <v>112</v>
      </c>
      <c r="P426" s="195">
        <v>0</v>
      </c>
      <c r="Q426" s="195">
        <v>0</v>
      </c>
      <c r="R426" s="82" t="s">
        <v>289</v>
      </c>
      <c r="S426" s="82"/>
    </row>
    <row r="427" spans="7:19" ht="39" customHeight="1" x14ac:dyDescent="0.3">
      <c r="G427" s="82" t="s">
        <v>9</v>
      </c>
      <c r="H427" s="82" t="s">
        <v>280</v>
      </c>
      <c r="I427" s="82" t="s">
        <v>143</v>
      </c>
      <c r="J427" s="50">
        <v>45595</v>
      </c>
      <c r="K427" s="51">
        <v>45595</v>
      </c>
      <c r="L427" s="82" t="s">
        <v>309</v>
      </c>
      <c r="M427" s="82" t="s">
        <v>71</v>
      </c>
      <c r="N427" s="82" t="s">
        <v>321</v>
      </c>
      <c r="O427" s="189">
        <v>14</v>
      </c>
      <c r="P427" s="195">
        <v>0</v>
      </c>
      <c r="Q427" s="195">
        <v>0</v>
      </c>
      <c r="R427" s="82" t="s">
        <v>289</v>
      </c>
      <c r="S427" s="82"/>
    </row>
    <row r="428" spans="7:19" ht="39" customHeight="1" x14ac:dyDescent="0.3">
      <c r="G428" s="82" t="s">
        <v>326</v>
      </c>
      <c r="H428" s="82" t="s">
        <v>385</v>
      </c>
      <c r="I428" s="82" t="s">
        <v>38</v>
      </c>
      <c r="J428" s="50">
        <v>45589</v>
      </c>
      <c r="K428" s="51">
        <v>45595</v>
      </c>
      <c r="L428" s="82" t="s">
        <v>309</v>
      </c>
      <c r="M428" s="82" t="s">
        <v>6</v>
      </c>
      <c r="N428" s="82" t="s">
        <v>7</v>
      </c>
      <c r="O428" s="189">
        <v>60</v>
      </c>
      <c r="P428" s="195">
        <v>6610</v>
      </c>
      <c r="Q428" s="195">
        <v>0</v>
      </c>
      <c r="R428" s="82" t="s">
        <v>295</v>
      </c>
      <c r="S428" s="82"/>
    </row>
    <row r="429" spans="7:19" ht="39" customHeight="1" x14ac:dyDescent="0.3">
      <c r="G429" s="82" t="s">
        <v>404</v>
      </c>
      <c r="H429" s="82" t="s">
        <v>334</v>
      </c>
      <c r="I429" s="82" t="s">
        <v>69</v>
      </c>
      <c r="J429" s="50">
        <v>45574</v>
      </c>
      <c r="K429" s="51">
        <v>45595</v>
      </c>
      <c r="L429" s="82" t="s">
        <v>309</v>
      </c>
      <c r="M429" s="82" t="s">
        <v>6</v>
      </c>
      <c r="N429" s="82" t="s">
        <v>7</v>
      </c>
      <c r="O429" s="189">
        <v>649</v>
      </c>
      <c r="P429" s="195">
        <v>0</v>
      </c>
      <c r="Q429" s="195">
        <v>17462</v>
      </c>
      <c r="R429" s="82" t="s">
        <v>295</v>
      </c>
      <c r="S429" s="82"/>
    </row>
    <row r="430" spans="7:19" ht="39" customHeight="1" x14ac:dyDescent="0.3">
      <c r="G430" s="82" t="s">
        <v>396</v>
      </c>
      <c r="H430" s="82" t="s">
        <v>334</v>
      </c>
      <c r="I430" s="82" t="s">
        <v>69</v>
      </c>
      <c r="J430" s="50">
        <v>45574</v>
      </c>
      <c r="K430" s="51">
        <v>45595</v>
      </c>
      <c r="L430" s="82" t="s">
        <v>309</v>
      </c>
      <c r="M430" s="82" t="s">
        <v>6</v>
      </c>
      <c r="N430" s="82" t="s">
        <v>7</v>
      </c>
      <c r="O430" s="189">
        <v>467</v>
      </c>
      <c r="P430" s="195">
        <v>0</v>
      </c>
      <c r="Q430" s="195">
        <v>5625</v>
      </c>
      <c r="R430" s="82" t="s">
        <v>295</v>
      </c>
      <c r="S430" s="82"/>
    </row>
    <row r="431" spans="7:19" ht="39" customHeight="1" x14ac:dyDescent="0.3">
      <c r="G431" s="82" t="s">
        <v>401</v>
      </c>
      <c r="H431" s="82" t="s">
        <v>280</v>
      </c>
      <c r="I431" s="82" t="s">
        <v>88</v>
      </c>
      <c r="J431" s="50">
        <v>45594</v>
      </c>
      <c r="K431" s="51">
        <v>45594</v>
      </c>
      <c r="L431" s="82" t="s">
        <v>309</v>
      </c>
      <c r="M431" s="82" t="s">
        <v>50</v>
      </c>
      <c r="N431" s="82" t="s">
        <v>321</v>
      </c>
      <c r="O431" s="189">
        <v>500</v>
      </c>
      <c r="P431" s="195">
        <v>0</v>
      </c>
      <c r="Q431" s="195">
        <v>0</v>
      </c>
      <c r="R431" s="82" t="s">
        <v>289</v>
      </c>
      <c r="S431" s="82" t="s">
        <v>389</v>
      </c>
    </row>
    <row r="432" spans="7:19" ht="39" customHeight="1" x14ac:dyDescent="0.3">
      <c r="G432" s="82" t="s">
        <v>401</v>
      </c>
      <c r="H432" s="82" t="s">
        <v>280</v>
      </c>
      <c r="I432" s="82" t="s">
        <v>132</v>
      </c>
      <c r="J432" s="50">
        <v>45594</v>
      </c>
      <c r="K432" s="51">
        <v>45594</v>
      </c>
      <c r="L432" s="82" t="s">
        <v>309</v>
      </c>
      <c r="M432" s="82" t="s">
        <v>50</v>
      </c>
      <c r="N432" s="82" t="s">
        <v>321</v>
      </c>
      <c r="O432" s="189">
        <v>400</v>
      </c>
      <c r="P432" s="195">
        <v>0</v>
      </c>
      <c r="Q432" s="195">
        <v>0</v>
      </c>
      <c r="R432" s="82" t="s">
        <v>295</v>
      </c>
      <c r="S432" s="82"/>
    </row>
    <row r="433" spans="7:19" ht="39" customHeight="1" x14ac:dyDescent="0.3">
      <c r="G433" s="82" t="s">
        <v>166</v>
      </c>
      <c r="H433" s="82" t="s">
        <v>280</v>
      </c>
      <c r="I433" s="82" t="s">
        <v>132</v>
      </c>
      <c r="J433" s="50">
        <v>45594</v>
      </c>
      <c r="K433" s="51">
        <v>45594</v>
      </c>
      <c r="L433" s="82" t="s">
        <v>309</v>
      </c>
      <c r="M433" s="82" t="s">
        <v>50</v>
      </c>
      <c r="N433" s="82" t="s">
        <v>321</v>
      </c>
      <c r="O433" s="189">
        <v>395</v>
      </c>
      <c r="P433" s="195">
        <v>0</v>
      </c>
      <c r="Q433" s="195">
        <v>0</v>
      </c>
      <c r="R433" s="82" t="s">
        <v>289</v>
      </c>
      <c r="S433" s="82"/>
    </row>
    <row r="434" spans="7:19" ht="39" customHeight="1" x14ac:dyDescent="0.3">
      <c r="G434" s="82" t="s">
        <v>395</v>
      </c>
      <c r="H434" s="82" t="s">
        <v>280</v>
      </c>
      <c r="I434" s="82" t="s">
        <v>38</v>
      </c>
      <c r="J434" s="50">
        <v>45594</v>
      </c>
      <c r="K434" s="51">
        <v>45594</v>
      </c>
      <c r="L434" s="82" t="s">
        <v>309</v>
      </c>
      <c r="M434" s="82" t="s">
        <v>6</v>
      </c>
      <c r="N434" s="82" t="s">
        <v>321</v>
      </c>
      <c r="O434" s="189">
        <v>627</v>
      </c>
      <c r="P434" s="195">
        <v>0</v>
      </c>
      <c r="Q434" s="195">
        <v>0</v>
      </c>
      <c r="R434" s="82" t="s">
        <v>289</v>
      </c>
      <c r="S434" s="82"/>
    </row>
    <row r="435" spans="7:19" ht="39" customHeight="1" x14ac:dyDescent="0.3">
      <c r="G435" s="82" t="s">
        <v>401</v>
      </c>
      <c r="H435" s="82" t="s">
        <v>280</v>
      </c>
      <c r="I435" s="82" t="s">
        <v>88</v>
      </c>
      <c r="J435" s="50">
        <v>45594</v>
      </c>
      <c r="K435" s="51">
        <v>45594</v>
      </c>
      <c r="L435" s="82" t="s">
        <v>309</v>
      </c>
      <c r="M435" s="82" t="s">
        <v>6</v>
      </c>
      <c r="N435" s="82" t="s">
        <v>321</v>
      </c>
      <c r="O435" s="189">
        <v>425</v>
      </c>
      <c r="P435" s="195">
        <v>0</v>
      </c>
      <c r="Q435" s="195">
        <v>0</v>
      </c>
      <c r="R435" s="82" t="s">
        <v>289</v>
      </c>
      <c r="S435" s="82"/>
    </row>
    <row r="436" spans="7:19" ht="39" customHeight="1" x14ac:dyDescent="0.3">
      <c r="G436" s="82" t="s">
        <v>133</v>
      </c>
      <c r="H436" s="82" t="s">
        <v>280</v>
      </c>
      <c r="I436" s="82" t="s">
        <v>127</v>
      </c>
      <c r="J436" s="50">
        <v>45591</v>
      </c>
      <c r="K436" s="51">
        <v>45591</v>
      </c>
      <c r="L436" s="82" t="s">
        <v>309</v>
      </c>
      <c r="M436" s="82" t="s">
        <v>71</v>
      </c>
      <c r="N436" s="82" t="s">
        <v>321</v>
      </c>
      <c r="O436" s="189">
        <v>74</v>
      </c>
      <c r="P436" s="195">
        <v>0</v>
      </c>
      <c r="Q436" s="195">
        <v>0</v>
      </c>
      <c r="R436" s="82" t="s">
        <v>295</v>
      </c>
      <c r="S436" s="82"/>
    </row>
    <row r="437" spans="7:19" ht="39" customHeight="1" x14ac:dyDescent="0.3">
      <c r="G437" s="82" t="s">
        <v>235</v>
      </c>
      <c r="H437" s="82" t="s">
        <v>280</v>
      </c>
      <c r="I437" s="82" t="s">
        <v>111</v>
      </c>
      <c r="J437" s="50">
        <v>45591</v>
      </c>
      <c r="K437" s="51">
        <v>45591</v>
      </c>
      <c r="L437" s="82" t="s">
        <v>309</v>
      </c>
      <c r="M437" s="82" t="s">
        <v>6</v>
      </c>
      <c r="N437" s="82" t="s">
        <v>321</v>
      </c>
      <c r="O437" s="189">
        <v>214</v>
      </c>
      <c r="P437" s="195">
        <v>0</v>
      </c>
      <c r="Q437" s="195">
        <v>0</v>
      </c>
      <c r="R437" s="82" t="s">
        <v>289</v>
      </c>
      <c r="S437" s="82"/>
    </row>
    <row r="438" spans="7:19" ht="39" customHeight="1" x14ac:dyDescent="0.3">
      <c r="G438" s="82" t="s">
        <v>282</v>
      </c>
      <c r="H438" s="82" t="s">
        <v>282</v>
      </c>
      <c r="I438" s="82" t="s">
        <v>121</v>
      </c>
      <c r="J438" s="50">
        <v>45520</v>
      </c>
      <c r="K438" s="51">
        <v>45590</v>
      </c>
      <c r="L438" s="82" t="s">
        <v>309</v>
      </c>
      <c r="M438" s="82" t="s">
        <v>61</v>
      </c>
      <c r="N438" s="82" t="s">
        <v>340</v>
      </c>
      <c r="O438" s="189">
        <v>0</v>
      </c>
      <c r="P438" s="195">
        <v>0</v>
      </c>
      <c r="Q438" s="195">
        <v>0</v>
      </c>
      <c r="R438" s="82" t="s">
        <v>289</v>
      </c>
      <c r="S438" s="82"/>
    </row>
    <row r="439" spans="7:19" ht="39" customHeight="1" x14ac:dyDescent="0.3">
      <c r="G439" s="82" t="s">
        <v>256</v>
      </c>
      <c r="H439" s="82" t="s">
        <v>339</v>
      </c>
      <c r="I439" s="82" t="s">
        <v>38</v>
      </c>
      <c r="J439" s="50">
        <v>45555</v>
      </c>
      <c r="K439" s="51">
        <v>45589</v>
      </c>
      <c r="L439" s="82" t="s">
        <v>309</v>
      </c>
      <c r="M439" s="82" t="s">
        <v>6</v>
      </c>
      <c r="N439" s="82" t="s">
        <v>311</v>
      </c>
      <c r="O439" s="189">
        <v>749</v>
      </c>
      <c r="P439" s="195">
        <v>0</v>
      </c>
      <c r="Q439" s="195">
        <v>0</v>
      </c>
      <c r="R439" s="82" t="s">
        <v>289</v>
      </c>
      <c r="S439" s="82"/>
    </row>
    <row r="440" spans="7:19" ht="39" customHeight="1" x14ac:dyDescent="0.3">
      <c r="G440" s="82" t="s">
        <v>37</v>
      </c>
      <c r="H440" s="82" t="s">
        <v>280</v>
      </c>
      <c r="I440" s="82" t="s">
        <v>11</v>
      </c>
      <c r="J440" s="50">
        <v>45589</v>
      </c>
      <c r="K440" s="51">
        <v>45589</v>
      </c>
      <c r="L440" s="82" t="s">
        <v>309</v>
      </c>
      <c r="M440" s="82" t="s">
        <v>6</v>
      </c>
      <c r="N440" s="82" t="s">
        <v>321</v>
      </c>
      <c r="O440" s="189">
        <v>567</v>
      </c>
      <c r="P440" s="195">
        <v>0</v>
      </c>
      <c r="Q440" s="195">
        <v>0</v>
      </c>
      <c r="R440" s="82" t="s">
        <v>289</v>
      </c>
      <c r="S440" s="82"/>
    </row>
    <row r="441" spans="7:19" ht="39" customHeight="1" x14ac:dyDescent="0.3">
      <c r="G441" s="82" t="s">
        <v>133</v>
      </c>
      <c r="H441" s="82" t="s">
        <v>280</v>
      </c>
      <c r="I441" s="82" t="s">
        <v>121</v>
      </c>
      <c r="J441" s="50">
        <v>45589</v>
      </c>
      <c r="K441" s="51">
        <v>45589</v>
      </c>
      <c r="L441" s="82" t="s">
        <v>309</v>
      </c>
      <c r="M441" s="82" t="s">
        <v>6</v>
      </c>
      <c r="N441" s="82" t="s">
        <v>321</v>
      </c>
      <c r="O441" s="189">
        <v>163</v>
      </c>
      <c r="P441" s="195">
        <v>0</v>
      </c>
      <c r="Q441" s="195">
        <v>0</v>
      </c>
      <c r="R441" s="82" t="s">
        <v>289</v>
      </c>
      <c r="S441" s="82"/>
    </row>
    <row r="442" spans="7:19" ht="39" customHeight="1" x14ac:dyDescent="0.3">
      <c r="G442" s="82" t="s">
        <v>405</v>
      </c>
      <c r="H442" s="82" t="s">
        <v>280</v>
      </c>
      <c r="I442" s="82" t="s">
        <v>38</v>
      </c>
      <c r="J442" s="50">
        <v>45588</v>
      </c>
      <c r="K442" s="51">
        <v>45588</v>
      </c>
      <c r="L442" s="82" t="s">
        <v>309</v>
      </c>
      <c r="M442" s="82" t="s">
        <v>50</v>
      </c>
      <c r="N442" s="82" t="s">
        <v>311</v>
      </c>
      <c r="O442" s="189">
        <v>315</v>
      </c>
      <c r="P442" s="195">
        <v>0</v>
      </c>
      <c r="Q442" s="195">
        <v>0</v>
      </c>
      <c r="R442" s="82" t="s">
        <v>289</v>
      </c>
      <c r="S442" s="82"/>
    </row>
    <row r="443" spans="7:19" ht="39" customHeight="1" x14ac:dyDescent="0.3">
      <c r="G443" s="82" t="s">
        <v>13</v>
      </c>
      <c r="H443" s="82" t="s">
        <v>312</v>
      </c>
      <c r="I443" s="82" t="s">
        <v>121</v>
      </c>
      <c r="J443" s="50">
        <v>45585</v>
      </c>
      <c r="K443" s="51">
        <v>45588</v>
      </c>
      <c r="L443" s="82" t="s">
        <v>309</v>
      </c>
      <c r="M443" s="82" t="s">
        <v>6</v>
      </c>
      <c r="N443" s="82" t="s">
        <v>7</v>
      </c>
      <c r="O443" s="189">
        <v>522</v>
      </c>
      <c r="P443" s="195">
        <v>0</v>
      </c>
      <c r="Q443" s="195">
        <v>19675</v>
      </c>
      <c r="R443" s="82" t="s">
        <v>295</v>
      </c>
      <c r="S443" s="82"/>
    </row>
    <row r="444" spans="7:19" ht="39" customHeight="1" x14ac:dyDescent="0.3">
      <c r="G444" s="82" t="s">
        <v>144</v>
      </c>
      <c r="H444" s="82" t="s">
        <v>379</v>
      </c>
      <c r="I444" s="82" t="s">
        <v>121</v>
      </c>
      <c r="J444" s="50">
        <v>45581</v>
      </c>
      <c r="K444" s="51">
        <v>45588</v>
      </c>
      <c r="L444" s="82" t="s">
        <v>309</v>
      </c>
      <c r="M444" s="82" t="s">
        <v>6</v>
      </c>
      <c r="N444" s="82" t="s">
        <v>7</v>
      </c>
      <c r="O444" s="189">
        <v>432</v>
      </c>
      <c r="P444" s="195">
        <v>14866</v>
      </c>
      <c r="Q444" s="195">
        <v>14867</v>
      </c>
      <c r="R444" s="82" t="s">
        <v>295</v>
      </c>
      <c r="S444" s="82"/>
    </row>
    <row r="445" spans="7:19" ht="39" customHeight="1" x14ac:dyDescent="0.3">
      <c r="G445" s="82" t="s">
        <v>5</v>
      </c>
      <c r="H445" s="82" t="s">
        <v>378</v>
      </c>
      <c r="I445" s="82" t="s">
        <v>121</v>
      </c>
      <c r="J445" s="50">
        <v>45581</v>
      </c>
      <c r="K445" s="51">
        <v>45588</v>
      </c>
      <c r="L445" s="82" t="s">
        <v>309</v>
      </c>
      <c r="M445" s="82" t="s">
        <v>6</v>
      </c>
      <c r="N445" s="82" t="s">
        <v>7</v>
      </c>
      <c r="O445" s="189">
        <v>432</v>
      </c>
      <c r="P445" s="195">
        <v>23553</v>
      </c>
      <c r="Q445" s="195">
        <v>23553</v>
      </c>
      <c r="R445" s="82" t="s">
        <v>295</v>
      </c>
      <c r="S445" s="82"/>
    </row>
    <row r="446" spans="7:19" ht="39" customHeight="1" x14ac:dyDescent="0.3">
      <c r="G446" s="82" t="s">
        <v>103</v>
      </c>
      <c r="H446" s="82" t="s">
        <v>104</v>
      </c>
      <c r="I446" s="82" t="s">
        <v>121</v>
      </c>
      <c r="J446" s="50">
        <v>45587</v>
      </c>
      <c r="K446" s="51">
        <v>45587</v>
      </c>
      <c r="L446" s="82" t="s">
        <v>309</v>
      </c>
      <c r="M446" s="82" t="s">
        <v>50</v>
      </c>
      <c r="N446" s="82" t="s">
        <v>7</v>
      </c>
      <c r="O446" s="189">
        <v>245</v>
      </c>
      <c r="P446" s="195">
        <v>0</v>
      </c>
      <c r="Q446" s="195">
        <v>0</v>
      </c>
      <c r="R446" s="82" t="s">
        <v>289</v>
      </c>
      <c r="S446" s="82"/>
    </row>
    <row r="447" spans="7:19" ht="39" customHeight="1" x14ac:dyDescent="0.3">
      <c r="G447" s="82" t="s">
        <v>326</v>
      </c>
      <c r="H447" s="82" t="s">
        <v>280</v>
      </c>
      <c r="I447" s="82" t="s">
        <v>88</v>
      </c>
      <c r="J447" s="50">
        <v>45587</v>
      </c>
      <c r="K447" s="51">
        <v>45587</v>
      </c>
      <c r="L447" s="82" t="s">
        <v>309</v>
      </c>
      <c r="M447" s="82" t="s">
        <v>6</v>
      </c>
      <c r="N447" s="82" t="s">
        <v>321</v>
      </c>
      <c r="O447" s="189">
        <v>538</v>
      </c>
      <c r="P447" s="195">
        <v>0</v>
      </c>
      <c r="Q447" s="195">
        <v>0</v>
      </c>
      <c r="R447" s="82" t="s">
        <v>289</v>
      </c>
      <c r="S447" s="82" t="s">
        <v>347</v>
      </c>
    </row>
    <row r="448" spans="7:19" ht="39" customHeight="1" x14ac:dyDescent="0.3">
      <c r="G448" s="82" t="s">
        <v>404</v>
      </c>
      <c r="H448" s="82" t="s">
        <v>334</v>
      </c>
      <c r="I448" s="82" t="s">
        <v>69</v>
      </c>
      <c r="J448" s="50">
        <v>45587</v>
      </c>
      <c r="K448" s="51">
        <v>45587</v>
      </c>
      <c r="L448" s="82" t="s">
        <v>309</v>
      </c>
      <c r="M448" s="82" t="s">
        <v>6</v>
      </c>
      <c r="N448" s="82" t="s">
        <v>7</v>
      </c>
      <c r="O448" s="189">
        <v>152</v>
      </c>
      <c r="P448" s="195">
        <v>0</v>
      </c>
      <c r="Q448" s="195">
        <v>0</v>
      </c>
      <c r="R448" s="82" t="s">
        <v>289</v>
      </c>
      <c r="S448" s="82"/>
    </row>
    <row r="449" spans="7:19" ht="39" customHeight="1" x14ac:dyDescent="0.3">
      <c r="G449" s="82" t="s">
        <v>406</v>
      </c>
      <c r="H449" s="82" t="s">
        <v>280</v>
      </c>
      <c r="I449" s="82" t="s">
        <v>111</v>
      </c>
      <c r="J449" s="50">
        <v>45586</v>
      </c>
      <c r="K449" s="51">
        <v>45586</v>
      </c>
      <c r="L449" s="82" t="s">
        <v>309</v>
      </c>
      <c r="M449" s="82" t="s">
        <v>6</v>
      </c>
      <c r="N449" s="82" t="s">
        <v>321</v>
      </c>
      <c r="O449" s="189">
        <v>438</v>
      </c>
      <c r="P449" s="195">
        <v>0</v>
      </c>
      <c r="Q449" s="195">
        <v>0</v>
      </c>
      <c r="R449" s="82" t="s">
        <v>289</v>
      </c>
      <c r="S449" s="82"/>
    </row>
    <row r="450" spans="7:19" ht="39" customHeight="1" x14ac:dyDescent="0.3">
      <c r="G450" s="82" t="s">
        <v>13</v>
      </c>
      <c r="H450" s="82" t="s">
        <v>312</v>
      </c>
      <c r="I450" s="82" t="s">
        <v>69</v>
      </c>
      <c r="J450" s="50">
        <v>45575</v>
      </c>
      <c r="K450" s="51">
        <v>45585</v>
      </c>
      <c r="L450" s="82" t="s">
        <v>309</v>
      </c>
      <c r="M450" s="82" t="s">
        <v>6</v>
      </c>
      <c r="N450" s="82" t="s">
        <v>311</v>
      </c>
      <c r="O450" s="189">
        <v>674</v>
      </c>
      <c r="P450" s="195">
        <v>0</v>
      </c>
      <c r="Q450" s="195">
        <v>0</v>
      </c>
      <c r="R450" s="82" t="s">
        <v>289</v>
      </c>
      <c r="S450" s="82"/>
    </row>
    <row r="451" spans="7:19" ht="39" customHeight="1" x14ac:dyDescent="0.3">
      <c r="G451" s="82" t="s">
        <v>324</v>
      </c>
      <c r="H451" s="82" t="s">
        <v>407</v>
      </c>
      <c r="I451" s="82" t="s">
        <v>350</v>
      </c>
      <c r="J451" s="50">
        <v>45584</v>
      </c>
      <c r="K451" s="51">
        <v>45584</v>
      </c>
      <c r="L451" s="82" t="s">
        <v>309</v>
      </c>
      <c r="M451" s="82" t="s">
        <v>6</v>
      </c>
      <c r="N451" s="82" t="s">
        <v>7</v>
      </c>
      <c r="O451" s="189">
        <v>0</v>
      </c>
      <c r="P451" s="195">
        <v>740</v>
      </c>
      <c r="Q451" s="195">
        <v>740</v>
      </c>
      <c r="R451" s="82" t="s">
        <v>289</v>
      </c>
      <c r="S451" s="82"/>
    </row>
    <row r="452" spans="7:19" ht="39" customHeight="1" x14ac:dyDescent="0.3">
      <c r="G452" s="82" t="s">
        <v>224</v>
      </c>
      <c r="H452" s="82" t="s">
        <v>280</v>
      </c>
      <c r="I452" s="82" t="s">
        <v>88</v>
      </c>
      <c r="J452" s="50">
        <v>45584</v>
      </c>
      <c r="K452" s="51">
        <v>45584</v>
      </c>
      <c r="L452" s="82" t="s">
        <v>309</v>
      </c>
      <c r="M452" s="82" t="s">
        <v>6</v>
      </c>
      <c r="N452" s="82" t="s">
        <v>321</v>
      </c>
      <c r="O452" s="189">
        <v>705</v>
      </c>
      <c r="P452" s="195">
        <v>0</v>
      </c>
      <c r="Q452" s="195">
        <v>0</v>
      </c>
      <c r="R452" s="82" t="s">
        <v>289</v>
      </c>
      <c r="S452" s="82"/>
    </row>
    <row r="453" spans="7:19" ht="39" customHeight="1" x14ac:dyDescent="0.3">
      <c r="G453" s="82" t="s">
        <v>392</v>
      </c>
      <c r="H453" s="82" t="s">
        <v>280</v>
      </c>
      <c r="I453" s="82" t="s">
        <v>111</v>
      </c>
      <c r="J453" s="50">
        <v>45581</v>
      </c>
      <c r="K453" s="51">
        <v>45581</v>
      </c>
      <c r="L453" s="82" t="s">
        <v>309</v>
      </c>
      <c r="M453" s="82" t="s">
        <v>71</v>
      </c>
      <c r="N453" s="82" t="s">
        <v>321</v>
      </c>
      <c r="O453" s="189">
        <v>72</v>
      </c>
      <c r="P453" s="195">
        <v>0</v>
      </c>
      <c r="Q453" s="195">
        <v>0</v>
      </c>
      <c r="R453" s="82" t="s">
        <v>289</v>
      </c>
      <c r="S453" s="82"/>
    </row>
    <row r="454" spans="7:19" ht="39" customHeight="1" x14ac:dyDescent="0.3">
      <c r="G454" s="82" t="s">
        <v>166</v>
      </c>
      <c r="H454" s="82" t="s">
        <v>280</v>
      </c>
      <c r="I454" s="82" t="s">
        <v>11</v>
      </c>
      <c r="J454" s="50">
        <v>45581</v>
      </c>
      <c r="K454" s="51">
        <v>45581</v>
      </c>
      <c r="L454" s="82" t="s">
        <v>309</v>
      </c>
      <c r="M454" s="82" t="s">
        <v>71</v>
      </c>
      <c r="N454" s="82" t="s">
        <v>321</v>
      </c>
      <c r="O454" s="189">
        <v>16</v>
      </c>
      <c r="P454" s="195">
        <v>0</v>
      </c>
      <c r="Q454" s="195">
        <v>0</v>
      </c>
      <c r="R454" s="82" t="s">
        <v>295</v>
      </c>
      <c r="S454" s="82"/>
    </row>
    <row r="455" spans="7:19" ht="39" customHeight="1" x14ac:dyDescent="0.3">
      <c r="G455" s="82" t="s">
        <v>133</v>
      </c>
      <c r="H455" s="82" t="s">
        <v>280</v>
      </c>
      <c r="I455" s="82" t="s">
        <v>11</v>
      </c>
      <c r="J455" s="50">
        <v>45581</v>
      </c>
      <c r="K455" s="51">
        <v>45581</v>
      </c>
      <c r="L455" s="82" t="s">
        <v>309</v>
      </c>
      <c r="M455" s="82" t="s">
        <v>6</v>
      </c>
      <c r="N455" s="82" t="s">
        <v>321</v>
      </c>
      <c r="O455" s="189">
        <v>796</v>
      </c>
      <c r="P455" s="195">
        <v>8568</v>
      </c>
      <c r="Q455" s="195">
        <v>0</v>
      </c>
      <c r="R455" s="82" t="s">
        <v>289</v>
      </c>
      <c r="S455" s="82"/>
    </row>
    <row r="456" spans="7:19" ht="39" customHeight="1" x14ac:dyDescent="0.3">
      <c r="G456" s="82" t="s">
        <v>144</v>
      </c>
      <c r="H456" s="82" t="s">
        <v>379</v>
      </c>
      <c r="I456" s="82" t="s">
        <v>69</v>
      </c>
      <c r="J456" s="50">
        <v>45561</v>
      </c>
      <c r="K456" s="51">
        <v>45581</v>
      </c>
      <c r="L456" s="82" t="s">
        <v>309</v>
      </c>
      <c r="M456" s="82" t="s">
        <v>6</v>
      </c>
      <c r="N456" s="82" t="s">
        <v>7</v>
      </c>
      <c r="O456" s="189">
        <v>223</v>
      </c>
      <c r="P456" s="195">
        <v>0</v>
      </c>
      <c r="Q456" s="195">
        <v>14866</v>
      </c>
      <c r="R456" s="82" t="s">
        <v>289</v>
      </c>
      <c r="S456" s="82"/>
    </row>
    <row r="457" spans="7:19" ht="39" customHeight="1" x14ac:dyDescent="0.3">
      <c r="G457" s="82" t="s">
        <v>5</v>
      </c>
      <c r="H457" s="82" t="s">
        <v>378</v>
      </c>
      <c r="I457" s="82" t="s">
        <v>69</v>
      </c>
      <c r="J457" s="50">
        <v>45561</v>
      </c>
      <c r="K457" s="51">
        <v>45581</v>
      </c>
      <c r="L457" s="82" t="s">
        <v>309</v>
      </c>
      <c r="M457" s="82" t="s">
        <v>6</v>
      </c>
      <c r="N457" s="82" t="s">
        <v>7</v>
      </c>
      <c r="O457" s="189">
        <v>16</v>
      </c>
      <c r="P457" s="195">
        <v>0</v>
      </c>
      <c r="Q457" s="195">
        <v>23553</v>
      </c>
      <c r="R457" s="82" t="s">
        <v>289</v>
      </c>
      <c r="S457" s="82"/>
    </row>
    <row r="458" spans="7:19" ht="39" customHeight="1" x14ac:dyDescent="0.3">
      <c r="G458" s="82" t="s">
        <v>408</v>
      </c>
      <c r="H458" s="82" t="s">
        <v>280</v>
      </c>
      <c r="I458" s="82" t="s">
        <v>79</v>
      </c>
      <c r="J458" s="50">
        <v>45579</v>
      </c>
      <c r="K458" s="51">
        <v>45579</v>
      </c>
      <c r="L458" s="82" t="s">
        <v>309</v>
      </c>
      <c r="M458" s="82" t="s">
        <v>50</v>
      </c>
      <c r="N458" s="82" t="s">
        <v>321</v>
      </c>
      <c r="O458" s="189">
        <v>2781</v>
      </c>
      <c r="P458" s="195">
        <v>0</v>
      </c>
      <c r="Q458" s="195">
        <v>0</v>
      </c>
      <c r="R458" s="82" t="s">
        <v>289</v>
      </c>
      <c r="S458" s="82"/>
    </row>
    <row r="459" spans="7:19" ht="39" customHeight="1" x14ac:dyDescent="0.3">
      <c r="G459" s="82" t="s">
        <v>235</v>
      </c>
      <c r="H459" s="82" t="s">
        <v>280</v>
      </c>
      <c r="I459" s="82" t="s">
        <v>11</v>
      </c>
      <c r="J459" s="50">
        <v>45579</v>
      </c>
      <c r="K459" s="51">
        <v>45579</v>
      </c>
      <c r="L459" s="82" t="s">
        <v>309</v>
      </c>
      <c r="M459" s="82" t="s">
        <v>50</v>
      </c>
      <c r="N459" s="82" t="s">
        <v>321</v>
      </c>
      <c r="O459" s="189">
        <v>977</v>
      </c>
      <c r="P459" s="195">
        <v>0</v>
      </c>
      <c r="Q459" s="195">
        <v>0</v>
      </c>
      <c r="R459" s="82" t="s">
        <v>295</v>
      </c>
      <c r="S459" s="82"/>
    </row>
    <row r="460" spans="7:19" ht="39" customHeight="1" x14ac:dyDescent="0.3">
      <c r="G460" s="82" t="s">
        <v>392</v>
      </c>
      <c r="H460" s="82" t="s">
        <v>280</v>
      </c>
      <c r="I460" s="82" t="s">
        <v>88</v>
      </c>
      <c r="J460" s="50">
        <v>45579</v>
      </c>
      <c r="K460" s="51">
        <v>45579</v>
      </c>
      <c r="L460" s="82" t="s">
        <v>309</v>
      </c>
      <c r="M460" s="82" t="s">
        <v>50</v>
      </c>
      <c r="N460" s="82" t="s">
        <v>321</v>
      </c>
      <c r="O460" s="189">
        <v>701</v>
      </c>
      <c r="P460" s="195">
        <v>0</v>
      </c>
      <c r="Q460" s="195">
        <v>0</v>
      </c>
      <c r="R460" s="82" t="s">
        <v>295</v>
      </c>
      <c r="S460" s="82"/>
    </row>
    <row r="461" spans="7:19" ht="39" customHeight="1" x14ac:dyDescent="0.3">
      <c r="G461" s="82" t="s">
        <v>392</v>
      </c>
      <c r="H461" s="82" t="s">
        <v>280</v>
      </c>
      <c r="I461" s="82" t="s">
        <v>88</v>
      </c>
      <c r="J461" s="50">
        <v>45579</v>
      </c>
      <c r="K461" s="51">
        <v>45579</v>
      </c>
      <c r="L461" s="82" t="s">
        <v>309</v>
      </c>
      <c r="M461" s="82" t="s">
        <v>71</v>
      </c>
      <c r="N461" s="82" t="s">
        <v>321</v>
      </c>
      <c r="O461" s="189">
        <v>54</v>
      </c>
      <c r="P461" s="195">
        <v>0</v>
      </c>
      <c r="Q461" s="195">
        <v>0</v>
      </c>
      <c r="R461" s="82" t="s">
        <v>289</v>
      </c>
      <c r="S461" s="82"/>
    </row>
    <row r="462" spans="7:19" ht="39" customHeight="1" x14ac:dyDescent="0.3">
      <c r="G462" s="82" t="s">
        <v>103</v>
      </c>
      <c r="H462" s="82" t="s">
        <v>104</v>
      </c>
      <c r="I462" s="82" t="s">
        <v>350</v>
      </c>
      <c r="J462" s="50">
        <v>45579</v>
      </c>
      <c r="K462" s="51">
        <v>45579</v>
      </c>
      <c r="L462" s="82" t="s">
        <v>309</v>
      </c>
      <c r="M462" s="82" t="s">
        <v>6</v>
      </c>
      <c r="N462" s="82" t="s">
        <v>7</v>
      </c>
      <c r="O462" s="189"/>
      <c r="P462" s="195">
        <v>19783</v>
      </c>
      <c r="Q462" s="195">
        <v>19783</v>
      </c>
      <c r="R462" s="82" t="s">
        <v>289</v>
      </c>
      <c r="S462" s="82"/>
    </row>
    <row r="463" spans="7:19" ht="39" customHeight="1" x14ac:dyDescent="0.3">
      <c r="G463" s="82" t="s">
        <v>9</v>
      </c>
      <c r="H463" s="82" t="s">
        <v>280</v>
      </c>
      <c r="I463" s="82" t="s">
        <v>111</v>
      </c>
      <c r="J463" s="50">
        <v>45579</v>
      </c>
      <c r="K463" s="51">
        <v>45579</v>
      </c>
      <c r="L463" s="82" t="s">
        <v>309</v>
      </c>
      <c r="M463" s="82" t="s">
        <v>6</v>
      </c>
      <c r="N463" s="82" t="s">
        <v>321</v>
      </c>
      <c r="O463" s="189">
        <v>378</v>
      </c>
      <c r="P463" s="195">
        <v>0</v>
      </c>
      <c r="Q463" s="195">
        <v>0</v>
      </c>
      <c r="R463" s="82" t="s">
        <v>289</v>
      </c>
      <c r="S463" s="82"/>
    </row>
    <row r="464" spans="7:19" ht="39" customHeight="1" x14ac:dyDescent="0.3">
      <c r="G464" s="82" t="s">
        <v>373</v>
      </c>
      <c r="H464" s="82" t="s">
        <v>385</v>
      </c>
      <c r="I464" s="82" t="s">
        <v>59</v>
      </c>
      <c r="J464" s="50">
        <v>45568</v>
      </c>
      <c r="K464" s="51">
        <v>45576</v>
      </c>
      <c r="L464" s="82" t="s">
        <v>309</v>
      </c>
      <c r="M464" s="82" t="s">
        <v>61</v>
      </c>
      <c r="N464" s="82" t="s">
        <v>7</v>
      </c>
      <c r="O464" s="189"/>
      <c r="P464" s="195">
        <v>0</v>
      </c>
      <c r="Q464" s="195">
        <v>0</v>
      </c>
      <c r="R464" s="82" t="s">
        <v>289</v>
      </c>
      <c r="S464" s="82"/>
    </row>
    <row r="465" spans="7:19" ht="39" customHeight="1" x14ac:dyDescent="0.3">
      <c r="G465" s="82" t="s">
        <v>9</v>
      </c>
      <c r="H465" s="82" t="s">
        <v>280</v>
      </c>
      <c r="I465" s="82" t="s">
        <v>11</v>
      </c>
      <c r="J465" s="50">
        <v>45576</v>
      </c>
      <c r="K465" s="51">
        <v>45576</v>
      </c>
      <c r="L465" s="82" t="s">
        <v>309</v>
      </c>
      <c r="M465" s="82" t="s">
        <v>50</v>
      </c>
      <c r="N465" s="82" t="s">
        <v>321</v>
      </c>
      <c r="O465" s="189">
        <v>972</v>
      </c>
      <c r="P465" s="195">
        <v>0</v>
      </c>
      <c r="Q465" s="195">
        <v>0</v>
      </c>
      <c r="R465" s="82" t="s">
        <v>289</v>
      </c>
      <c r="S465" s="82"/>
    </row>
    <row r="466" spans="7:19" ht="39" customHeight="1" x14ac:dyDescent="0.3">
      <c r="G466" s="82" t="s">
        <v>405</v>
      </c>
      <c r="H466" s="82" t="s">
        <v>385</v>
      </c>
      <c r="I466" s="82" t="s">
        <v>59</v>
      </c>
      <c r="J466" s="50">
        <v>45544</v>
      </c>
      <c r="K466" s="51">
        <v>45576</v>
      </c>
      <c r="L466" s="82" t="s">
        <v>309</v>
      </c>
      <c r="M466" s="82" t="s">
        <v>6</v>
      </c>
      <c r="N466" s="82" t="s">
        <v>311</v>
      </c>
      <c r="O466" s="189">
        <v>588</v>
      </c>
      <c r="P466" s="195">
        <v>0</v>
      </c>
      <c r="Q466" s="195">
        <v>0</v>
      </c>
      <c r="R466" s="82" t="s">
        <v>289</v>
      </c>
      <c r="S466" s="82"/>
    </row>
    <row r="467" spans="7:19" ht="39" customHeight="1" x14ac:dyDescent="0.3">
      <c r="G467" s="82" t="s">
        <v>9</v>
      </c>
      <c r="H467" s="82" t="s">
        <v>280</v>
      </c>
      <c r="I467" s="82" t="s">
        <v>38</v>
      </c>
      <c r="J467" s="50">
        <v>45575</v>
      </c>
      <c r="K467" s="51">
        <v>45575</v>
      </c>
      <c r="L467" s="82" t="s">
        <v>309</v>
      </c>
      <c r="M467" s="82" t="s">
        <v>50</v>
      </c>
      <c r="N467" s="82" t="s">
        <v>321</v>
      </c>
      <c r="O467" s="189">
        <v>2088</v>
      </c>
      <c r="P467" s="195">
        <v>0</v>
      </c>
      <c r="Q467" s="195">
        <v>0</v>
      </c>
      <c r="R467" s="82" t="s">
        <v>295</v>
      </c>
      <c r="S467" s="82"/>
    </row>
    <row r="468" spans="7:19" ht="39" customHeight="1" x14ac:dyDescent="0.3">
      <c r="G468" s="82" t="s">
        <v>13</v>
      </c>
      <c r="H468" s="82" t="s">
        <v>312</v>
      </c>
      <c r="I468" s="82" t="s">
        <v>69</v>
      </c>
      <c r="J468" s="50">
        <v>45566</v>
      </c>
      <c r="K468" s="51">
        <v>45575</v>
      </c>
      <c r="L468" s="82" t="s">
        <v>309</v>
      </c>
      <c r="M468" s="82" t="s">
        <v>6</v>
      </c>
      <c r="N468" s="82" t="s">
        <v>7</v>
      </c>
      <c r="O468" s="189">
        <v>809</v>
      </c>
      <c r="P468" s="195">
        <v>0</v>
      </c>
      <c r="Q468" s="195">
        <v>19360</v>
      </c>
      <c r="R468" s="82" t="s">
        <v>289</v>
      </c>
      <c r="S468" s="82" t="s">
        <v>409</v>
      </c>
    </row>
    <row r="469" spans="7:19" ht="39" customHeight="1" x14ac:dyDescent="0.3">
      <c r="G469" s="82" t="s">
        <v>396</v>
      </c>
      <c r="H469" s="82" t="s">
        <v>334</v>
      </c>
      <c r="I469" s="82" t="s">
        <v>121</v>
      </c>
      <c r="J469" s="50">
        <v>45554</v>
      </c>
      <c r="K469" s="51">
        <v>45574</v>
      </c>
      <c r="L469" s="82" t="s">
        <v>309</v>
      </c>
      <c r="M469" s="82" t="s">
        <v>6</v>
      </c>
      <c r="N469" s="82" t="s">
        <v>7</v>
      </c>
      <c r="O469" s="189">
        <v>476</v>
      </c>
      <c r="P469" s="195">
        <v>0</v>
      </c>
      <c r="Q469" s="195">
        <v>5318</v>
      </c>
      <c r="R469" s="82" t="s">
        <v>289</v>
      </c>
      <c r="S469" s="82"/>
    </row>
    <row r="470" spans="7:19" ht="39" customHeight="1" x14ac:dyDescent="0.3">
      <c r="G470" s="82" t="s">
        <v>404</v>
      </c>
      <c r="H470" s="82" t="s">
        <v>334</v>
      </c>
      <c r="I470" s="82" t="s">
        <v>121</v>
      </c>
      <c r="J470" s="50">
        <v>45554</v>
      </c>
      <c r="K470" s="51">
        <v>45574</v>
      </c>
      <c r="L470" s="82" t="s">
        <v>309</v>
      </c>
      <c r="M470" s="82" t="s">
        <v>6</v>
      </c>
      <c r="N470" s="82" t="s">
        <v>7</v>
      </c>
      <c r="O470" s="189">
        <v>476</v>
      </c>
      <c r="P470" s="195">
        <v>17057</v>
      </c>
      <c r="Q470" s="195">
        <v>17265</v>
      </c>
      <c r="R470" s="82" t="s">
        <v>289</v>
      </c>
      <c r="S470" s="82"/>
    </row>
    <row r="471" spans="7:19" ht="39" customHeight="1" x14ac:dyDescent="0.3">
      <c r="G471" s="82" t="s">
        <v>201</v>
      </c>
      <c r="H471" s="82" t="s">
        <v>402</v>
      </c>
      <c r="I471" s="82" t="s">
        <v>121</v>
      </c>
      <c r="J471" s="50">
        <v>45573</v>
      </c>
      <c r="K471" s="51">
        <v>45573</v>
      </c>
      <c r="L471" s="82" t="s">
        <v>309</v>
      </c>
      <c r="M471" s="82" t="s">
        <v>6</v>
      </c>
      <c r="N471" s="82" t="s">
        <v>7</v>
      </c>
      <c r="O471" s="189">
        <v>485</v>
      </c>
      <c r="P471" s="195">
        <v>0</v>
      </c>
      <c r="Q471" s="195">
        <v>0</v>
      </c>
      <c r="R471" s="82" t="s">
        <v>289</v>
      </c>
      <c r="S471" s="82"/>
    </row>
    <row r="472" spans="7:19" ht="39" customHeight="1" x14ac:dyDescent="0.3">
      <c r="G472" s="82" t="s">
        <v>201</v>
      </c>
      <c r="H472" s="82" t="s">
        <v>402</v>
      </c>
      <c r="I472" s="82" t="s">
        <v>121</v>
      </c>
      <c r="J472" s="50">
        <v>45569</v>
      </c>
      <c r="K472" s="51">
        <v>45573</v>
      </c>
      <c r="L472" s="82" t="s">
        <v>309</v>
      </c>
      <c r="M472" s="82" t="s">
        <v>6</v>
      </c>
      <c r="N472" s="82" t="s">
        <v>7</v>
      </c>
      <c r="O472" s="189">
        <v>139</v>
      </c>
      <c r="P472" s="195">
        <v>10723</v>
      </c>
      <c r="Q472" s="195">
        <v>11027</v>
      </c>
      <c r="R472" s="82" t="s">
        <v>289</v>
      </c>
      <c r="S472" s="82"/>
    </row>
    <row r="473" spans="7:19" ht="39" customHeight="1" x14ac:dyDescent="0.3">
      <c r="G473" s="82" t="s">
        <v>324</v>
      </c>
      <c r="H473" s="82" t="s">
        <v>407</v>
      </c>
      <c r="I473" s="82" t="s">
        <v>350</v>
      </c>
      <c r="J473" s="50">
        <v>45552</v>
      </c>
      <c r="K473" s="51">
        <v>45573</v>
      </c>
      <c r="L473" s="82" t="s">
        <v>309</v>
      </c>
      <c r="M473" s="82" t="s">
        <v>6</v>
      </c>
      <c r="N473" s="82" t="s">
        <v>311</v>
      </c>
      <c r="O473" s="189"/>
      <c r="P473" s="195">
        <v>481</v>
      </c>
      <c r="Q473" s="195">
        <v>0</v>
      </c>
      <c r="R473" s="82" t="s">
        <v>289</v>
      </c>
      <c r="S473" s="82"/>
    </row>
    <row r="474" spans="7:19" ht="39" customHeight="1" x14ac:dyDescent="0.3">
      <c r="G474" s="82" t="s">
        <v>9</v>
      </c>
      <c r="H474" s="82" t="s">
        <v>280</v>
      </c>
      <c r="I474" s="82" t="s">
        <v>132</v>
      </c>
      <c r="J474" s="50">
        <v>45572</v>
      </c>
      <c r="K474" s="51">
        <v>45572</v>
      </c>
      <c r="L474" s="82" t="s">
        <v>309</v>
      </c>
      <c r="M474" s="82" t="s">
        <v>50</v>
      </c>
      <c r="N474" s="82" t="s">
        <v>321</v>
      </c>
      <c r="O474" s="189">
        <v>144</v>
      </c>
      <c r="P474" s="195">
        <v>0</v>
      </c>
      <c r="Q474" s="195">
        <v>0</v>
      </c>
      <c r="R474" s="82" t="s">
        <v>295</v>
      </c>
      <c r="S474" s="82" t="s">
        <v>80</v>
      </c>
    </row>
    <row r="475" spans="7:19" ht="39" customHeight="1" x14ac:dyDescent="0.3">
      <c r="G475" s="82" t="s">
        <v>260</v>
      </c>
      <c r="H475" s="82" t="s">
        <v>280</v>
      </c>
      <c r="I475" s="82" t="s">
        <v>111</v>
      </c>
      <c r="J475" s="50">
        <v>45569</v>
      </c>
      <c r="K475" s="51">
        <v>45569</v>
      </c>
      <c r="L475" s="82" t="s">
        <v>309</v>
      </c>
      <c r="M475" s="82" t="s">
        <v>71</v>
      </c>
      <c r="N475" s="82" t="s">
        <v>321</v>
      </c>
      <c r="O475" s="189">
        <v>15</v>
      </c>
      <c r="P475" s="195">
        <v>0</v>
      </c>
      <c r="Q475" s="195">
        <v>0</v>
      </c>
      <c r="R475" s="82" t="s">
        <v>289</v>
      </c>
      <c r="S475" s="82"/>
    </row>
    <row r="476" spans="7:19" ht="39" customHeight="1" x14ac:dyDescent="0.3">
      <c r="G476" s="82" t="s">
        <v>201</v>
      </c>
      <c r="H476" s="82" t="s">
        <v>402</v>
      </c>
      <c r="I476" s="82" t="s">
        <v>69</v>
      </c>
      <c r="J476" s="50">
        <v>45550</v>
      </c>
      <c r="K476" s="51">
        <v>45569</v>
      </c>
      <c r="L476" s="82" t="s">
        <v>309</v>
      </c>
      <c r="M476" s="82" t="s">
        <v>61</v>
      </c>
      <c r="N476" s="82" t="s">
        <v>340</v>
      </c>
      <c r="O476" s="189"/>
      <c r="P476" s="195">
        <v>10723</v>
      </c>
      <c r="Q476" s="195">
        <v>0</v>
      </c>
      <c r="R476" s="82" t="s">
        <v>289</v>
      </c>
      <c r="S476" s="82"/>
    </row>
    <row r="477" spans="7:19" ht="39" customHeight="1" x14ac:dyDescent="0.3">
      <c r="G477" s="82" t="s">
        <v>260</v>
      </c>
      <c r="H477" s="82" t="s">
        <v>280</v>
      </c>
      <c r="I477" s="82" t="s">
        <v>111</v>
      </c>
      <c r="J477" s="50">
        <v>45569</v>
      </c>
      <c r="K477" s="51">
        <v>45569</v>
      </c>
      <c r="L477" s="82" t="s">
        <v>309</v>
      </c>
      <c r="M477" s="82" t="s">
        <v>6</v>
      </c>
      <c r="N477" s="82" t="s">
        <v>321</v>
      </c>
      <c r="O477" s="189">
        <v>269</v>
      </c>
      <c r="P477" s="195">
        <v>0</v>
      </c>
      <c r="Q477" s="195">
        <v>0</v>
      </c>
      <c r="R477" s="82" t="s">
        <v>289</v>
      </c>
      <c r="S477" s="82"/>
    </row>
    <row r="478" spans="7:19" ht="39" customHeight="1" x14ac:dyDescent="0.3">
      <c r="G478" s="82" t="s">
        <v>14</v>
      </c>
      <c r="H478" s="82" t="s">
        <v>280</v>
      </c>
      <c r="I478" s="82" t="s">
        <v>121</v>
      </c>
      <c r="J478" s="50">
        <v>45567</v>
      </c>
      <c r="K478" s="51">
        <v>45567</v>
      </c>
      <c r="L478" s="82" t="s">
        <v>309</v>
      </c>
      <c r="M478" s="82" t="s">
        <v>71</v>
      </c>
      <c r="N478" s="82" t="s">
        <v>321</v>
      </c>
      <c r="O478" s="189">
        <v>61</v>
      </c>
      <c r="P478" s="195">
        <v>0</v>
      </c>
      <c r="Q478" s="195">
        <v>0</v>
      </c>
      <c r="R478" s="82" t="s">
        <v>289</v>
      </c>
      <c r="S478" s="82"/>
    </row>
    <row r="479" spans="7:19" ht="39" customHeight="1" x14ac:dyDescent="0.3">
      <c r="G479" s="82" t="s">
        <v>15</v>
      </c>
      <c r="H479" s="82" t="s">
        <v>280</v>
      </c>
      <c r="I479" s="82" t="s">
        <v>11</v>
      </c>
      <c r="J479" s="50">
        <v>45567</v>
      </c>
      <c r="K479" s="51">
        <v>45567</v>
      </c>
      <c r="L479" s="82" t="s">
        <v>309</v>
      </c>
      <c r="M479" s="82" t="s">
        <v>6</v>
      </c>
      <c r="N479" s="82" t="s">
        <v>321</v>
      </c>
      <c r="O479" s="189">
        <v>2466</v>
      </c>
      <c r="P479" s="195">
        <v>0</v>
      </c>
      <c r="Q479" s="195">
        <v>0</v>
      </c>
      <c r="R479" s="82" t="s">
        <v>289</v>
      </c>
      <c r="S479" s="82"/>
    </row>
    <row r="480" spans="7:19" ht="39" customHeight="1" x14ac:dyDescent="0.3">
      <c r="G480" s="82" t="s">
        <v>261</v>
      </c>
      <c r="H480" s="82" t="s">
        <v>320</v>
      </c>
      <c r="I480" s="82" t="s">
        <v>69</v>
      </c>
      <c r="J480" s="50">
        <v>45532</v>
      </c>
      <c r="K480" s="51">
        <v>45566</v>
      </c>
      <c r="L480" s="82" t="s">
        <v>309</v>
      </c>
      <c r="M480" s="82" t="s">
        <v>61</v>
      </c>
      <c r="N480" s="82" t="s">
        <v>340</v>
      </c>
      <c r="O480" s="189"/>
      <c r="P480" s="195">
        <v>0</v>
      </c>
      <c r="Q480" s="195">
        <v>0</v>
      </c>
      <c r="R480" s="82" t="s">
        <v>295</v>
      </c>
      <c r="S480" s="82"/>
    </row>
    <row r="481" spans="7:19" ht="39" customHeight="1" x14ac:dyDescent="0.3">
      <c r="G481" s="82" t="s">
        <v>258</v>
      </c>
      <c r="H481" s="82" t="s">
        <v>319</v>
      </c>
      <c r="I481" s="82" t="s">
        <v>69</v>
      </c>
      <c r="J481" s="50">
        <v>45532</v>
      </c>
      <c r="K481" s="51">
        <v>45566</v>
      </c>
      <c r="L481" s="82" t="s">
        <v>309</v>
      </c>
      <c r="M481" s="82" t="s">
        <v>61</v>
      </c>
      <c r="N481" s="82" t="s">
        <v>340</v>
      </c>
      <c r="O481" s="189"/>
      <c r="P481" s="195">
        <v>0</v>
      </c>
      <c r="Q481" s="195">
        <v>0</v>
      </c>
      <c r="R481" s="82" t="s">
        <v>295</v>
      </c>
      <c r="S481" s="82"/>
    </row>
    <row r="482" spans="7:19" ht="39" customHeight="1" x14ac:dyDescent="0.3">
      <c r="G482" s="82" t="s">
        <v>13</v>
      </c>
      <c r="H482" s="82" t="s">
        <v>312</v>
      </c>
      <c r="I482" s="82" t="s">
        <v>69</v>
      </c>
      <c r="J482" s="50">
        <v>45555</v>
      </c>
      <c r="K482" s="51">
        <v>45566</v>
      </c>
      <c r="L482" s="82" t="s">
        <v>309</v>
      </c>
      <c r="M482" s="82" t="s">
        <v>6</v>
      </c>
      <c r="N482" s="82" t="s">
        <v>311</v>
      </c>
      <c r="O482" s="189">
        <v>748</v>
      </c>
      <c r="P482" s="195">
        <v>18896</v>
      </c>
      <c r="Q482" s="195">
        <v>0</v>
      </c>
      <c r="R482" s="82" t="s">
        <v>295</v>
      </c>
      <c r="S482" s="82"/>
    </row>
    <row r="483" spans="7:19" ht="39" customHeight="1" x14ac:dyDescent="0.3">
      <c r="G483" s="82" t="s">
        <v>249</v>
      </c>
      <c r="H483" s="82" t="s">
        <v>410</v>
      </c>
      <c r="I483" s="82" t="s">
        <v>121</v>
      </c>
      <c r="J483" s="50">
        <v>45485</v>
      </c>
      <c r="K483" s="51">
        <v>45566</v>
      </c>
      <c r="L483" s="82" t="s">
        <v>309</v>
      </c>
      <c r="M483" s="82" t="s">
        <v>6</v>
      </c>
      <c r="N483" s="82" t="s">
        <v>7</v>
      </c>
      <c r="O483" s="189"/>
      <c r="P483" s="195">
        <v>3592</v>
      </c>
      <c r="Q483" s="195">
        <v>0</v>
      </c>
      <c r="R483" s="82" t="s">
        <v>289</v>
      </c>
      <c r="S483" s="82"/>
    </row>
    <row r="484" spans="7:19" ht="39" customHeight="1" x14ac:dyDescent="0.3">
      <c r="G484" s="82" t="s">
        <v>259</v>
      </c>
      <c r="H484" s="82" t="s">
        <v>411</v>
      </c>
      <c r="I484" s="82" t="s">
        <v>121</v>
      </c>
      <c r="J484" s="50">
        <v>45546</v>
      </c>
      <c r="K484" s="51">
        <v>45566</v>
      </c>
      <c r="L484" s="82" t="s">
        <v>309</v>
      </c>
      <c r="M484" s="82" t="s">
        <v>6</v>
      </c>
      <c r="N484" s="82" t="s">
        <v>7</v>
      </c>
      <c r="O484" s="189">
        <v>0</v>
      </c>
      <c r="P484" s="195">
        <v>9799</v>
      </c>
      <c r="Q484" s="195">
        <v>0</v>
      </c>
      <c r="R484" s="82" t="s">
        <v>289</v>
      </c>
      <c r="S484" s="82"/>
    </row>
    <row r="485" spans="7:19" ht="39" customHeight="1" x14ac:dyDescent="0.3">
      <c r="G485" s="82" t="s">
        <v>262</v>
      </c>
      <c r="H485" s="82" t="s">
        <v>280</v>
      </c>
      <c r="I485" s="82" t="s">
        <v>59</v>
      </c>
      <c r="J485" s="50">
        <v>45561</v>
      </c>
      <c r="K485" s="51">
        <v>45561</v>
      </c>
      <c r="L485" s="82" t="s">
        <v>309</v>
      </c>
      <c r="M485" s="82" t="s">
        <v>50</v>
      </c>
      <c r="N485" s="82" t="s">
        <v>321</v>
      </c>
      <c r="O485" s="189">
        <v>6326.2</v>
      </c>
      <c r="P485" s="195">
        <v>0</v>
      </c>
      <c r="Q485" s="195">
        <v>0</v>
      </c>
      <c r="R485" s="82" t="s">
        <v>289</v>
      </c>
      <c r="S485" s="82" t="s">
        <v>412</v>
      </c>
    </row>
    <row r="486" spans="7:19" ht="39" customHeight="1" x14ac:dyDescent="0.3">
      <c r="G486" s="82" t="s">
        <v>413</v>
      </c>
      <c r="H486" s="82" t="s">
        <v>414</v>
      </c>
      <c r="I486" s="82" t="s">
        <v>121</v>
      </c>
      <c r="J486" s="50">
        <v>45527</v>
      </c>
      <c r="K486" s="51">
        <v>45561</v>
      </c>
      <c r="L486" s="82" t="s">
        <v>309</v>
      </c>
      <c r="M486" s="82" t="s">
        <v>6</v>
      </c>
      <c r="N486" s="82" t="s">
        <v>311</v>
      </c>
      <c r="O486" s="189">
        <v>566</v>
      </c>
      <c r="P486" s="195">
        <v>0</v>
      </c>
      <c r="Q486" s="195">
        <v>68</v>
      </c>
      <c r="R486" s="82" t="s">
        <v>289</v>
      </c>
      <c r="S486" s="82"/>
    </row>
    <row r="487" spans="7:19" ht="39" customHeight="1" x14ac:dyDescent="0.3">
      <c r="G487" s="82" t="s">
        <v>144</v>
      </c>
      <c r="H487" s="82" t="s">
        <v>379</v>
      </c>
      <c r="I487" s="82" t="s">
        <v>69</v>
      </c>
      <c r="J487" s="50">
        <v>45541</v>
      </c>
      <c r="K487" s="51">
        <v>45561</v>
      </c>
      <c r="L487" s="82" t="s">
        <v>309</v>
      </c>
      <c r="M487" s="82" t="s">
        <v>6</v>
      </c>
      <c r="N487" s="82" t="s">
        <v>7</v>
      </c>
      <c r="O487" s="189">
        <v>395</v>
      </c>
      <c r="P487" s="195">
        <v>14658</v>
      </c>
      <c r="Q487" s="195">
        <v>14866</v>
      </c>
      <c r="R487" s="82" t="s">
        <v>295</v>
      </c>
      <c r="S487" s="82"/>
    </row>
    <row r="488" spans="7:19" ht="39" customHeight="1" x14ac:dyDescent="0.3">
      <c r="G488" s="82" t="s">
        <v>5</v>
      </c>
      <c r="H488" s="82" t="s">
        <v>378</v>
      </c>
      <c r="I488" s="82" t="s">
        <v>69</v>
      </c>
      <c r="J488" s="50">
        <v>45541</v>
      </c>
      <c r="K488" s="51">
        <v>45561</v>
      </c>
      <c r="L488" s="82" t="s">
        <v>309</v>
      </c>
      <c r="M488" s="82" t="s">
        <v>6</v>
      </c>
      <c r="N488" s="82" t="s">
        <v>7</v>
      </c>
      <c r="O488" s="189">
        <v>540</v>
      </c>
      <c r="P488" s="195">
        <v>0</v>
      </c>
      <c r="Q488" s="195">
        <v>23553</v>
      </c>
      <c r="R488" s="82" t="s">
        <v>295</v>
      </c>
      <c r="S488" s="82" t="s">
        <v>344</v>
      </c>
    </row>
    <row r="489" spans="7:19" ht="39" customHeight="1" x14ac:dyDescent="0.3">
      <c r="G489" s="82" t="s">
        <v>12</v>
      </c>
      <c r="H489" s="82" t="s">
        <v>280</v>
      </c>
      <c r="I489" s="82" t="s">
        <v>111</v>
      </c>
      <c r="J489" s="50">
        <v>45560</v>
      </c>
      <c r="K489" s="51">
        <v>45560</v>
      </c>
      <c r="L489" s="82" t="s">
        <v>309</v>
      </c>
      <c r="M489" s="82" t="s">
        <v>50</v>
      </c>
      <c r="N489" s="82" t="s">
        <v>321</v>
      </c>
      <c r="O489" s="189">
        <v>864</v>
      </c>
      <c r="P489" s="195">
        <v>0</v>
      </c>
      <c r="Q489" s="195">
        <v>0</v>
      </c>
      <c r="R489" s="82" t="s">
        <v>289</v>
      </c>
      <c r="S489" s="82"/>
    </row>
    <row r="490" spans="7:19" ht="39" customHeight="1" x14ac:dyDescent="0.3">
      <c r="G490" s="82" t="s">
        <v>166</v>
      </c>
      <c r="H490" s="82" t="s">
        <v>280</v>
      </c>
      <c r="I490" s="82" t="s">
        <v>11</v>
      </c>
      <c r="J490" s="50">
        <v>45560</v>
      </c>
      <c r="K490" s="51">
        <v>45560</v>
      </c>
      <c r="L490" s="82" t="s">
        <v>309</v>
      </c>
      <c r="M490" s="82" t="s">
        <v>6</v>
      </c>
      <c r="N490" s="82" t="s">
        <v>321</v>
      </c>
      <c r="O490" s="189">
        <v>459</v>
      </c>
      <c r="P490" s="195">
        <v>0</v>
      </c>
      <c r="Q490" s="195">
        <v>0</v>
      </c>
      <c r="R490" s="82" t="s">
        <v>289</v>
      </c>
      <c r="S490" s="82"/>
    </row>
    <row r="491" spans="7:19" ht="39" customHeight="1" x14ac:dyDescent="0.3">
      <c r="G491" s="82" t="s">
        <v>406</v>
      </c>
      <c r="H491" s="82" t="s">
        <v>415</v>
      </c>
      <c r="I491" s="82" t="s">
        <v>121</v>
      </c>
      <c r="J491" s="50">
        <v>45541</v>
      </c>
      <c r="K491" s="51">
        <v>45559</v>
      </c>
      <c r="L491" s="82" t="s">
        <v>309</v>
      </c>
      <c r="M491" s="82" t="s">
        <v>71</v>
      </c>
      <c r="N491" s="82" t="s">
        <v>7</v>
      </c>
      <c r="O491" s="189">
        <v>79</v>
      </c>
      <c r="P491" s="195">
        <v>0</v>
      </c>
      <c r="Q491" s="195">
        <v>0</v>
      </c>
      <c r="R491" s="82" t="s">
        <v>289</v>
      </c>
      <c r="S491" s="82"/>
    </row>
    <row r="492" spans="7:19" ht="39" customHeight="1" x14ac:dyDescent="0.3">
      <c r="G492" s="82" t="s">
        <v>396</v>
      </c>
      <c r="H492" s="82" t="s">
        <v>334</v>
      </c>
      <c r="I492" s="82" t="s">
        <v>69</v>
      </c>
      <c r="J492" s="50">
        <v>45554</v>
      </c>
      <c r="K492" s="51">
        <v>45559</v>
      </c>
      <c r="L492" s="82" t="s">
        <v>309</v>
      </c>
      <c r="M492" s="82" t="s">
        <v>50</v>
      </c>
      <c r="N492" s="82" t="s">
        <v>7</v>
      </c>
      <c r="O492" s="189">
        <v>293</v>
      </c>
      <c r="P492" s="195">
        <v>0</v>
      </c>
      <c r="Q492" s="195">
        <v>0</v>
      </c>
      <c r="R492" s="82" t="s">
        <v>289</v>
      </c>
      <c r="S492" s="82"/>
    </row>
    <row r="493" spans="7:19" ht="39" customHeight="1" x14ac:dyDescent="0.3">
      <c r="G493" s="82" t="s">
        <v>376</v>
      </c>
      <c r="H493" s="82" t="s">
        <v>280</v>
      </c>
      <c r="I493" s="82" t="s">
        <v>111</v>
      </c>
      <c r="J493" s="50">
        <v>45556</v>
      </c>
      <c r="K493" s="51">
        <v>45556</v>
      </c>
      <c r="L493" s="82" t="s">
        <v>309</v>
      </c>
      <c r="M493" s="82" t="s">
        <v>50</v>
      </c>
      <c r="N493" s="82" t="s">
        <v>321</v>
      </c>
      <c r="O493" s="189">
        <v>797</v>
      </c>
      <c r="P493" s="195">
        <v>0</v>
      </c>
      <c r="Q493" s="195">
        <v>0</v>
      </c>
      <c r="R493" s="82" t="s">
        <v>289</v>
      </c>
      <c r="S493" s="82"/>
    </row>
    <row r="494" spans="7:19" ht="39" customHeight="1" x14ac:dyDescent="0.3">
      <c r="G494" s="82" t="s">
        <v>373</v>
      </c>
      <c r="H494" s="82" t="s">
        <v>280</v>
      </c>
      <c r="I494" s="82" t="s">
        <v>59</v>
      </c>
      <c r="J494" s="50">
        <v>45555</v>
      </c>
      <c r="K494" s="51">
        <v>45555</v>
      </c>
      <c r="L494" s="82" t="s">
        <v>309</v>
      </c>
      <c r="M494" s="82" t="s">
        <v>50</v>
      </c>
      <c r="N494" s="82" t="s">
        <v>321</v>
      </c>
      <c r="O494" s="189">
        <v>768</v>
      </c>
      <c r="P494" s="195">
        <v>0</v>
      </c>
      <c r="Q494" s="195">
        <v>0</v>
      </c>
      <c r="R494" s="82" t="s">
        <v>289</v>
      </c>
      <c r="S494" s="82"/>
    </row>
    <row r="495" spans="7:19" ht="39" customHeight="1" x14ac:dyDescent="0.3">
      <c r="G495" s="82" t="s">
        <v>13</v>
      </c>
      <c r="H495" s="82" t="s">
        <v>312</v>
      </c>
      <c r="I495" s="82" t="s">
        <v>69</v>
      </c>
      <c r="J495" s="50">
        <v>45541</v>
      </c>
      <c r="K495" s="51">
        <v>45555</v>
      </c>
      <c r="L495" s="82" t="s">
        <v>309</v>
      </c>
      <c r="M495" s="82" t="s">
        <v>6</v>
      </c>
      <c r="N495" s="82" t="s">
        <v>311</v>
      </c>
      <c r="O495" s="189">
        <v>407</v>
      </c>
      <c r="P495" s="195">
        <v>18559</v>
      </c>
      <c r="Q495" s="195">
        <v>18896</v>
      </c>
      <c r="R495" s="82" t="s">
        <v>289</v>
      </c>
      <c r="S495" s="82"/>
    </row>
    <row r="496" spans="7:19" ht="39" customHeight="1" x14ac:dyDescent="0.3">
      <c r="G496" s="82" t="s">
        <v>396</v>
      </c>
      <c r="H496" s="82" t="s">
        <v>334</v>
      </c>
      <c r="I496" s="82" t="s">
        <v>69</v>
      </c>
      <c r="J496" s="50">
        <v>45534</v>
      </c>
      <c r="K496" s="51">
        <v>45554</v>
      </c>
      <c r="L496" s="82" t="s">
        <v>309</v>
      </c>
      <c r="M496" s="82" t="s">
        <v>6</v>
      </c>
      <c r="N496" s="82" t="s">
        <v>7</v>
      </c>
      <c r="O496" s="189">
        <v>573</v>
      </c>
      <c r="P496" s="195">
        <v>4858</v>
      </c>
      <c r="Q496" s="195">
        <v>5051</v>
      </c>
      <c r="R496" s="82" t="s">
        <v>289</v>
      </c>
      <c r="S496" s="82" t="s">
        <v>416</v>
      </c>
    </row>
    <row r="497" spans="7:19" ht="39" customHeight="1" x14ac:dyDescent="0.3">
      <c r="G497" s="82" t="s">
        <v>404</v>
      </c>
      <c r="H497" s="82" t="s">
        <v>334</v>
      </c>
      <c r="I497" s="82" t="s">
        <v>69</v>
      </c>
      <c r="J497" s="50">
        <v>45534</v>
      </c>
      <c r="K497" s="51">
        <v>45554</v>
      </c>
      <c r="L497" s="82" t="s">
        <v>309</v>
      </c>
      <c r="M497" s="82" t="s">
        <v>6</v>
      </c>
      <c r="N497" s="82" t="s">
        <v>7</v>
      </c>
      <c r="O497" s="189">
        <v>573</v>
      </c>
      <c r="P497" s="195">
        <v>16764</v>
      </c>
      <c r="Q497" s="195">
        <v>17057</v>
      </c>
      <c r="R497" s="82" t="s">
        <v>289</v>
      </c>
      <c r="S497" s="82"/>
    </row>
    <row r="498" spans="7:19" ht="39" customHeight="1" x14ac:dyDescent="0.3">
      <c r="G498" s="82" t="s">
        <v>376</v>
      </c>
      <c r="H498" s="82" t="s">
        <v>280</v>
      </c>
      <c r="I498" s="82" t="s">
        <v>38</v>
      </c>
      <c r="J498" s="50">
        <v>45553</v>
      </c>
      <c r="K498" s="51">
        <v>45553</v>
      </c>
      <c r="L498" s="82" t="s">
        <v>309</v>
      </c>
      <c r="M498" s="82" t="s">
        <v>50</v>
      </c>
      <c r="N498" s="82" t="s">
        <v>321</v>
      </c>
      <c r="O498" s="189">
        <v>1809</v>
      </c>
      <c r="P498" s="195">
        <v>0</v>
      </c>
      <c r="Q498" s="195">
        <v>0</v>
      </c>
      <c r="R498" s="82" t="s">
        <v>289</v>
      </c>
      <c r="S498" s="82"/>
    </row>
    <row r="499" spans="7:19" ht="39" customHeight="1" x14ac:dyDescent="0.3">
      <c r="G499" s="82" t="s">
        <v>14</v>
      </c>
      <c r="H499" s="82" t="s">
        <v>280</v>
      </c>
      <c r="I499" s="82" t="s">
        <v>79</v>
      </c>
      <c r="J499" s="50">
        <v>45553</v>
      </c>
      <c r="K499" s="51">
        <v>45553</v>
      </c>
      <c r="L499" s="82" t="s">
        <v>309</v>
      </c>
      <c r="M499" s="82" t="s">
        <v>50</v>
      </c>
      <c r="N499" s="82" t="s">
        <v>321</v>
      </c>
      <c r="O499" s="189">
        <v>1710</v>
      </c>
      <c r="P499" s="195">
        <v>0</v>
      </c>
      <c r="Q499" s="195">
        <v>0</v>
      </c>
      <c r="R499" s="82" t="s">
        <v>289</v>
      </c>
      <c r="S499" s="82"/>
    </row>
    <row r="500" spans="7:19" ht="39" customHeight="1" x14ac:dyDescent="0.3">
      <c r="G500" s="82" t="s">
        <v>373</v>
      </c>
      <c r="H500" s="82" t="s">
        <v>280</v>
      </c>
      <c r="I500" s="82" t="s">
        <v>59</v>
      </c>
      <c r="J500" s="50">
        <v>45553</v>
      </c>
      <c r="K500" s="51">
        <v>45553</v>
      </c>
      <c r="L500" s="82" t="s">
        <v>309</v>
      </c>
      <c r="M500" s="82" t="s">
        <v>50</v>
      </c>
      <c r="N500" s="82" t="s">
        <v>321</v>
      </c>
      <c r="O500" s="189">
        <v>528</v>
      </c>
      <c r="P500" s="195">
        <v>0</v>
      </c>
      <c r="Q500" s="195">
        <v>0</v>
      </c>
      <c r="R500" s="82" t="s">
        <v>289</v>
      </c>
      <c r="S500" s="82"/>
    </row>
    <row r="501" spans="7:19" ht="39" customHeight="1" x14ac:dyDescent="0.3">
      <c r="G501" s="82" t="s">
        <v>12</v>
      </c>
      <c r="H501" s="82" t="s">
        <v>280</v>
      </c>
      <c r="I501" s="82" t="s">
        <v>88</v>
      </c>
      <c r="J501" s="50">
        <v>45553</v>
      </c>
      <c r="K501" s="51">
        <v>45553</v>
      </c>
      <c r="L501" s="82" t="s">
        <v>309</v>
      </c>
      <c r="M501" s="82" t="s">
        <v>71</v>
      </c>
      <c r="N501" s="82" t="s">
        <v>321</v>
      </c>
      <c r="O501" s="189">
        <v>72</v>
      </c>
      <c r="P501" s="195">
        <v>0</v>
      </c>
      <c r="Q501" s="195">
        <v>0</v>
      </c>
      <c r="R501" s="82" t="s">
        <v>289</v>
      </c>
      <c r="S501" s="82"/>
    </row>
    <row r="502" spans="7:19" ht="39" customHeight="1" x14ac:dyDescent="0.3">
      <c r="G502" s="82" t="s">
        <v>256</v>
      </c>
      <c r="H502" s="82" t="s">
        <v>280</v>
      </c>
      <c r="I502" s="82" t="s">
        <v>111</v>
      </c>
      <c r="J502" s="50">
        <v>45552</v>
      </c>
      <c r="K502" s="51">
        <v>45552</v>
      </c>
      <c r="L502" s="82" t="s">
        <v>309</v>
      </c>
      <c r="M502" s="82" t="s">
        <v>50</v>
      </c>
      <c r="N502" s="82" t="s">
        <v>321</v>
      </c>
      <c r="O502" s="189">
        <v>850</v>
      </c>
      <c r="P502" s="195">
        <v>0</v>
      </c>
      <c r="Q502" s="195">
        <v>0</v>
      </c>
      <c r="R502" s="82" t="s">
        <v>289</v>
      </c>
      <c r="S502" s="82"/>
    </row>
    <row r="503" spans="7:19" ht="39" customHeight="1" x14ac:dyDescent="0.3">
      <c r="G503" s="82" t="s">
        <v>376</v>
      </c>
      <c r="H503" s="82" t="s">
        <v>280</v>
      </c>
      <c r="I503" s="82" t="s">
        <v>38</v>
      </c>
      <c r="J503" s="50">
        <v>45551</v>
      </c>
      <c r="K503" s="51">
        <v>45551</v>
      </c>
      <c r="L503" s="82" t="s">
        <v>309</v>
      </c>
      <c r="M503" s="82" t="s">
        <v>50</v>
      </c>
      <c r="N503" s="82" t="s">
        <v>321</v>
      </c>
      <c r="O503" s="189">
        <v>1262</v>
      </c>
      <c r="P503" s="195">
        <v>0</v>
      </c>
      <c r="Q503" s="195">
        <v>0</v>
      </c>
      <c r="R503" s="82" t="s">
        <v>289</v>
      </c>
      <c r="S503" s="82"/>
    </row>
    <row r="504" spans="7:19" ht="39" customHeight="1" x14ac:dyDescent="0.3">
      <c r="G504" s="82" t="s">
        <v>12</v>
      </c>
      <c r="H504" s="82" t="s">
        <v>280</v>
      </c>
      <c r="I504" s="82" t="s">
        <v>38</v>
      </c>
      <c r="J504" s="50">
        <v>45551</v>
      </c>
      <c r="K504" s="51">
        <v>45551</v>
      </c>
      <c r="L504" s="82" t="s">
        <v>309</v>
      </c>
      <c r="M504" s="82" t="s">
        <v>50</v>
      </c>
      <c r="N504" s="82" t="s">
        <v>321</v>
      </c>
      <c r="O504" s="189">
        <v>636</v>
      </c>
      <c r="P504" s="195">
        <v>0</v>
      </c>
      <c r="Q504" s="195">
        <v>0</v>
      </c>
      <c r="R504" s="82" t="s">
        <v>289</v>
      </c>
      <c r="S504" s="82"/>
    </row>
    <row r="505" spans="7:19" ht="39" customHeight="1" x14ac:dyDescent="0.3">
      <c r="G505" s="82" t="s">
        <v>201</v>
      </c>
      <c r="H505" s="82" t="s">
        <v>402</v>
      </c>
      <c r="I505" s="82" t="s">
        <v>69</v>
      </c>
      <c r="J505" s="50">
        <v>45538</v>
      </c>
      <c r="K505" s="51">
        <v>45550</v>
      </c>
      <c r="L505" s="82" t="s">
        <v>309</v>
      </c>
      <c r="M505" s="82" t="s">
        <v>6</v>
      </c>
      <c r="N505" s="82" t="s">
        <v>311</v>
      </c>
      <c r="O505" s="189">
        <v>1605</v>
      </c>
      <c r="P505" s="195">
        <v>10428</v>
      </c>
      <c r="Q505" s="195">
        <v>10723</v>
      </c>
      <c r="R505" s="82" t="s">
        <v>289</v>
      </c>
      <c r="S505" s="82"/>
    </row>
    <row r="506" spans="7:19" ht="39" customHeight="1" x14ac:dyDescent="0.3">
      <c r="G506" s="82" t="s">
        <v>364</v>
      </c>
      <c r="H506" s="82" t="s">
        <v>130</v>
      </c>
      <c r="I506" s="82" t="s">
        <v>121</v>
      </c>
      <c r="J506" s="50">
        <v>45521</v>
      </c>
      <c r="K506" s="51">
        <v>45550</v>
      </c>
      <c r="L506" s="82" t="s">
        <v>309</v>
      </c>
      <c r="M506" s="82" t="s">
        <v>6</v>
      </c>
      <c r="N506" s="82" t="s">
        <v>311</v>
      </c>
      <c r="O506" s="189">
        <v>199</v>
      </c>
      <c r="P506" s="195">
        <v>14073</v>
      </c>
      <c r="Q506" s="195">
        <v>14531</v>
      </c>
      <c r="R506" s="82" t="s">
        <v>289</v>
      </c>
      <c r="S506" s="82"/>
    </row>
    <row r="507" spans="7:19" ht="39" customHeight="1" x14ac:dyDescent="0.3">
      <c r="G507" s="82" t="s">
        <v>15</v>
      </c>
      <c r="H507" s="82" t="s">
        <v>130</v>
      </c>
      <c r="I507" s="82" t="s">
        <v>121</v>
      </c>
      <c r="J507" s="50">
        <v>45526</v>
      </c>
      <c r="K507" s="51">
        <v>45550</v>
      </c>
      <c r="L507" s="82" t="s">
        <v>309</v>
      </c>
      <c r="M507" s="82" t="s">
        <v>6</v>
      </c>
      <c r="N507" s="82" t="s">
        <v>311</v>
      </c>
      <c r="O507" s="189">
        <v>1529</v>
      </c>
      <c r="P507" s="195">
        <v>9160</v>
      </c>
      <c r="Q507" s="195">
        <v>9160</v>
      </c>
      <c r="R507" s="82" t="s">
        <v>289</v>
      </c>
      <c r="S507" s="82"/>
    </row>
    <row r="508" spans="7:19" ht="39" customHeight="1" x14ac:dyDescent="0.3">
      <c r="G508" s="82" t="s">
        <v>12</v>
      </c>
      <c r="H508" s="82" t="s">
        <v>280</v>
      </c>
      <c r="I508" s="82" t="s">
        <v>38</v>
      </c>
      <c r="J508" s="50">
        <v>45549</v>
      </c>
      <c r="K508" s="51">
        <v>45549</v>
      </c>
      <c r="L508" s="82" t="s">
        <v>309</v>
      </c>
      <c r="M508" s="82" t="s">
        <v>71</v>
      </c>
      <c r="N508" s="82" t="s">
        <v>321</v>
      </c>
      <c r="O508" s="189">
        <v>198</v>
      </c>
      <c r="P508" s="195">
        <v>0</v>
      </c>
      <c r="Q508" s="195">
        <v>0</v>
      </c>
      <c r="R508" s="82" t="s">
        <v>289</v>
      </c>
      <c r="S508" s="82"/>
    </row>
    <row r="509" spans="7:19" ht="39" customHeight="1" x14ac:dyDescent="0.3">
      <c r="G509" s="82" t="s">
        <v>373</v>
      </c>
      <c r="H509" s="82" t="s">
        <v>280</v>
      </c>
      <c r="I509" s="82" t="s">
        <v>121</v>
      </c>
      <c r="J509" s="50">
        <v>45549</v>
      </c>
      <c r="K509" s="51">
        <v>45549</v>
      </c>
      <c r="L509" s="82" t="s">
        <v>309</v>
      </c>
      <c r="M509" s="82" t="s">
        <v>50</v>
      </c>
      <c r="N509" s="82" t="s">
        <v>321</v>
      </c>
      <c r="O509" s="189">
        <v>121</v>
      </c>
      <c r="P509" s="195">
        <v>0</v>
      </c>
      <c r="Q509" s="195">
        <v>0</v>
      </c>
      <c r="R509" s="82" t="s">
        <v>289</v>
      </c>
      <c r="S509" s="82" t="s">
        <v>400</v>
      </c>
    </row>
    <row r="510" spans="7:19" ht="39" customHeight="1" x14ac:dyDescent="0.3">
      <c r="G510" s="82" t="s">
        <v>230</v>
      </c>
      <c r="H510" s="82" t="s">
        <v>280</v>
      </c>
      <c r="I510" s="82" t="s">
        <v>38</v>
      </c>
      <c r="J510" s="50">
        <v>45549</v>
      </c>
      <c r="K510" s="51">
        <v>45549</v>
      </c>
      <c r="L510" s="82" t="s">
        <v>309</v>
      </c>
      <c r="M510" s="82" t="s">
        <v>71</v>
      </c>
      <c r="N510" s="82" t="s">
        <v>321</v>
      </c>
      <c r="O510" s="189">
        <v>167</v>
      </c>
      <c r="P510" s="195">
        <v>0</v>
      </c>
      <c r="Q510" s="195">
        <v>0</v>
      </c>
      <c r="R510" s="82" t="s">
        <v>289</v>
      </c>
      <c r="S510" s="82"/>
    </row>
    <row r="511" spans="7:19" ht="39" customHeight="1" x14ac:dyDescent="0.3">
      <c r="G511" s="82" t="s">
        <v>326</v>
      </c>
      <c r="H511" s="82" t="s">
        <v>280</v>
      </c>
      <c r="I511" s="82" t="s">
        <v>121</v>
      </c>
      <c r="J511" s="50">
        <v>45549</v>
      </c>
      <c r="K511" s="51">
        <v>45549</v>
      </c>
      <c r="L511" s="82" t="s">
        <v>309</v>
      </c>
      <c r="M511" s="82" t="s">
        <v>6</v>
      </c>
      <c r="N511" s="82" t="s">
        <v>321</v>
      </c>
      <c r="O511" s="189">
        <v>120</v>
      </c>
      <c r="P511" s="195">
        <v>0</v>
      </c>
      <c r="Q511" s="195">
        <v>0</v>
      </c>
      <c r="R511" s="82" t="s">
        <v>289</v>
      </c>
      <c r="S511" s="82"/>
    </row>
    <row r="512" spans="7:19" ht="39" customHeight="1" x14ac:dyDescent="0.3">
      <c r="G512" s="82" t="s">
        <v>12</v>
      </c>
      <c r="H512" s="82" t="s">
        <v>280</v>
      </c>
      <c r="I512" s="82" t="s">
        <v>38</v>
      </c>
      <c r="J512" s="50">
        <v>45548</v>
      </c>
      <c r="K512" s="51">
        <v>45548</v>
      </c>
      <c r="L512" s="82" t="s">
        <v>309</v>
      </c>
      <c r="M512" s="82" t="s">
        <v>50</v>
      </c>
      <c r="N512" s="82" t="s">
        <v>321</v>
      </c>
      <c r="O512" s="189">
        <v>3559</v>
      </c>
      <c r="P512" s="195">
        <v>0</v>
      </c>
      <c r="Q512" s="195">
        <v>0</v>
      </c>
      <c r="R512" s="82" t="s">
        <v>289</v>
      </c>
      <c r="S512" s="82"/>
    </row>
    <row r="513" spans="7:19" ht="39" customHeight="1" x14ac:dyDescent="0.3">
      <c r="G513" s="82" t="s">
        <v>326</v>
      </c>
      <c r="H513" s="82" t="s">
        <v>280</v>
      </c>
      <c r="I513" s="82" t="s">
        <v>121</v>
      </c>
      <c r="J513" s="50">
        <v>45548</v>
      </c>
      <c r="K513" s="51">
        <v>45548</v>
      </c>
      <c r="L513" s="82" t="s">
        <v>309</v>
      </c>
      <c r="M513" s="82" t="s">
        <v>71</v>
      </c>
      <c r="N513" s="82" t="s">
        <v>321</v>
      </c>
      <c r="O513" s="189">
        <v>16</v>
      </c>
      <c r="P513" s="195">
        <v>0</v>
      </c>
      <c r="Q513" s="195">
        <v>0</v>
      </c>
      <c r="R513" s="82" t="s">
        <v>289</v>
      </c>
      <c r="S513" s="82"/>
    </row>
    <row r="514" spans="7:19" ht="39" customHeight="1" x14ac:dyDescent="0.3">
      <c r="G514" s="82" t="s">
        <v>373</v>
      </c>
      <c r="H514" s="82" t="s">
        <v>280</v>
      </c>
      <c r="I514" s="82" t="s">
        <v>59</v>
      </c>
      <c r="J514" s="50">
        <v>45548</v>
      </c>
      <c r="K514" s="51">
        <v>45548</v>
      </c>
      <c r="L514" s="82" t="s">
        <v>309</v>
      </c>
      <c r="M514" s="82" t="s">
        <v>6</v>
      </c>
      <c r="N514" s="82" t="s">
        <v>321</v>
      </c>
      <c r="O514" s="189">
        <v>527</v>
      </c>
      <c r="P514" s="195">
        <v>0</v>
      </c>
      <c r="Q514" s="195">
        <v>0</v>
      </c>
      <c r="R514" s="82" t="s">
        <v>289</v>
      </c>
      <c r="S514" s="82"/>
    </row>
    <row r="515" spans="7:19" ht="39" customHeight="1" x14ac:dyDescent="0.3">
      <c r="G515" s="82" t="s">
        <v>230</v>
      </c>
      <c r="H515" s="82" t="s">
        <v>280</v>
      </c>
      <c r="I515" s="82" t="s">
        <v>59</v>
      </c>
      <c r="J515" s="50">
        <v>45548</v>
      </c>
      <c r="K515" s="51">
        <v>45548</v>
      </c>
      <c r="L515" s="82" t="s">
        <v>309</v>
      </c>
      <c r="M515" s="82" t="s">
        <v>6</v>
      </c>
      <c r="N515" s="82" t="s">
        <v>321</v>
      </c>
      <c r="O515" s="189">
        <v>1020</v>
      </c>
      <c r="P515" s="195">
        <v>0</v>
      </c>
      <c r="Q515" s="195">
        <v>0</v>
      </c>
      <c r="R515" s="82" t="s">
        <v>295</v>
      </c>
      <c r="S515" s="82"/>
    </row>
    <row r="516" spans="7:19" ht="39" customHeight="1" x14ac:dyDescent="0.3">
      <c r="G516" s="82" t="s">
        <v>259</v>
      </c>
      <c r="H516" s="82" t="s">
        <v>411</v>
      </c>
      <c r="I516" s="82" t="s">
        <v>121</v>
      </c>
      <c r="J516" s="50">
        <v>45546</v>
      </c>
      <c r="K516" s="51">
        <v>45546</v>
      </c>
      <c r="L516" s="82" t="s">
        <v>309</v>
      </c>
      <c r="M516" s="82" t="s">
        <v>6</v>
      </c>
      <c r="N516" s="82" t="s">
        <v>7</v>
      </c>
      <c r="O516" s="189">
        <v>288</v>
      </c>
      <c r="P516" s="195">
        <v>0</v>
      </c>
      <c r="Q516" s="195">
        <v>0</v>
      </c>
      <c r="R516" s="82" t="s">
        <v>289</v>
      </c>
      <c r="S516" s="82"/>
    </row>
    <row r="517" spans="7:19" ht="39" customHeight="1" x14ac:dyDescent="0.3">
      <c r="G517" s="82" t="s">
        <v>256</v>
      </c>
      <c r="H517" s="82" t="s">
        <v>280</v>
      </c>
      <c r="I517" s="82" t="s">
        <v>38</v>
      </c>
      <c r="J517" s="50">
        <v>45544</v>
      </c>
      <c r="K517" s="51">
        <v>45544</v>
      </c>
      <c r="L517" s="82" t="s">
        <v>309</v>
      </c>
      <c r="M517" s="82" t="s">
        <v>50</v>
      </c>
      <c r="N517" s="82" t="s">
        <v>321</v>
      </c>
      <c r="O517" s="189">
        <v>1047</v>
      </c>
      <c r="P517" s="195">
        <v>0</v>
      </c>
      <c r="Q517" s="195">
        <v>0</v>
      </c>
      <c r="R517" s="82" t="s">
        <v>295</v>
      </c>
      <c r="S517" s="82" t="s">
        <v>417</v>
      </c>
    </row>
    <row r="518" spans="7:19" ht="39" customHeight="1" x14ac:dyDescent="0.3">
      <c r="G518" s="82" t="s">
        <v>16</v>
      </c>
      <c r="H518" s="82" t="s">
        <v>280</v>
      </c>
      <c r="I518" s="82" t="s">
        <v>79</v>
      </c>
      <c r="J518" s="50">
        <v>45544</v>
      </c>
      <c r="K518" s="51">
        <v>45544</v>
      </c>
      <c r="L518" s="82" t="s">
        <v>309</v>
      </c>
      <c r="M518" s="82" t="s">
        <v>50</v>
      </c>
      <c r="N518" s="82" t="s">
        <v>321</v>
      </c>
      <c r="O518" s="189">
        <v>402</v>
      </c>
      <c r="P518" s="195">
        <v>0</v>
      </c>
      <c r="Q518" s="195">
        <v>0</v>
      </c>
      <c r="R518" s="82" t="s">
        <v>289</v>
      </c>
      <c r="S518" s="82"/>
    </row>
    <row r="519" spans="7:19" ht="39" customHeight="1" x14ac:dyDescent="0.3">
      <c r="G519" s="82" t="s">
        <v>418</v>
      </c>
      <c r="H519" s="82" t="s">
        <v>419</v>
      </c>
      <c r="I519" s="82" t="s">
        <v>59</v>
      </c>
      <c r="J519" s="50">
        <v>45544</v>
      </c>
      <c r="K519" s="51">
        <v>45544</v>
      </c>
      <c r="L519" s="82" t="s">
        <v>309</v>
      </c>
      <c r="M519" s="82" t="s">
        <v>50</v>
      </c>
      <c r="N519" s="82" t="s">
        <v>321</v>
      </c>
      <c r="O519" s="189">
        <v>245</v>
      </c>
      <c r="P519" s="195">
        <v>0</v>
      </c>
      <c r="Q519" s="195">
        <v>0</v>
      </c>
      <c r="R519" s="82" t="s">
        <v>289</v>
      </c>
      <c r="S519" s="82"/>
    </row>
    <row r="520" spans="7:19" ht="39" customHeight="1" x14ac:dyDescent="0.3">
      <c r="G520" s="82" t="s">
        <v>256</v>
      </c>
      <c r="H520" s="82" t="s">
        <v>280</v>
      </c>
      <c r="I520" s="82" t="s">
        <v>59</v>
      </c>
      <c r="J520" s="50">
        <v>45544</v>
      </c>
      <c r="K520" s="51">
        <v>45544</v>
      </c>
      <c r="L520" s="82" t="s">
        <v>309</v>
      </c>
      <c r="M520" s="82" t="s">
        <v>71</v>
      </c>
      <c r="N520" s="82" t="s">
        <v>321</v>
      </c>
      <c r="O520" s="189">
        <v>87.2</v>
      </c>
      <c r="P520" s="195">
        <v>0</v>
      </c>
      <c r="Q520" s="195">
        <v>0</v>
      </c>
      <c r="R520" s="82" t="s">
        <v>289</v>
      </c>
      <c r="S520" s="82"/>
    </row>
    <row r="521" spans="7:19" ht="39" customHeight="1" x14ac:dyDescent="0.3">
      <c r="G521" s="82" t="s">
        <v>324</v>
      </c>
      <c r="H521" s="82" t="s">
        <v>407</v>
      </c>
      <c r="I521" s="82" t="s">
        <v>59</v>
      </c>
      <c r="J521" s="50">
        <v>45544</v>
      </c>
      <c r="K521" s="51">
        <v>45544</v>
      </c>
      <c r="L521" s="82" t="s">
        <v>309</v>
      </c>
      <c r="M521" s="82" t="s">
        <v>6</v>
      </c>
      <c r="N521" s="82" t="s">
        <v>321</v>
      </c>
      <c r="O521" s="189">
        <v>396</v>
      </c>
      <c r="P521" s="195">
        <v>0</v>
      </c>
      <c r="Q521" s="195">
        <v>0</v>
      </c>
      <c r="R521" s="82" t="s">
        <v>289</v>
      </c>
      <c r="S521" s="82"/>
    </row>
    <row r="522" spans="7:19" ht="39" customHeight="1" x14ac:dyDescent="0.3">
      <c r="G522" s="82" t="s">
        <v>405</v>
      </c>
      <c r="H522" s="82" t="s">
        <v>385</v>
      </c>
      <c r="I522" s="82" t="s">
        <v>69</v>
      </c>
      <c r="J522" s="50">
        <v>45527</v>
      </c>
      <c r="K522" s="51">
        <v>45544</v>
      </c>
      <c r="L522" s="82" t="s">
        <v>309</v>
      </c>
      <c r="M522" s="82" t="s">
        <v>6</v>
      </c>
      <c r="N522" s="82" t="s">
        <v>311</v>
      </c>
      <c r="O522" s="189">
        <v>395</v>
      </c>
      <c r="P522" s="195">
        <v>56117</v>
      </c>
      <c r="Q522" s="195">
        <v>56117</v>
      </c>
      <c r="R522" s="82" t="s">
        <v>289</v>
      </c>
      <c r="S522" s="82"/>
    </row>
    <row r="523" spans="7:19" ht="39" customHeight="1" x14ac:dyDescent="0.3">
      <c r="G523" s="82" t="s">
        <v>395</v>
      </c>
      <c r="H523" s="82" t="s">
        <v>280</v>
      </c>
      <c r="I523" s="82" t="s">
        <v>38</v>
      </c>
      <c r="J523" s="50">
        <v>45541</v>
      </c>
      <c r="K523" s="51">
        <v>45541</v>
      </c>
      <c r="L523" s="82" t="s">
        <v>309</v>
      </c>
      <c r="M523" s="82" t="s">
        <v>71</v>
      </c>
      <c r="N523" s="82" t="s">
        <v>321</v>
      </c>
      <c r="O523" s="189">
        <v>89</v>
      </c>
      <c r="P523" s="195">
        <v>0</v>
      </c>
      <c r="Q523" s="195">
        <v>0</v>
      </c>
      <c r="R523" s="82" t="s">
        <v>289</v>
      </c>
      <c r="S523" s="82"/>
    </row>
    <row r="524" spans="7:19" ht="39" customHeight="1" x14ac:dyDescent="0.3">
      <c r="G524" s="82" t="s">
        <v>13</v>
      </c>
      <c r="H524" s="82" t="s">
        <v>312</v>
      </c>
      <c r="I524" s="82" t="s">
        <v>69</v>
      </c>
      <c r="J524" s="50">
        <v>45530</v>
      </c>
      <c r="K524" s="51">
        <v>45541</v>
      </c>
      <c r="L524" s="82" t="s">
        <v>309</v>
      </c>
      <c r="M524" s="82" t="s">
        <v>6</v>
      </c>
      <c r="N524" s="82" t="s">
        <v>311</v>
      </c>
      <c r="O524" s="189">
        <v>374</v>
      </c>
      <c r="P524" s="195">
        <v>18298</v>
      </c>
      <c r="Q524" s="195">
        <v>18559</v>
      </c>
      <c r="R524" s="82" t="s">
        <v>289</v>
      </c>
      <c r="S524" s="82"/>
    </row>
    <row r="525" spans="7:19" ht="39" customHeight="1" x14ac:dyDescent="0.3">
      <c r="G525" s="82" t="s">
        <v>144</v>
      </c>
      <c r="H525" s="82" t="s">
        <v>379</v>
      </c>
      <c r="I525" s="82" t="s">
        <v>69</v>
      </c>
      <c r="J525" s="50">
        <v>45513</v>
      </c>
      <c r="K525" s="51">
        <v>45541</v>
      </c>
      <c r="L525" s="82" t="s">
        <v>309</v>
      </c>
      <c r="M525" s="82" t="s">
        <v>6</v>
      </c>
      <c r="N525" s="82" t="s">
        <v>311</v>
      </c>
      <c r="O525" s="189">
        <v>331</v>
      </c>
      <c r="P525" s="195">
        <v>13956</v>
      </c>
      <c r="Q525" s="195">
        <v>14658</v>
      </c>
      <c r="R525" s="82" t="s">
        <v>289</v>
      </c>
      <c r="S525" s="82"/>
    </row>
    <row r="526" spans="7:19" ht="39" customHeight="1" x14ac:dyDescent="0.3">
      <c r="G526" s="82" t="s">
        <v>5</v>
      </c>
      <c r="H526" s="82" t="s">
        <v>378</v>
      </c>
      <c r="I526" s="82" t="s">
        <v>69</v>
      </c>
      <c r="J526" s="50">
        <v>45513</v>
      </c>
      <c r="K526" s="51">
        <v>45541</v>
      </c>
      <c r="L526" s="82" t="s">
        <v>309</v>
      </c>
      <c r="M526" s="82" t="s">
        <v>6</v>
      </c>
      <c r="N526" s="82" t="s">
        <v>311</v>
      </c>
      <c r="O526" s="189">
        <v>286</v>
      </c>
      <c r="P526" s="195">
        <v>23078</v>
      </c>
      <c r="Q526" s="195">
        <v>0</v>
      </c>
      <c r="R526" s="82" t="s">
        <v>289</v>
      </c>
      <c r="S526" s="82"/>
    </row>
    <row r="527" spans="7:19" ht="39" customHeight="1" x14ac:dyDescent="0.3">
      <c r="G527" s="82" t="s">
        <v>196</v>
      </c>
      <c r="H527" s="82" t="s">
        <v>280</v>
      </c>
      <c r="I527" s="82" t="s">
        <v>38</v>
      </c>
      <c r="J527" s="50">
        <v>45538</v>
      </c>
      <c r="K527" s="51">
        <v>45538</v>
      </c>
      <c r="L527" s="82" t="s">
        <v>309</v>
      </c>
      <c r="M527" s="82" t="s">
        <v>50</v>
      </c>
      <c r="N527" s="82" t="s">
        <v>321</v>
      </c>
      <c r="O527" s="189">
        <v>800</v>
      </c>
      <c r="P527" s="195">
        <v>0</v>
      </c>
      <c r="Q527" s="195">
        <v>0</v>
      </c>
      <c r="R527" s="82" t="s">
        <v>289</v>
      </c>
      <c r="S527" s="82"/>
    </row>
    <row r="528" spans="7:19" ht="39" customHeight="1" x14ac:dyDescent="0.3">
      <c r="G528" s="82" t="s">
        <v>420</v>
      </c>
      <c r="H528" s="82" t="s">
        <v>280</v>
      </c>
      <c r="I528" s="82" t="s">
        <v>88</v>
      </c>
      <c r="J528" s="50">
        <v>45538</v>
      </c>
      <c r="K528" s="51">
        <v>45538</v>
      </c>
      <c r="L528" s="82" t="s">
        <v>309</v>
      </c>
      <c r="M528" s="82" t="s">
        <v>6</v>
      </c>
      <c r="N528" s="82" t="s">
        <v>321</v>
      </c>
      <c r="O528" s="189">
        <v>333</v>
      </c>
      <c r="P528" s="195">
        <v>0</v>
      </c>
      <c r="Q528" s="195">
        <v>0</v>
      </c>
      <c r="R528" s="82" t="s">
        <v>289</v>
      </c>
      <c r="S528" s="82"/>
    </row>
    <row r="529" spans="7:19" ht="39" customHeight="1" x14ac:dyDescent="0.3">
      <c r="G529" s="82" t="s">
        <v>395</v>
      </c>
      <c r="H529" s="82" t="s">
        <v>280</v>
      </c>
      <c r="I529" s="82" t="s">
        <v>38</v>
      </c>
      <c r="J529" s="50">
        <v>45537</v>
      </c>
      <c r="K529" s="51">
        <v>45537</v>
      </c>
      <c r="L529" s="82" t="s">
        <v>309</v>
      </c>
      <c r="M529" s="82" t="s">
        <v>71</v>
      </c>
      <c r="N529" s="82" t="s">
        <v>321</v>
      </c>
      <c r="O529" s="189">
        <v>92</v>
      </c>
      <c r="P529" s="195">
        <v>6681</v>
      </c>
      <c r="Q529" s="195">
        <v>6681</v>
      </c>
      <c r="R529" s="82" t="s">
        <v>289</v>
      </c>
      <c r="S529" s="82"/>
    </row>
    <row r="530" spans="7:19" ht="39" customHeight="1" x14ac:dyDescent="0.3">
      <c r="G530" s="82" t="s">
        <v>395</v>
      </c>
      <c r="H530" s="82" t="s">
        <v>280</v>
      </c>
      <c r="I530" s="82" t="s">
        <v>38</v>
      </c>
      <c r="J530" s="50">
        <v>45537</v>
      </c>
      <c r="K530" s="51">
        <v>45537</v>
      </c>
      <c r="L530" s="82" t="s">
        <v>309</v>
      </c>
      <c r="M530" s="82" t="s">
        <v>71</v>
      </c>
      <c r="N530" s="82" t="s">
        <v>321</v>
      </c>
      <c r="O530" s="189">
        <v>92</v>
      </c>
      <c r="P530" s="195">
        <v>0</v>
      </c>
      <c r="Q530" s="195">
        <v>0</v>
      </c>
      <c r="R530" s="82" t="s">
        <v>289</v>
      </c>
      <c r="S530" s="82"/>
    </row>
    <row r="531" spans="7:19" ht="39" customHeight="1" x14ac:dyDescent="0.3">
      <c r="G531" s="82" t="s">
        <v>16</v>
      </c>
      <c r="H531" s="82" t="s">
        <v>280</v>
      </c>
      <c r="I531" s="82" t="s">
        <v>121</v>
      </c>
      <c r="J531" s="50">
        <v>45537</v>
      </c>
      <c r="K531" s="51">
        <v>45537</v>
      </c>
      <c r="L531" s="82" t="s">
        <v>309</v>
      </c>
      <c r="M531" s="82" t="s">
        <v>71</v>
      </c>
      <c r="N531" s="82" t="s">
        <v>340</v>
      </c>
      <c r="O531" s="189">
        <v>90</v>
      </c>
      <c r="P531" s="195">
        <v>0</v>
      </c>
      <c r="Q531" s="195">
        <v>0</v>
      </c>
      <c r="R531" s="82" t="s">
        <v>289</v>
      </c>
      <c r="S531" s="82"/>
    </row>
    <row r="532" spans="7:19" ht="39" customHeight="1" x14ac:dyDescent="0.3">
      <c r="G532" s="82" t="s">
        <v>420</v>
      </c>
      <c r="H532" s="82" t="s">
        <v>280</v>
      </c>
      <c r="I532" s="82" t="s">
        <v>79</v>
      </c>
      <c r="J532" s="50">
        <v>45537</v>
      </c>
      <c r="K532" s="51">
        <v>45537</v>
      </c>
      <c r="L532" s="82" t="s">
        <v>309</v>
      </c>
      <c r="M532" s="82" t="s">
        <v>71</v>
      </c>
      <c r="N532" s="82" t="s">
        <v>321</v>
      </c>
      <c r="O532" s="189">
        <v>79</v>
      </c>
      <c r="P532" s="195">
        <v>0</v>
      </c>
      <c r="Q532" s="195">
        <v>0</v>
      </c>
      <c r="R532" s="82" t="s">
        <v>289</v>
      </c>
      <c r="S532" s="82"/>
    </row>
    <row r="533" spans="7:19" ht="39" customHeight="1" x14ac:dyDescent="0.3">
      <c r="G533" s="82" t="s">
        <v>420</v>
      </c>
      <c r="H533" s="82" t="s">
        <v>280</v>
      </c>
      <c r="I533" s="82" t="s">
        <v>79</v>
      </c>
      <c r="J533" s="50">
        <v>45537</v>
      </c>
      <c r="K533" s="51">
        <v>45537</v>
      </c>
      <c r="L533" s="82" t="s">
        <v>309</v>
      </c>
      <c r="M533" s="82" t="s">
        <v>71</v>
      </c>
      <c r="N533" s="82" t="s">
        <v>321</v>
      </c>
      <c r="O533" s="189">
        <v>72</v>
      </c>
      <c r="P533" s="195">
        <v>0</v>
      </c>
      <c r="Q533" s="195">
        <v>0</v>
      </c>
      <c r="R533" s="82" t="s">
        <v>289</v>
      </c>
      <c r="S533" s="82"/>
    </row>
    <row r="534" spans="7:19" ht="39" customHeight="1" x14ac:dyDescent="0.3">
      <c r="G534" s="82" t="s">
        <v>259</v>
      </c>
      <c r="H534" s="82" t="s">
        <v>280</v>
      </c>
      <c r="I534" s="82" t="s">
        <v>121</v>
      </c>
      <c r="J534" s="50">
        <v>45537</v>
      </c>
      <c r="K534" s="51">
        <v>45537</v>
      </c>
      <c r="L534" s="82" t="s">
        <v>309</v>
      </c>
      <c r="M534" s="82" t="s">
        <v>6</v>
      </c>
      <c r="N534" s="82" t="s">
        <v>321</v>
      </c>
      <c r="O534" s="189">
        <v>554</v>
      </c>
      <c r="P534" s="195">
        <v>9213</v>
      </c>
      <c r="Q534" s="195">
        <v>9521</v>
      </c>
      <c r="R534" s="82" t="s">
        <v>289</v>
      </c>
      <c r="S534" s="82"/>
    </row>
    <row r="535" spans="7:19" ht="39" customHeight="1" x14ac:dyDescent="0.3">
      <c r="G535" s="82" t="s">
        <v>418</v>
      </c>
      <c r="H535" s="82" t="s">
        <v>280</v>
      </c>
      <c r="I535" s="82" t="s">
        <v>59</v>
      </c>
      <c r="J535" s="50">
        <v>45535</v>
      </c>
      <c r="K535" s="51">
        <v>45535</v>
      </c>
      <c r="L535" s="82" t="s">
        <v>309</v>
      </c>
      <c r="M535" s="82" t="s">
        <v>50</v>
      </c>
      <c r="N535" s="82" t="s">
        <v>321</v>
      </c>
      <c r="O535" s="189">
        <v>577</v>
      </c>
      <c r="P535" s="195">
        <v>0</v>
      </c>
      <c r="Q535" s="195">
        <v>0</v>
      </c>
      <c r="R535" s="82" t="s">
        <v>289</v>
      </c>
      <c r="S535" s="82"/>
    </row>
    <row r="536" spans="7:19" ht="39" customHeight="1" x14ac:dyDescent="0.3">
      <c r="G536" s="82" t="s">
        <v>418</v>
      </c>
      <c r="H536" s="82" t="s">
        <v>280</v>
      </c>
      <c r="I536" s="82" t="s">
        <v>59</v>
      </c>
      <c r="J536" s="50">
        <v>45535</v>
      </c>
      <c r="K536" s="51">
        <v>45535</v>
      </c>
      <c r="L536" s="82" t="s">
        <v>309</v>
      </c>
      <c r="M536" s="82" t="s">
        <v>6</v>
      </c>
      <c r="N536" s="82" t="s">
        <v>321</v>
      </c>
      <c r="O536" s="189">
        <v>577</v>
      </c>
      <c r="P536" s="195">
        <v>0</v>
      </c>
      <c r="Q536" s="195">
        <v>0</v>
      </c>
      <c r="R536" s="82" t="s">
        <v>289</v>
      </c>
      <c r="S536" s="82"/>
    </row>
    <row r="537" spans="7:19" ht="39" customHeight="1" x14ac:dyDescent="0.3">
      <c r="G537" s="82" t="s">
        <v>196</v>
      </c>
      <c r="H537" s="82" t="s">
        <v>280</v>
      </c>
      <c r="I537" s="82" t="s">
        <v>59</v>
      </c>
      <c r="J537" s="50">
        <v>45535</v>
      </c>
      <c r="K537" s="51">
        <v>45535</v>
      </c>
      <c r="L537" s="82" t="s">
        <v>309</v>
      </c>
      <c r="M537" s="82" t="s">
        <v>6</v>
      </c>
      <c r="N537" s="82" t="s">
        <v>321</v>
      </c>
      <c r="O537" s="189">
        <v>515</v>
      </c>
      <c r="P537" s="195">
        <v>0</v>
      </c>
      <c r="Q537" s="195">
        <v>8666</v>
      </c>
      <c r="R537" s="82" t="s">
        <v>289</v>
      </c>
      <c r="S537" s="82"/>
    </row>
    <row r="538" spans="7:19" ht="39" customHeight="1" x14ac:dyDescent="0.3">
      <c r="G538" s="82" t="s">
        <v>196</v>
      </c>
      <c r="H538" s="82" t="s">
        <v>280</v>
      </c>
      <c r="I538" s="82" t="s">
        <v>59</v>
      </c>
      <c r="J538" s="50">
        <v>45535</v>
      </c>
      <c r="K538" s="51">
        <v>45535</v>
      </c>
      <c r="L538" s="82" t="s">
        <v>309</v>
      </c>
      <c r="M538" s="82" t="s">
        <v>6</v>
      </c>
      <c r="N538" s="82" t="s">
        <v>321</v>
      </c>
      <c r="O538" s="189">
        <v>515</v>
      </c>
      <c r="P538" s="195">
        <v>0</v>
      </c>
      <c r="Q538" s="195">
        <v>0</v>
      </c>
      <c r="R538" s="82" t="s">
        <v>295</v>
      </c>
      <c r="S538" s="82"/>
    </row>
    <row r="539" spans="7:19" ht="39" customHeight="1" x14ac:dyDescent="0.3">
      <c r="G539" s="82" t="s">
        <v>406</v>
      </c>
      <c r="H539" s="82" t="s">
        <v>280</v>
      </c>
      <c r="I539" s="82" t="s">
        <v>121</v>
      </c>
      <c r="J539" s="50">
        <v>45534</v>
      </c>
      <c r="K539" s="51">
        <v>45534</v>
      </c>
      <c r="L539" s="82" t="s">
        <v>309</v>
      </c>
      <c r="M539" s="82" t="s">
        <v>50</v>
      </c>
      <c r="N539" s="82" t="s">
        <v>321</v>
      </c>
      <c r="O539" s="189">
        <v>559.79999999999995</v>
      </c>
      <c r="P539" s="195">
        <v>0</v>
      </c>
      <c r="Q539" s="195">
        <v>0</v>
      </c>
      <c r="R539" s="82" t="s">
        <v>289</v>
      </c>
      <c r="S539" s="82" t="s">
        <v>102</v>
      </c>
    </row>
    <row r="540" spans="7:19" ht="39" customHeight="1" x14ac:dyDescent="0.3">
      <c r="G540" s="82" t="s">
        <v>418</v>
      </c>
      <c r="H540" s="82" t="s">
        <v>280</v>
      </c>
      <c r="I540" s="82" t="s">
        <v>59</v>
      </c>
      <c r="J540" s="50">
        <v>45534</v>
      </c>
      <c r="K540" s="51">
        <v>45534</v>
      </c>
      <c r="L540" s="82" t="s">
        <v>309</v>
      </c>
      <c r="M540" s="82" t="s">
        <v>71</v>
      </c>
      <c r="N540" s="82" t="s">
        <v>321</v>
      </c>
      <c r="O540" s="189">
        <v>152.30000000000001</v>
      </c>
      <c r="P540" s="195">
        <v>0</v>
      </c>
      <c r="Q540" s="195">
        <v>0</v>
      </c>
      <c r="R540" s="82" t="s">
        <v>289</v>
      </c>
      <c r="S540" s="82" t="s">
        <v>90</v>
      </c>
    </row>
    <row r="541" spans="7:19" ht="39" customHeight="1" x14ac:dyDescent="0.3">
      <c r="G541" s="82" t="s">
        <v>418</v>
      </c>
      <c r="H541" s="82" t="s">
        <v>280</v>
      </c>
      <c r="I541" s="82" t="s">
        <v>59</v>
      </c>
      <c r="J541" s="50">
        <v>45534</v>
      </c>
      <c r="K541" s="51">
        <v>45534</v>
      </c>
      <c r="L541" s="82" t="s">
        <v>309</v>
      </c>
      <c r="M541" s="82" t="s">
        <v>71</v>
      </c>
      <c r="N541" s="82" t="s">
        <v>7</v>
      </c>
      <c r="O541" s="189">
        <v>132.30000000000001</v>
      </c>
      <c r="P541" s="195">
        <v>0</v>
      </c>
      <c r="Q541" s="195">
        <v>0</v>
      </c>
      <c r="R541" s="82" t="s">
        <v>289</v>
      </c>
      <c r="S541" s="82" t="s">
        <v>80</v>
      </c>
    </row>
    <row r="542" spans="7:19" ht="39" customHeight="1" x14ac:dyDescent="0.3">
      <c r="G542" s="82" t="s">
        <v>404</v>
      </c>
      <c r="H542" s="82" t="s">
        <v>421</v>
      </c>
      <c r="I542" s="82" t="s">
        <v>69</v>
      </c>
      <c r="J542" s="50">
        <v>45512</v>
      </c>
      <c r="K542" s="51">
        <v>45534</v>
      </c>
      <c r="L542" s="82" t="s">
        <v>309</v>
      </c>
      <c r="M542" s="82" t="s">
        <v>6</v>
      </c>
      <c r="N542" s="82" t="s">
        <v>311</v>
      </c>
      <c r="O542" s="189">
        <v>418</v>
      </c>
      <c r="P542" s="195">
        <v>16540</v>
      </c>
      <c r="Q542" s="195">
        <v>16764</v>
      </c>
      <c r="R542" s="82" t="s">
        <v>289</v>
      </c>
      <c r="S542" s="82" t="s">
        <v>90</v>
      </c>
    </row>
    <row r="543" spans="7:19" ht="39" customHeight="1" x14ac:dyDescent="0.3">
      <c r="G543" s="82" t="s">
        <v>396</v>
      </c>
      <c r="H543" s="82" t="s">
        <v>421</v>
      </c>
      <c r="I543" s="82" t="s">
        <v>69</v>
      </c>
      <c r="J543" s="50">
        <v>45512</v>
      </c>
      <c r="K543" s="51">
        <v>45534</v>
      </c>
      <c r="L543" s="82" t="s">
        <v>309</v>
      </c>
      <c r="M543" s="82" t="s">
        <v>6</v>
      </c>
      <c r="N543" s="82" t="s">
        <v>311</v>
      </c>
      <c r="O543" s="189">
        <v>225</v>
      </c>
      <c r="P543" s="195">
        <v>4555</v>
      </c>
      <c r="Q543" s="195">
        <v>4858</v>
      </c>
      <c r="R543" s="82" t="s">
        <v>289</v>
      </c>
      <c r="S543" s="82"/>
    </row>
    <row r="544" spans="7:19" ht="39" customHeight="1" x14ac:dyDescent="0.3">
      <c r="G544" s="82" t="s">
        <v>261</v>
      </c>
      <c r="H544" s="82" t="s">
        <v>320</v>
      </c>
      <c r="I544" s="82" t="s">
        <v>69</v>
      </c>
      <c r="J544" s="50">
        <v>45509</v>
      </c>
      <c r="K544" s="51">
        <v>45532</v>
      </c>
      <c r="L544" s="82" t="s">
        <v>309</v>
      </c>
      <c r="M544" s="82" t="s">
        <v>61</v>
      </c>
      <c r="N544" s="82" t="s">
        <v>340</v>
      </c>
      <c r="O544" s="189"/>
      <c r="P544" s="195">
        <v>378</v>
      </c>
      <c r="Q544" s="195">
        <v>380</v>
      </c>
      <c r="R544" s="82" t="s">
        <v>295</v>
      </c>
      <c r="S544" s="82"/>
    </row>
    <row r="545" spans="7:19" ht="39" customHeight="1" x14ac:dyDescent="0.3">
      <c r="G545" s="82" t="s">
        <v>258</v>
      </c>
      <c r="H545" s="82" t="s">
        <v>422</v>
      </c>
      <c r="I545" s="82" t="s">
        <v>69</v>
      </c>
      <c r="J545" s="50">
        <v>45509</v>
      </c>
      <c r="K545" s="51">
        <v>45532</v>
      </c>
      <c r="L545" s="82" t="s">
        <v>309</v>
      </c>
      <c r="M545" s="82" t="s">
        <v>61</v>
      </c>
      <c r="N545" s="82" t="s">
        <v>340</v>
      </c>
      <c r="O545" s="189"/>
      <c r="P545" s="195">
        <v>993</v>
      </c>
      <c r="Q545" s="195">
        <v>996</v>
      </c>
      <c r="R545" s="82" t="s">
        <v>295</v>
      </c>
      <c r="S545" s="82"/>
    </row>
    <row r="546" spans="7:19" ht="39" customHeight="1" x14ac:dyDescent="0.3">
      <c r="G546" s="82" t="s">
        <v>14</v>
      </c>
      <c r="H546" s="82" t="s">
        <v>280</v>
      </c>
      <c r="I546" s="82" t="s">
        <v>350</v>
      </c>
      <c r="J546" s="50">
        <v>45531</v>
      </c>
      <c r="K546" s="51">
        <v>45531</v>
      </c>
      <c r="L546" s="82" t="s">
        <v>309</v>
      </c>
      <c r="M546" s="82" t="s">
        <v>50</v>
      </c>
      <c r="N546" s="82" t="s">
        <v>7</v>
      </c>
      <c r="O546" s="189">
        <v>2844</v>
      </c>
      <c r="P546" s="195">
        <v>0</v>
      </c>
      <c r="Q546" s="195">
        <v>0</v>
      </c>
      <c r="R546" s="82" t="s">
        <v>289</v>
      </c>
      <c r="S546" s="82" t="s">
        <v>90</v>
      </c>
    </row>
    <row r="547" spans="7:19" ht="39" customHeight="1" x14ac:dyDescent="0.3">
      <c r="G547" s="82" t="s">
        <v>37</v>
      </c>
      <c r="H547" s="82" t="s">
        <v>280</v>
      </c>
      <c r="I547" s="82" t="s">
        <v>38</v>
      </c>
      <c r="J547" s="50">
        <v>45531</v>
      </c>
      <c r="K547" s="51">
        <v>45531</v>
      </c>
      <c r="L547" s="82" t="s">
        <v>309</v>
      </c>
      <c r="M547" s="82" t="s">
        <v>71</v>
      </c>
      <c r="N547" s="82" t="s">
        <v>321</v>
      </c>
      <c r="O547" s="189">
        <v>65</v>
      </c>
      <c r="P547" s="195">
        <v>0</v>
      </c>
      <c r="Q547" s="195">
        <v>0</v>
      </c>
      <c r="R547" s="82" t="s">
        <v>289</v>
      </c>
      <c r="S547" s="82"/>
    </row>
    <row r="548" spans="7:19" ht="39" customHeight="1" x14ac:dyDescent="0.3">
      <c r="G548" s="82" t="s">
        <v>166</v>
      </c>
      <c r="H548" s="82" t="s">
        <v>280</v>
      </c>
      <c r="I548" s="82" t="s">
        <v>121</v>
      </c>
      <c r="J548" s="50">
        <v>45531</v>
      </c>
      <c r="K548" s="51">
        <v>45531</v>
      </c>
      <c r="L548" s="82" t="s">
        <v>309</v>
      </c>
      <c r="M548" s="82" t="s">
        <v>71</v>
      </c>
      <c r="N548" s="82" t="s">
        <v>321</v>
      </c>
      <c r="O548" s="189">
        <v>16</v>
      </c>
      <c r="P548" s="195">
        <v>0</v>
      </c>
      <c r="Q548" s="195">
        <v>0</v>
      </c>
      <c r="R548" s="82" t="s">
        <v>295</v>
      </c>
      <c r="S548" s="82"/>
    </row>
    <row r="549" spans="7:19" ht="39" customHeight="1" x14ac:dyDescent="0.3">
      <c r="G549" s="82" t="s">
        <v>103</v>
      </c>
      <c r="H549" s="82" t="s">
        <v>423</v>
      </c>
      <c r="I549" s="82" t="s">
        <v>69</v>
      </c>
      <c r="J549" s="50">
        <v>45531</v>
      </c>
      <c r="K549" s="51">
        <v>45531</v>
      </c>
      <c r="L549" s="82" t="s">
        <v>309</v>
      </c>
      <c r="M549" s="82" t="s">
        <v>6</v>
      </c>
      <c r="N549" s="82" t="s">
        <v>7</v>
      </c>
      <c r="O549" s="189">
        <v>433</v>
      </c>
      <c r="P549" s="195">
        <v>0</v>
      </c>
      <c r="Q549" s="195">
        <v>0</v>
      </c>
      <c r="R549" s="82" t="s">
        <v>289</v>
      </c>
      <c r="S549" s="82"/>
    </row>
    <row r="550" spans="7:19" ht="39" customHeight="1" x14ac:dyDescent="0.3">
      <c r="G550" s="82" t="s">
        <v>14</v>
      </c>
      <c r="H550" s="82" t="s">
        <v>280</v>
      </c>
      <c r="I550" s="82" t="s">
        <v>121</v>
      </c>
      <c r="J550" s="50">
        <v>45530</v>
      </c>
      <c r="K550" s="51">
        <v>45530</v>
      </c>
      <c r="L550" s="82" t="s">
        <v>309</v>
      </c>
      <c r="M550" s="82" t="s">
        <v>6</v>
      </c>
      <c r="N550" s="82" t="s">
        <v>321</v>
      </c>
      <c r="O550" s="189">
        <v>1378</v>
      </c>
      <c r="P550" s="195">
        <v>0</v>
      </c>
      <c r="Q550" s="195">
        <v>0</v>
      </c>
      <c r="R550" s="82" t="s">
        <v>289</v>
      </c>
      <c r="S550" s="82"/>
    </row>
    <row r="551" spans="7:19" ht="39" customHeight="1" x14ac:dyDescent="0.3">
      <c r="G551" s="82" t="s">
        <v>387</v>
      </c>
      <c r="H551" s="82" t="s">
        <v>280</v>
      </c>
      <c r="I551" s="82" t="s">
        <v>59</v>
      </c>
      <c r="J551" s="50">
        <v>45530</v>
      </c>
      <c r="K551" s="51">
        <v>45530</v>
      </c>
      <c r="L551" s="82" t="s">
        <v>309</v>
      </c>
      <c r="M551" s="82" t="s">
        <v>6</v>
      </c>
      <c r="N551" s="82" t="s">
        <v>321</v>
      </c>
      <c r="O551" s="189">
        <v>649</v>
      </c>
      <c r="P551" s="195">
        <v>26996</v>
      </c>
      <c r="Q551" s="195">
        <v>27305</v>
      </c>
      <c r="R551" s="82" t="s">
        <v>289</v>
      </c>
      <c r="S551" s="82"/>
    </row>
    <row r="552" spans="7:19" ht="39" customHeight="1" x14ac:dyDescent="0.3">
      <c r="G552" s="82" t="s">
        <v>13</v>
      </c>
      <c r="H552" s="82" t="s">
        <v>424</v>
      </c>
      <c r="I552" s="82" t="s">
        <v>69</v>
      </c>
      <c r="J552" s="50">
        <v>45518</v>
      </c>
      <c r="K552" s="51">
        <v>45530</v>
      </c>
      <c r="L552" s="82" t="s">
        <v>309</v>
      </c>
      <c r="M552" s="82" t="s">
        <v>6</v>
      </c>
      <c r="N552" s="82" t="s">
        <v>311</v>
      </c>
      <c r="O552" s="189">
        <v>566</v>
      </c>
      <c r="P552" s="195">
        <v>18036</v>
      </c>
      <c r="Q552" s="195">
        <v>18298</v>
      </c>
      <c r="R552" s="82" t="s">
        <v>289</v>
      </c>
      <c r="S552" s="82"/>
    </row>
    <row r="553" spans="7:19" ht="39" customHeight="1" x14ac:dyDescent="0.3">
      <c r="G553" s="82" t="s">
        <v>185</v>
      </c>
      <c r="H553" s="82" t="s">
        <v>381</v>
      </c>
      <c r="I553" s="82" t="s">
        <v>121</v>
      </c>
      <c r="J553" s="50">
        <v>45519</v>
      </c>
      <c r="K553" s="51">
        <v>45530</v>
      </c>
      <c r="L553" s="82" t="s">
        <v>309</v>
      </c>
      <c r="M553" s="82" t="s">
        <v>6</v>
      </c>
      <c r="N553" s="82" t="s">
        <v>311</v>
      </c>
      <c r="O553" s="189">
        <v>554</v>
      </c>
      <c r="P553" s="195">
        <v>7248</v>
      </c>
      <c r="Q553" s="195">
        <v>7248</v>
      </c>
      <c r="R553" s="82" t="s">
        <v>289</v>
      </c>
      <c r="S553" s="82"/>
    </row>
    <row r="554" spans="7:19" ht="39" customHeight="1" x14ac:dyDescent="0.3">
      <c r="G554" s="82" t="s">
        <v>15</v>
      </c>
      <c r="H554" s="82" t="s">
        <v>130</v>
      </c>
      <c r="I554" s="82" t="s">
        <v>350</v>
      </c>
      <c r="J554" s="50">
        <v>45527</v>
      </c>
      <c r="K554" s="51">
        <v>45527</v>
      </c>
      <c r="L554" s="82" t="s">
        <v>309</v>
      </c>
      <c r="M554" s="82" t="s">
        <v>50</v>
      </c>
      <c r="N554" s="82" t="s">
        <v>7</v>
      </c>
      <c r="O554" s="189">
        <v>13000</v>
      </c>
      <c r="P554" s="195">
        <v>0</v>
      </c>
      <c r="Q554" s="195">
        <v>0</v>
      </c>
      <c r="R554" s="82" t="s">
        <v>289</v>
      </c>
      <c r="S554" s="82"/>
    </row>
    <row r="555" spans="7:19" ht="39" customHeight="1" x14ac:dyDescent="0.3">
      <c r="G555" s="82" t="s">
        <v>15</v>
      </c>
      <c r="H555" s="82" t="s">
        <v>130</v>
      </c>
      <c r="I555" s="82" t="s">
        <v>69</v>
      </c>
      <c r="J555" s="50">
        <v>45526</v>
      </c>
      <c r="K555" s="51">
        <v>45526</v>
      </c>
      <c r="L555" s="82" t="s">
        <v>309</v>
      </c>
      <c r="M555" s="82" t="s">
        <v>50</v>
      </c>
      <c r="N555" s="82" t="s">
        <v>7</v>
      </c>
      <c r="O555" s="189">
        <v>2627.15</v>
      </c>
      <c r="P555" s="195">
        <v>8521</v>
      </c>
      <c r="Q555" s="195">
        <v>8590</v>
      </c>
      <c r="R555" s="82" t="s">
        <v>289</v>
      </c>
      <c r="S555" s="82"/>
    </row>
    <row r="556" spans="7:19" ht="39" customHeight="1" x14ac:dyDescent="0.3">
      <c r="G556" s="82" t="s">
        <v>166</v>
      </c>
      <c r="H556" s="82" t="s">
        <v>280</v>
      </c>
      <c r="I556" s="82" t="s">
        <v>127</v>
      </c>
      <c r="J556" s="50">
        <v>45526</v>
      </c>
      <c r="K556" s="51">
        <v>45526</v>
      </c>
      <c r="L556" s="82" t="s">
        <v>309</v>
      </c>
      <c r="M556" s="82" t="s">
        <v>50</v>
      </c>
      <c r="N556" s="82" t="s">
        <v>321</v>
      </c>
      <c r="O556" s="189">
        <v>317</v>
      </c>
      <c r="P556" s="195">
        <v>0</v>
      </c>
      <c r="Q556" s="195">
        <v>0</v>
      </c>
      <c r="R556" s="82" t="s">
        <v>289</v>
      </c>
      <c r="S556" s="82" t="s">
        <v>80</v>
      </c>
    </row>
    <row r="557" spans="7:19" ht="39" customHeight="1" x14ac:dyDescent="0.3">
      <c r="G557" s="82" t="s">
        <v>406</v>
      </c>
      <c r="H557" s="82" t="s">
        <v>280</v>
      </c>
      <c r="I557" s="82" t="s">
        <v>111</v>
      </c>
      <c r="J557" s="50">
        <v>45526</v>
      </c>
      <c r="K557" s="51">
        <v>45526</v>
      </c>
      <c r="L557" s="82" t="s">
        <v>309</v>
      </c>
      <c r="M557" s="82" t="s">
        <v>71</v>
      </c>
      <c r="N557" s="82" t="s">
        <v>321</v>
      </c>
      <c r="O557" s="189">
        <v>89</v>
      </c>
      <c r="P557" s="195">
        <v>0</v>
      </c>
      <c r="Q557" s="195">
        <v>0</v>
      </c>
      <c r="R557" s="82" t="s">
        <v>289</v>
      </c>
      <c r="S557" s="82"/>
    </row>
    <row r="558" spans="7:19" ht="39" customHeight="1" x14ac:dyDescent="0.3">
      <c r="G558" s="82" t="s">
        <v>15</v>
      </c>
      <c r="H558" s="82" t="s">
        <v>130</v>
      </c>
      <c r="I558" s="82" t="s">
        <v>69</v>
      </c>
      <c r="J558" s="50">
        <v>45526</v>
      </c>
      <c r="K558" s="51">
        <v>45526</v>
      </c>
      <c r="L558" s="82" t="s">
        <v>309</v>
      </c>
      <c r="M558" s="82" t="s">
        <v>50</v>
      </c>
      <c r="N558" s="82" t="s">
        <v>7</v>
      </c>
      <c r="O558" s="189">
        <v>1169.1500000000001</v>
      </c>
      <c r="P558" s="195">
        <v>8521</v>
      </c>
      <c r="Q558" s="195">
        <v>8590</v>
      </c>
      <c r="R558" s="82" t="s">
        <v>289</v>
      </c>
      <c r="S558" s="82"/>
    </row>
    <row r="559" spans="7:19" ht="39" customHeight="1" x14ac:dyDescent="0.3">
      <c r="G559" s="82" t="s">
        <v>405</v>
      </c>
      <c r="H559" s="82" t="s">
        <v>385</v>
      </c>
      <c r="I559" s="82" t="s">
        <v>59</v>
      </c>
      <c r="J559" s="50">
        <v>45489</v>
      </c>
      <c r="K559" s="51">
        <v>45525</v>
      </c>
      <c r="L559" s="82" t="s">
        <v>309</v>
      </c>
      <c r="M559" s="82" t="s">
        <v>6</v>
      </c>
      <c r="N559" s="82" t="s">
        <v>311</v>
      </c>
      <c r="O559" s="189">
        <v>401</v>
      </c>
      <c r="P559" s="195">
        <v>55668</v>
      </c>
      <c r="Q559" s="195">
        <v>55668</v>
      </c>
      <c r="R559" s="82" t="s">
        <v>289</v>
      </c>
      <c r="S559" s="82"/>
    </row>
    <row r="560" spans="7:19" ht="39" customHeight="1" x14ac:dyDescent="0.3">
      <c r="G560" s="82" t="s">
        <v>14</v>
      </c>
      <c r="H560" s="82" t="s">
        <v>280</v>
      </c>
      <c r="I560" s="82" t="s">
        <v>350</v>
      </c>
      <c r="J560" s="50">
        <v>45524</v>
      </c>
      <c r="K560" s="51">
        <v>45524</v>
      </c>
      <c r="L560" s="82" t="s">
        <v>309</v>
      </c>
      <c r="M560" s="82" t="s">
        <v>50</v>
      </c>
      <c r="N560" s="82" t="s">
        <v>7</v>
      </c>
      <c r="O560" s="189">
        <v>4836</v>
      </c>
      <c r="P560" s="195">
        <v>0</v>
      </c>
      <c r="Q560" s="195">
        <v>0</v>
      </c>
      <c r="R560" s="82" t="s">
        <v>295</v>
      </c>
      <c r="S560" s="82"/>
    </row>
    <row r="561" spans="7:19" ht="39" customHeight="1" x14ac:dyDescent="0.3">
      <c r="G561" s="82" t="s">
        <v>354</v>
      </c>
      <c r="H561" s="82" t="s">
        <v>280</v>
      </c>
      <c r="I561" s="82" t="s">
        <v>111</v>
      </c>
      <c r="J561" s="50">
        <v>45523</v>
      </c>
      <c r="K561" s="51">
        <v>45523</v>
      </c>
      <c r="L561" s="82" t="s">
        <v>309</v>
      </c>
      <c r="M561" s="82" t="s">
        <v>71</v>
      </c>
      <c r="N561" s="82" t="s">
        <v>321</v>
      </c>
      <c r="O561" s="189">
        <v>10</v>
      </c>
      <c r="P561" s="195">
        <v>0</v>
      </c>
      <c r="Q561" s="195">
        <v>0</v>
      </c>
      <c r="R561" s="82" t="s">
        <v>289</v>
      </c>
      <c r="S561" s="82"/>
    </row>
    <row r="562" spans="7:19" ht="39" customHeight="1" x14ac:dyDescent="0.3">
      <c r="G562" s="82" t="s">
        <v>364</v>
      </c>
      <c r="H562" s="82" t="s">
        <v>130</v>
      </c>
      <c r="I562" s="82" t="s">
        <v>69</v>
      </c>
      <c r="J562" s="50">
        <v>45505</v>
      </c>
      <c r="K562" s="51">
        <v>45521</v>
      </c>
      <c r="L562" s="82" t="s">
        <v>309</v>
      </c>
      <c r="M562" s="82" t="s">
        <v>6</v>
      </c>
      <c r="N562" s="82" t="s">
        <v>311</v>
      </c>
      <c r="O562" s="189">
        <v>401</v>
      </c>
      <c r="P562" s="195">
        <v>0</v>
      </c>
      <c r="Q562" s="195">
        <v>0</v>
      </c>
      <c r="R562" s="82" t="s">
        <v>289</v>
      </c>
      <c r="S562" s="82"/>
    </row>
    <row r="563" spans="7:19" ht="39" customHeight="1" x14ac:dyDescent="0.3">
      <c r="G563" s="82" t="s">
        <v>15</v>
      </c>
      <c r="H563" s="82" t="s">
        <v>130</v>
      </c>
      <c r="I563" s="82" t="s">
        <v>69</v>
      </c>
      <c r="J563" s="50">
        <v>45520</v>
      </c>
      <c r="K563" s="51">
        <v>45520</v>
      </c>
      <c r="L563" s="82" t="s">
        <v>309</v>
      </c>
      <c r="M563" s="82" t="s">
        <v>50</v>
      </c>
      <c r="N563" s="82" t="s">
        <v>7</v>
      </c>
      <c r="O563" s="189">
        <v>882</v>
      </c>
      <c r="P563" s="195">
        <v>8521</v>
      </c>
      <c r="Q563" s="195">
        <v>8521</v>
      </c>
      <c r="R563" s="82" t="s">
        <v>289</v>
      </c>
      <c r="S563" s="82"/>
    </row>
    <row r="564" spans="7:19" ht="39" customHeight="1" x14ac:dyDescent="0.3">
      <c r="G564" s="82" t="s">
        <v>16</v>
      </c>
      <c r="H564" s="82" t="s">
        <v>280</v>
      </c>
      <c r="I564" s="82" t="s">
        <v>111</v>
      </c>
      <c r="J564" s="50">
        <v>45519</v>
      </c>
      <c r="K564" s="51">
        <v>45519</v>
      </c>
      <c r="L564" s="82" t="s">
        <v>309</v>
      </c>
      <c r="M564" s="82" t="s">
        <v>71</v>
      </c>
      <c r="N564" s="82" t="s">
        <v>321</v>
      </c>
      <c r="O564" s="189">
        <v>32</v>
      </c>
      <c r="P564" s="195">
        <v>0</v>
      </c>
      <c r="Q564" s="195">
        <v>0</v>
      </c>
      <c r="R564" s="82" t="s">
        <v>289</v>
      </c>
      <c r="S564" s="82"/>
    </row>
    <row r="565" spans="7:19" ht="39" customHeight="1" x14ac:dyDescent="0.3">
      <c r="G565" s="82" t="s">
        <v>13</v>
      </c>
      <c r="H565" s="82" t="s">
        <v>424</v>
      </c>
      <c r="I565" s="82" t="s">
        <v>59</v>
      </c>
      <c r="J565" s="50">
        <v>45507</v>
      </c>
      <c r="K565" s="51">
        <v>45519</v>
      </c>
      <c r="L565" s="82" t="s">
        <v>309</v>
      </c>
      <c r="M565" s="82" t="s">
        <v>6</v>
      </c>
      <c r="N565" s="82" t="s">
        <v>311</v>
      </c>
      <c r="O565" s="189">
        <v>578</v>
      </c>
      <c r="P565" s="195">
        <v>17743</v>
      </c>
      <c r="Q565" s="195">
        <v>18036</v>
      </c>
      <c r="R565" s="82" t="s">
        <v>289</v>
      </c>
      <c r="S565" s="82"/>
    </row>
    <row r="566" spans="7:19" ht="39" customHeight="1" x14ac:dyDescent="0.3">
      <c r="G566" s="82" t="s">
        <v>185</v>
      </c>
      <c r="H566" s="82" t="s">
        <v>425</v>
      </c>
      <c r="I566" s="82" t="s">
        <v>38</v>
      </c>
      <c r="J566" s="50">
        <v>45506</v>
      </c>
      <c r="K566" s="51">
        <v>45519</v>
      </c>
      <c r="L566" s="82" t="s">
        <v>309</v>
      </c>
      <c r="M566" s="82" t="s">
        <v>6</v>
      </c>
      <c r="N566" s="82" t="s">
        <v>311</v>
      </c>
      <c r="O566" s="189">
        <v>1208</v>
      </c>
      <c r="P566" s="195">
        <v>0</v>
      </c>
      <c r="Q566" s="195">
        <v>0</v>
      </c>
      <c r="R566" s="82" t="s">
        <v>289</v>
      </c>
      <c r="S566" s="82"/>
    </row>
    <row r="567" spans="7:19" ht="39" customHeight="1" x14ac:dyDescent="0.3">
      <c r="G567" s="82" t="s">
        <v>16</v>
      </c>
      <c r="H567" s="82" t="s">
        <v>280</v>
      </c>
      <c r="I567" s="82" t="s">
        <v>350</v>
      </c>
      <c r="J567" s="50">
        <v>45517</v>
      </c>
      <c r="K567" s="51">
        <v>45517</v>
      </c>
      <c r="L567" s="82" t="s">
        <v>309</v>
      </c>
      <c r="M567" s="82" t="s">
        <v>71</v>
      </c>
      <c r="N567" s="82" t="s">
        <v>321</v>
      </c>
      <c r="O567" s="189">
        <v>689</v>
      </c>
      <c r="P567" s="195">
        <v>0</v>
      </c>
      <c r="Q567" s="195">
        <v>0</v>
      </c>
      <c r="R567" s="82" t="s">
        <v>289</v>
      </c>
      <c r="S567" s="82"/>
    </row>
    <row r="568" spans="7:19" ht="39" customHeight="1" x14ac:dyDescent="0.3">
      <c r="G568" s="82" t="s">
        <v>15</v>
      </c>
      <c r="H568" s="82" t="s">
        <v>130</v>
      </c>
      <c r="I568" s="82" t="s">
        <v>69</v>
      </c>
      <c r="J568" s="50">
        <v>45517</v>
      </c>
      <c r="K568" s="51">
        <v>45517</v>
      </c>
      <c r="L568" s="82" t="s">
        <v>309</v>
      </c>
      <c r="M568" s="82" t="s">
        <v>50</v>
      </c>
      <c r="N568" s="82" t="s">
        <v>7</v>
      </c>
      <c r="O568" s="189">
        <v>1382.77</v>
      </c>
      <c r="P568" s="195">
        <v>8521</v>
      </c>
      <c r="Q568" s="195">
        <v>8521</v>
      </c>
      <c r="R568" s="82" t="s">
        <v>289</v>
      </c>
      <c r="S568" s="82"/>
    </row>
    <row r="569" spans="7:19" ht="39" customHeight="1" x14ac:dyDescent="0.3">
      <c r="G569" s="82" t="s">
        <v>364</v>
      </c>
      <c r="H569" s="82" t="s">
        <v>130</v>
      </c>
      <c r="I569" s="82" t="s">
        <v>38</v>
      </c>
      <c r="J569" s="50">
        <v>45505</v>
      </c>
      <c r="K569" s="51">
        <v>45514</v>
      </c>
      <c r="L569" s="82" t="s">
        <v>309</v>
      </c>
      <c r="M569" s="82" t="s">
        <v>50</v>
      </c>
      <c r="N569" s="82" t="s">
        <v>311</v>
      </c>
      <c r="O569" s="189">
        <v>577</v>
      </c>
      <c r="P569" s="195">
        <v>0</v>
      </c>
      <c r="Q569" s="195">
        <v>0</v>
      </c>
      <c r="R569" s="82" t="s">
        <v>289</v>
      </c>
      <c r="S569" s="82"/>
    </row>
    <row r="570" spans="7:19" ht="39" customHeight="1" x14ac:dyDescent="0.3">
      <c r="G570" s="82" t="s">
        <v>15</v>
      </c>
      <c r="H570" s="82" t="s">
        <v>130</v>
      </c>
      <c r="I570" s="82" t="s">
        <v>79</v>
      </c>
      <c r="J570" s="50">
        <v>45513</v>
      </c>
      <c r="K570" s="51">
        <v>45513</v>
      </c>
      <c r="L570" s="82" t="s">
        <v>309</v>
      </c>
      <c r="M570" s="82" t="s">
        <v>71</v>
      </c>
      <c r="N570" s="82" t="s">
        <v>7</v>
      </c>
      <c r="O570" s="189">
        <v>153</v>
      </c>
      <c r="P570" s="195">
        <v>8521</v>
      </c>
      <c r="Q570" s="195">
        <v>8521</v>
      </c>
      <c r="R570" s="82" t="s">
        <v>295</v>
      </c>
      <c r="S570" s="82"/>
    </row>
    <row r="571" spans="7:19" ht="39" customHeight="1" x14ac:dyDescent="0.3">
      <c r="G571" s="82" t="s">
        <v>144</v>
      </c>
      <c r="H571" s="82" t="s">
        <v>379</v>
      </c>
      <c r="I571" s="82" t="s">
        <v>69</v>
      </c>
      <c r="J571" s="50">
        <v>45492</v>
      </c>
      <c r="K571" s="51">
        <v>45513</v>
      </c>
      <c r="L571" s="82" t="s">
        <v>309</v>
      </c>
      <c r="M571" s="82" t="s">
        <v>6</v>
      </c>
      <c r="N571" s="82" t="s">
        <v>311</v>
      </c>
      <c r="O571" s="189">
        <v>417</v>
      </c>
      <c r="P571" s="195">
        <v>13956</v>
      </c>
      <c r="Q571" s="195">
        <v>0</v>
      </c>
      <c r="R571" s="82" t="s">
        <v>289</v>
      </c>
      <c r="S571" s="82"/>
    </row>
    <row r="572" spans="7:19" ht="39" customHeight="1" x14ac:dyDescent="0.3">
      <c r="G572" s="82" t="s">
        <v>5</v>
      </c>
      <c r="H572" s="82" t="s">
        <v>378</v>
      </c>
      <c r="I572" s="82" t="s">
        <v>69</v>
      </c>
      <c r="J572" s="50">
        <v>45492</v>
      </c>
      <c r="K572" s="51">
        <v>45513</v>
      </c>
      <c r="L572" s="82" t="s">
        <v>309</v>
      </c>
      <c r="M572" s="82" t="s">
        <v>6</v>
      </c>
      <c r="N572" s="82" t="s">
        <v>311</v>
      </c>
      <c r="O572" s="189">
        <v>425</v>
      </c>
      <c r="P572" s="195">
        <v>23078</v>
      </c>
      <c r="Q572" s="195">
        <v>0</v>
      </c>
      <c r="R572" s="82" t="s">
        <v>289</v>
      </c>
      <c r="S572" s="82"/>
    </row>
    <row r="573" spans="7:19" ht="39" customHeight="1" x14ac:dyDescent="0.3">
      <c r="G573" s="82" t="s">
        <v>396</v>
      </c>
      <c r="H573" s="82" t="s">
        <v>421</v>
      </c>
      <c r="I573" s="82" t="s">
        <v>69</v>
      </c>
      <c r="J573" s="50">
        <v>45492</v>
      </c>
      <c r="K573" s="51">
        <v>45512</v>
      </c>
      <c r="L573" s="82" t="s">
        <v>309</v>
      </c>
      <c r="M573" s="82" t="s">
        <v>6</v>
      </c>
      <c r="N573" s="82" t="s">
        <v>7</v>
      </c>
      <c r="O573" s="189">
        <v>473</v>
      </c>
      <c r="P573" s="195">
        <v>0</v>
      </c>
      <c r="Q573" s="195">
        <v>4555</v>
      </c>
      <c r="R573" s="82" t="s">
        <v>289</v>
      </c>
      <c r="S573" s="82"/>
    </row>
    <row r="574" spans="7:19" ht="39" customHeight="1" x14ac:dyDescent="0.3">
      <c r="G574" s="82" t="s">
        <v>404</v>
      </c>
      <c r="H574" s="82" t="s">
        <v>421</v>
      </c>
      <c r="I574" s="82" t="s">
        <v>69</v>
      </c>
      <c r="J574" s="50">
        <v>45492</v>
      </c>
      <c r="K574" s="51">
        <v>45512</v>
      </c>
      <c r="L574" s="82" t="s">
        <v>309</v>
      </c>
      <c r="M574" s="82" t="s">
        <v>6</v>
      </c>
      <c r="N574" s="82" t="s">
        <v>7</v>
      </c>
      <c r="O574" s="189">
        <v>387</v>
      </c>
      <c r="P574" s="195">
        <v>0</v>
      </c>
      <c r="Q574" s="195">
        <v>16540</v>
      </c>
      <c r="R574" s="82" t="s">
        <v>289</v>
      </c>
      <c r="S574" s="82"/>
    </row>
    <row r="575" spans="7:19" ht="39" customHeight="1" x14ac:dyDescent="0.3">
      <c r="G575" s="82" t="s">
        <v>171</v>
      </c>
      <c r="H575" s="82" t="s">
        <v>426</v>
      </c>
      <c r="I575" s="82" t="s">
        <v>350</v>
      </c>
      <c r="J575" s="50">
        <v>45511</v>
      </c>
      <c r="K575" s="51">
        <v>45511</v>
      </c>
      <c r="L575" s="82" t="s">
        <v>309</v>
      </c>
      <c r="M575" s="82" t="s">
        <v>6</v>
      </c>
      <c r="N575" s="82" t="s">
        <v>7</v>
      </c>
      <c r="O575" s="189">
        <v>670</v>
      </c>
      <c r="P575" s="195">
        <v>0</v>
      </c>
      <c r="Q575" s="195">
        <v>0</v>
      </c>
      <c r="R575" s="82" t="s">
        <v>289</v>
      </c>
      <c r="S575" s="82"/>
    </row>
    <row r="576" spans="7:19" ht="39" customHeight="1" x14ac:dyDescent="0.3">
      <c r="G576" s="82" t="s">
        <v>408</v>
      </c>
      <c r="H576" s="82" t="s">
        <v>280</v>
      </c>
      <c r="I576" s="82" t="s">
        <v>38</v>
      </c>
      <c r="J576" s="50">
        <v>45510</v>
      </c>
      <c r="K576" s="51">
        <v>45510</v>
      </c>
      <c r="L576" s="82" t="s">
        <v>309</v>
      </c>
      <c r="M576" s="82" t="s">
        <v>50</v>
      </c>
      <c r="N576" s="82" t="s">
        <v>321</v>
      </c>
      <c r="O576" s="189">
        <v>1780</v>
      </c>
      <c r="P576" s="195">
        <v>0</v>
      </c>
      <c r="Q576" s="195">
        <v>0</v>
      </c>
      <c r="R576" s="82" t="s">
        <v>289</v>
      </c>
      <c r="S576" s="82"/>
    </row>
    <row r="577" spans="7:19" ht="39" customHeight="1" x14ac:dyDescent="0.3">
      <c r="G577" s="82" t="s">
        <v>14</v>
      </c>
      <c r="H577" s="82" t="s">
        <v>114</v>
      </c>
      <c r="I577" s="82" t="s">
        <v>121</v>
      </c>
      <c r="J577" s="50">
        <v>45510</v>
      </c>
      <c r="K577" s="51">
        <v>45510</v>
      </c>
      <c r="L577" s="82" t="s">
        <v>309</v>
      </c>
      <c r="M577" s="82" t="s">
        <v>71</v>
      </c>
      <c r="N577" s="82" t="s">
        <v>7</v>
      </c>
      <c r="O577" s="189">
        <v>540</v>
      </c>
      <c r="P577" s="195">
        <v>0</v>
      </c>
      <c r="Q577" s="195">
        <v>0</v>
      </c>
      <c r="R577" s="82" t="s">
        <v>289</v>
      </c>
      <c r="S577" s="82"/>
    </row>
    <row r="578" spans="7:19" ht="39" customHeight="1" x14ac:dyDescent="0.3">
      <c r="G578" s="82" t="s">
        <v>401</v>
      </c>
      <c r="H578" s="82" t="s">
        <v>280</v>
      </c>
      <c r="I578" s="82" t="s">
        <v>38</v>
      </c>
      <c r="J578" s="50">
        <v>45510</v>
      </c>
      <c r="K578" s="51">
        <v>45510</v>
      </c>
      <c r="L578" s="82" t="s">
        <v>309</v>
      </c>
      <c r="M578" s="82" t="s">
        <v>6</v>
      </c>
      <c r="N578" s="82" t="s">
        <v>321</v>
      </c>
      <c r="O578" s="189">
        <v>467</v>
      </c>
      <c r="P578" s="195">
        <v>0</v>
      </c>
      <c r="Q578" s="195">
        <v>0</v>
      </c>
      <c r="R578" s="82" t="s">
        <v>289</v>
      </c>
      <c r="S578" s="82"/>
    </row>
    <row r="579" spans="7:19" ht="39" customHeight="1" x14ac:dyDescent="0.3">
      <c r="G579" s="82" t="s">
        <v>259</v>
      </c>
      <c r="H579" s="82" t="s">
        <v>280</v>
      </c>
      <c r="I579" s="82" t="s">
        <v>88</v>
      </c>
      <c r="J579" s="50">
        <v>45510</v>
      </c>
      <c r="K579" s="51">
        <v>45510</v>
      </c>
      <c r="L579" s="82" t="s">
        <v>309</v>
      </c>
      <c r="M579" s="82" t="s">
        <v>6</v>
      </c>
      <c r="N579" s="82" t="s">
        <v>321</v>
      </c>
      <c r="O579" s="189">
        <v>768</v>
      </c>
      <c r="P579" s="195">
        <v>0</v>
      </c>
      <c r="Q579" s="195">
        <v>0</v>
      </c>
      <c r="R579" s="82" t="s">
        <v>289</v>
      </c>
      <c r="S579" s="82"/>
    </row>
    <row r="580" spans="7:19" ht="39" customHeight="1" x14ac:dyDescent="0.3">
      <c r="G580" s="82" t="s">
        <v>427</v>
      </c>
      <c r="H580" s="82" t="s">
        <v>428</v>
      </c>
      <c r="I580" s="82" t="s">
        <v>38</v>
      </c>
      <c r="J580" s="50">
        <v>45509</v>
      </c>
      <c r="K580" s="51">
        <v>45509</v>
      </c>
      <c r="L580" s="82" t="s">
        <v>309</v>
      </c>
      <c r="M580" s="82" t="s">
        <v>71</v>
      </c>
      <c r="N580" s="82" t="s">
        <v>7</v>
      </c>
      <c r="O580" s="189"/>
      <c r="P580" s="195" t="s">
        <v>429</v>
      </c>
      <c r="Q580" s="195" t="s">
        <v>429</v>
      </c>
      <c r="R580" s="82" t="s">
        <v>289</v>
      </c>
      <c r="S580" s="82"/>
    </row>
    <row r="581" spans="7:19" ht="39" customHeight="1" x14ac:dyDescent="0.3">
      <c r="G581" s="82" t="s">
        <v>261</v>
      </c>
      <c r="H581" s="82" t="s">
        <v>320</v>
      </c>
      <c r="I581" s="82" t="s">
        <v>69</v>
      </c>
      <c r="J581" s="50">
        <v>45481</v>
      </c>
      <c r="K581" s="51">
        <v>45509</v>
      </c>
      <c r="L581" s="82" t="s">
        <v>309</v>
      </c>
      <c r="M581" s="82" t="s">
        <v>61</v>
      </c>
      <c r="N581" s="82" t="s">
        <v>340</v>
      </c>
      <c r="O581" s="189"/>
      <c r="P581" s="195">
        <v>378</v>
      </c>
      <c r="Q581" s="195">
        <v>378</v>
      </c>
      <c r="R581" s="82" t="s">
        <v>289</v>
      </c>
      <c r="S581" s="82"/>
    </row>
    <row r="582" spans="7:19" ht="39" customHeight="1" x14ac:dyDescent="0.3">
      <c r="G582" s="82" t="s">
        <v>258</v>
      </c>
      <c r="H582" s="82" t="s">
        <v>422</v>
      </c>
      <c r="I582" s="82" t="s">
        <v>69</v>
      </c>
      <c r="J582" s="50">
        <v>45481</v>
      </c>
      <c r="K582" s="51">
        <v>45509</v>
      </c>
      <c r="L582" s="82" t="s">
        <v>309</v>
      </c>
      <c r="M582" s="82" t="s">
        <v>61</v>
      </c>
      <c r="N582" s="82" t="s">
        <v>340</v>
      </c>
      <c r="O582" s="189"/>
      <c r="P582" s="195">
        <v>993</v>
      </c>
      <c r="Q582" s="195">
        <v>993</v>
      </c>
      <c r="R582" s="82" t="s">
        <v>289</v>
      </c>
      <c r="S582" s="82"/>
    </row>
    <row r="583" spans="7:19" ht="39" customHeight="1" x14ac:dyDescent="0.3">
      <c r="G583" s="82" t="s">
        <v>185</v>
      </c>
      <c r="H583" s="82" t="s">
        <v>425</v>
      </c>
      <c r="I583" s="82" t="s">
        <v>69</v>
      </c>
      <c r="J583" s="50">
        <v>45507</v>
      </c>
      <c r="K583" s="51">
        <v>45507</v>
      </c>
      <c r="L583" s="82" t="s">
        <v>309</v>
      </c>
      <c r="M583" s="82" t="s">
        <v>71</v>
      </c>
      <c r="N583" s="82" t="s">
        <v>7</v>
      </c>
      <c r="O583" s="189">
        <v>259</v>
      </c>
      <c r="P583" s="195">
        <v>0</v>
      </c>
      <c r="Q583" s="195">
        <v>0</v>
      </c>
      <c r="R583" s="82" t="s">
        <v>289</v>
      </c>
      <c r="S583" s="82"/>
    </row>
    <row r="584" spans="7:19" ht="39" customHeight="1" x14ac:dyDescent="0.3">
      <c r="G584" s="82" t="s">
        <v>413</v>
      </c>
      <c r="H584" s="82" t="s">
        <v>280</v>
      </c>
      <c r="I584" s="82" t="s">
        <v>88</v>
      </c>
      <c r="J584" s="50">
        <v>45507</v>
      </c>
      <c r="K584" s="51">
        <v>45507</v>
      </c>
      <c r="L584" s="82" t="s">
        <v>309</v>
      </c>
      <c r="M584" s="82" t="s">
        <v>6</v>
      </c>
      <c r="N584" s="82" t="s">
        <v>321</v>
      </c>
      <c r="O584" s="189">
        <v>386</v>
      </c>
      <c r="P584" s="195">
        <v>0</v>
      </c>
      <c r="Q584" s="195">
        <v>0</v>
      </c>
      <c r="R584" s="82" t="s">
        <v>289</v>
      </c>
      <c r="S584" s="82"/>
    </row>
    <row r="585" spans="7:19" ht="39" customHeight="1" x14ac:dyDescent="0.3">
      <c r="G585" s="82" t="s">
        <v>13</v>
      </c>
      <c r="H585" s="82" t="s">
        <v>424</v>
      </c>
      <c r="I585" s="82" t="s">
        <v>69</v>
      </c>
      <c r="J585" s="50">
        <v>45497</v>
      </c>
      <c r="K585" s="51">
        <v>45507</v>
      </c>
      <c r="L585" s="82" t="s">
        <v>309</v>
      </c>
      <c r="M585" s="82" t="s">
        <v>6</v>
      </c>
      <c r="N585" s="82" t="s">
        <v>7</v>
      </c>
      <c r="O585" s="189"/>
      <c r="P585" s="195">
        <v>17506</v>
      </c>
      <c r="Q585" s="195">
        <v>17743</v>
      </c>
      <c r="R585" s="82" t="s">
        <v>289</v>
      </c>
      <c r="S585" s="82"/>
    </row>
    <row r="586" spans="7:19" ht="39" customHeight="1" x14ac:dyDescent="0.3">
      <c r="G586" s="82" t="s">
        <v>418</v>
      </c>
      <c r="H586" s="82" t="s">
        <v>280</v>
      </c>
      <c r="I586" s="82" t="s">
        <v>79</v>
      </c>
      <c r="J586" s="50">
        <v>45506</v>
      </c>
      <c r="K586" s="51">
        <v>45506</v>
      </c>
      <c r="L586" s="82" t="s">
        <v>309</v>
      </c>
      <c r="M586" s="82" t="s">
        <v>50</v>
      </c>
      <c r="N586" s="82" t="s">
        <v>321</v>
      </c>
      <c r="O586" s="189">
        <v>972.1</v>
      </c>
      <c r="P586" s="195">
        <v>0</v>
      </c>
      <c r="Q586" s="195">
        <v>0</v>
      </c>
      <c r="R586" s="82" t="s">
        <v>289</v>
      </c>
      <c r="S586" s="82"/>
    </row>
    <row r="587" spans="7:19" ht="39" customHeight="1" x14ac:dyDescent="0.3">
      <c r="G587" s="82" t="s">
        <v>201</v>
      </c>
      <c r="H587" s="82" t="s">
        <v>202</v>
      </c>
      <c r="I587" s="82" t="s">
        <v>69</v>
      </c>
      <c r="J587" s="50">
        <v>45500</v>
      </c>
      <c r="K587" s="51">
        <v>45506</v>
      </c>
      <c r="L587" s="82" t="s">
        <v>430</v>
      </c>
      <c r="M587" s="82" t="s">
        <v>50</v>
      </c>
      <c r="N587" s="82" t="s">
        <v>7</v>
      </c>
      <c r="O587" s="189">
        <v>810</v>
      </c>
      <c r="P587" s="195">
        <v>10163</v>
      </c>
      <c r="Q587" s="195">
        <v>10426</v>
      </c>
      <c r="R587" s="82" t="s">
        <v>289</v>
      </c>
      <c r="S587" s="82"/>
    </row>
    <row r="588" spans="7:19" ht="39" customHeight="1" x14ac:dyDescent="0.3">
      <c r="G588" s="82" t="s">
        <v>185</v>
      </c>
      <c r="H588" s="82" t="s">
        <v>425</v>
      </c>
      <c r="I588" s="82" t="s">
        <v>69</v>
      </c>
      <c r="J588" s="50">
        <v>45491</v>
      </c>
      <c r="K588" s="51">
        <v>45506</v>
      </c>
      <c r="L588" s="82" t="s">
        <v>309</v>
      </c>
      <c r="M588" s="82" t="s">
        <v>6</v>
      </c>
      <c r="N588" s="82" t="s">
        <v>311</v>
      </c>
      <c r="O588" s="189">
        <v>1192</v>
      </c>
      <c r="P588" s="195">
        <v>6743</v>
      </c>
      <c r="Q588" s="195">
        <v>7097</v>
      </c>
      <c r="R588" s="82" t="s">
        <v>289</v>
      </c>
      <c r="S588" s="82"/>
    </row>
    <row r="589" spans="7:19" ht="39" customHeight="1" x14ac:dyDescent="0.3">
      <c r="G589" s="82" t="s">
        <v>413</v>
      </c>
      <c r="H589" s="82" t="s">
        <v>431</v>
      </c>
      <c r="I589" s="82" t="s">
        <v>88</v>
      </c>
      <c r="J589" s="50">
        <v>45481</v>
      </c>
      <c r="K589" s="51">
        <v>45505</v>
      </c>
      <c r="L589" s="82" t="s">
        <v>309</v>
      </c>
      <c r="M589" s="82" t="s">
        <v>6</v>
      </c>
      <c r="N589" s="82" t="s">
        <v>311</v>
      </c>
      <c r="O589" s="189">
        <v>239</v>
      </c>
      <c r="P589" s="195">
        <v>0</v>
      </c>
      <c r="Q589" s="195">
        <v>0</v>
      </c>
      <c r="R589" s="82" t="s">
        <v>289</v>
      </c>
      <c r="S589" s="82"/>
    </row>
    <row r="590" spans="7:19" ht="39" customHeight="1" x14ac:dyDescent="0.3">
      <c r="G590" s="82" t="s">
        <v>364</v>
      </c>
      <c r="H590" s="82" t="s">
        <v>280</v>
      </c>
      <c r="I590" s="82" t="s">
        <v>111</v>
      </c>
      <c r="J590" s="50">
        <v>45504</v>
      </c>
      <c r="K590" s="51">
        <v>45504</v>
      </c>
      <c r="L590" s="82" t="s">
        <v>309</v>
      </c>
      <c r="M590" s="82" t="s">
        <v>6</v>
      </c>
      <c r="N590" s="82" t="s">
        <v>321</v>
      </c>
      <c r="O590" s="189">
        <v>306</v>
      </c>
      <c r="P590" s="195">
        <v>0</v>
      </c>
      <c r="Q590" s="195">
        <v>0</v>
      </c>
      <c r="R590" s="82" t="s">
        <v>289</v>
      </c>
      <c r="S590" s="82"/>
    </row>
    <row r="591" spans="7:19" ht="39" customHeight="1" x14ac:dyDescent="0.3">
      <c r="G591" s="82" t="s">
        <v>166</v>
      </c>
      <c r="H591" s="82" t="s">
        <v>280</v>
      </c>
      <c r="I591" s="82" t="s">
        <v>59</v>
      </c>
      <c r="J591" s="50">
        <v>45504</v>
      </c>
      <c r="K591" s="51">
        <v>45504</v>
      </c>
      <c r="L591" s="82" t="s">
        <v>309</v>
      </c>
      <c r="M591" s="82" t="s">
        <v>6</v>
      </c>
      <c r="N591" s="82" t="s">
        <v>321</v>
      </c>
      <c r="O591" s="189">
        <v>243</v>
      </c>
      <c r="P591" s="195">
        <v>0</v>
      </c>
      <c r="Q591" s="195">
        <v>0</v>
      </c>
      <c r="R591" s="82" t="s">
        <v>289</v>
      </c>
      <c r="S591" s="82"/>
    </row>
    <row r="592" spans="7:19" ht="39" customHeight="1" x14ac:dyDescent="0.3">
      <c r="G592" s="82" t="s">
        <v>262</v>
      </c>
      <c r="H592" s="82" t="s">
        <v>280</v>
      </c>
      <c r="I592" s="82" t="s">
        <v>88</v>
      </c>
      <c r="J592" s="50">
        <v>45503</v>
      </c>
      <c r="K592" s="51">
        <v>45503</v>
      </c>
      <c r="L592" s="82" t="s">
        <v>309</v>
      </c>
      <c r="M592" s="82" t="s">
        <v>6</v>
      </c>
      <c r="N592" s="82" t="s">
        <v>321</v>
      </c>
      <c r="O592" s="189">
        <v>577</v>
      </c>
      <c r="P592" s="195">
        <v>0</v>
      </c>
      <c r="Q592" s="195">
        <v>0</v>
      </c>
      <c r="R592" s="82" t="s">
        <v>289</v>
      </c>
      <c r="S592" s="82"/>
    </row>
    <row r="593" spans="7:19" ht="39" customHeight="1" x14ac:dyDescent="0.3">
      <c r="G593" s="82" t="s">
        <v>395</v>
      </c>
      <c r="H593" s="82" t="s">
        <v>280</v>
      </c>
      <c r="I593" s="82" t="s">
        <v>38</v>
      </c>
      <c r="J593" s="50">
        <v>45503</v>
      </c>
      <c r="K593" s="51">
        <v>45503</v>
      </c>
      <c r="L593" s="82" t="s">
        <v>309</v>
      </c>
      <c r="M593" s="82" t="s">
        <v>6</v>
      </c>
      <c r="N593" s="82" t="s">
        <v>321</v>
      </c>
      <c r="O593" s="189">
        <v>556</v>
      </c>
      <c r="P593" s="195">
        <v>483</v>
      </c>
      <c r="Q593" s="195">
        <v>483</v>
      </c>
      <c r="R593" s="82" t="s">
        <v>289</v>
      </c>
      <c r="S593" s="82"/>
    </row>
    <row r="594" spans="7:19" ht="39" customHeight="1" x14ac:dyDescent="0.3">
      <c r="G594" s="82" t="s">
        <v>354</v>
      </c>
      <c r="H594" s="82" t="s">
        <v>280</v>
      </c>
      <c r="I594" s="82" t="s">
        <v>88</v>
      </c>
      <c r="J594" s="50">
        <v>45502</v>
      </c>
      <c r="K594" s="51">
        <v>45502</v>
      </c>
      <c r="L594" s="82" t="s">
        <v>309</v>
      </c>
      <c r="M594" s="82" t="s">
        <v>6</v>
      </c>
      <c r="N594" s="82" t="s">
        <v>321</v>
      </c>
      <c r="O594" s="189">
        <v>725</v>
      </c>
      <c r="P594" s="195">
        <v>7610</v>
      </c>
      <c r="Q594" s="195">
        <v>7610</v>
      </c>
      <c r="R594" s="82" t="s">
        <v>289</v>
      </c>
      <c r="S594" s="82"/>
    </row>
    <row r="595" spans="7:19" ht="39" customHeight="1" x14ac:dyDescent="0.3">
      <c r="G595" s="82" t="s">
        <v>201</v>
      </c>
      <c r="H595" s="82" t="s">
        <v>202</v>
      </c>
      <c r="I595" s="82" t="s">
        <v>69</v>
      </c>
      <c r="J595" s="50">
        <v>45482</v>
      </c>
      <c r="K595" s="51">
        <v>45500</v>
      </c>
      <c r="L595" s="82" t="s">
        <v>430</v>
      </c>
      <c r="M595" s="82" t="s">
        <v>61</v>
      </c>
      <c r="N595" s="82" t="s">
        <v>7</v>
      </c>
      <c r="O595" s="189"/>
      <c r="P595" s="195">
        <v>0</v>
      </c>
      <c r="Q595" s="195">
        <v>0</v>
      </c>
      <c r="R595" s="82" t="s">
        <v>289</v>
      </c>
      <c r="S595" s="82"/>
    </row>
    <row r="596" spans="7:19" ht="39" customHeight="1" x14ac:dyDescent="0.3">
      <c r="G596" s="82" t="s">
        <v>364</v>
      </c>
      <c r="H596" s="82" t="s">
        <v>280</v>
      </c>
      <c r="I596" s="82" t="s">
        <v>111</v>
      </c>
      <c r="J596" s="50">
        <v>45500</v>
      </c>
      <c r="K596" s="51">
        <v>45500</v>
      </c>
      <c r="L596" s="82" t="s">
        <v>309</v>
      </c>
      <c r="M596" s="82" t="s">
        <v>6</v>
      </c>
      <c r="N596" s="82" t="s">
        <v>321</v>
      </c>
      <c r="O596" s="189">
        <v>468</v>
      </c>
      <c r="P596" s="195">
        <v>0</v>
      </c>
      <c r="Q596" s="195">
        <v>0</v>
      </c>
      <c r="R596" s="82" t="s">
        <v>289</v>
      </c>
      <c r="S596" s="82"/>
    </row>
    <row r="597" spans="7:19" ht="39" customHeight="1" x14ac:dyDescent="0.3">
      <c r="G597" s="82" t="s">
        <v>16</v>
      </c>
      <c r="H597" s="82" t="s">
        <v>114</v>
      </c>
      <c r="I597" s="82" t="s">
        <v>38</v>
      </c>
      <c r="J597" s="50">
        <v>45499</v>
      </c>
      <c r="K597" s="51">
        <v>45499</v>
      </c>
      <c r="L597" s="82" t="s">
        <v>309</v>
      </c>
      <c r="M597" s="82" t="s">
        <v>71</v>
      </c>
      <c r="N597" s="82" t="s">
        <v>7</v>
      </c>
      <c r="O597" s="189">
        <v>48</v>
      </c>
      <c r="P597" s="195">
        <v>0</v>
      </c>
      <c r="Q597" s="195">
        <v>0</v>
      </c>
      <c r="R597" s="82" t="s">
        <v>289</v>
      </c>
      <c r="S597" s="82"/>
    </row>
    <row r="598" spans="7:19" ht="39" customHeight="1" x14ac:dyDescent="0.3">
      <c r="G598" s="82" t="s">
        <v>13</v>
      </c>
      <c r="H598" s="82" t="s">
        <v>424</v>
      </c>
      <c r="I598" s="82" t="s">
        <v>69</v>
      </c>
      <c r="J598" s="50">
        <v>45484</v>
      </c>
      <c r="K598" s="51">
        <v>45497</v>
      </c>
      <c r="L598" s="82" t="s">
        <v>432</v>
      </c>
      <c r="M598" s="82" t="s">
        <v>6</v>
      </c>
      <c r="N598" s="82" t="s">
        <v>311</v>
      </c>
      <c r="O598" s="189">
        <v>508</v>
      </c>
      <c r="P598" s="195">
        <v>17198</v>
      </c>
      <c r="Q598" s="195">
        <v>17506</v>
      </c>
      <c r="R598" s="82" t="s">
        <v>289</v>
      </c>
      <c r="S598" s="82"/>
    </row>
    <row r="599" spans="7:19" ht="39" customHeight="1" x14ac:dyDescent="0.3">
      <c r="G599" s="82" t="s">
        <v>373</v>
      </c>
      <c r="H599" s="82" t="s">
        <v>433</v>
      </c>
      <c r="I599" s="82" t="s">
        <v>350</v>
      </c>
      <c r="J599" s="50">
        <v>45469</v>
      </c>
      <c r="K599" s="51">
        <v>45495</v>
      </c>
      <c r="L599" s="82" t="s">
        <v>434</v>
      </c>
      <c r="M599" s="82" t="s">
        <v>71</v>
      </c>
      <c r="N599" s="82" t="s">
        <v>7</v>
      </c>
      <c r="O599" s="189">
        <v>109</v>
      </c>
      <c r="P599" s="195">
        <v>0</v>
      </c>
      <c r="Q599" s="195">
        <v>0</v>
      </c>
      <c r="R599" s="82" t="s">
        <v>289</v>
      </c>
      <c r="S599" s="82"/>
    </row>
    <row r="600" spans="7:19" ht="39" customHeight="1" x14ac:dyDescent="0.3">
      <c r="G600" s="82" t="s">
        <v>260</v>
      </c>
      <c r="H600" s="82" t="s">
        <v>280</v>
      </c>
      <c r="I600" s="82" t="s">
        <v>88</v>
      </c>
      <c r="J600" s="50">
        <v>45495</v>
      </c>
      <c r="K600" s="51">
        <v>45495</v>
      </c>
      <c r="L600" s="82" t="s">
        <v>432</v>
      </c>
      <c r="M600" s="82" t="s">
        <v>6</v>
      </c>
      <c r="N600" s="82" t="s">
        <v>321</v>
      </c>
      <c r="O600" s="189">
        <v>824</v>
      </c>
      <c r="P600" s="195">
        <v>18500</v>
      </c>
      <c r="Q600" s="195">
        <v>18500</v>
      </c>
      <c r="R600" s="82" t="s">
        <v>289</v>
      </c>
      <c r="S600" s="82"/>
    </row>
    <row r="601" spans="7:19" ht="39" customHeight="1" x14ac:dyDescent="0.3">
      <c r="G601" s="82" t="s">
        <v>401</v>
      </c>
      <c r="H601" s="82" t="s">
        <v>280</v>
      </c>
      <c r="I601" s="82" t="s">
        <v>38</v>
      </c>
      <c r="J601" s="50">
        <v>45495</v>
      </c>
      <c r="K601" s="51">
        <v>45495</v>
      </c>
      <c r="L601" s="82" t="s">
        <v>432</v>
      </c>
      <c r="M601" s="82" t="s">
        <v>6</v>
      </c>
      <c r="N601" s="82" t="s">
        <v>321</v>
      </c>
      <c r="O601" s="189">
        <v>547</v>
      </c>
      <c r="P601" s="195">
        <v>12192</v>
      </c>
      <c r="Q601" s="195">
        <v>12192</v>
      </c>
      <c r="R601" s="82" t="s">
        <v>289</v>
      </c>
      <c r="S601" s="82"/>
    </row>
    <row r="602" spans="7:19" ht="39" customHeight="1" x14ac:dyDescent="0.3">
      <c r="G602" s="82" t="s">
        <v>387</v>
      </c>
      <c r="H602" s="82" t="s">
        <v>435</v>
      </c>
      <c r="I602" s="82" t="s">
        <v>59</v>
      </c>
      <c r="J602" s="50">
        <v>45495</v>
      </c>
      <c r="K602" s="51">
        <v>45495</v>
      </c>
      <c r="L602" s="82" t="s">
        <v>436</v>
      </c>
      <c r="M602" s="82" t="s">
        <v>6</v>
      </c>
      <c r="N602" s="82" t="s">
        <v>7</v>
      </c>
      <c r="O602" s="189">
        <v>446</v>
      </c>
      <c r="P602" s="195">
        <v>0</v>
      </c>
      <c r="Q602" s="195">
        <v>0</v>
      </c>
      <c r="R602" s="82" t="s">
        <v>289</v>
      </c>
      <c r="S602" s="82"/>
    </row>
    <row r="603" spans="7:19" ht="39" customHeight="1" x14ac:dyDescent="0.3">
      <c r="G603" s="82" t="s">
        <v>354</v>
      </c>
      <c r="H603" s="82" t="s">
        <v>280</v>
      </c>
      <c r="I603" s="82" t="s">
        <v>69</v>
      </c>
      <c r="J603" s="50">
        <v>45495</v>
      </c>
      <c r="K603" s="51">
        <v>45495</v>
      </c>
      <c r="L603" s="82" t="s">
        <v>430</v>
      </c>
      <c r="M603" s="82" t="s">
        <v>6</v>
      </c>
      <c r="N603" s="82" t="s">
        <v>321</v>
      </c>
      <c r="O603" s="189">
        <v>228</v>
      </c>
      <c r="P603" s="195">
        <v>0</v>
      </c>
      <c r="Q603" s="195">
        <v>0</v>
      </c>
      <c r="R603" s="82" t="s">
        <v>289</v>
      </c>
      <c r="S603" s="82"/>
    </row>
    <row r="604" spans="7:19" ht="39" customHeight="1" x14ac:dyDescent="0.3">
      <c r="G604" s="82" t="s">
        <v>420</v>
      </c>
      <c r="H604" s="82" t="s">
        <v>280</v>
      </c>
      <c r="I604" s="82" t="s">
        <v>11</v>
      </c>
      <c r="J604" s="50">
        <v>45492</v>
      </c>
      <c r="K604" s="51">
        <v>45492</v>
      </c>
      <c r="L604" s="82" t="s">
        <v>437</v>
      </c>
      <c r="M604" s="82" t="s">
        <v>71</v>
      </c>
      <c r="N604" s="82" t="s">
        <v>321</v>
      </c>
      <c r="O604" s="189">
        <v>147</v>
      </c>
      <c r="P604" s="195">
        <v>0</v>
      </c>
      <c r="Q604" s="195">
        <v>0</v>
      </c>
      <c r="R604" s="82" t="s">
        <v>289</v>
      </c>
      <c r="S604" s="82"/>
    </row>
    <row r="605" spans="7:19" ht="39" customHeight="1" x14ac:dyDescent="0.3">
      <c r="G605" s="82" t="s">
        <v>418</v>
      </c>
      <c r="H605" s="82" t="s">
        <v>280</v>
      </c>
      <c r="I605" s="82" t="s">
        <v>38</v>
      </c>
      <c r="J605" s="50">
        <v>45492</v>
      </c>
      <c r="K605" s="51">
        <v>45492</v>
      </c>
      <c r="L605" s="82" t="s">
        <v>437</v>
      </c>
      <c r="M605" s="82" t="s">
        <v>6</v>
      </c>
      <c r="N605" s="82" t="s">
        <v>321</v>
      </c>
      <c r="O605" s="189">
        <v>550</v>
      </c>
      <c r="P605" s="195">
        <v>0</v>
      </c>
      <c r="Q605" s="195">
        <v>0</v>
      </c>
      <c r="R605" s="82" t="s">
        <v>289</v>
      </c>
      <c r="S605" s="82"/>
    </row>
    <row r="606" spans="7:19" ht="39" customHeight="1" x14ac:dyDescent="0.3">
      <c r="G606" s="82" t="s">
        <v>144</v>
      </c>
      <c r="H606" s="82" t="s">
        <v>438</v>
      </c>
      <c r="I606" s="82" t="s">
        <v>79</v>
      </c>
      <c r="J606" s="50">
        <v>45470</v>
      </c>
      <c r="K606" s="51">
        <v>45492</v>
      </c>
      <c r="L606" s="82" t="s">
        <v>440</v>
      </c>
      <c r="M606" s="82" t="s">
        <v>6</v>
      </c>
      <c r="N606" s="82" t="s">
        <v>311</v>
      </c>
      <c r="O606" s="189">
        <v>387</v>
      </c>
      <c r="P606" s="195">
        <v>13755</v>
      </c>
      <c r="Q606" s="195">
        <v>13956</v>
      </c>
      <c r="R606" s="82" t="s">
        <v>289</v>
      </c>
      <c r="S606" s="82"/>
    </row>
    <row r="607" spans="7:19" ht="39" customHeight="1" x14ac:dyDescent="0.3">
      <c r="G607" s="82" t="s">
        <v>5</v>
      </c>
      <c r="H607" s="82" t="s">
        <v>438</v>
      </c>
      <c r="I607" s="82" t="s">
        <v>79</v>
      </c>
      <c r="J607" s="50">
        <v>45474</v>
      </c>
      <c r="K607" s="51">
        <v>45492</v>
      </c>
      <c r="L607" s="82" t="s">
        <v>439</v>
      </c>
      <c r="M607" s="82" t="s">
        <v>6</v>
      </c>
      <c r="N607" s="82" t="s">
        <v>7</v>
      </c>
      <c r="O607" s="189">
        <v>387</v>
      </c>
      <c r="P607" s="195">
        <v>23078</v>
      </c>
      <c r="Q607" s="195">
        <v>0</v>
      </c>
      <c r="R607" s="82" t="s">
        <v>289</v>
      </c>
      <c r="S607" s="82"/>
    </row>
    <row r="608" spans="7:19" ht="39" customHeight="1" x14ac:dyDescent="0.3">
      <c r="G608" s="82" t="s">
        <v>230</v>
      </c>
      <c r="H608" s="82" t="s">
        <v>441</v>
      </c>
      <c r="I608" s="82" t="s">
        <v>350</v>
      </c>
      <c r="J608" s="50">
        <v>45491</v>
      </c>
      <c r="K608" s="51">
        <v>45491</v>
      </c>
      <c r="L608" s="82" t="s">
        <v>442</v>
      </c>
      <c r="M608" s="82" t="s">
        <v>71</v>
      </c>
      <c r="N608" s="82" t="s">
        <v>7</v>
      </c>
      <c r="O608" s="189"/>
      <c r="P608" s="195">
        <v>0</v>
      </c>
      <c r="Q608" s="195">
        <v>0</v>
      </c>
      <c r="R608" s="82" t="s">
        <v>289</v>
      </c>
      <c r="S608" s="82"/>
    </row>
    <row r="609" spans="7:19" ht="39" customHeight="1" x14ac:dyDescent="0.3">
      <c r="G609" s="82" t="s">
        <v>185</v>
      </c>
      <c r="H609" s="82" t="s">
        <v>444</v>
      </c>
      <c r="I609" s="82" t="s">
        <v>59</v>
      </c>
      <c r="J609" s="50">
        <v>45481</v>
      </c>
      <c r="K609" s="51">
        <v>45490</v>
      </c>
      <c r="L609" s="82" t="s">
        <v>445</v>
      </c>
      <c r="M609" s="82" t="s">
        <v>6</v>
      </c>
      <c r="N609" s="82" t="s">
        <v>7</v>
      </c>
      <c r="O609" s="189">
        <v>538</v>
      </c>
      <c r="P609" s="195">
        <v>6503</v>
      </c>
      <c r="Q609" s="195">
        <v>6743</v>
      </c>
      <c r="R609" s="82" t="s">
        <v>289</v>
      </c>
      <c r="S609" s="82"/>
    </row>
    <row r="610" spans="7:19" ht="39" customHeight="1" x14ac:dyDescent="0.3">
      <c r="G610" s="82" t="s">
        <v>355</v>
      </c>
      <c r="H610" s="82" t="s">
        <v>280</v>
      </c>
      <c r="I610" s="82" t="s">
        <v>11</v>
      </c>
      <c r="J610" s="50">
        <v>45490</v>
      </c>
      <c r="K610" s="51">
        <v>45490</v>
      </c>
      <c r="L610" s="82" t="s">
        <v>443</v>
      </c>
      <c r="M610" s="82" t="s">
        <v>50</v>
      </c>
      <c r="N610" s="82" t="s">
        <v>321</v>
      </c>
      <c r="O610" s="189">
        <v>1023</v>
      </c>
      <c r="P610" s="195">
        <v>0</v>
      </c>
      <c r="Q610" s="195">
        <v>0</v>
      </c>
      <c r="R610" s="82" t="s">
        <v>289</v>
      </c>
      <c r="S610" s="82"/>
    </row>
    <row r="611" spans="7:19" ht="39" customHeight="1" x14ac:dyDescent="0.3">
      <c r="G611" s="82" t="s">
        <v>262</v>
      </c>
      <c r="H611" s="82" t="s">
        <v>280</v>
      </c>
      <c r="I611" s="82" t="s">
        <v>79</v>
      </c>
      <c r="J611" s="50">
        <v>45489</v>
      </c>
      <c r="K611" s="51">
        <v>45489</v>
      </c>
      <c r="L611" s="82" t="s">
        <v>446</v>
      </c>
      <c r="M611" s="82" t="s">
        <v>50</v>
      </c>
      <c r="N611" s="82" t="s">
        <v>321</v>
      </c>
      <c r="O611" s="189">
        <v>896</v>
      </c>
      <c r="P611" s="195">
        <v>0</v>
      </c>
      <c r="Q611" s="195">
        <v>0</v>
      </c>
      <c r="R611" s="82" t="s">
        <v>289</v>
      </c>
      <c r="S611" s="82"/>
    </row>
    <row r="612" spans="7:19" ht="39" customHeight="1" x14ac:dyDescent="0.3">
      <c r="G612" s="82" t="s">
        <v>396</v>
      </c>
      <c r="H612" s="82" t="s">
        <v>421</v>
      </c>
      <c r="I612" s="82" t="s">
        <v>69</v>
      </c>
      <c r="J612" s="50">
        <v>45468</v>
      </c>
      <c r="K612" s="51">
        <v>45489</v>
      </c>
      <c r="L612" s="82" t="s">
        <v>430</v>
      </c>
      <c r="M612" s="82" t="s">
        <v>6</v>
      </c>
      <c r="N612" s="82" t="s">
        <v>311</v>
      </c>
      <c r="O612" s="189">
        <v>499</v>
      </c>
      <c r="P612" s="195">
        <v>0</v>
      </c>
      <c r="Q612" s="195">
        <v>0</v>
      </c>
      <c r="R612" s="82" t="s">
        <v>289</v>
      </c>
      <c r="S612" s="82"/>
    </row>
    <row r="613" spans="7:19" ht="39" customHeight="1" x14ac:dyDescent="0.3">
      <c r="G613" s="82" t="s">
        <v>404</v>
      </c>
      <c r="H613" s="82" t="s">
        <v>421</v>
      </c>
      <c r="I613" s="82" t="s">
        <v>69</v>
      </c>
      <c r="J613" s="50">
        <v>45468</v>
      </c>
      <c r="K613" s="51">
        <v>45489</v>
      </c>
      <c r="L613" s="82" t="s">
        <v>430</v>
      </c>
      <c r="M613" s="82" t="s">
        <v>6</v>
      </c>
      <c r="N613" s="82" t="s">
        <v>311</v>
      </c>
      <c r="O613" s="189">
        <v>439</v>
      </c>
      <c r="P613" s="195">
        <v>0</v>
      </c>
      <c r="Q613" s="195">
        <v>0</v>
      </c>
      <c r="R613" s="82" t="s">
        <v>289</v>
      </c>
      <c r="S613" s="82"/>
    </row>
    <row r="614" spans="7:19" ht="39" customHeight="1" x14ac:dyDescent="0.3">
      <c r="G614" s="82" t="s">
        <v>326</v>
      </c>
      <c r="H614" s="82" t="s">
        <v>280</v>
      </c>
      <c r="I614" s="82" t="s">
        <v>111</v>
      </c>
      <c r="J614" s="50">
        <v>45488</v>
      </c>
      <c r="K614" s="51">
        <v>45488</v>
      </c>
      <c r="L614" s="82" t="s">
        <v>447</v>
      </c>
      <c r="M614" s="82" t="s">
        <v>50</v>
      </c>
      <c r="N614" s="82" t="s">
        <v>321</v>
      </c>
      <c r="O614" s="189">
        <v>328</v>
      </c>
      <c r="P614" s="195">
        <v>0</v>
      </c>
      <c r="Q614" s="195">
        <v>0</v>
      </c>
      <c r="R614" s="82" t="s">
        <v>289</v>
      </c>
      <c r="S614" s="82"/>
    </row>
    <row r="615" spans="7:19" ht="39" customHeight="1" x14ac:dyDescent="0.3">
      <c r="G615" s="82" t="s">
        <v>418</v>
      </c>
      <c r="H615" s="82" t="s">
        <v>435</v>
      </c>
      <c r="I615" s="82" t="s">
        <v>350</v>
      </c>
      <c r="J615" s="50">
        <v>45472</v>
      </c>
      <c r="K615" s="51">
        <v>45485</v>
      </c>
      <c r="L615" s="82" t="s">
        <v>445</v>
      </c>
      <c r="M615" s="82" t="s">
        <v>71</v>
      </c>
      <c r="N615" s="82" t="s">
        <v>7</v>
      </c>
      <c r="O615" s="189">
        <v>160</v>
      </c>
      <c r="P615" s="195">
        <v>0</v>
      </c>
      <c r="Q615" s="195">
        <v>0</v>
      </c>
      <c r="R615" s="82"/>
      <c r="S615" s="82"/>
    </row>
    <row r="616" spans="7:19" ht="39" customHeight="1" x14ac:dyDescent="0.3">
      <c r="G616" s="82" t="s">
        <v>13</v>
      </c>
      <c r="H616" s="82" t="s">
        <v>424</v>
      </c>
      <c r="I616" s="82" t="s">
        <v>69</v>
      </c>
      <c r="J616" s="50">
        <v>45474</v>
      </c>
      <c r="K616" s="51">
        <v>45484</v>
      </c>
      <c r="L616" s="82" t="s">
        <v>445</v>
      </c>
      <c r="M616" s="82" t="s">
        <v>6</v>
      </c>
      <c r="N616" s="82" t="s">
        <v>7</v>
      </c>
      <c r="O616" s="189">
        <v>546</v>
      </c>
      <c r="P616" s="195">
        <v>17198</v>
      </c>
      <c r="Q616" s="195">
        <v>0</v>
      </c>
      <c r="R616" s="82"/>
      <c r="S616" s="82"/>
    </row>
    <row r="617" spans="7:19" ht="39" customHeight="1" x14ac:dyDescent="0.3">
      <c r="G617" s="82" t="s">
        <v>354</v>
      </c>
      <c r="H617" s="82" t="s">
        <v>280</v>
      </c>
      <c r="I617" s="82" t="s">
        <v>11</v>
      </c>
      <c r="J617" s="50">
        <v>45483</v>
      </c>
      <c r="K617" s="51">
        <v>45483</v>
      </c>
      <c r="L617" s="82" t="s">
        <v>445</v>
      </c>
      <c r="M617" s="82" t="s">
        <v>6</v>
      </c>
      <c r="N617" s="82" t="s">
        <v>321</v>
      </c>
      <c r="O617" s="189">
        <v>646</v>
      </c>
      <c r="P617" s="195">
        <v>0</v>
      </c>
      <c r="Q617" s="195">
        <v>0</v>
      </c>
      <c r="R617" s="82"/>
      <c r="S617" s="82"/>
    </row>
    <row r="618" spans="7:19" ht="39" customHeight="1" x14ac:dyDescent="0.3">
      <c r="G618" s="82" t="s">
        <v>405</v>
      </c>
      <c r="H618" s="82" t="s">
        <v>280</v>
      </c>
      <c r="I618" s="82" t="s">
        <v>59</v>
      </c>
      <c r="J618" s="50">
        <v>45483</v>
      </c>
      <c r="K618" s="51">
        <v>45483</v>
      </c>
      <c r="L618" s="82" t="s">
        <v>445</v>
      </c>
      <c r="M618" s="82" t="s">
        <v>6</v>
      </c>
      <c r="N618" s="82" t="s">
        <v>321</v>
      </c>
      <c r="O618" s="189">
        <v>547</v>
      </c>
      <c r="P618" s="195">
        <v>0</v>
      </c>
      <c r="Q618" s="195">
        <v>0</v>
      </c>
      <c r="R618" s="82"/>
      <c r="S618" s="82"/>
    </row>
    <row r="619" spans="7:19" ht="39" customHeight="1" x14ac:dyDescent="0.3">
      <c r="G619" s="82" t="s">
        <v>401</v>
      </c>
      <c r="H619" s="82" t="s">
        <v>280</v>
      </c>
      <c r="I619" s="82" t="s">
        <v>59</v>
      </c>
      <c r="J619" s="50">
        <v>45483</v>
      </c>
      <c r="K619" s="51">
        <v>45483</v>
      </c>
      <c r="L619" s="82" t="s">
        <v>445</v>
      </c>
      <c r="M619" s="82" t="s">
        <v>6</v>
      </c>
      <c r="N619" s="82" t="s">
        <v>321</v>
      </c>
      <c r="O619" s="189">
        <v>414</v>
      </c>
      <c r="P619" s="195">
        <v>0</v>
      </c>
      <c r="Q619" s="195">
        <v>0</v>
      </c>
      <c r="R619" s="82"/>
      <c r="S619" s="82"/>
    </row>
    <row r="620" spans="7:19" ht="39" customHeight="1" x14ac:dyDescent="0.3">
      <c r="G620" s="82" t="s">
        <v>201</v>
      </c>
      <c r="H620" s="82" t="s">
        <v>202</v>
      </c>
      <c r="I620" s="82" t="s">
        <v>38</v>
      </c>
      <c r="J620" s="50">
        <v>45460</v>
      </c>
      <c r="K620" s="51">
        <v>45482</v>
      </c>
      <c r="L620" s="82" t="s">
        <v>442</v>
      </c>
      <c r="M620" s="82" t="s">
        <v>6</v>
      </c>
      <c r="N620" s="82" t="s">
        <v>7</v>
      </c>
      <c r="O620" s="189">
        <v>1457</v>
      </c>
      <c r="P620" s="195">
        <v>10163</v>
      </c>
      <c r="Q620" s="195">
        <v>0</v>
      </c>
      <c r="R620" s="82"/>
      <c r="S620" s="82"/>
    </row>
    <row r="621" spans="7:19" ht="39" customHeight="1" x14ac:dyDescent="0.3">
      <c r="G621" s="82" t="s">
        <v>14</v>
      </c>
      <c r="H621" s="82" t="s">
        <v>114</v>
      </c>
      <c r="I621" s="82" t="s">
        <v>59</v>
      </c>
      <c r="J621" s="50">
        <v>45434</v>
      </c>
      <c r="K621" s="51">
        <v>45482</v>
      </c>
      <c r="L621" s="82" t="s">
        <v>448</v>
      </c>
      <c r="M621" s="82" t="s">
        <v>6</v>
      </c>
      <c r="N621" s="82" t="s">
        <v>7</v>
      </c>
      <c r="O621" s="189">
        <v>1411</v>
      </c>
      <c r="P621" s="195">
        <v>5994</v>
      </c>
      <c r="Q621" s="195">
        <v>0</v>
      </c>
      <c r="R621" s="82"/>
      <c r="S621" s="82"/>
    </row>
    <row r="622" spans="7:19" ht="39" customHeight="1" x14ac:dyDescent="0.3">
      <c r="G622" s="82" t="s">
        <v>261</v>
      </c>
      <c r="H622" s="82" t="s">
        <v>320</v>
      </c>
      <c r="I622" s="82" t="s">
        <v>38</v>
      </c>
      <c r="J622" s="50">
        <v>45448</v>
      </c>
      <c r="K622" s="51">
        <v>45481</v>
      </c>
      <c r="L622" s="82" t="s">
        <v>445</v>
      </c>
      <c r="M622" s="82" t="s">
        <v>61</v>
      </c>
      <c r="N622" s="82" t="s">
        <v>340</v>
      </c>
      <c r="O622" s="189"/>
      <c r="P622" s="195">
        <v>378</v>
      </c>
      <c r="Q622" s="195">
        <v>0</v>
      </c>
      <c r="R622" s="82"/>
      <c r="S622" s="82"/>
    </row>
    <row r="623" spans="7:19" ht="39" customHeight="1" x14ac:dyDescent="0.3">
      <c r="G623" s="82" t="s">
        <v>258</v>
      </c>
      <c r="H623" s="82" t="s">
        <v>422</v>
      </c>
      <c r="I623" s="82" t="s">
        <v>38</v>
      </c>
      <c r="J623" s="50">
        <v>45448</v>
      </c>
      <c r="K623" s="51">
        <v>45481</v>
      </c>
      <c r="L623" s="82" t="s">
        <v>445</v>
      </c>
      <c r="M623" s="82" t="s">
        <v>61</v>
      </c>
      <c r="N623" s="82" t="s">
        <v>340</v>
      </c>
      <c r="O623" s="189"/>
      <c r="P623" s="195">
        <v>0</v>
      </c>
      <c r="Q623" s="195">
        <v>0</v>
      </c>
      <c r="R623" s="82"/>
      <c r="S623" s="82"/>
    </row>
    <row r="624" spans="7:19" ht="39" customHeight="1" x14ac:dyDescent="0.3">
      <c r="G624" s="82" t="s">
        <v>185</v>
      </c>
      <c r="H624" s="82" t="s">
        <v>444</v>
      </c>
      <c r="I624" s="82" t="s">
        <v>59</v>
      </c>
      <c r="J624" s="50">
        <v>45471</v>
      </c>
      <c r="K624" s="51">
        <v>45481</v>
      </c>
      <c r="L624" s="82" t="s">
        <v>442</v>
      </c>
      <c r="M624" s="82" t="s">
        <v>6</v>
      </c>
      <c r="N624" s="82" t="s">
        <v>7</v>
      </c>
      <c r="O624" s="189">
        <v>1192</v>
      </c>
      <c r="P624" s="195">
        <v>6269</v>
      </c>
      <c r="Q624" s="195">
        <v>6503</v>
      </c>
      <c r="R624" s="82"/>
      <c r="S624" s="82"/>
    </row>
    <row r="625" spans="7:19" ht="39" customHeight="1" x14ac:dyDescent="0.3">
      <c r="G625" s="82" t="s">
        <v>13</v>
      </c>
      <c r="H625" s="82" t="s">
        <v>424</v>
      </c>
      <c r="I625" s="82" t="s">
        <v>38</v>
      </c>
      <c r="J625" s="50">
        <v>45456</v>
      </c>
      <c r="K625" s="51">
        <v>45474</v>
      </c>
      <c r="L625" s="82" t="s">
        <v>449</v>
      </c>
      <c r="M625" s="82" t="s">
        <v>6</v>
      </c>
      <c r="N625" s="82" t="s">
        <v>311</v>
      </c>
      <c r="O625" s="189">
        <v>709</v>
      </c>
      <c r="P625" s="195">
        <v>0</v>
      </c>
      <c r="Q625" s="195">
        <v>0</v>
      </c>
      <c r="R625" s="82"/>
      <c r="S625" s="82"/>
    </row>
    <row r="626" spans="7:19" ht="39" customHeight="1" x14ac:dyDescent="0.3">
      <c r="G626" s="82" t="s">
        <v>5</v>
      </c>
      <c r="H626" s="82" t="s">
        <v>438</v>
      </c>
      <c r="I626" s="82" t="s">
        <v>38</v>
      </c>
      <c r="J626" s="50">
        <v>45456</v>
      </c>
      <c r="K626" s="51">
        <v>45474</v>
      </c>
      <c r="L626" s="82" t="s">
        <v>449</v>
      </c>
      <c r="M626" s="82" t="s">
        <v>6</v>
      </c>
      <c r="N626" s="82" t="s">
        <v>7</v>
      </c>
      <c r="O626" s="189">
        <v>407</v>
      </c>
      <c r="P626" s="195">
        <v>0</v>
      </c>
      <c r="Q626" s="195">
        <v>0</v>
      </c>
      <c r="R626" s="82"/>
      <c r="S626" s="82"/>
    </row>
    <row r="627" spans="7:19" ht="39" customHeight="1" x14ac:dyDescent="0.3">
      <c r="G627" s="82" t="s">
        <v>418</v>
      </c>
      <c r="H627" s="82" t="s">
        <v>435</v>
      </c>
      <c r="I627" s="82" t="s">
        <v>88</v>
      </c>
      <c r="J627" s="50">
        <v>45393</v>
      </c>
      <c r="K627" s="51">
        <v>45472</v>
      </c>
      <c r="L627" s="82" t="s">
        <v>450</v>
      </c>
      <c r="M627" s="82" t="s">
        <v>6</v>
      </c>
      <c r="N627" s="82" t="s">
        <v>311</v>
      </c>
      <c r="O627" s="189">
        <v>377</v>
      </c>
      <c r="P627" s="195">
        <v>0</v>
      </c>
      <c r="Q627" s="195">
        <v>0</v>
      </c>
      <c r="R627" s="82"/>
      <c r="S627" s="82"/>
    </row>
    <row r="628" spans="7:19" ht="39" customHeight="1" x14ac:dyDescent="0.3">
      <c r="G628" s="82" t="s">
        <v>171</v>
      </c>
      <c r="H628" s="82" t="s">
        <v>451</v>
      </c>
      <c r="I628" s="82" t="s">
        <v>59</v>
      </c>
      <c r="J628" s="50">
        <v>45457</v>
      </c>
      <c r="K628" s="51">
        <v>45471</v>
      </c>
      <c r="L628" s="82" t="s">
        <v>452</v>
      </c>
      <c r="M628" s="82" t="s">
        <v>6</v>
      </c>
      <c r="N628" s="82" t="s">
        <v>311</v>
      </c>
      <c r="O628" s="189">
        <v>387</v>
      </c>
      <c r="P628" s="195">
        <v>1804</v>
      </c>
      <c r="Q628" s="195">
        <v>0</v>
      </c>
      <c r="R628" s="82"/>
      <c r="S628" s="82"/>
    </row>
    <row r="629" spans="7:19" ht="39" customHeight="1" x14ac:dyDescent="0.3">
      <c r="G629" s="82" t="s">
        <v>185</v>
      </c>
      <c r="H629" s="82" t="s">
        <v>444</v>
      </c>
      <c r="I629" s="82" t="s">
        <v>11</v>
      </c>
      <c r="J629" s="50">
        <v>45460</v>
      </c>
      <c r="K629" s="51">
        <v>45471</v>
      </c>
      <c r="L629" s="82" t="s">
        <v>449</v>
      </c>
      <c r="M629" s="82" t="s">
        <v>6</v>
      </c>
      <c r="N629" s="82" t="s">
        <v>311</v>
      </c>
      <c r="O629" s="189">
        <v>538</v>
      </c>
      <c r="P629" s="195">
        <v>6080</v>
      </c>
      <c r="Q629" s="195">
        <v>6269</v>
      </c>
      <c r="R629" s="82"/>
      <c r="S629" s="82"/>
    </row>
    <row r="630" spans="7:19" ht="39" customHeight="1" x14ac:dyDescent="0.3">
      <c r="G630" s="82" t="s">
        <v>418</v>
      </c>
      <c r="H630" s="82" t="s">
        <v>280</v>
      </c>
      <c r="I630" s="82" t="s">
        <v>11</v>
      </c>
      <c r="J630" s="50">
        <v>45470</v>
      </c>
      <c r="K630" s="51">
        <v>45470</v>
      </c>
      <c r="L630" s="82" t="s">
        <v>309</v>
      </c>
      <c r="M630" s="82" t="s">
        <v>50</v>
      </c>
      <c r="N630" s="82" t="s">
        <v>7</v>
      </c>
      <c r="O630" s="189">
        <v>4290</v>
      </c>
      <c r="P630" s="195">
        <v>0</v>
      </c>
      <c r="Q630" s="195">
        <v>0</v>
      </c>
      <c r="R630" s="82" t="s">
        <v>289</v>
      </c>
      <c r="S630" s="82" t="s">
        <v>90</v>
      </c>
    </row>
    <row r="631" spans="7:19" ht="39" customHeight="1" x14ac:dyDescent="0.3">
      <c r="G631" s="82" t="s">
        <v>373</v>
      </c>
      <c r="H631" s="82" t="s">
        <v>433</v>
      </c>
      <c r="I631" s="82" t="s">
        <v>38</v>
      </c>
      <c r="J631" s="50">
        <v>45423</v>
      </c>
      <c r="K631" s="51">
        <v>45469</v>
      </c>
      <c r="L631" s="82" t="s">
        <v>453</v>
      </c>
      <c r="M631" s="82" t="s">
        <v>6</v>
      </c>
      <c r="N631" s="82" t="s">
        <v>311</v>
      </c>
      <c r="O631" s="189">
        <v>387</v>
      </c>
      <c r="P631" s="195">
        <v>0</v>
      </c>
      <c r="Q631" s="195">
        <v>0</v>
      </c>
      <c r="R631" s="82"/>
      <c r="S631" s="82"/>
    </row>
    <row r="632" spans="7:19" ht="39" customHeight="1" x14ac:dyDescent="0.3">
      <c r="G632" s="82" t="s">
        <v>404</v>
      </c>
      <c r="H632" s="82" t="s">
        <v>421</v>
      </c>
      <c r="I632" s="82" t="s">
        <v>59</v>
      </c>
      <c r="J632" s="50">
        <v>45447</v>
      </c>
      <c r="K632" s="51">
        <v>45468</v>
      </c>
      <c r="L632" s="82" t="s">
        <v>445</v>
      </c>
      <c r="M632" s="82" t="s">
        <v>6</v>
      </c>
      <c r="N632" s="82" t="s">
        <v>311</v>
      </c>
      <c r="O632" s="189">
        <v>549</v>
      </c>
      <c r="P632" s="195">
        <v>16043</v>
      </c>
      <c r="Q632" s="195">
        <v>0</v>
      </c>
      <c r="R632" s="82"/>
      <c r="S632" s="82"/>
    </row>
    <row r="633" spans="7:19" ht="39" customHeight="1" x14ac:dyDescent="0.3">
      <c r="G633" s="82" t="s">
        <v>396</v>
      </c>
      <c r="H633" s="82" t="s">
        <v>421</v>
      </c>
      <c r="I633" s="82" t="s">
        <v>59</v>
      </c>
      <c r="J633" s="50">
        <v>45447</v>
      </c>
      <c r="K633" s="51">
        <v>45468</v>
      </c>
      <c r="L633" s="82" t="s">
        <v>445</v>
      </c>
      <c r="M633" s="82" t="s">
        <v>6</v>
      </c>
      <c r="N633" s="82" t="s">
        <v>311</v>
      </c>
      <c r="O633" s="189">
        <v>435</v>
      </c>
      <c r="P633" s="195">
        <v>3999</v>
      </c>
      <c r="Q633" s="195">
        <v>0</v>
      </c>
      <c r="R633" s="82"/>
      <c r="S633" s="82"/>
    </row>
    <row r="634" spans="7:19" ht="39" customHeight="1" x14ac:dyDescent="0.3">
      <c r="G634" s="82" t="s">
        <v>133</v>
      </c>
      <c r="H634" s="82" t="s">
        <v>280</v>
      </c>
      <c r="I634" s="82" t="s">
        <v>38</v>
      </c>
      <c r="J634" s="50">
        <v>45461</v>
      </c>
      <c r="K634" s="51">
        <v>45461</v>
      </c>
      <c r="L634" s="82" t="s">
        <v>449</v>
      </c>
      <c r="M634" s="82" t="s">
        <v>6</v>
      </c>
      <c r="N634" s="82" t="s">
        <v>321</v>
      </c>
      <c r="O634" s="189">
        <v>1368</v>
      </c>
      <c r="P634" s="195">
        <v>0</v>
      </c>
      <c r="Q634" s="195">
        <v>0</v>
      </c>
      <c r="R634" s="82"/>
      <c r="S634" s="82"/>
    </row>
    <row r="635" spans="7:19" ht="39" customHeight="1" x14ac:dyDescent="0.3">
      <c r="G635" s="82" t="s">
        <v>201</v>
      </c>
      <c r="H635" s="82" t="s">
        <v>202</v>
      </c>
      <c r="I635" s="82" t="s">
        <v>59</v>
      </c>
      <c r="J635" s="50">
        <v>45450</v>
      </c>
      <c r="K635" s="51">
        <v>45460</v>
      </c>
      <c r="L635" s="82" t="s">
        <v>442</v>
      </c>
      <c r="M635" s="82" t="s">
        <v>6</v>
      </c>
      <c r="N635" s="82" t="s">
        <v>7</v>
      </c>
      <c r="O635" s="189">
        <v>1513</v>
      </c>
      <c r="P635" s="195">
        <v>9923</v>
      </c>
      <c r="Q635" s="195">
        <v>0</v>
      </c>
      <c r="R635" s="82"/>
      <c r="S635" s="82"/>
    </row>
    <row r="636" spans="7:19" ht="39" customHeight="1" x14ac:dyDescent="0.3">
      <c r="G636" s="82" t="s">
        <v>72</v>
      </c>
      <c r="H636" s="82" t="s">
        <v>454</v>
      </c>
      <c r="I636" s="82" t="s">
        <v>59</v>
      </c>
      <c r="J636" s="50">
        <v>45459</v>
      </c>
      <c r="K636" s="51">
        <v>45459</v>
      </c>
      <c r="L636" s="82" t="s">
        <v>450</v>
      </c>
      <c r="M636" s="82" t="s">
        <v>6</v>
      </c>
      <c r="N636" s="82" t="s">
        <v>321</v>
      </c>
      <c r="O636" s="189">
        <v>514</v>
      </c>
      <c r="P636" s="195">
        <v>0</v>
      </c>
      <c r="Q636" s="195">
        <v>0</v>
      </c>
      <c r="R636" s="82"/>
      <c r="S636" s="82"/>
    </row>
    <row r="637" spans="7:19" ht="39" customHeight="1" x14ac:dyDescent="0.3">
      <c r="G637" s="82" t="s">
        <v>144</v>
      </c>
      <c r="H637" s="82" t="s">
        <v>280</v>
      </c>
      <c r="I637" s="82" t="s">
        <v>11</v>
      </c>
      <c r="J637" s="50">
        <v>45458</v>
      </c>
      <c r="K637" s="51">
        <v>45458</v>
      </c>
      <c r="L637" s="82" t="s">
        <v>449</v>
      </c>
      <c r="M637" s="82" t="s">
        <v>6</v>
      </c>
      <c r="N637" s="82" t="s">
        <v>321</v>
      </c>
      <c r="O637" s="189">
        <v>639</v>
      </c>
      <c r="P637" s="195">
        <v>13755</v>
      </c>
      <c r="Q637" s="195">
        <v>0</v>
      </c>
      <c r="R637" s="82"/>
      <c r="S637" s="82"/>
    </row>
    <row r="638" spans="7:19" ht="39" customHeight="1" x14ac:dyDescent="0.3">
      <c r="G638" s="82" t="s">
        <v>185</v>
      </c>
      <c r="H638" s="82" t="s">
        <v>280</v>
      </c>
      <c r="I638" s="82" t="s">
        <v>11</v>
      </c>
      <c r="J638" s="50">
        <v>45458</v>
      </c>
      <c r="K638" s="51">
        <v>45458</v>
      </c>
      <c r="L638" s="82" t="s">
        <v>449</v>
      </c>
      <c r="M638" s="82" t="s">
        <v>6</v>
      </c>
      <c r="N638" s="82" t="s">
        <v>321</v>
      </c>
      <c r="O638" s="189">
        <v>578</v>
      </c>
      <c r="P638" s="195">
        <v>5900</v>
      </c>
      <c r="Q638" s="195">
        <v>6080</v>
      </c>
      <c r="R638" s="82"/>
      <c r="S638" s="82"/>
    </row>
    <row r="639" spans="7:19" ht="39" customHeight="1" x14ac:dyDescent="0.3">
      <c r="G639" s="82" t="s">
        <v>166</v>
      </c>
      <c r="H639" s="82" t="s">
        <v>280</v>
      </c>
      <c r="I639" s="82" t="s">
        <v>59</v>
      </c>
      <c r="J639" s="50">
        <v>45457</v>
      </c>
      <c r="K639" s="51">
        <v>45457</v>
      </c>
      <c r="L639" s="82" t="s">
        <v>455</v>
      </c>
      <c r="M639" s="82" t="s">
        <v>50</v>
      </c>
      <c r="N639" s="82" t="s">
        <v>321</v>
      </c>
      <c r="O639" s="189">
        <v>2255</v>
      </c>
      <c r="P639" s="195">
        <v>0</v>
      </c>
      <c r="Q639" s="195">
        <v>0</v>
      </c>
      <c r="R639" s="82"/>
      <c r="S639" s="82"/>
    </row>
    <row r="640" spans="7:19" ht="39" customHeight="1" x14ac:dyDescent="0.3">
      <c r="G640" s="82" t="s">
        <v>13</v>
      </c>
      <c r="H640" s="82" t="s">
        <v>424</v>
      </c>
      <c r="I640" s="82" t="s">
        <v>11</v>
      </c>
      <c r="J640" s="50">
        <v>45446</v>
      </c>
      <c r="K640" s="51">
        <v>45456</v>
      </c>
      <c r="L640" s="82" t="s">
        <v>445</v>
      </c>
      <c r="M640" s="82" t="s">
        <v>6</v>
      </c>
      <c r="N640" s="82" t="s">
        <v>7</v>
      </c>
      <c r="O640" s="189">
        <v>748</v>
      </c>
      <c r="P640" s="195">
        <v>16287</v>
      </c>
      <c r="Q640" s="195">
        <v>16527</v>
      </c>
      <c r="R640" s="82"/>
      <c r="S640" s="82"/>
    </row>
    <row r="641" spans="7:19" ht="39" customHeight="1" x14ac:dyDescent="0.3">
      <c r="G641" s="82" t="s">
        <v>12</v>
      </c>
      <c r="H641" s="82" t="s">
        <v>456</v>
      </c>
      <c r="I641" s="82" t="s">
        <v>11</v>
      </c>
      <c r="J641" s="50">
        <v>45436</v>
      </c>
      <c r="K641" s="51">
        <v>45456</v>
      </c>
      <c r="L641" s="82" t="s">
        <v>445</v>
      </c>
      <c r="M641" s="82" t="s">
        <v>6</v>
      </c>
      <c r="N641" s="82" t="s">
        <v>7</v>
      </c>
      <c r="O641" s="189">
        <v>416</v>
      </c>
      <c r="P641" s="195">
        <v>4446</v>
      </c>
      <c r="Q641" s="195">
        <v>0</v>
      </c>
      <c r="R641" s="82"/>
      <c r="S641" s="82"/>
    </row>
    <row r="642" spans="7:19" ht="39" customHeight="1" x14ac:dyDescent="0.3">
      <c r="G642" s="82" t="s">
        <v>5</v>
      </c>
      <c r="H642" s="82" t="s">
        <v>438</v>
      </c>
      <c r="I642" s="82" t="s">
        <v>11</v>
      </c>
      <c r="J642" s="50">
        <v>45436</v>
      </c>
      <c r="K642" s="51">
        <v>45456</v>
      </c>
      <c r="L642" s="82" t="s">
        <v>445</v>
      </c>
      <c r="M642" s="82" t="s">
        <v>6</v>
      </c>
      <c r="N642" s="82" t="s">
        <v>7</v>
      </c>
      <c r="O642" s="189">
        <v>395</v>
      </c>
      <c r="P642" s="195">
        <v>22240</v>
      </c>
      <c r="Q642" s="195">
        <v>22491</v>
      </c>
      <c r="R642" s="82"/>
      <c r="S642" s="82"/>
    </row>
    <row r="643" spans="7:19" ht="39" customHeight="1" x14ac:dyDescent="0.3">
      <c r="G643" s="82" t="s">
        <v>103</v>
      </c>
      <c r="H643" s="82" t="s">
        <v>167</v>
      </c>
      <c r="I643" s="82" t="s">
        <v>11</v>
      </c>
      <c r="J643" s="50">
        <v>45455</v>
      </c>
      <c r="K643" s="51">
        <v>45455</v>
      </c>
      <c r="L643" s="82" t="s">
        <v>457</v>
      </c>
      <c r="M643" s="82" t="s">
        <v>6</v>
      </c>
      <c r="N643" s="82" t="s">
        <v>7</v>
      </c>
      <c r="O643" s="189">
        <v>315</v>
      </c>
      <c r="P643" s="195">
        <v>0</v>
      </c>
      <c r="Q643" s="195">
        <v>0</v>
      </c>
      <c r="R643" s="82"/>
      <c r="S643" s="82"/>
    </row>
    <row r="644" spans="7:19" ht="39" customHeight="1" x14ac:dyDescent="0.3">
      <c r="G644" s="82" t="s">
        <v>355</v>
      </c>
      <c r="H644" s="82" t="s">
        <v>458</v>
      </c>
      <c r="I644" s="82" t="s">
        <v>69</v>
      </c>
      <c r="J644" s="50">
        <v>45410</v>
      </c>
      <c r="K644" s="51">
        <v>45454</v>
      </c>
      <c r="L644" s="82" t="s">
        <v>459</v>
      </c>
      <c r="M644" s="82" t="s">
        <v>6</v>
      </c>
      <c r="N644" s="82" t="s">
        <v>311</v>
      </c>
      <c r="O644" s="189">
        <v>522</v>
      </c>
      <c r="P644" s="195">
        <v>8466</v>
      </c>
      <c r="Q644" s="195">
        <v>0</v>
      </c>
      <c r="R644" s="82"/>
      <c r="S644" s="82"/>
    </row>
    <row r="645" spans="7:19" ht="39" customHeight="1" x14ac:dyDescent="0.3">
      <c r="G645" s="82" t="s">
        <v>261</v>
      </c>
      <c r="H645" s="82" t="s">
        <v>320</v>
      </c>
      <c r="I645" s="82" t="s">
        <v>38</v>
      </c>
      <c r="J645" s="50">
        <v>45406</v>
      </c>
      <c r="K645" s="51">
        <v>45448</v>
      </c>
      <c r="L645" s="82" t="s">
        <v>445</v>
      </c>
      <c r="M645" s="82" t="s">
        <v>61</v>
      </c>
      <c r="N645" s="82" t="s">
        <v>340</v>
      </c>
      <c r="O645" s="189"/>
      <c r="P645" s="195">
        <v>378</v>
      </c>
      <c r="Q645" s="195">
        <v>0</v>
      </c>
      <c r="R645" s="82"/>
      <c r="S645" s="82"/>
    </row>
    <row r="646" spans="7:19" ht="39" customHeight="1" x14ac:dyDescent="0.3">
      <c r="G646" s="82" t="s">
        <v>258</v>
      </c>
      <c r="H646" s="82" t="s">
        <v>422</v>
      </c>
      <c r="I646" s="82" t="s">
        <v>38</v>
      </c>
      <c r="J646" s="50">
        <v>45406</v>
      </c>
      <c r="K646" s="51">
        <v>45448</v>
      </c>
      <c r="L646" s="82" t="s">
        <v>445</v>
      </c>
      <c r="M646" s="82" t="s">
        <v>61</v>
      </c>
      <c r="N646" s="82" t="s">
        <v>340</v>
      </c>
      <c r="O646" s="189"/>
      <c r="P646" s="195">
        <v>990</v>
      </c>
      <c r="Q646" s="195">
        <v>0</v>
      </c>
      <c r="R646" s="82"/>
      <c r="S646" s="82"/>
    </row>
    <row r="647" spans="7:19" ht="39" customHeight="1" x14ac:dyDescent="0.3">
      <c r="G647" s="82" t="s">
        <v>404</v>
      </c>
      <c r="H647" s="82" t="s">
        <v>421</v>
      </c>
      <c r="I647" s="82" t="s">
        <v>69</v>
      </c>
      <c r="J647" s="50">
        <v>45414</v>
      </c>
      <c r="K647" s="51">
        <v>45447</v>
      </c>
      <c r="L647" s="82" t="s">
        <v>449</v>
      </c>
      <c r="M647" s="82" t="s">
        <v>6</v>
      </c>
      <c r="N647" s="82" t="s">
        <v>311</v>
      </c>
      <c r="O647" s="189">
        <v>523</v>
      </c>
      <c r="P647" s="195">
        <v>15895</v>
      </c>
      <c r="Q647" s="195">
        <v>0</v>
      </c>
      <c r="R647" s="82"/>
      <c r="S647" s="82"/>
    </row>
    <row r="648" spans="7:19" ht="39" customHeight="1" x14ac:dyDescent="0.3">
      <c r="G648" s="82" t="s">
        <v>396</v>
      </c>
      <c r="H648" s="82" t="s">
        <v>421</v>
      </c>
      <c r="I648" s="82" t="s">
        <v>69</v>
      </c>
      <c r="J648" s="50">
        <v>45414</v>
      </c>
      <c r="K648" s="51">
        <v>45447</v>
      </c>
      <c r="L648" s="82" t="s">
        <v>449</v>
      </c>
      <c r="M648" s="82" t="s">
        <v>6</v>
      </c>
      <c r="N648" s="82" t="s">
        <v>311</v>
      </c>
      <c r="O648" s="189">
        <v>371</v>
      </c>
      <c r="P648" s="195">
        <v>103641</v>
      </c>
      <c r="Q648" s="195">
        <v>0</v>
      </c>
      <c r="R648" s="82"/>
      <c r="S648" s="82"/>
    </row>
    <row r="649" spans="7:19" ht="39" customHeight="1" x14ac:dyDescent="0.3">
      <c r="G649" s="82" t="s">
        <v>13</v>
      </c>
      <c r="H649" s="82" t="s">
        <v>424</v>
      </c>
      <c r="I649" s="82" t="s">
        <v>69</v>
      </c>
      <c r="J649" s="50">
        <v>45434</v>
      </c>
      <c r="K649" s="51">
        <v>45446</v>
      </c>
      <c r="L649" s="82" t="s">
        <v>460</v>
      </c>
      <c r="M649" s="82" t="s">
        <v>6</v>
      </c>
      <c r="N649" s="82" t="s">
        <v>7</v>
      </c>
      <c r="O649" s="189">
        <v>610</v>
      </c>
      <c r="P649" s="195">
        <v>16287</v>
      </c>
      <c r="Q649" s="195">
        <v>0</v>
      </c>
      <c r="R649" s="82"/>
      <c r="S649" s="82"/>
    </row>
    <row r="650" spans="7:19" ht="39" customHeight="1" x14ac:dyDescent="0.3">
      <c r="G650" s="82" t="s">
        <v>16</v>
      </c>
      <c r="H650" s="82" t="s">
        <v>280</v>
      </c>
      <c r="I650" s="82" t="s">
        <v>59</v>
      </c>
      <c r="J650" s="50">
        <v>45444</v>
      </c>
      <c r="K650" s="51">
        <v>45444</v>
      </c>
      <c r="L650" s="82" t="s">
        <v>461</v>
      </c>
      <c r="M650" s="82" t="s">
        <v>6</v>
      </c>
      <c r="N650" s="82" t="s">
        <v>321</v>
      </c>
      <c r="O650" s="189">
        <v>1220</v>
      </c>
      <c r="P650" s="195">
        <v>0</v>
      </c>
      <c r="Q650" s="195">
        <v>0</v>
      </c>
      <c r="R650" s="82"/>
      <c r="S650" s="82"/>
    </row>
    <row r="651" spans="7:19" ht="39" customHeight="1" x14ac:dyDescent="0.3">
      <c r="G651" s="82" t="s">
        <v>262</v>
      </c>
      <c r="H651" s="82" t="s">
        <v>462</v>
      </c>
      <c r="I651" s="82" t="s">
        <v>11</v>
      </c>
      <c r="J651" s="50">
        <v>45444</v>
      </c>
      <c r="K651" s="51">
        <v>45444</v>
      </c>
      <c r="L651" s="82" t="s">
        <v>461</v>
      </c>
      <c r="M651" s="82" t="s">
        <v>6</v>
      </c>
      <c r="N651" s="82" t="s">
        <v>7</v>
      </c>
      <c r="O651" s="189">
        <v>574</v>
      </c>
      <c r="P651" s="195">
        <v>0</v>
      </c>
      <c r="Q651" s="195">
        <v>0</v>
      </c>
      <c r="R651" s="82"/>
      <c r="S651" s="82"/>
    </row>
    <row r="652" spans="7:19" ht="39" customHeight="1" x14ac:dyDescent="0.3">
      <c r="G652" s="82" t="s">
        <v>9</v>
      </c>
      <c r="H652" s="82" t="s">
        <v>462</v>
      </c>
      <c r="I652" s="82" t="s">
        <v>38</v>
      </c>
      <c r="J652" s="50">
        <v>45444</v>
      </c>
      <c r="K652" s="51">
        <v>45444</v>
      </c>
      <c r="L652" s="82" t="s">
        <v>461</v>
      </c>
      <c r="M652" s="82" t="s">
        <v>6</v>
      </c>
      <c r="N652" s="82" t="s">
        <v>7</v>
      </c>
      <c r="O652" s="189">
        <v>774</v>
      </c>
      <c r="P652" s="195">
        <v>0</v>
      </c>
      <c r="Q652" s="195">
        <v>0</v>
      </c>
      <c r="R652" s="82"/>
      <c r="S652" s="82"/>
    </row>
    <row r="653" spans="7:19" ht="39" customHeight="1" x14ac:dyDescent="0.3">
      <c r="G653" s="82" t="s">
        <v>196</v>
      </c>
      <c r="H653" s="82" t="s">
        <v>280</v>
      </c>
      <c r="I653" s="82" t="s">
        <v>59</v>
      </c>
      <c r="J653" s="50">
        <v>45441</v>
      </c>
      <c r="K653" s="51">
        <v>45441</v>
      </c>
      <c r="L653" s="82" t="s">
        <v>449</v>
      </c>
      <c r="M653" s="82" t="s">
        <v>6</v>
      </c>
      <c r="N653" s="82" t="s">
        <v>321</v>
      </c>
      <c r="O653" s="189">
        <v>527</v>
      </c>
      <c r="P653" s="195">
        <v>8440</v>
      </c>
      <c r="Q653" s="195">
        <v>0</v>
      </c>
      <c r="R653" s="82"/>
      <c r="S653" s="82"/>
    </row>
    <row r="654" spans="7:19" ht="39" customHeight="1" x14ac:dyDescent="0.3">
      <c r="G654" s="82" t="s">
        <v>12</v>
      </c>
      <c r="H654" s="82" t="s">
        <v>463</v>
      </c>
      <c r="I654" s="82" t="s">
        <v>69</v>
      </c>
      <c r="J654" s="50">
        <v>45415</v>
      </c>
      <c r="K654" s="51">
        <v>45436</v>
      </c>
      <c r="L654" s="82" t="s">
        <v>464</v>
      </c>
      <c r="M654" s="82" t="s">
        <v>6</v>
      </c>
      <c r="N654" s="82" t="s">
        <v>7</v>
      </c>
      <c r="O654" s="189">
        <v>687</v>
      </c>
      <c r="P654" s="195">
        <v>94354</v>
      </c>
      <c r="Q654" s="195">
        <v>0</v>
      </c>
      <c r="R654" s="82"/>
      <c r="S654" s="82"/>
    </row>
    <row r="655" spans="7:19" ht="39" customHeight="1" x14ac:dyDescent="0.3">
      <c r="G655" s="82" t="s">
        <v>5</v>
      </c>
      <c r="H655" s="82" t="s">
        <v>463</v>
      </c>
      <c r="I655" s="82" t="s">
        <v>69</v>
      </c>
      <c r="J655" s="50">
        <v>45415</v>
      </c>
      <c r="K655" s="51">
        <v>45436</v>
      </c>
      <c r="L655" s="82" t="s">
        <v>464</v>
      </c>
      <c r="M655" s="82" t="s">
        <v>6</v>
      </c>
      <c r="N655" s="82" t="s">
        <v>7</v>
      </c>
      <c r="O655" s="189">
        <v>514</v>
      </c>
      <c r="P655" s="195">
        <v>22240</v>
      </c>
      <c r="Q655" s="195">
        <v>0</v>
      </c>
      <c r="R655" s="82"/>
      <c r="S655" s="82"/>
    </row>
    <row r="656" spans="7:19" ht="39" customHeight="1" x14ac:dyDescent="0.3">
      <c r="G656" s="82" t="s">
        <v>14</v>
      </c>
      <c r="H656" s="82" t="s">
        <v>160</v>
      </c>
      <c r="I656" s="82" t="s">
        <v>11</v>
      </c>
      <c r="J656" s="50">
        <v>45414</v>
      </c>
      <c r="K656" s="51">
        <v>45434</v>
      </c>
      <c r="L656" s="82" t="s">
        <v>465</v>
      </c>
      <c r="M656" s="82" t="s">
        <v>6</v>
      </c>
      <c r="N656" s="82" t="s">
        <v>7</v>
      </c>
      <c r="O656" s="189">
        <v>1472</v>
      </c>
      <c r="P656" s="195">
        <v>5905</v>
      </c>
      <c r="Q656" s="195">
        <v>0</v>
      </c>
      <c r="R656" s="82"/>
      <c r="S656" s="82"/>
    </row>
    <row r="657" spans="7:19" ht="39" customHeight="1" x14ac:dyDescent="0.3">
      <c r="G657" s="82" t="s">
        <v>13</v>
      </c>
      <c r="H657" s="82" t="s">
        <v>424</v>
      </c>
      <c r="I657" s="82" t="s">
        <v>69</v>
      </c>
      <c r="J657" s="50">
        <v>45421</v>
      </c>
      <c r="K657" s="51">
        <v>45434</v>
      </c>
      <c r="L657" s="82" t="s">
        <v>466</v>
      </c>
      <c r="M657" s="82" t="s">
        <v>6</v>
      </c>
      <c r="N657" s="82" t="s">
        <v>311</v>
      </c>
      <c r="O657" s="189">
        <v>562</v>
      </c>
      <c r="P657" s="195">
        <v>0</v>
      </c>
      <c r="Q657" s="195">
        <v>0</v>
      </c>
      <c r="R657" s="82"/>
      <c r="S657" s="82"/>
    </row>
    <row r="658" spans="7:19" ht="39" customHeight="1" x14ac:dyDescent="0.3">
      <c r="G658" s="82" t="s">
        <v>260</v>
      </c>
      <c r="H658" s="82" t="s">
        <v>280</v>
      </c>
      <c r="I658" s="82" t="s">
        <v>59</v>
      </c>
      <c r="J658" s="50">
        <v>45433</v>
      </c>
      <c r="K658" s="51">
        <v>45433</v>
      </c>
      <c r="L658" s="82" t="s">
        <v>467</v>
      </c>
      <c r="M658" s="82" t="s">
        <v>6</v>
      </c>
      <c r="N658" s="82" t="s">
        <v>321</v>
      </c>
      <c r="O658" s="189">
        <v>1846</v>
      </c>
      <c r="P658" s="195">
        <v>0</v>
      </c>
      <c r="Q658" s="195">
        <v>0</v>
      </c>
      <c r="R658" s="82"/>
      <c r="S658" s="82"/>
    </row>
    <row r="659" spans="7:19" ht="39" customHeight="1" x14ac:dyDescent="0.3">
      <c r="G659" s="82" t="s">
        <v>262</v>
      </c>
      <c r="H659" s="82" t="s">
        <v>280</v>
      </c>
      <c r="I659" s="82" t="s">
        <v>59</v>
      </c>
      <c r="J659" s="50">
        <v>45433</v>
      </c>
      <c r="K659" s="51">
        <v>45433</v>
      </c>
      <c r="L659" s="82" t="s">
        <v>467</v>
      </c>
      <c r="M659" s="82" t="s">
        <v>6</v>
      </c>
      <c r="N659" s="82" t="s">
        <v>321</v>
      </c>
      <c r="O659" s="189">
        <v>603</v>
      </c>
      <c r="P659" s="195">
        <v>0</v>
      </c>
      <c r="Q659" s="195">
        <v>0</v>
      </c>
      <c r="R659" s="82"/>
      <c r="S659" s="82"/>
    </row>
    <row r="660" spans="7:19" ht="39" customHeight="1" x14ac:dyDescent="0.3">
      <c r="G660" s="82" t="s">
        <v>468</v>
      </c>
      <c r="H660" s="82" t="s">
        <v>469</v>
      </c>
      <c r="I660" s="82" t="s">
        <v>38</v>
      </c>
      <c r="J660" s="50">
        <v>45425</v>
      </c>
      <c r="K660" s="51">
        <v>45425</v>
      </c>
      <c r="L660" s="82" t="s">
        <v>464</v>
      </c>
      <c r="M660" s="82" t="s">
        <v>6</v>
      </c>
      <c r="N660" s="82" t="s">
        <v>7</v>
      </c>
      <c r="O660" s="189">
        <v>640</v>
      </c>
      <c r="P660" s="195">
        <v>0</v>
      </c>
      <c r="Q660" s="195">
        <v>0</v>
      </c>
      <c r="R660" s="82"/>
      <c r="S660" s="82"/>
    </row>
    <row r="661" spans="7:19" ht="39" customHeight="1" x14ac:dyDescent="0.3">
      <c r="G661" s="82" t="s">
        <v>373</v>
      </c>
      <c r="H661" s="82" t="s">
        <v>470</v>
      </c>
      <c r="I661" s="82" t="s">
        <v>38</v>
      </c>
      <c r="J661" s="50">
        <v>45394</v>
      </c>
      <c r="K661" s="51">
        <v>45423</v>
      </c>
      <c r="L661" s="82" t="s">
        <v>471</v>
      </c>
      <c r="M661" s="82" t="s">
        <v>6</v>
      </c>
      <c r="N661" s="82" t="s">
        <v>311</v>
      </c>
      <c r="O661" s="189">
        <v>547</v>
      </c>
      <c r="P661" s="195">
        <v>8731</v>
      </c>
      <c r="Q661" s="195">
        <v>0</v>
      </c>
      <c r="R661" s="82"/>
      <c r="S661" s="82"/>
    </row>
    <row r="662" spans="7:19" ht="39" customHeight="1" x14ac:dyDescent="0.3">
      <c r="G662" s="82" t="s">
        <v>349</v>
      </c>
      <c r="H662" s="82" t="s">
        <v>280</v>
      </c>
      <c r="I662" s="82" t="s">
        <v>59</v>
      </c>
      <c r="J662" s="50">
        <v>45422</v>
      </c>
      <c r="K662" s="51">
        <v>45422</v>
      </c>
      <c r="L662" s="82" t="s">
        <v>351</v>
      </c>
      <c r="M662" s="82" t="s">
        <v>6</v>
      </c>
      <c r="N662" s="82" t="s">
        <v>321</v>
      </c>
      <c r="O662" s="189">
        <v>1017</v>
      </c>
      <c r="P662" s="195">
        <v>0</v>
      </c>
      <c r="Q662" s="195">
        <v>0</v>
      </c>
      <c r="R662" s="82"/>
      <c r="S662" s="82"/>
    </row>
    <row r="663" spans="7:19" ht="39" customHeight="1" x14ac:dyDescent="0.3">
      <c r="G663" s="82" t="s">
        <v>13</v>
      </c>
      <c r="H663" s="82" t="s">
        <v>424</v>
      </c>
      <c r="I663" s="82" t="s">
        <v>59</v>
      </c>
      <c r="J663" s="50">
        <v>45401</v>
      </c>
      <c r="K663" s="51">
        <v>45421</v>
      </c>
      <c r="L663" s="82" t="s">
        <v>472</v>
      </c>
      <c r="M663" s="82" t="s">
        <v>6</v>
      </c>
      <c r="N663" s="82" t="s">
        <v>311</v>
      </c>
      <c r="O663" s="189">
        <v>751</v>
      </c>
      <c r="P663" s="195">
        <v>15659</v>
      </c>
      <c r="Q663" s="195">
        <v>0</v>
      </c>
      <c r="R663" s="82"/>
      <c r="S663" s="82"/>
    </row>
    <row r="664" spans="7:19" ht="39" customHeight="1" x14ac:dyDescent="0.3">
      <c r="G664" s="82" t="s">
        <v>406</v>
      </c>
      <c r="H664" s="82" t="s">
        <v>470</v>
      </c>
      <c r="I664" s="82" t="s">
        <v>38</v>
      </c>
      <c r="J664" s="50">
        <v>45410</v>
      </c>
      <c r="K664" s="51">
        <v>45421</v>
      </c>
      <c r="L664" s="82" t="s">
        <v>471</v>
      </c>
      <c r="M664" s="82" t="s">
        <v>6</v>
      </c>
      <c r="N664" s="82" t="s">
        <v>311</v>
      </c>
      <c r="O664" s="189">
        <v>197</v>
      </c>
      <c r="P664" s="195">
        <v>0</v>
      </c>
      <c r="Q664" s="195">
        <v>0</v>
      </c>
      <c r="R664" s="82"/>
      <c r="S664" s="82"/>
    </row>
    <row r="665" spans="7:19" ht="39" customHeight="1" x14ac:dyDescent="0.3">
      <c r="G665" s="82" t="s">
        <v>473</v>
      </c>
      <c r="H665" s="82" t="s">
        <v>474</v>
      </c>
      <c r="I665" s="82" t="s">
        <v>11</v>
      </c>
      <c r="J665" s="50">
        <v>45420</v>
      </c>
      <c r="K665" s="51">
        <v>45420</v>
      </c>
      <c r="L665" s="82" t="s">
        <v>475</v>
      </c>
      <c r="M665" s="82" t="s">
        <v>71</v>
      </c>
      <c r="N665" s="82" t="s">
        <v>7</v>
      </c>
      <c r="O665" s="189">
        <v>82</v>
      </c>
      <c r="P665" s="195">
        <v>8252</v>
      </c>
      <c r="Q665" s="195">
        <v>0</v>
      </c>
      <c r="R665" s="82"/>
      <c r="S665" s="82"/>
    </row>
    <row r="666" spans="7:19" ht="39" customHeight="1" x14ac:dyDescent="0.3">
      <c r="G666" s="82" t="s">
        <v>185</v>
      </c>
      <c r="H666" s="82" t="s">
        <v>474</v>
      </c>
      <c r="I666" s="82" t="s">
        <v>38</v>
      </c>
      <c r="J666" s="50">
        <v>45420</v>
      </c>
      <c r="K666" s="51">
        <v>45420</v>
      </c>
      <c r="L666" s="82" t="s">
        <v>475</v>
      </c>
      <c r="M666" s="82" t="s">
        <v>71</v>
      </c>
      <c r="N666" s="82" t="s">
        <v>7</v>
      </c>
      <c r="O666" s="189">
        <v>54</v>
      </c>
      <c r="P666" s="195">
        <v>5900</v>
      </c>
      <c r="Q666" s="195">
        <v>0</v>
      </c>
      <c r="R666" s="82"/>
      <c r="S666" s="82"/>
    </row>
    <row r="667" spans="7:19" ht="39" customHeight="1" x14ac:dyDescent="0.3">
      <c r="G667" s="82" t="s">
        <v>399</v>
      </c>
      <c r="H667" s="82" t="s">
        <v>280</v>
      </c>
      <c r="I667" s="82" t="s">
        <v>11</v>
      </c>
      <c r="J667" s="50">
        <v>45416</v>
      </c>
      <c r="K667" s="51">
        <v>45416</v>
      </c>
      <c r="L667" s="82" t="s">
        <v>476</v>
      </c>
      <c r="M667" s="82" t="s">
        <v>6</v>
      </c>
      <c r="N667" s="82" t="s">
        <v>321</v>
      </c>
      <c r="O667" s="189">
        <v>467</v>
      </c>
      <c r="P667" s="195">
        <v>0</v>
      </c>
      <c r="Q667" s="195">
        <v>0</v>
      </c>
      <c r="R667" s="82"/>
      <c r="S667" s="82"/>
    </row>
    <row r="668" spans="7:19" ht="39" customHeight="1" x14ac:dyDescent="0.3">
      <c r="G668" s="82" t="s">
        <v>396</v>
      </c>
      <c r="H668" s="82" t="s">
        <v>421</v>
      </c>
      <c r="I668" s="82" t="s">
        <v>11</v>
      </c>
      <c r="J668" s="50">
        <v>45385</v>
      </c>
      <c r="K668" s="51">
        <v>45415</v>
      </c>
      <c r="L668" s="82" t="s">
        <v>477</v>
      </c>
      <c r="M668" s="82" t="s">
        <v>6</v>
      </c>
      <c r="N668" s="82" t="s">
        <v>7</v>
      </c>
      <c r="O668" s="189">
        <v>662</v>
      </c>
      <c r="P668" s="195">
        <v>0</v>
      </c>
      <c r="Q668" s="195">
        <v>0</v>
      </c>
      <c r="R668" s="82"/>
      <c r="S668" s="82"/>
    </row>
    <row r="669" spans="7:19" ht="39" customHeight="1" x14ac:dyDescent="0.3">
      <c r="G669" s="82" t="s">
        <v>404</v>
      </c>
      <c r="H669" s="82" t="s">
        <v>421</v>
      </c>
      <c r="I669" s="82" t="s">
        <v>11</v>
      </c>
      <c r="J669" s="50">
        <v>45385</v>
      </c>
      <c r="K669" s="51">
        <v>45415</v>
      </c>
      <c r="L669" s="82" t="s">
        <v>477</v>
      </c>
      <c r="M669" s="82" t="s">
        <v>6</v>
      </c>
      <c r="N669" s="82" t="s">
        <v>7</v>
      </c>
      <c r="O669" s="189">
        <v>662</v>
      </c>
      <c r="P669" s="195">
        <v>0</v>
      </c>
      <c r="Q669" s="195">
        <v>0</v>
      </c>
      <c r="R669" s="82"/>
      <c r="S669" s="82"/>
    </row>
    <row r="670" spans="7:19" ht="39" customHeight="1" x14ac:dyDescent="0.3">
      <c r="G670" s="82" t="s">
        <v>14</v>
      </c>
      <c r="H670" s="82" t="s">
        <v>160</v>
      </c>
      <c r="I670" s="82" t="s">
        <v>38</v>
      </c>
      <c r="J670" s="50">
        <v>45414</v>
      </c>
      <c r="K670" s="51">
        <v>45414</v>
      </c>
      <c r="L670" s="82" t="s">
        <v>478</v>
      </c>
      <c r="M670" s="82" t="s">
        <v>6</v>
      </c>
      <c r="N670" s="82" t="s">
        <v>7</v>
      </c>
      <c r="O670" s="189">
        <v>547</v>
      </c>
      <c r="P670" s="195">
        <v>0</v>
      </c>
      <c r="Q670" s="195">
        <v>0</v>
      </c>
      <c r="R670" s="82"/>
      <c r="S670" s="82"/>
    </row>
    <row r="671" spans="7:19" ht="39" customHeight="1" x14ac:dyDescent="0.3">
      <c r="G671" s="82" t="s">
        <v>370</v>
      </c>
      <c r="H671" s="82" t="s">
        <v>479</v>
      </c>
      <c r="I671" s="82" t="s">
        <v>11</v>
      </c>
      <c r="J671" s="50">
        <v>45371</v>
      </c>
      <c r="K671" s="51">
        <v>45414</v>
      </c>
      <c r="L671" s="82" t="s">
        <v>480</v>
      </c>
      <c r="M671" s="82" t="s">
        <v>6</v>
      </c>
      <c r="N671" s="82" t="s">
        <v>311</v>
      </c>
      <c r="O671" s="189">
        <v>544</v>
      </c>
      <c r="P671" s="195">
        <v>0</v>
      </c>
      <c r="Q671" s="195">
        <v>0</v>
      </c>
      <c r="R671" s="82"/>
      <c r="S671" s="82"/>
    </row>
    <row r="672" spans="7:19" ht="39" customHeight="1" x14ac:dyDescent="0.3">
      <c r="G672" s="82" t="s">
        <v>12</v>
      </c>
      <c r="H672" s="82" t="s">
        <v>463</v>
      </c>
      <c r="I672" s="82" t="s">
        <v>38</v>
      </c>
      <c r="J672" s="50">
        <v>45373</v>
      </c>
      <c r="K672" s="51">
        <v>45414</v>
      </c>
      <c r="L672" s="82" t="s">
        <v>481</v>
      </c>
      <c r="M672" s="82" t="s">
        <v>6</v>
      </c>
      <c r="N672" s="82" t="s">
        <v>311</v>
      </c>
      <c r="O672" s="189">
        <v>467</v>
      </c>
      <c r="P672" s="195">
        <v>0</v>
      </c>
      <c r="Q672" s="195">
        <v>0</v>
      </c>
      <c r="R672" s="82"/>
      <c r="S672" s="82"/>
    </row>
    <row r="673" spans="7:19" ht="39" customHeight="1" x14ac:dyDescent="0.3">
      <c r="G673" s="82" t="s">
        <v>5</v>
      </c>
      <c r="H673" s="82" t="s">
        <v>463</v>
      </c>
      <c r="I673" s="82" t="s">
        <v>38</v>
      </c>
      <c r="J673" s="50">
        <v>45373</v>
      </c>
      <c r="K673" s="51">
        <v>45414</v>
      </c>
      <c r="L673" s="82" t="s">
        <v>481</v>
      </c>
      <c r="M673" s="82" t="s">
        <v>6</v>
      </c>
      <c r="N673" s="82" t="s">
        <v>311</v>
      </c>
      <c r="O673" s="189">
        <v>467</v>
      </c>
      <c r="P673" s="195">
        <v>0</v>
      </c>
      <c r="Q673" s="195">
        <v>0</v>
      </c>
      <c r="R673" s="82"/>
      <c r="S673" s="82"/>
    </row>
    <row r="674" spans="7:19" ht="39" customHeight="1" x14ac:dyDescent="0.3">
      <c r="G674" s="82" t="s">
        <v>16</v>
      </c>
      <c r="H674" s="82" t="s">
        <v>280</v>
      </c>
      <c r="I674" s="82" t="s">
        <v>350</v>
      </c>
      <c r="J674" s="50">
        <v>45414</v>
      </c>
      <c r="K674" s="51">
        <v>45413</v>
      </c>
      <c r="L674" s="82" t="s">
        <v>465</v>
      </c>
      <c r="M674" s="82" t="s">
        <v>50</v>
      </c>
      <c r="N674" s="82" t="s">
        <v>321</v>
      </c>
      <c r="O674" s="189">
        <v>34491.14</v>
      </c>
      <c r="P674" s="195">
        <v>5905</v>
      </c>
      <c r="Q674" s="195">
        <v>0</v>
      </c>
      <c r="R674" s="82"/>
      <c r="S674" s="82"/>
    </row>
    <row r="675" spans="7:19" ht="39" customHeight="1" x14ac:dyDescent="0.3">
      <c r="G675" s="82" t="s">
        <v>387</v>
      </c>
      <c r="H675" s="82" t="s">
        <v>153</v>
      </c>
      <c r="I675" s="82" t="s">
        <v>59</v>
      </c>
      <c r="J675" s="50">
        <v>45407</v>
      </c>
      <c r="K675" s="51">
        <v>45407</v>
      </c>
      <c r="L675" s="82" t="s">
        <v>464</v>
      </c>
      <c r="M675" s="82" t="s">
        <v>6</v>
      </c>
      <c r="N675" s="82" t="s">
        <v>7</v>
      </c>
      <c r="O675" s="189">
        <v>662</v>
      </c>
      <c r="P675" s="195">
        <v>0</v>
      </c>
      <c r="Q675" s="195">
        <v>0</v>
      </c>
      <c r="R675" s="82"/>
      <c r="S675" s="82"/>
    </row>
    <row r="676" spans="7:19" ht="39" customHeight="1" x14ac:dyDescent="0.3">
      <c r="G676" s="82" t="s">
        <v>171</v>
      </c>
      <c r="H676" s="82" t="s">
        <v>153</v>
      </c>
      <c r="I676" s="82" t="s">
        <v>59</v>
      </c>
      <c r="J676" s="50">
        <v>45407</v>
      </c>
      <c r="K676" s="51">
        <v>45407</v>
      </c>
      <c r="L676" s="82" t="s">
        <v>464</v>
      </c>
      <c r="M676" s="82" t="s">
        <v>6</v>
      </c>
      <c r="N676" s="82" t="s">
        <v>7</v>
      </c>
      <c r="O676" s="189">
        <v>662</v>
      </c>
      <c r="P676" s="195">
        <v>0</v>
      </c>
      <c r="Q676" s="195">
        <v>0</v>
      </c>
      <c r="R676" s="82"/>
      <c r="S676" s="82"/>
    </row>
    <row r="677" spans="7:19" ht="39" customHeight="1" x14ac:dyDescent="0.3">
      <c r="G677" s="82" t="s">
        <v>420</v>
      </c>
      <c r="H677" s="82" t="s">
        <v>153</v>
      </c>
      <c r="I677" s="82" t="s">
        <v>59</v>
      </c>
      <c r="J677" s="50">
        <v>45407</v>
      </c>
      <c r="K677" s="51">
        <v>45407</v>
      </c>
      <c r="L677" s="82" t="s">
        <v>464</v>
      </c>
      <c r="M677" s="82" t="s">
        <v>6</v>
      </c>
      <c r="N677" s="82" t="s">
        <v>7</v>
      </c>
      <c r="O677" s="189">
        <v>662</v>
      </c>
      <c r="P677" s="195">
        <v>0</v>
      </c>
      <c r="Q677" s="195">
        <v>0</v>
      </c>
      <c r="R677" s="82"/>
      <c r="S677" s="82"/>
    </row>
    <row r="678" spans="7:19" ht="39" customHeight="1" x14ac:dyDescent="0.3">
      <c r="G678" s="82" t="s">
        <v>258</v>
      </c>
      <c r="H678" s="82" t="s">
        <v>422</v>
      </c>
      <c r="I678" s="82" t="s">
        <v>38</v>
      </c>
      <c r="J678" s="50">
        <v>45406</v>
      </c>
      <c r="K678" s="51">
        <v>45406</v>
      </c>
      <c r="L678" s="82" t="s">
        <v>464</v>
      </c>
      <c r="M678" s="82" t="s">
        <v>6</v>
      </c>
      <c r="N678" s="82" t="s">
        <v>7</v>
      </c>
      <c r="O678" s="189">
        <v>1262</v>
      </c>
      <c r="P678" s="195">
        <v>0</v>
      </c>
      <c r="Q678" s="195">
        <v>0</v>
      </c>
      <c r="R678" s="82"/>
      <c r="S678" s="82"/>
    </row>
    <row r="679" spans="7:19" ht="39" customHeight="1" x14ac:dyDescent="0.3">
      <c r="G679" s="82" t="s">
        <v>16</v>
      </c>
      <c r="H679" s="82" t="s">
        <v>280</v>
      </c>
      <c r="I679" s="82" t="s">
        <v>79</v>
      </c>
      <c r="J679" s="50">
        <v>45392</v>
      </c>
      <c r="K679" s="51">
        <v>45392</v>
      </c>
      <c r="L679" s="82" t="s">
        <v>482</v>
      </c>
      <c r="M679" s="82" t="s">
        <v>50</v>
      </c>
      <c r="N679" s="82" t="s">
        <v>321</v>
      </c>
      <c r="O679" s="189">
        <v>1633</v>
      </c>
      <c r="P679" s="195">
        <v>0</v>
      </c>
      <c r="Q679" s="195">
        <v>0</v>
      </c>
      <c r="R679" s="82"/>
      <c r="S679" s="82"/>
    </row>
  </sheetData>
  <phoneticPr fontId="9" type="noConversion"/>
  <conditionalFormatting sqref="J4:K4">
    <cfRule type="cellIs" dxfId="85" priority="14" operator="equal">
      <formula>"CASA"</formula>
    </cfRule>
    <cfRule type="containsText" dxfId="84" priority="15" operator="containsText" text="Stand BY">
      <formula>NOT(ISERROR(SEARCH("Stand BY",J4)))</formula>
    </cfRule>
    <cfRule type="containsText" dxfId="83" priority="16" operator="containsText" text="MANUTENÇÃO">
      <formula>NOT(ISERROR(SEARCH("MANUTENÇÃO",J4)))</formula>
    </cfRule>
    <cfRule type="containsText" dxfId="82" priority="17" operator="containsText" text="Disponivel">
      <formula>NOT(ISERROR(SEARCH("Disponivel",J4)))</formula>
    </cfRule>
  </conditionalFormatting>
  <conditionalFormatting sqref="J4:K4">
    <cfRule type="containsText" dxfId="81" priority="13" operator="containsText" text="CASA">
      <formula>NOT(ISERROR(SEARCH("CASA",J4)))</formula>
    </cfRule>
  </conditionalFormatting>
  <conditionalFormatting sqref="L4:M4">
    <cfRule type="containsText" dxfId="80" priority="40" operator="containsText" text="Digite uma data">
      <formula>NOT(ISERROR(SEARCH("Digite uma data",L4)))</formula>
    </cfRule>
    <cfRule type="expression" dxfId="79" priority="41">
      <formula>K7-TODAY()=0</formula>
    </cfRule>
  </conditionalFormatting>
  <conditionalFormatting sqref="O5:O679">
    <cfRule type="cellIs" dxfId="78" priority="1" operator="equal">
      <formula>0</formula>
    </cfRule>
  </conditionalFormatting>
  <dataValidations count="2">
    <dataValidation type="list" allowBlank="1" showInputMessage="1" showErrorMessage="1" sqref="I4" xr:uid="{CB99A018-E970-483D-96FE-63C94DCA89D8}">
      <formula1>"Vinicius S.Santana,Daniel Santana,Alan,Willian,Madinei,Todos"</formula1>
    </dataValidation>
    <dataValidation type="list" allowBlank="1" showInputMessage="1" showErrorMessage="1" sqref="N4" xr:uid="{120E8D54-9F82-4DBF-95A4-54A7FD553D5E}">
      <formula1>"FEITO,FEITO EM ATRASO,EM ANDAMENTO,VISITA TÉCNICA"</formula1>
    </dataValidation>
  </dataValidations>
  <pageMargins left="0.511811024" right="0.511811024" top="0.78740157499999996" bottom="0.78740157499999996" header="0.31496062000000002" footer="0.31496062000000002"/>
  <pageSetup paperSize="9" scale="21" orientation="portrait" r:id="rId1"/>
  <rowBreaks count="1" manualBreakCount="1">
    <brk id="46" max="16383" man="1"/>
  </rowBreaks>
  <colBreaks count="1" manualBreakCount="1">
    <brk id="13" max="1048575" man="1"/>
  </colBreaks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F0200-680A-4378-9131-0BED22936A9A}">
  <sheetPr codeName="Planilha4"/>
  <dimension ref="A1:AN58"/>
  <sheetViews>
    <sheetView showGridLines="0" showRowColHeaders="0" topLeftCell="B1" zoomScale="85" zoomScaleNormal="85" workbookViewId="0">
      <selection activeCell="AH16" sqref="AH16"/>
    </sheetView>
  </sheetViews>
  <sheetFormatPr defaultColWidth="0" defaultRowHeight="16.5" x14ac:dyDescent="0.3"/>
  <cols>
    <col min="1" max="1" width="1.7109375" style="41" bestFit="1" customWidth="1"/>
    <col min="2" max="3" width="8.85546875" style="41" customWidth="1"/>
    <col min="4" max="4" width="20.7109375" style="41" customWidth="1"/>
    <col min="5" max="5" width="8.5703125" style="41" customWidth="1"/>
    <col min="6" max="27" width="8.85546875" style="41" customWidth="1"/>
    <col min="28" max="28" width="22.28515625" style="41" customWidth="1"/>
    <col min="29" max="31" width="8.85546875" style="41" customWidth="1"/>
    <col min="32" max="32" width="18.28515625" style="41" bestFit="1" customWidth="1"/>
    <col min="33" max="33" width="12.140625" style="41" bestFit="1" customWidth="1"/>
    <col min="34" max="34" width="15.5703125" style="41" bestFit="1" customWidth="1"/>
    <col min="35" max="35" width="33.140625" style="41" bestFit="1" customWidth="1"/>
    <col min="36" max="37" width="8.85546875" style="41" customWidth="1"/>
    <col min="38" max="38" width="8.85546875" style="41" hidden="1" customWidth="1"/>
    <col min="39" max="39" width="0" style="41" hidden="1" customWidth="1"/>
    <col min="40" max="40" width="9.140625" style="39" customWidth="1"/>
    <col min="41" max="16384" width="9.140625" style="41" hidden="1"/>
  </cols>
  <sheetData>
    <row r="1" spans="1:39" x14ac:dyDescent="0.3">
      <c r="A1" s="39" t="s">
        <v>175</v>
      </c>
      <c r="B1" s="39"/>
      <c r="C1" s="39"/>
      <c r="D1" s="39"/>
      <c r="AM1" s="39"/>
    </row>
    <row r="2" spans="1:39" x14ac:dyDescent="0.3">
      <c r="A2" s="39"/>
      <c r="B2" s="39"/>
      <c r="C2" s="39"/>
      <c r="D2" s="39"/>
    </row>
    <row r="3" spans="1:39" x14ac:dyDescent="0.3">
      <c r="A3" s="39"/>
      <c r="B3" s="39"/>
      <c r="C3" s="39"/>
      <c r="D3" s="39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  <c r="AC3" s="68"/>
      <c r="AD3" s="68"/>
      <c r="AE3" s="68"/>
      <c r="AF3" s="68"/>
      <c r="AG3" s="68"/>
      <c r="AH3" s="68"/>
      <c r="AI3" s="68"/>
      <c r="AJ3" s="68"/>
    </row>
    <row r="4" spans="1:39" x14ac:dyDescent="0.3">
      <c r="A4" s="39"/>
      <c r="B4" s="39"/>
      <c r="C4" s="39"/>
      <c r="D4" s="39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68"/>
      <c r="AF4" s="68"/>
      <c r="AG4" s="68"/>
      <c r="AH4" s="68"/>
      <c r="AI4" s="68"/>
      <c r="AJ4" s="68"/>
    </row>
    <row r="5" spans="1:39" x14ac:dyDescent="0.3">
      <c r="A5" s="39"/>
      <c r="B5" s="39"/>
      <c r="C5" s="39"/>
      <c r="D5" s="39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</row>
    <row r="6" spans="1:39" x14ac:dyDescent="0.3">
      <c r="A6" s="39"/>
      <c r="B6" s="39"/>
      <c r="C6" s="39"/>
      <c r="D6" s="39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  <c r="AI6" s="68"/>
      <c r="AJ6" s="68"/>
    </row>
    <row r="7" spans="1:39" x14ac:dyDescent="0.3">
      <c r="A7" s="39"/>
      <c r="B7" s="39"/>
      <c r="C7" s="39"/>
      <c r="D7" s="39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8"/>
      <c r="AJ7" s="68"/>
    </row>
    <row r="8" spans="1:39" x14ac:dyDescent="0.3">
      <c r="A8" s="39"/>
      <c r="B8" s="39"/>
      <c r="C8" s="39"/>
      <c r="D8" s="39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8"/>
      <c r="AJ8" s="68"/>
    </row>
    <row r="9" spans="1:39" x14ac:dyDescent="0.3">
      <c r="A9" s="39"/>
      <c r="B9" s="39"/>
      <c r="C9" s="39"/>
      <c r="D9" s="39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  <c r="AE9" s="68"/>
      <c r="AF9" s="68"/>
      <c r="AG9" s="68"/>
      <c r="AH9" s="68"/>
      <c r="AI9" s="68"/>
      <c r="AJ9" s="68"/>
    </row>
    <row r="10" spans="1:39" ht="18.75" x14ac:dyDescent="0.3">
      <c r="A10" s="39"/>
      <c r="B10" s="39"/>
      <c r="C10" s="39"/>
      <c r="D10" s="39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112" t="s">
        <v>483</v>
      </c>
      <c r="AG10" s="112">
        <f>COUNTA(AF12:AF25)</f>
        <v>14</v>
      </c>
      <c r="AH10" s="112">
        <f>COUNTA(AG12:AG25)</f>
        <v>14</v>
      </c>
      <c r="AI10" s="45">
        <f ca="1">TODAY()</f>
        <v>45862</v>
      </c>
      <c r="AJ10" s="68"/>
    </row>
    <row r="11" spans="1:39" ht="18.75" x14ac:dyDescent="0.3">
      <c r="A11" s="39"/>
      <c r="B11" s="39"/>
      <c r="C11" s="39"/>
      <c r="D11" s="39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198" t="s">
        <v>39</v>
      </c>
      <c r="AG11" s="199" t="s">
        <v>484</v>
      </c>
      <c r="AH11" s="199" t="s">
        <v>280</v>
      </c>
      <c r="AI11" s="200" t="s">
        <v>485</v>
      </c>
      <c r="AJ11" s="68"/>
    </row>
    <row r="12" spans="1:39" x14ac:dyDescent="0.3">
      <c r="A12" s="39"/>
      <c r="B12" s="39"/>
      <c r="C12" s="39"/>
      <c r="D12" s="39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201" t="s">
        <v>78</v>
      </c>
      <c r="AG12" s="202" t="str">
        <f>IFERROR(IF(VLOOKUP(Tabela2[[#This Row],[Gerador]],Entrada_e_saida[[#All],[GERADOR]:[HORIMETRO DE SAÍDA]],4,0) = "CASA","OK","CONFLITO"),"")</f>
        <v>OK</v>
      </c>
      <c r="AH12" s="203" t="s">
        <v>78</v>
      </c>
      <c r="AI12" s="204" t="str">
        <f>IFERROR(IF(VLOOKUP(Tabela2[[#This Row],[CASA]],$AF$12:$AF$32,1,0)&lt;&gt;"", "", "VALOR NÃO ENCONTRADO"), "VALOR NÃO ENCONTRADO")</f>
        <v/>
      </c>
      <c r="AJ12" s="68"/>
    </row>
    <row r="13" spans="1:39" x14ac:dyDescent="0.3">
      <c r="A13" s="39"/>
      <c r="B13" s="39"/>
      <c r="C13" s="39"/>
      <c r="D13" s="39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201" t="s">
        <v>99</v>
      </c>
      <c r="AG13" s="202" t="str">
        <f>IFERROR(IF(VLOOKUP(Tabela2[[#This Row],[Gerador]],Entrada_e_saida[[#All],[GERADOR]:[HORIMETRO DE SAÍDA]],4,0) = "CASA","OK","CONFLITO"),"")</f>
        <v>OK</v>
      </c>
      <c r="AH13" s="203" t="s">
        <v>99</v>
      </c>
      <c r="AI13" s="204" t="str">
        <f>IFERROR(IF(VLOOKUP(Tabela2[[#This Row],[CASA]],$AF$12:$AF$32,1,0)&lt;&gt;"", "", "VALOR NÃO ENCONTRADO"), "VALOR NÃO ENCONTRADO")</f>
        <v/>
      </c>
      <c r="AJ13" s="68"/>
    </row>
    <row r="14" spans="1:39" x14ac:dyDescent="0.3">
      <c r="A14" s="39"/>
      <c r="B14" s="39"/>
      <c r="C14" s="39"/>
      <c r="D14" s="39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B14" s="68"/>
      <c r="AC14" s="68"/>
      <c r="AD14" s="68"/>
      <c r="AE14" s="68"/>
      <c r="AF14" s="201" t="s">
        <v>149</v>
      </c>
      <c r="AG14" s="202" t="str">
        <f>IFERROR(IF(VLOOKUP(Tabela2[[#This Row],[Gerador]],Entrada_e_saida[[#All],[GERADOR]:[HORIMETRO DE SAÍDA]],4,0) = "CASA","OK","CONFLITO"),"")</f>
        <v>OK</v>
      </c>
      <c r="AH14" s="203" t="s">
        <v>149</v>
      </c>
      <c r="AI14" s="204" t="str">
        <f>IFERROR(IF(VLOOKUP(Tabela2[[#This Row],[CASA]],$AF$12:$AF$32,1,0)&lt;&gt;"", "", "VALOR NÃO ENCONTRADO"), "VALOR NÃO ENCONTRADO")</f>
        <v/>
      </c>
      <c r="AJ14" s="68"/>
    </row>
    <row r="15" spans="1:39" x14ac:dyDescent="0.3">
      <c r="A15" s="39"/>
      <c r="B15" s="39"/>
      <c r="C15" s="39"/>
      <c r="D15" s="39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201" t="s">
        <v>154</v>
      </c>
      <c r="AG15" s="202" t="str">
        <f>IFERROR(IF(VLOOKUP(Tabela2[[#This Row],[Gerador]],Entrada_e_saida[[#All],[GERADOR]:[HORIMETRO DE SAÍDA]],4,0) = "CASA","OK","CONFLITO"),"")</f>
        <v>OK</v>
      </c>
      <c r="AH15" s="203" t="s">
        <v>154</v>
      </c>
      <c r="AI15" s="204" t="str">
        <f>IFERROR(IF(VLOOKUP(Tabela2[[#This Row],[CASA]],$AF$12:$AF$32,1,0)&lt;&gt;"", "", "VALOR NÃO ENCONTRADO"), "VALOR NÃO ENCONTRADO")</f>
        <v/>
      </c>
      <c r="AJ15" s="68"/>
    </row>
    <row r="16" spans="1:39" x14ac:dyDescent="0.3">
      <c r="A16" s="39"/>
      <c r="B16" s="39"/>
      <c r="C16" s="39"/>
      <c r="D16" s="39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201" t="s">
        <v>176</v>
      </c>
      <c r="AG16" s="202" t="str">
        <f>IFERROR(IF(VLOOKUP(Tabela2[[#This Row],[Gerador]],Entrada_e_saida[[#All],[GERADOR]:[HORIMETRO DE SAÍDA]],4,0) = "CASA","OK","CONFLITO"),"")</f>
        <v>CONFLITO</v>
      </c>
      <c r="AH16" s="203" t="s">
        <v>180</v>
      </c>
      <c r="AI16" s="204" t="str">
        <f>IFERROR(IF(VLOOKUP(Tabela2[[#This Row],[CASA]],$AF$12:$AF$32,1,0)&lt;&gt;"", "", "VALOR NÃO ENCONTRADO"), "VALOR NÃO ENCONTRADO")</f>
        <v/>
      </c>
      <c r="AJ16" s="68"/>
    </row>
    <row r="17" spans="1:39" x14ac:dyDescent="0.3">
      <c r="A17" s="39"/>
      <c r="B17" s="39"/>
      <c r="C17" s="39"/>
      <c r="D17" s="39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201" t="s">
        <v>180</v>
      </c>
      <c r="AG17" s="202" t="str">
        <f>IFERROR(IF(VLOOKUP(Tabela2[[#This Row],[Gerador]],Entrada_e_saida[[#All],[GERADOR]:[HORIMETRO DE SAÍDA]],4,0) = "CASA","OK","CONFLITO"),"")</f>
        <v>OK</v>
      </c>
      <c r="AH17" s="203" t="s">
        <v>204</v>
      </c>
      <c r="AI17" s="204" t="str">
        <f>IFERROR(IF(VLOOKUP(Tabela2[[#This Row],[CASA]],$AF$12:$AF$32,1,0)&lt;&gt;"", "", "VALOR NÃO ENCONTRADO"), "VALOR NÃO ENCONTRADO")</f>
        <v/>
      </c>
      <c r="AJ17" s="68"/>
      <c r="AM17" s="39"/>
    </row>
    <row r="18" spans="1:39" x14ac:dyDescent="0.3">
      <c r="A18" s="39"/>
      <c r="B18" s="39"/>
      <c r="C18" s="39"/>
      <c r="D18" s="39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201" t="s">
        <v>204</v>
      </c>
      <c r="AG18" s="202" t="str">
        <f>IFERROR(IF(VLOOKUP(Tabela2[[#This Row],[Gerador]],Entrada_e_saida[[#All],[GERADOR]:[HORIMETRO DE SAÍDA]],4,0) = "CASA","OK","CONFLITO"),"")</f>
        <v>CONFLITO</v>
      </c>
      <c r="AH18" s="203" t="s">
        <v>508</v>
      </c>
      <c r="AI18" s="204" t="str">
        <f>IFERROR(IF(VLOOKUP(Tabela2[[#This Row],[CASA]],$AF$12:$AF$32,1,0)&lt;&gt;"", "", "VALOR NÃO ENCONTRADO"), "VALOR NÃO ENCONTRADO")</f>
        <v/>
      </c>
      <c r="AJ18" s="68"/>
      <c r="AM18" s="39"/>
    </row>
    <row r="19" spans="1:39" x14ac:dyDescent="0.3">
      <c r="A19" s="39"/>
      <c r="B19" s="39"/>
      <c r="C19" s="39"/>
      <c r="D19" s="39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201" t="s">
        <v>214</v>
      </c>
      <c r="AG19" s="202" t="str">
        <f>IFERROR(IF(VLOOKUP(Tabela2[[#This Row],[Gerador]],Entrada_e_saida[[#All],[GERADOR]:[HORIMETRO DE SAÍDA]],4,0) = "CASA","OK","CONFLITO"),"")</f>
        <v>CONFLITO</v>
      </c>
      <c r="AH19" s="203" t="s">
        <v>254</v>
      </c>
      <c r="AI19" s="204" t="str">
        <f>IFERROR(IF(VLOOKUP(Tabela2[[#This Row],[CASA]],$AF$12:$AF$32,1,0)&lt;&gt;"", "", "VALOR NÃO ENCONTRADO"), "VALOR NÃO ENCONTRADO")</f>
        <v/>
      </c>
      <c r="AJ19" s="68"/>
      <c r="AM19" s="39"/>
    </row>
    <row r="20" spans="1:39" x14ac:dyDescent="0.3">
      <c r="A20" s="39"/>
      <c r="B20" s="39"/>
      <c r="C20" s="39"/>
      <c r="D20" s="39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201" t="s">
        <v>508</v>
      </c>
      <c r="AG20" s="202" t="str">
        <f>IFERROR(IF(VLOOKUP(Tabela2[[#This Row],[Gerador]],Entrada_e_saida[[#All],[GERADOR]:[HORIMETRO DE SAÍDA]],4,0) = "CASA","OK","CONFLITO"),"")</f>
        <v>OK</v>
      </c>
      <c r="AH20" s="203" t="s">
        <v>259</v>
      </c>
      <c r="AI20" s="204" t="str">
        <f>IFERROR(IF(VLOOKUP(Tabela2[[#This Row],[CASA]],$AF$12:$AF$32,1,0)&lt;&gt;"", "", "VALOR NÃO ENCONTRADO"), "VALOR NÃO ENCONTRADO")</f>
        <v/>
      </c>
      <c r="AJ20" s="68"/>
      <c r="AM20" s="39"/>
    </row>
    <row r="21" spans="1:39" x14ac:dyDescent="0.3">
      <c r="A21" s="39"/>
      <c r="B21" s="39"/>
      <c r="C21" s="39"/>
      <c r="D21" s="39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201" t="s">
        <v>224</v>
      </c>
      <c r="AG21" s="202" t="str">
        <f>IFERROR(IF(VLOOKUP(Tabela2[[#This Row],[Gerador]],Entrada_e_saida[[#All],[GERADOR]:[HORIMETRO DE SAÍDA]],4,0) = "CASA","OK","CONFLITO"),"")</f>
        <v>CONFLITO</v>
      </c>
      <c r="AH21" s="203" t="s">
        <v>293</v>
      </c>
      <c r="AI21" s="204" t="str">
        <f>IFERROR(IF(VLOOKUP(Tabela2[[#This Row],[CASA]],$AF$12:$AF$32,1,0)&lt;&gt;"", "", "VALOR NÃO ENCONTRADO"), "VALOR NÃO ENCONTRADO")</f>
        <v/>
      </c>
      <c r="AJ21" s="68"/>
      <c r="AM21" s="39"/>
    </row>
    <row r="22" spans="1:39" x14ac:dyDescent="0.3">
      <c r="A22" s="39"/>
      <c r="B22" s="39"/>
      <c r="C22" s="39"/>
      <c r="D22" s="39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201" t="s">
        <v>259</v>
      </c>
      <c r="AG22" s="202" t="str">
        <f>IFERROR(IF(VLOOKUP(Tabela2[[#This Row],[Gerador]],Entrada_e_saida[[#All],[GERADOR]:[HORIMETRO DE SAÍDA]],4,0) = "CASA","OK","CONFLITO"),"")</f>
        <v>OK</v>
      </c>
      <c r="AH22" s="203" t="s">
        <v>260</v>
      </c>
      <c r="AI22" s="204" t="str">
        <f>IFERROR(IF(VLOOKUP(Tabela2[[#This Row],[CASA]],$AF$12:$AF$32,1,0)&lt;&gt;"", "", "VALOR NÃO ENCONTRADO"), "VALOR NÃO ENCONTRADO")</f>
        <v>VALOR NÃO ENCONTRADO</v>
      </c>
      <c r="AJ22" s="68"/>
      <c r="AM22" s="39"/>
    </row>
    <row r="23" spans="1:39" x14ac:dyDescent="0.3">
      <c r="A23" s="39"/>
      <c r="B23" s="39"/>
      <c r="C23" s="39"/>
      <c r="D23" s="39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201" t="s">
        <v>293</v>
      </c>
      <c r="AG23" s="202" t="str">
        <f>IFERROR(IF(VLOOKUP(Tabela2[[#This Row],[Gerador]],Entrada_e_saida[[#All],[GERADOR]:[HORIMETRO DE SAÍDA]],4,0) = "CASA","OK","CONFLITO"),"")</f>
        <v>OK</v>
      </c>
      <c r="AH23" s="203" t="s">
        <v>9</v>
      </c>
      <c r="AI23" s="204" t="str">
        <f>IFERROR(IF(VLOOKUP(Tabela2[[#This Row],[CASA]],$AF$12:$AF$32,1,0)&lt;&gt;"", "", "VALOR NÃO ENCONTRADO"), "VALOR NÃO ENCONTRADO")</f>
        <v/>
      </c>
      <c r="AJ23" s="68"/>
      <c r="AM23" s="39"/>
    </row>
    <row r="24" spans="1:39" x14ac:dyDescent="0.3">
      <c r="A24" s="39"/>
      <c r="B24" s="39"/>
      <c r="C24" s="39"/>
      <c r="D24" s="39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201" t="s">
        <v>254</v>
      </c>
      <c r="AG24" s="202" t="str">
        <f>IFERROR(IF(VLOOKUP(Tabela2[[#This Row],[Gerador]],Entrada_e_saida[[#All],[GERADOR]:[HORIMETRO DE SAÍDA]],4,0) = "CASA","OK","CONFLITO"),"")</f>
        <v>OK</v>
      </c>
      <c r="AH24" s="203" t="s">
        <v>201</v>
      </c>
      <c r="AI24" s="204" t="str">
        <f>IFERROR(IF(VLOOKUP(Tabela2[[#This Row],[CASA]],$AF$12:$AF$32,1,0)&lt;&gt;"", "", "VALOR NÃO ENCONTRADO"), "VALOR NÃO ENCONTRADO")</f>
        <v/>
      </c>
      <c r="AJ24" s="68"/>
      <c r="AM24" s="39"/>
    </row>
    <row r="25" spans="1:39" x14ac:dyDescent="0.3">
      <c r="A25" s="39"/>
      <c r="B25" s="39"/>
      <c r="C25" s="39"/>
      <c r="D25" s="39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201" t="s">
        <v>9</v>
      </c>
      <c r="AG25" s="202" t="str">
        <f>IFERROR(IF(VLOOKUP(Tabela2[[#This Row],[Gerador]],Entrada_e_saida[[#All],[GERADOR]:[HORIMETRO DE SAÍDA]],4,0) = "CASA","OK","CONFLITO"),"")</f>
        <v>OK</v>
      </c>
      <c r="AH25" s="203" t="s">
        <v>14</v>
      </c>
      <c r="AI25" s="204" t="str">
        <f>IFERROR(IF(VLOOKUP(Tabela2[[#This Row],[CASA]],$AF$12:$AF$32,1,0)&lt;&gt;"", "", "VALOR NÃO ENCONTRADO"), "VALOR NÃO ENCONTRADO")</f>
        <v/>
      </c>
      <c r="AJ25" s="68"/>
      <c r="AM25" s="39"/>
    </row>
    <row r="26" spans="1:39" x14ac:dyDescent="0.3">
      <c r="A26" s="39"/>
      <c r="B26" s="39"/>
      <c r="C26" s="39"/>
      <c r="D26" s="39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201" t="s">
        <v>263</v>
      </c>
      <c r="AG26" s="202" t="str">
        <f>IFERROR(IF(VLOOKUP(Tabela2[[#This Row],[Gerador]],Entrada_e_saida[[#All],[GERADOR]:[HORIMETRO DE SAÍDA]],4,0) = "CASA","OK","CONFLITO"),"")</f>
        <v>OK</v>
      </c>
      <c r="AH26" s="203" t="s">
        <v>16</v>
      </c>
      <c r="AI26" s="204" t="str">
        <f>IFERROR(IF(VLOOKUP(Tabela2[[#This Row],[CASA]],$AF$12:$AF$32,1,0)&lt;&gt;"", "", "VALOR NÃO ENCONTRADO"), "VALOR NÃO ENCONTRADO")</f>
        <v/>
      </c>
      <c r="AJ26" s="68"/>
      <c r="AM26" s="39"/>
    </row>
    <row r="27" spans="1:39" x14ac:dyDescent="0.3">
      <c r="A27" s="39"/>
      <c r="B27" s="39"/>
      <c r="C27" s="39"/>
      <c r="D27" s="39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201" t="s">
        <v>201</v>
      </c>
      <c r="AG27" s="202" t="str">
        <f>IFERROR(IF(VLOOKUP(Tabela2[[#This Row],[Gerador]],Entrada_e_saida[[#All],[GERADOR]:[HORIMETRO DE SAÍDA]],4,0) = "CASA","OK","CONFLITO"),"")</f>
        <v>OK</v>
      </c>
      <c r="AH27" s="203" t="s">
        <v>528</v>
      </c>
      <c r="AI27" s="204" t="str">
        <f>IFERROR(IF(VLOOKUP(Tabela2[[#This Row],[CASA]],$AF$12:$AF$32,1,0)&lt;&gt;"", "", "VALOR NÃO ENCONTRADO"), "VALOR NÃO ENCONTRADO")</f>
        <v/>
      </c>
      <c r="AJ27" s="68"/>
      <c r="AM27" s="39"/>
    </row>
    <row r="28" spans="1:39" x14ac:dyDescent="0.3">
      <c r="A28" s="39"/>
      <c r="B28" s="39"/>
      <c r="C28" s="39"/>
      <c r="D28" s="39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201" t="s">
        <v>14</v>
      </c>
      <c r="AG28" s="202" t="str">
        <f>IFERROR(IF(VLOOKUP(Tabela2[[#This Row],[Gerador]],Entrada_e_saida[[#All],[GERADOR]:[HORIMETRO DE SAÍDA]],4,0) = "CASA","OK","CONFLITO"),"")</f>
        <v>OK</v>
      </c>
      <c r="AH28" s="203" t="s">
        <v>852</v>
      </c>
      <c r="AI28" s="204" t="str">
        <f>IFERROR(IF(VLOOKUP(Tabela2[[#This Row],[CASA]],$AF$12:$AF$32,1,0)&lt;&gt;"", "", "VALOR NÃO ENCONTRADO"), "VALOR NÃO ENCONTRADO")</f>
        <v/>
      </c>
      <c r="AJ28" s="68"/>
      <c r="AM28" s="39"/>
    </row>
    <row r="29" spans="1:39" x14ac:dyDescent="0.3">
      <c r="A29" s="39"/>
      <c r="B29" s="39"/>
      <c r="C29" s="39"/>
      <c r="D29" s="39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201" t="s">
        <v>16</v>
      </c>
      <c r="AG29" s="202" t="str">
        <f>IFERROR(IF(VLOOKUP(Tabela2[[#This Row],[Gerador]],Entrada_e_saida[[#All],[GERADOR]:[HORIMETRO DE SAÍDA]],4,0) = "CASA","OK","CONFLITO"),"")</f>
        <v>OK</v>
      </c>
      <c r="AH29" s="203" t="s">
        <v>263</v>
      </c>
      <c r="AI29" s="204" t="str">
        <f>IFERROR(IF(VLOOKUP(Tabela2[[#This Row],[CASA]],$AF$12:$AF$32,1,0)&lt;&gt;"", "", "VALOR NÃO ENCONTRADO"), "VALOR NÃO ENCONTRADO")</f>
        <v/>
      </c>
      <c r="AJ29" s="68"/>
      <c r="AM29" s="39"/>
    </row>
    <row r="30" spans="1:39" x14ac:dyDescent="0.3">
      <c r="A30" s="39"/>
      <c r="B30" s="39"/>
      <c r="C30" s="39"/>
      <c r="D30" s="39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201" t="s">
        <v>528</v>
      </c>
      <c r="AG30" s="202" t="str">
        <f>IFERROR(IF(VLOOKUP(Tabela2[[#This Row],[Gerador]],Entrada_e_saida[[#All],[GERADOR]:[HORIMETRO DE SAÍDA]],4,0) = "CASA","OK","CONFLITO"),"")</f>
        <v>OK</v>
      </c>
      <c r="AH30" s="203"/>
      <c r="AI30" s="204"/>
      <c r="AJ30" s="68"/>
      <c r="AM30" s="39"/>
    </row>
    <row r="31" spans="1:39" x14ac:dyDescent="0.3">
      <c r="A31" s="39"/>
      <c r="B31" s="39"/>
      <c r="C31" s="39"/>
      <c r="D31" s="39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203" t="s">
        <v>852</v>
      </c>
      <c r="AG31" s="202" t="str">
        <f>IFERROR(IF(VLOOKUP(Tabela2[[#This Row],[Gerador]],Entrada_e_saida[[#All],[GERADOR]:[HORIMETRO DE SAÍDA]],4,0) = "CASA","OK","CONFLITO"),"")</f>
        <v>OK</v>
      </c>
      <c r="AH31" s="205"/>
      <c r="AI31" s="206"/>
      <c r="AJ31" s="68"/>
      <c r="AM31" s="39"/>
    </row>
    <row r="32" spans="1:39" x14ac:dyDescent="0.3">
      <c r="A32" s="39"/>
      <c r="B32" s="39"/>
      <c r="C32" s="39"/>
      <c r="D32" s="39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68"/>
      <c r="AF32" s="201"/>
      <c r="AG32" s="202" t="str">
        <f>IFERROR(IF(VLOOKUP(Tabela2[[#This Row],[Gerador]],Entrada_e_saida[[#All],[GERADOR]:[HORIMETRO DE SAÍDA]],4,0) = "CASA","OK","CONFLITO"),"")</f>
        <v/>
      </c>
      <c r="AH32" s="203"/>
      <c r="AI32" s="207"/>
      <c r="AJ32" s="68"/>
      <c r="AM32" s="39"/>
    </row>
    <row r="33" spans="1:39" x14ac:dyDescent="0.3">
      <c r="A33" s="39"/>
      <c r="B33" s="39"/>
      <c r="C33" s="39"/>
      <c r="D33" s="39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  <c r="AC33" s="68"/>
      <c r="AD33" s="68"/>
      <c r="AE33" s="68"/>
      <c r="AF33" s="68"/>
      <c r="AG33" s="68"/>
      <c r="AH33" s="68"/>
      <c r="AI33" s="68"/>
      <c r="AJ33" s="68"/>
      <c r="AM33" s="39"/>
    </row>
    <row r="34" spans="1:39" x14ac:dyDescent="0.3">
      <c r="A34" s="39"/>
      <c r="B34" s="39"/>
      <c r="C34" s="39"/>
      <c r="D34" s="39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  <c r="AD34" s="68"/>
      <c r="AE34" s="68"/>
      <c r="AF34" s="68"/>
      <c r="AG34" s="68"/>
      <c r="AH34" s="68"/>
      <c r="AI34" s="68"/>
      <c r="AJ34" s="68"/>
      <c r="AM34" s="39"/>
    </row>
    <row r="35" spans="1:39" x14ac:dyDescent="0.3">
      <c r="A35" s="39"/>
      <c r="B35" s="39"/>
      <c r="C35" s="39"/>
      <c r="D35" s="39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  <c r="AH35" s="68"/>
      <c r="AI35" s="68"/>
      <c r="AJ35" s="68"/>
      <c r="AM35" s="39"/>
    </row>
    <row r="36" spans="1:39" x14ac:dyDescent="0.3">
      <c r="A36" s="39"/>
      <c r="B36" s="39"/>
      <c r="C36" s="39"/>
      <c r="D36" s="39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68"/>
      <c r="AE36" s="68"/>
      <c r="AF36" s="68"/>
      <c r="AG36" s="68"/>
      <c r="AH36" s="68"/>
      <c r="AI36" s="68"/>
      <c r="AJ36" s="68"/>
      <c r="AM36" s="39"/>
    </row>
    <row r="37" spans="1:39" x14ac:dyDescent="0.3">
      <c r="A37" s="39"/>
      <c r="B37" s="39"/>
      <c r="C37" s="39"/>
      <c r="D37" s="39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M37" s="39"/>
    </row>
    <row r="38" spans="1:39" x14ac:dyDescent="0.3">
      <c r="A38" s="39"/>
      <c r="B38" s="39"/>
      <c r="C38" s="39"/>
      <c r="D38" s="39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  <c r="AC38" s="68"/>
      <c r="AD38" s="68"/>
      <c r="AE38" s="68"/>
      <c r="AF38" s="68"/>
      <c r="AG38" s="68"/>
      <c r="AH38" s="68"/>
      <c r="AI38" s="68"/>
      <c r="AJ38" s="68"/>
      <c r="AM38" s="39"/>
    </row>
    <row r="39" spans="1:39" x14ac:dyDescent="0.3">
      <c r="A39" s="39"/>
      <c r="B39" s="39"/>
      <c r="C39" s="39"/>
      <c r="D39" s="39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68"/>
      <c r="AI39" s="68"/>
      <c r="AJ39" s="68"/>
      <c r="AM39" s="39"/>
    </row>
    <row r="40" spans="1:39" x14ac:dyDescent="0.3">
      <c r="A40" s="39"/>
      <c r="B40" s="39"/>
      <c r="C40" s="39"/>
      <c r="D40" s="39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  <c r="AJ40" s="68"/>
      <c r="AM40" s="39"/>
    </row>
    <row r="41" spans="1:39" x14ac:dyDescent="0.3">
      <c r="A41" s="39"/>
      <c r="B41" s="39"/>
      <c r="C41" s="39"/>
      <c r="D41" s="39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  <c r="AJ41" s="68"/>
      <c r="AM41" s="39"/>
    </row>
    <row r="42" spans="1:39" x14ac:dyDescent="0.3">
      <c r="A42" s="39"/>
      <c r="B42" s="39"/>
      <c r="C42" s="39"/>
      <c r="D42" s="39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  <c r="AD42" s="68"/>
      <c r="AE42" s="68"/>
      <c r="AF42" s="68"/>
      <c r="AG42" s="68"/>
      <c r="AH42" s="68"/>
      <c r="AI42" s="68"/>
      <c r="AJ42" s="68"/>
      <c r="AM42" s="39"/>
    </row>
    <row r="43" spans="1:39" x14ac:dyDescent="0.3">
      <c r="A43" s="39"/>
      <c r="B43" s="39"/>
      <c r="C43" s="39"/>
      <c r="D43" s="39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</row>
    <row r="44" spans="1:39" x14ac:dyDescent="0.3">
      <c r="A44" s="39"/>
      <c r="B44" s="39"/>
      <c r="C44" s="39"/>
      <c r="D44" s="39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  <c r="AJ44" s="68"/>
    </row>
    <row r="45" spans="1:39" x14ac:dyDescent="0.3">
      <c r="A45" s="39"/>
      <c r="B45" s="39"/>
      <c r="C45" s="39"/>
      <c r="D45" s="39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  <c r="AJ45" s="68"/>
    </row>
    <row r="46" spans="1:39" x14ac:dyDescent="0.3">
      <c r="A46" s="39"/>
      <c r="B46" s="39"/>
      <c r="C46" s="39"/>
      <c r="D46" s="39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8"/>
      <c r="AI46" s="68"/>
      <c r="AJ46" s="68"/>
    </row>
    <row r="47" spans="1:39" x14ac:dyDescent="0.3">
      <c r="A47" s="39"/>
      <c r="B47" s="39"/>
      <c r="C47" s="39"/>
      <c r="D47" s="39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</row>
    <row r="48" spans="1:39" x14ac:dyDescent="0.3">
      <c r="A48" s="39"/>
      <c r="B48" s="39"/>
      <c r="C48" s="39"/>
      <c r="D48" s="39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  <c r="AH48" s="68"/>
      <c r="AI48" s="68"/>
      <c r="AJ48" s="68"/>
    </row>
    <row r="49" spans="1:37" x14ac:dyDescent="0.3">
      <c r="A49" s="39"/>
      <c r="B49" s="39"/>
      <c r="C49" s="39"/>
      <c r="D49" s="39"/>
      <c r="F49" s="69"/>
      <c r="G49" s="69"/>
      <c r="H49" s="69"/>
      <c r="I49" s="69"/>
      <c r="J49" s="69"/>
      <c r="K49" s="69"/>
      <c r="L49" s="69"/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69"/>
      <c r="Y49" s="69"/>
      <c r="Z49" s="69"/>
      <c r="AA49" s="69"/>
      <c r="AB49" s="69"/>
      <c r="AC49" s="69"/>
      <c r="AD49" s="69"/>
      <c r="AE49" s="69"/>
      <c r="AF49" s="69"/>
      <c r="AG49" s="69"/>
      <c r="AH49" s="69"/>
      <c r="AI49" s="69"/>
      <c r="AJ49" s="69"/>
    </row>
    <row r="50" spans="1:37" x14ac:dyDescent="0.3">
      <c r="A50" s="39"/>
      <c r="B50" s="39"/>
      <c r="C50" s="39"/>
      <c r="D50" s="39"/>
    </row>
    <row r="51" spans="1:37" x14ac:dyDescent="0.3">
      <c r="A51" s="39"/>
      <c r="B51" s="39"/>
      <c r="C51" s="39"/>
      <c r="D51" s="39"/>
    </row>
    <row r="52" spans="1:37" x14ac:dyDescent="0.3">
      <c r="A52" s="39"/>
      <c r="B52" s="39"/>
      <c r="C52" s="39"/>
      <c r="D52" s="39"/>
    </row>
    <row r="53" spans="1:37" x14ac:dyDescent="0.3">
      <c r="A53" s="39"/>
      <c r="B53" s="39"/>
      <c r="C53" s="39"/>
      <c r="D53" s="39"/>
    </row>
    <row r="54" spans="1:37" x14ac:dyDescent="0.3">
      <c r="A54" s="39"/>
      <c r="B54" s="39"/>
      <c r="C54" s="39"/>
      <c r="D54" s="39"/>
    </row>
    <row r="55" spans="1:37" x14ac:dyDescent="0.3">
      <c r="A55" s="39"/>
      <c r="B55" s="39"/>
      <c r="C55" s="39"/>
      <c r="D55" s="39"/>
    </row>
    <row r="56" spans="1:37" x14ac:dyDescent="0.3">
      <c r="A56" s="39"/>
      <c r="B56" s="39"/>
      <c r="C56" s="39"/>
      <c r="D56" s="39"/>
    </row>
    <row r="57" spans="1:37" x14ac:dyDescent="0.3">
      <c r="A57" s="39"/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</row>
    <row r="58" spans="1:37" x14ac:dyDescent="0.3">
      <c r="A58" s="39"/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</row>
  </sheetData>
  <phoneticPr fontId="9" type="noConversion"/>
  <conditionalFormatting sqref="AG12:AG32">
    <cfRule type="cellIs" dxfId="62" priority="3" operator="equal">
      <formula>"CONFLITO"</formula>
    </cfRule>
  </conditionalFormatting>
  <conditionalFormatting sqref="AI12:AI32">
    <cfRule type="cellIs" dxfId="61" priority="2" operator="equal">
      <formula>"VALOR NÃO ENCONTRADO"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B9F98-4148-4E38-835F-5AB229E44F0B}">
  <sheetPr codeName="Planilha5">
    <pageSetUpPr fitToPage="1"/>
  </sheetPr>
  <dimension ref="A1:BA108"/>
  <sheetViews>
    <sheetView showGridLines="0" zoomScale="70" zoomScaleNormal="70" workbookViewId="0"/>
  </sheetViews>
  <sheetFormatPr defaultColWidth="0" defaultRowHeight="39" customHeight="1" x14ac:dyDescent="0.25"/>
  <cols>
    <col min="1" max="1" width="2.7109375" style="53" bestFit="1" customWidth="1"/>
    <col min="2" max="3" width="8.85546875" style="53" customWidth="1"/>
    <col min="4" max="4" width="18.140625" style="53" customWidth="1"/>
    <col min="5" max="5" width="11.85546875" style="58" customWidth="1"/>
    <col min="6" max="6" width="17.5703125" style="58" bestFit="1" customWidth="1"/>
    <col min="7" max="7" width="67.140625" style="58" bestFit="1" customWidth="1"/>
    <col min="8" max="8" width="20.140625" style="104" bestFit="1" customWidth="1"/>
    <col min="9" max="9" width="30.28515625" style="58" bestFit="1" customWidth="1"/>
    <col min="10" max="10" width="86.28515625" style="58" bestFit="1" customWidth="1"/>
    <col min="11" max="11" width="40.140625" style="58" bestFit="1" customWidth="1"/>
    <col min="12" max="12" width="82" style="58" bestFit="1" customWidth="1"/>
    <col min="13" max="13" width="43.7109375" style="58" bestFit="1" customWidth="1"/>
    <col min="14" max="14" width="26.42578125" style="58" bestFit="1" customWidth="1"/>
    <col min="15" max="15" width="18.42578125" style="58" bestFit="1" customWidth="1"/>
    <col min="16" max="17" width="8.85546875" style="58" customWidth="1"/>
    <col min="18" max="18" width="8.85546875" style="53" customWidth="1"/>
    <col min="19" max="19" width="8.85546875" style="58" hidden="1" customWidth="1"/>
    <col min="20" max="20" width="22.28515625" style="58" hidden="1" customWidth="1"/>
    <col min="21" max="24" width="8.85546875" style="58" hidden="1" customWidth="1"/>
    <col min="25" max="25" width="8.85546875" style="53" hidden="1" customWidth="1"/>
    <col min="26" max="26" width="0" style="58" hidden="1" customWidth="1"/>
    <col min="27" max="16384" width="0" style="58" hidden="1"/>
  </cols>
  <sheetData>
    <row r="1" spans="1:53" ht="39" customHeight="1" x14ac:dyDescent="0.25">
      <c r="A1" s="53" t="s">
        <v>199</v>
      </c>
      <c r="E1" s="53"/>
      <c r="F1" s="53"/>
      <c r="G1" s="53"/>
      <c r="H1" s="103"/>
      <c r="I1" s="53"/>
      <c r="J1" s="53"/>
      <c r="K1" s="53"/>
      <c r="L1" s="53"/>
      <c r="M1" s="53"/>
      <c r="N1" s="53"/>
      <c r="O1" s="53"/>
      <c r="P1" s="53"/>
      <c r="Q1" s="53"/>
      <c r="S1" s="53"/>
      <c r="T1" s="53"/>
      <c r="U1" s="53"/>
      <c r="V1" s="53"/>
      <c r="W1" s="53"/>
      <c r="X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  <c r="AY1" s="53"/>
      <c r="AZ1" s="53"/>
      <c r="BA1" s="53"/>
    </row>
    <row r="4" spans="1:53" ht="39" customHeight="1" x14ac:dyDescent="0.25">
      <c r="F4" s="84" t="s">
        <v>486</v>
      </c>
      <c r="G4" s="84" t="s">
        <v>487</v>
      </c>
      <c r="H4" s="105" t="s">
        <v>488</v>
      </c>
      <c r="I4" s="84" t="s">
        <v>489</v>
      </c>
      <c r="J4" s="84" t="s">
        <v>490</v>
      </c>
      <c r="K4" s="84" t="s">
        <v>491</v>
      </c>
      <c r="L4" s="85" t="s">
        <v>492</v>
      </c>
      <c r="M4" s="84" t="s">
        <v>493</v>
      </c>
      <c r="N4" s="84" t="s">
        <v>275</v>
      </c>
      <c r="O4" s="84" t="s">
        <v>909</v>
      </c>
      <c r="R4" s="58"/>
      <c r="U4" s="53"/>
      <c r="V4" s="53"/>
      <c r="Y4" s="58"/>
      <c r="AC4" s="53"/>
    </row>
    <row r="5" spans="1:53" ht="39" customHeight="1" x14ac:dyDescent="0.25">
      <c r="F5" s="86">
        <v>2</v>
      </c>
      <c r="G5" s="89" t="s">
        <v>37</v>
      </c>
      <c r="H5" s="94">
        <v>45727</v>
      </c>
      <c r="I5" s="94"/>
      <c r="J5" s="87" t="s">
        <v>310</v>
      </c>
      <c r="K5" s="87" t="s">
        <v>35</v>
      </c>
      <c r="L5" s="86" t="s">
        <v>494</v>
      </c>
      <c r="M5" s="86"/>
      <c r="N5" s="134"/>
      <c r="O5" s="134"/>
      <c r="R5" s="58"/>
      <c r="U5" s="53"/>
      <c r="V5" s="53"/>
      <c r="Y5" s="58"/>
      <c r="AC5" s="53"/>
    </row>
    <row r="6" spans="1:53" ht="39" customHeight="1" x14ac:dyDescent="0.25">
      <c r="F6" s="86">
        <f>F5+1</f>
        <v>3</v>
      </c>
      <c r="G6" s="89" t="s">
        <v>48</v>
      </c>
      <c r="H6" s="90">
        <v>45811</v>
      </c>
      <c r="I6" s="88"/>
      <c r="J6" s="88" t="s">
        <v>495</v>
      </c>
      <c r="K6" s="86" t="s">
        <v>109</v>
      </c>
      <c r="L6" s="86"/>
      <c r="M6" s="86"/>
      <c r="N6" s="86"/>
      <c r="O6" s="86"/>
      <c r="R6" s="58"/>
      <c r="U6" s="53"/>
      <c r="V6" s="53"/>
      <c r="Y6" s="58"/>
      <c r="AC6" s="53"/>
    </row>
    <row r="7" spans="1:53" ht="39" customHeight="1" x14ac:dyDescent="0.25">
      <c r="F7" s="86">
        <f t="shared" ref="F7:F71" si="0">F6+1</f>
        <v>4</v>
      </c>
      <c r="G7" s="89" t="s">
        <v>58</v>
      </c>
      <c r="H7" s="94">
        <v>45652</v>
      </c>
      <c r="I7" s="91"/>
      <c r="J7" s="88" t="s">
        <v>357</v>
      </c>
      <c r="K7" s="88" t="s">
        <v>57</v>
      </c>
      <c r="L7" s="86"/>
      <c r="M7" s="86"/>
      <c r="N7" s="86"/>
      <c r="O7" s="86"/>
      <c r="R7" s="58"/>
      <c r="U7" s="53"/>
      <c r="V7" s="53"/>
      <c r="Y7" s="58"/>
      <c r="AC7" s="53"/>
    </row>
    <row r="8" spans="1:53" ht="39" customHeight="1" x14ac:dyDescent="0.25">
      <c r="F8" s="86">
        <f t="shared" si="0"/>
        <v>5</v>
      </c>
      <c r="G8" s="89" t="s">
        <v>68</v>
      </c>
      <c r="H8" s="94">
        <v>45785</v>
      </c>
      <c r="I8" s="88"/>
      <c r="J8" s="87" t="s">
        <v>892</v>
      </c>
      <c r="K8" s="86" t="s">
        <v>47</v>
      </c>
      <c r="L8" s="86"/>
      <c r="M8" s="86">
        <v>5576</v>
      </c>
      <c r="N8" s="86"/>
      <c r="O8" s="86"/>
      <c r="R8" s="58"/>
      <c r="U8" s="53"/>
      <c r="V8" s="53"/>
      <c r="Y8" s="58"/>
      <c r="AC8" s="53"/>
    </row>
    <row r="9" spans="1:53" ht="39" customHeight="1" x14ac:dyDescent="0.25">
      <c r="F9" s="86">
        <f t="shared" si="0"/>
        <v>6</v>
      </c>
      <c r="G9" s="89" t="s">
        <v>78</v>
      </c>
      <c r="H9" s="90">
        <v>45829</v>
      </c>
      <c r="I9" s="88"/>
      <c r="J9" s="90" t="s">
        <v>280</v>
      </c>
      <c r="K9" s="90" t="s">
        <v>47</v>
      </c>
      <c r="L9" s="86"/>
      <c r="M9" s="86"/>
      <c r="N9" s="86"/>
      <c r="O9" s="86"/>
      <c r="R9" s="58"/>
      <c r="U9" s="53"/>
      <c r="V9" s="53"/>
      <c r="Y9" s="58"/>
      <c r="AC9" s="53"/>
    </row>
    <row r="10" spans="1:53" ht="39" customHeight="1" x14ac:dyDescent="0.25">
      <c r="F10" s="86">
        <f t="shared" si="0"/>
        <v>7</v>
      </c>
      <c r="G10" s="89" t="s">
        <v>87</v>
      </c>
      <c r="H10" s="90">
        <v>45685</v>
      </c>
      <c r="I10" s="91"/>
      <c r="J10" s="86" t="s">
        <v>77</v>
      </c>
      <c r="K10" s="86" t="s">
        <v>77</v>
      </c>
      <c r="L10" s="86"/>
      <c r="M10" s="120">
        <v>353</v>
      </c>
      <c r="N10" s="86"/>
      <c r="O10" s="86"/>
      <c r="R10" s="58"/>
      <c r="U10" s="53"/>
      <c r="V10" s="53"/>
      <c r="Y10" s="58"/>
      <c r="AC10" s="53"/>
    </row>
    <row r="11" spans="1:53" ht="39" customHeight="1" x14ac:dyDescent="0.25">
      <c r="F11" s="86">
        <f t="shared" si="0"/>
        <v>8</v>
      </c>
      <c r="G11" s="89" t="s">
        <v>99</v>
      </c>
      <c r="H11" s="90">
        <v>45679</v>
      </c>
      <c r="I11" s="92"/>
      <c r="J11" s="86" t="s">
        <v>280</v>
      </c>
      <c r="K11" s="86" t="s">
        <v>47</v>
      </c>
      <c r="L11" s="86"/>
      <c r="M11" s="86"/>
      <c r="N11" s="86"/>
      <c r="O11" s="86"/>
      <c r="R11" s="58"/>
      <c r="U11" s="53"/>
      <c r="V11" s="53"/>
      <c r="Y11" s="58"/>
      <c r="AC11" s="53"/>
    </row>
    <row r="12" spans="1:53" ht="39" customHeight="1" x14ac:dyDescent="0.25">
      <c r="F12" s="86">
        <f t="shared" si="0"/>
        <v>9</v>
      </c>
      <c r="G12" s="89" t="s">
        <v>110</v>
      </c>
      <c r="H12" s="131">
        <v>45493</v>
      </c>
      <c r="I12" s="132"/>
      <c r="J12" s="26" t="s">
        <v>333</v>
      </c>
      <c r="K12" s="172" t="s">
        <v>57</v>
      </c>
      <c r="L12" s="86" t="s">
        <v>891</v>
      </c>
      <c r="M12" s="86">
        <v>2274</v>
      </c>
      <c r="N12" s="86"/>
      <c r="O12" s="86"/>
      <c r="R12" s="58"/>
      <c r="U12" s="53"/>
      <c r="V12" s="53"/>
      <c r="Y12" s="58"/>
      <c r="AC12" s="53"/>
    </row>
    <row r="13" spans="1:53" ht="39" customHeight="1" x14ac:dyDescent="0.2">
      <c r="F13" s="86">
        <f t="shared" si="0"/>
        <v>10</v>
      </c>
      <c r="G13" s="89" t="s">
        <v>120</v>
      </c>
      <c r="H13" s="94">
        <v>45841</v>
      </c>
      <c r="I13" s="88"/>
      <c r="J13" s="86" t="s">
        <v>897</v>
      </c>
      <c r="K13" s="86" t="s">
        <v>57</v>
      </c>
      <c r="L13" s="86" t="s">
        <v>904</v>
      </c>
      <c r="M13" s="216">
        <v>2977</v>
      </c>
      <c r="N13" s="86">
        <v>220</v>
      </c>
      <c r="O13" s="86"/>
      <c r="R13" s="58"/>
      <c r="U13" s="53"/>
      <c r="V13" s="53"/>
      <c r="Y13" s="58"/>
      <c r="AC13" s="53"/>
    </row>
    <row r="14" spans="1:53" ht="39" customHeight="1" x14ac:dyDescent="0.25">
      <c r="F14" s="86">
        <f t="shared" si="0"/>
        <v>11</v>
      </c>
      <c r="G14" s="89" t="s">
        <v>126</v>
      </c>
      <c r="H14" s="90">
        <v>45373</v>
      </c>
      <c r="I14" s="93"/>
      <c r="J14" s="86" t="s">
        <v>313</v>
      </c>
      <c r="K14" s="86" t="s">
        <v>98</v>
      </c>
      <c r="L14" s="95"/>
      <c r="M14" s="86"/>
      <c r="N14" s="86"/>
      <c r="O14" s="86"/>
      <c r="R14" s="58"/>
      <c r="U14" s="53"/>
      <c r="V14" s="53"/>
      <c r="Y14" s="58"/>
      <c r="AC14" s="53"/>
    </row>
    <row r="15" spans="1:53" ht="39" customHeight="1" x14ac:dyDescent="0.25">
      <c r="F15" s="86">
        <f t="shared" si="0"/>
        <v>12</v>
      </c>
      <c r="G15" s="89" t="s">
        <v>131</v>
      </c>
      <c r="H15" s="90">
        <v>45652</v>
      </c>
      <c r="I15" s="96"/>
      <c r="J15" s="88" t="s">
        <v>357</v>
      </c>
      <c r="K15" s="88" t="s">
        <v>57</v>
      </c>
      <c r="L15" s="95"/>
      <c r="M15" s="86"/>
      <c r="N15" s="86"/>
      <c r="O15" s="86"/>
      <c r="R15" s="58"/>
      <c r="U15" s="53"/>
      <c r="V15" s="53"/>
      <c r="Y15" s="58"/>
      <c r="AC15" s="53"/>
    </row>
    <row r="16" spans="1:53" ht="39" customHeight="1" x14ac:dyDescent="0.25">
      <c r="F16" s="86">
        <f t="shared" si="0"/>
        <v>13</v>
      </c>
      <c r="G16" s="89" t="s">
        <v>142</v>
      </c>
      <c r="H16" s="94">
        <v>45779</v>
      </c>
      <c r="I16" s="88"/>
      <c r="J16" s="86" t="s">
        <v>497</v>
      </c>
      <c r="K16" s="86" t="s">
        <v>57</v>
      </c>
      <c r="L16" s="95"/>
      <c r="M16" s="86">
        <v>2709</v>
      </c>
      <c r="N16" s="86"/>
      <c r="O16" s="86"/>
      <c r="R16" s="58"/>
      <c r="U16" s="53"/>
      <c r="V16" s="53"/>
      <c r="Y16" s="58"/>
      <c r="AC16" s="53"/>
    </row>
    <row r="17" spans="6:29" ht="39" customHeight="1" x14ac:dyDescent="0.25">
      <c r="F17" s="86">
        <f t="shared" si="0"/>
        <v>14</v>
      </c>
      <c r="G17" s="89" t="s">
        <v>149</v>
      </c>
      <c r="H17" s="91">
        <v>45854</v>
      </c>
      <c r="I17" s="88"/>
      <c r="J17" s="86" t="s">
        <v>280</v>
      </c>
      <c r="K17" s="86" t="s">
        <v>47</v>
      </c>
      <c r="L17" s="86"/>
      <c r="M17" s="120">
        <v>5201</v>
      </c>
      <c r="N17" s="86"/>
      <c r="O17" s="86"/>
      <c r="R17" s="58"/>
      <c r="U17" s="53"/>
      <c r="V17" s="53"/>
      <c r="Y17" s="58"/>
      <c r="AC17" s="53"/>
    </row>
    <row r="18" spans="6:29" ht="39" customHeight="1" x14ac:dyDescent="0.25">
      <c r="F18" s="86">
        <f t="shared" si="0"/>
        <v>15</v>
      </c>
      <c r="G18" s="89" t="s">
        <v>154</v>
      </c>
      <c r="H18" s="94">
        <v>45848</v>
      </c>
      <c r="I18" s="88"/>
      <c r="J18" s="88" t="s">
        <v>280</v>
      </c>
      <c r="K18" s="88" t="s">
        <v>47</v>
      </c>
      <c r="L18" s="95"/>
      <c r="M18" s="86">
        <v>4847</v>
      </c>
      <c r="N18" s="86"/>
      <c r="O18" s="86"/>
      <c r="R18" s="58"/>
      <c r="U18" s="53"/>
      <c r="V18" s="53"/>
      <c r="Y18" s="58"/>
      <c r="AC18" s="53"/>
    </row>
    <row r="19" spans="6:29" ht="39" customHeight="1" x14ac:dyDescent="0.25">
      <c r="F19" s="86">
        <f t="shared" si="0"/>
        <v>16</v>
      </c>
      <c r="G19" s="89" t="s">
        <v>158</v>
      </c>
      <c r="H19" s="90">
        <v>45619</v>
      </c>
      <c r="I19" s="88"/>
      <c r="J19" s="90" t="s">
        <v>327</v>
      </c>
      <c r="K19" s="90" t="s">
        <v>119</v>
      </c>
      <c r="L19" s="86" t="s">
        <v>500</v>
      </c>
      <c r="M19" s="86">
        <v>7752</v>
      </c>
      <c r="N19" s="86"/>
      <c r="O19" s="86"/>
      <c r="R19" s="58"/>
      <c r="U19" s="53"/>
      <c r="V19" s="53"/>
      <c r="Y19" s="58"/>
      <c r="AC19" s="53"/>
    </row>
    <row r="20" spans="6:29" ht="39" customHeight="1" x14ac:dyDescent="0.25">
      <c r="F20" s="86">
        <f t="shared" si="0"/>
        <v>17</v>
      </c>
      <c r="G20" s="89" t="s">
        <v>161</v>
      </c>
      <c r="H20" s="90">
        <v>45479</v>
      </c>
      <c r="I20" s="125"/>
      <c r="J20" s="86" t="s">
        <v>501</v>
      </c>
      <c r="K20" s="86" t="s">
        <v>57</v>
      </c>
      <c r="L20" s="86" t="s">
        <v>502</v>
      </c>
      <c r="M20" s="86"/>
      <c r="N20" s="86"/>
      <c r="O20" s="86"/>
      <c r="R20" s="58"/>
      <c r="U20" s="53"/>
      <c r="V20" s="53"/>
      <c r="Y20" s="58"/>
      <c r="AC20" s="53"/>
    </row>
    <row r="21" spans="6:29" ht="39" customHeight="1" x14ac:dyDescent="0.25">
      <c r="F21" s="86">
        <f t="shared" si="0"/>
        <v>18</v>
      </c>
      <c r="G21" s="89" t="s">
        <v>165</v>
      </c>
      <c r="H21" s="90">
        <v>45373</v>
      </c>
      <c r="I21" s="88"/>
      <c r="J21" s="86" t="s">
        <v>314</v>
      </c>
      <c r="K21" s="86" t="s">
        <v>98</v>
      </c>
      <c r="L21" s="95"/>
      <c r="M21" s="86"/>
      <c r="N21" s="86"/>
      <c r="O21" s="86"/>
      <c r="R21" s="58"/>
      <c r="U21" s="53"/>
      <c r="V21" s="53"/>
      <c r="Y21" s="58"/>
      <c r="AC21" s="53"/>
    </row>
    <row r="22" spans="6:29" ht="39" customHeight="1" x14ac:dyDescent="0.25">
      <c r="F22" s="86">
        <f t="shared" si="0"/>
        <v>19</v>
      </c>
      <c r="G22" s="89" t="s">
        <v>170</v>
      </c>
      <c r="H22" s="94">
        <v>45797</v>
      </c>
      <c r="I22" s="88"/>
      <c r="J22" s="86" t="s">
        <v>192</v>
      </c>
      <c r="K22" s="86" t="s">
        <v>57</v>
      </c>
      <c r="L22" s="86"/>
      <c r="M22" s="86"/>
      <c r="N22" s="86"/>
      <c r="O22" s="86"/>
      <c r="R22" s="58"/>
      <c r="U22" s="53"/>
      <c r="V22" s="53"/>
      <c r="Y22" s="58"/>
      <c r="AC22" s="53"/>
    </row>
    <row r="23" spans="6:29" ht="39" customHeight="1" x14ac:dyDescent="0.25">
      <c r="F23" s="86">
        <f t="shared" si="0"/>
        <v>20</v>
      </c>
      <c r="G23" s="89" t="s">
        <v>176</v>
      </c>
      <c r="H23" s="90">
        <v>45223</v>
      </c>
      <c r="I23" s="91"/>
      <c r="J23" s="86" t="s">
        <v>319</v>
      </c>
      <c r="K23" s="86" t="s">
        <v>98</v>
      </c>
      <c r="L23" s="94" t="s">
        <v>886</v>
      </c>
      <c r="M23" s="86"/>
      <c r="N23" s="86"/>
      <c r="O23" s="86"/>
      <c r="R23" s="58"/>
      <c r="U23" s="53"/>
      <c r="V23" s="53"/>
      <c r="Y23" s="58"/>
      <c r="AC23" s="53"/>
    </row>
    <row r="24" spans="6:29" ht="39" customHeight="1" x14ac:dyDescent="0.25">
      <c r="F24" s="86">
        <f t="shared" si="0"/>
        <v>21</v>
      </c>
      <c r="G24" s="89" t="s">
        <v>180</v>
      </c>
      <c r="H24" s="94">
        <v>45832</v>
      </c>
      <c r="I24" s="88"/>
      <c r="J24" s="86" t="s">
        <v>280</v>
      </c>
      <c r="K24" s="86" t="s">
        <v>47</v>
      </c>
      <c r="L24" s="86" t="s">
        <v>503</v>
      </c>
      <c r="M24" s="86"/>
      <c r="N24" s="86"/>
      <c r="O24" s="86"/>
      <c r="R24" s="58"/>
      <c r="U24" s="53"/>
      <c r="V24" s="53"/>
      <c r="Y24" s="58"/>
      <c r="AC24" s="53"/>
    </row>
    <row r="25" spans="6:29" ht="39" customHeight="1" x14ac:dyDescent="0.25">
      <c r="F25" s="86">
        <f t="shared" si="0"/>
        <v>22</v>
      </c>
      <c r="G25" s="89" t="s">
        <v>184</v>
      </c>
      <c r="H25" s="90">
        <v>45710</v>
      </c>
      <c r="I25" s="125"/>
      <c r="J25" s="86" t="s">
        <v>501</v>
      </c>
      <c r="K25" s="86" t="s">
        <v>57</v>
      </c>
      <c r="L25" s="86"/>
      <c r="M25" s="86"/>
      <c r="N25" s="86"/>
      <c r="O25" s="86"/>
      <c r="R25" s="58"/>
      <c r="U25" s="53"/>
      <c r="V25" s="53"/>
      <c r="Y25" s="58"/>
      <c r="AC25" s="53"/>
    </row>
    <row r="26" spans="6:29" ht="39" customHeight="1" x14ac:dyDescent="0.25">
      <c r="F26" s="86">
        <f t="shared" si="0"/>
        <v>23</v>
      </c>
      <c r="G26" s="89" t="s">
        <v>189</v>
      </c>
      <c r="H26" s="94">
        <v>45763</v>
      </c>
      <c r="I26" s="88"/>
      <c r="J26" s="87" t="s">
        <v>125</v>
      </c>
      <c r="K26" s="86" t="s">
        <v>125</v>
      </c>
      <c r="L26" s="86"/>
      <c r="M26" s="86">
        <v>3098</v>
      </c>
      <c r="N26" s="86"/>
      <c r="O26" s="86"/>
      <c r="R26" s="58"/>
      <c r="U26" s="53"/>
      <c r="V26" s="53"/>
      <c r="Y26" s="58"/>
      <c r="AC26" s="53"/>
    </row>
    <row r="27" spans="6:29" ht="39" customHeight="1" x14ac:dyDescent="0.25">
      <c r="F27" s="86">
        <f t="shared" si="0"/>
        <v>24</v>
      </c>
      <c r="G27" s="89" t="s">
        <v>191</v>
      </c>
      <c r="H27" s="90">
        <v>45685</v>
      </c>
      <c r="I27" s="88"/>
      <c r="J27" s="86" t="s">
        <v>77</v>
      </c>
      <c r="K27" s="86" t="s">
        <v>77</v>
      </c>
      <c r="L27" s="86" t="s">
        <v>867</v>
      </c>
      <c r="M27" s="86"/>
      <c r="N27" s="86"/>
      <c r="O27" s="86"/>
      <c r="R27" s="58"/>
      <c r="U27" s="53"/>
      <c r="V27" s="53"/>
      <c r="Y27" s="58"/>
      <c r="AC27" s="53"/>
    </row>
    <row r="28" spans="6:29" ht="39" customHeight="1" x14ac:dyDescent="0.25">
      <c r="F28" s="86">
        <f t="shared" si="0"/>
        <v>25</v>
      </c>
      <c r="G28" s="89" t="s">
        <v>195</v>
      </c>
      <c r="H28" s="87">
        <v>45861</v>
      </c>
      <c r="I28" s="88"/>
      <c r="J28" s="86" t="s">
        <v>927</v>
      </c>
      <c r="K28" s="86" t="s">
        <v>109</v>
      </c>
      <c r="L28" s="95" t="s">
        <v>896</v>
      </c>
      <c r="M28" s="86">
        <v>17123</v>
      </c>
      <c r="N28" s="86" t="s">
        <v>289</v>
      </c>
      <c r="O28" s="86"/>
      <c r="R28" s="58"/>
      <c r="U28" s="53"/>
      <c r="V28" s="53"/>
      <c r="Y28" s="58"/>
      <c r="AC28" s="53"/>
    </row>
    <row r="29" spans="6:29" ht="39" customHeight="1" x14ac:dyDescent="0.25">
      <c r="F29" s="86">
        <f t="shared" si="0"/>
        <v>26</v>
      </c>
      <c r="G29" s="89" t="s">
        <v>200</v>
      </c>
      <c r="H29" s="94">
        <v>45820</v>
      </c>
      <c r="I29" s="91"/>
      <c r="J29" s="87" t="s">
        <v>183</v>
      </c>
      <c r="K29" s="87" t="s">
        <v>183</v>
      </c>
      <c r="L29" s="86" t="s">
        <v>859</v>
      </c>
      <c r="M29" s="86">
        <v>15191</v>
      </c>
      <c r="N29" s="86" t="s">
        <v>295</v>
      </c>
      <c r="O29" s="86"/>
      <c r="R29" s="58"/>
      <c r="U29" s="53"/>
      <c r="V29" s="53"/>
      <c r="Y29" s="58"/>
      <c r="AC29" s="53"/>
    </row>
    <row r="30" spans="6:29" ht="39" customHeight="1" x14ac:dyDescent="0.25">
      <c r="F30" s="86">
        <f t="shared" si="0"/>
        <v>27</v>
      </c>
      <c r="G30" s="89" t="s">
        <v>204</v>
      </c>
      <c r="H30" s="94">
        <v>45861</v>
      </c>
      <c r="I30" s="88"/>
      <c r="J30" s="86" t="s">
        <v>339</v>
      </c>
      <c r="K30" s="86" t="s">
        <v>109</v>
      </c>
      <c r="L30" s="86"/>
      <c r="M30" s="86"/>
      <c r="N30" s="86"/>
      <c r="O30" s="86"/>
      <c r="R30" s="58"/>
      <c r="U30" s="53"/>
      <c r="V30" s="53"/>
      <c r="Y30" s="58"/>
      <c r="AC30" s="53"/>
    </row>
    <row r="31" spans="6:29" ht="39" customHeight="1" x14ac:dyDescent="0.25">
      <c r="F31" s="86">
        <f t="shared" si="0"/>
        <v>28</v>
      </c>
      <c r="G31" s="89" t="s">
        <v>211</v>
      </c>
      <c r="H31" s="90">
        <v>45178</v>
      </c>
      <c r="I31" s="93"/>
      <c r="J31" s="86" t="s">
        <v>397</v>
      </c>
      <c r="K31" s="86" t="s">
        <v>57</v>
      </c>
      <c r="L31" s="86"/>
      <c r="M31" s="86"/>
      <c r="N31" s="86"/>
      <c r="O31" s="86"/>
      <c r="R31" s="58"/>
      <c r="U31" s="53"/>
      <c r="V31" s="53"/>
      <c r="Y31" s="58"/>
      <c r="AC31" s="53"/>
    </row>
    <row r="32" spans="6:29" ht="39" customHeight="1" x14ac:dyDescent="0.25">
      <c r="F32" s="86">
        <f t="shared" si="0"/>
        <v>29</v>
      </c>
      <c r="G32" s="89" t="s">
        <v>214</v>
      </c>
      <c r="H32" s="94">
        <v>45709</v>
      </c>
      <c r="I32" s="91"/>
      <c r="J32" s="87" t="s">
        <v>337</v>
      </c>
      <c r="K32" s="87" t="s">
        <v>86</v>
      </c>
      <c r="L32" s="86" t="s">
        <v>506</v>
      </c>
      <c r="M32" s="86">
        <v>8650</v>
      </c>
      <c r="N32" s="86"/>
      <c r="O32" s="86"/>
      <c r="R32" s="58"/>
      <c r="U32" s="53"/>
      <c r="V32" s="53"/>
      <c r="Y32" s="58"/>
      <c r="AC32" s="53"/>
    </row>
    <row r="33" spans="6:29" ht="39" customHeight="1" x14ac:dyDescent="0.25">
      <c r="F33" s="86">
        <f t="shared" si="0"/>
        <v>30</v>
      </c>
      <c r="G33" s="89" t="s">
        <v>216</v>
      </c>
      <c r="H33" s="91">
        <v>45857</v>
      </c>
      <c r="I33" s="88"/>
      <c r="J33" s="86" t="s">
        <v>280</v>
      </c>
      <c r="K33" s="86" t="s">
        <v>47</v>
      </c>
      <c r="L33" s="86"/>
      <c r="M33" s="86"/>
      <c r="N33" s="86"/>
      <c r="O33" s="86"/>
      <c r="R33" s="58"/>
      <c r="U33" s="53"/>
      <c r="V33" s="53"/>
      <c r="Y33" s="58"/>
      <c r="AC33" s="53"/>
    </row>
    <row r="34" spans="6:29" ht="39" customHeight="1" x14ac:dyDescent="0.25">
      <c r="F34" s="86">
        <f t="shared" si="0"/>
        <v>31</v>
      </c>
      <c r="G34" s="89" t="s">
        <v>277</v>
      </c>
      <c r="H34" s="94">
        <v>45841</v>
      </c>
      <c r="I34" s="88"/>
      <c r="J34" s="86" t="s">
        <v>897</v>
      </c>
      <c r="K34" s="86" t="s">
        <v>57</v>
      </c>
      <c r="L34" s="86"/>
      <c r="M34" s="86">
        <v>12345</v>
      </c>
      <c r="N34" s="86">
        <v>220</v>
      </c>
      <c r="O34" s="86"/>
      <c r="R34" s="58"/>
      <c r="U34" s="53"/>
      <c r="V34" s="53"/>
      <c r="Y34" s="58"/>
      <c r="AC34" s="53"/>
    </row>
    <row r="35" spans="6:29" ht="39" customHeight="1" x14ac:dyDescent="0.25">
      <c r="F35" s="86">
        <f t="shared" si="0"/>
        <v>32</v>
      </c>
      <c r="G35" s="89" t="s">
        <v>508</v>
      </c>
      <c r="H35" s="94">
        <v>45821</v>
      </c>
      <c r="I35" s="88"/>
      <c r="J35" s="87" t="s">
        <v>280</v>
      </c>
      <c r="K35" s="87" t="s">
        <v>47</v>
      </c>
      <c r="L35" s="86"/>
      <c r="M35" s="86"/>
      <c r="N35" s="86"/>
      <c r="O35" s="86"/>
      <c r="R35" s="58"/>
      <c r="U35" s="53"/>
      <c r="V35" s="53"/>
      <c r="Y35" s="58"/>
      <c r="AC35" s="53"/>
    </row>
    <row r="36" spans="6:29" ht="39" customHeight="1" x14ac:dyDescent="0.25">
      <c r="F36" s="86">
        <f t="shared" si="0"/>
        <v>33</v>
      </c>
      <c r="G36" s="89" t="s">
        <v>220</v>
      </c>
      <c r="H36" s="94">
        <v>45853</v>
      </c>
      <c r="I36" s="88"/>
      <c r="J36" s="95" t="s">
        <v>908</v>
      </c>
      <c r="K36" s="86" t="s">
        <v>57</v>
      </c>
      <c r="L36" s="95"/>
      <c r="M36" s="86">
        <v>0</v>
      </c>
      <c r="N36" s="86">
        <v>0</v>
      </c>
      <c r="O36" s="86">
        <v>12</v>
      </c>
      <c r="R36" s="58"/>
      <c r="U36" s="53"/>
      <c r="V36" s="53"/>
      <c r="Y36" s="58"/>
      <c r="AC36" s="53"/>
    </row>
    <row r="37" spans="6:29" ht="39" customHeight="1" x14ac:dyDescent="0.25">
      <c r="F37" s="86">
        <f t="shared" si="0"/>
        <v>34</v>
      </c>
      <c r="G37" s="89" t="s">
        <v>222</v>
      </c>
      <c r="H37" s="94">
        <v>45842</v>
      </c>
      <c r="I37" s="88"/>
      <c r="J37" s="86" t="s">
        <v>885</v>
      </c>
      <c r="K37" s="86" t="s">
        <v>109</v>
      </c>
      <c r="L37" s="86" t="s">
        <v>887</v>
      </c>
      <c r="M37" s="86"/>
      <c r="N37" s="86"/>
      <c r="O37" s="86"/>
      <c r="R37" s="58"/>
      <c r="U37" s="53"/>
      <c r="V37" s="53"/>
      <c r="Y37" s="58"/>
      <c r="AC37" s="53"/>
    </row>
    <row r="38" spans="6:29" ht="39" customHeight="1" x14ac:dyDescent="0.25">
      <c r="F38" s="86">
        <f t="shared" si="0"/>
        <v>35</v>
      </c>
      <c r="G38" s="89" t="s">
        <v>224</v>
      </c>
      <c r="H38" s="94">
        <v>45850</v>
      </c>
      <c r="I38" s="88"/>
      <c r="J38" s="86" t="s">
        <v>900</v>
      </c>
      <c r="K38" s="86" t="s">
        <v>109</v>
      </c>
      <c r="L38" s="86" t="s">
        <v>899</v>
      </c>
      <c r="M38" s="86"/>
      <c r="N38" s="86"/>
      <c r="O38" s="86"/>
      <c r="R38" s="58"/>
      <c r="U38" s="53"/>
      <c r="V38" s="53"/>
      <c r="Y38" s="58"/>
      <c r="AC38" s="53"/>
    </row>
    <row r="39" spans="6:29" ht="39" customHeight="1" x14ac:dyDescent="0.25">
      <c r="F39" s="86">
        <f t="shared" si="0"/>
        <v>36</v>
      </c>
      <c r="G39" s="89" t="s">
        <v>230</v>
      </c>
      <c r="H39" s="94">
        <v>45853</v>
      </c>
      <c r="I39" s="88"/>
      <c r="J39" s="95" t="s">
        <v>908</v>
      </c>
      <c r="K39" s="86" t="s">
        <v>57</v>
      </c>
      <c r="L39" s="88"/>
      <c r="M39" s="86">
        <v>0</v>
      </c>
      <c r="N39" s="86">
        <v>0</v>
      </c>
      <c r="O39" s="86">
        <v>12</v>
      </c>
      <c r="R39" s="58"/>
      <c r="U39" s="53"/>
      <c r="V39" s="53"/>
      <c r="Y39" s="58"/>
      <c r="AC39" s="53"/>
    </row>
    <row r="40" spans="6:29" ht="39" customHeight="1" x14ac:dyDescent="0.25">
      <c r="F40" s="86">
        <f t="shared" si="0"/>
        <v>37</v>
      </c>
      <c r="G40" s="89" t="s">
        <v>232</v>
      </c>
      <c r="H40" s="131">
        <v>45487</v>
      </c>
      <c r="I40" s="107"/>
      <c r="J40" s="26" t="s">
        <v>307</v>
      </c>
      <c r="K40" s="172" t="s">
        <v>109</v>
      </c>
      <c r="L40" s="26" t="s">
        <v>511</v>
      </c>
      <c r="M40" s="86"/>
      <c r="N40" s="86"/>
      <c r="O40" s="86"/>
      <c r="R40" s="58"/>
      <c r="U40" s="53"/>
      <c r="V40" s="53"/>
      <c r="Y40" s="58"/>
      <c r="AC40" s="53"/>
    </row>
    <row r="41" spans="6:29" ht="39" customHeight="1" x14ac:dyDescent="0.25">
      <c r="F41" s="86">
        <f t="shared" si="0"/>
        <v>38</v>
      </c>
      <c r="G41" s="88" t="s">
        <v>302</v>
      </c>
      <c r="H41" s="90">
        <v>45819</v>
      </c>
      <c r="I41" s="91"/>
      <c r="J41" s="86" t="s">
        <v>512</v>
      </c>
      <c r="K41" s="100" t="s">
        <v>57</v>
      </c>
      <c r="L41" s="86" t="s">
        <v>513</v>
      </c>
      <c r="M41" s="86">
        <v>6127</v>
      </c>
      <c r="N41" s="86"/>
      <c r="O41" s="86"/>
      <c r="R41" s="58"/>
      <c r="U41" s="53"/>
      <c r="V41" s="53"/>
      <c r="Y41" s="58"/>
      <c r="AC41" s="53"/>
    </row>
    <row r="42" spans="6:29" ht="39" customHeight="1" x14ac:dyDescent="0.25">
      <c r="F42" s="86">
        <f t="shared" si="0"/>
        <v>39</v>
      </c>
      <c r="G42" s="89" t="s">
        <v>13</v>
      </c>
      <c r="H42" s="94">
        <v>45708</v>
      </c>
      <c r="I42" s="88"/>
      <c r="J42" s="26" t="s">
        <v>888</v>
      </c>
      <c r="K42" s="26" t="s">
        <v>109</v>
      </c>
      <c r="L42" s="95"/>
      <c r="M42" s="86"/>
      <c r="N42" s="86"/>
      <c r="O42" s="86">
        <v>24</v>
      </c>
      <c r="R42" s="58"/>
      <c r="U42" s="53"/>
      <c r="V42" s="53"/>
      <c r="Y42" s="58"/>
      <c r="AC42" s="53"/>
    </row>
    <row r="43" spans="6:29" ht="39" customHeight="1" x14ac:dyDescent="0.25">
      <c r="F43" s="86">
        <f t="shared" si="0"/>
        <v>40</v>
      </c>
      <c r="G43" s="89" t="s">
        <v>235</v>
      </c>
      <c r="H43" s="131">
        <v>45555</v>
      </c>
      <c r="I43" s="88"/>
      <c r="J43" s="86" t="s">
        <v>339</v>
      </c>
      <c r="K43" s="86" t="s">
        <v>109</v>
      </c>
      <c r="L43" s="86" t="s">
        <v>850</v>
      </c>
      <c r="M43" s="86"/>
      <c r="N43" s="86"/>
      <c r="O43" s="86"/>
      <c r="R43" s="58"/>
      <c r="U43" s="53"/>
      <c r="V43" s="53"/>
      <c r="Y43" s="58"/>
      <c r="AC43" s="53"/>
    </row>
    <row r="44" spans="6:29" ht="39" customHeight="1" x14ac:dyDescent="0.25">
      <c r="F44" s="86">
        <f t="shared" si="0"/>
        <v>41</v>
      </c>
      <c r="G44" s="89" t="s">
        <v>237</v>
      </c>
      <c r="H44" s="90">
        <v>45685</v>
      </c>
      <c r="I44" s="91"/>
      <c r="J44" s="86" t="s">
        <v>77</v>
      </c>
      <c r="K44" s="86" t="s">
        <v>77</v>
      </c>
      <c r="L44" s="86"/>
      <c r="M44" s="120">
        <v>12519</v>
      </c>
      <c r="N44" s="86"/>
      <c r="O44" s="86"/>
      <c r="R44" s="58"/>
      <c r="U44" s="53"/>
      <c r="V44" s="53"/>
      <c r="Y44" s="58"/>
      <c r="AC44" s="53"/>
    </row>
    <row r="45" spans="6:29" ht="39" customHeight="1" x14ac:dyDescent="0.25">
      <c r="F45" s="86">
        <f t="shared" si="0"/>
        <v>42</v>
      </c>
      <c r="G45" s="89" t="s">
        <v>244</v>
      </c>
      <c r="H45" s="97">
        <v>45329</v>
      </c>
      <c r="I45" s="93"/>
      <c r="J45" s="86" t="s">
        <v>312</v>
      </c>
      <c r="K45" s="86" t="s">
        <v>98</v>
      </c>
      <c r="L45" s="86" t="s">
        <v>514</v>
      </c>
      <c r="M45" s="86"/>
      <c r="N45" s="86"/>
      <c r="O45" s="86"/>
      <c r="R45" s="58"/>
      <c r="U45" s="53"/>
      <c r="V45" s="53"/>
      <c r="Y45" s="58"/>
      <c r="AC45" s="53"/>
    </row>
    <row r="46" spans="6:29" ht="39" customHeight="1" x14ac:dyDescent="0.25">
      <c r="F46" s="86">
        <f t="shared" si="0"/>
        <v>43</v>
      </c>
      <c r="G46" s="89" t="s">
        <v>249</v>
      </c>
      <c r="H46" s="90">
        <v>45626</v>
      </c>
      <c r="I46" s="91"/>
      <c r="J46" s="86" t="s">
        <v>307</v>
      </c>
      <c r="K46" s="86" t="s">
        <v>109</v>
      </c>
      <c r="L46" s="86" t="s">
        <v>515</v>
      </c>
      <c r="M46" s="86"/>
      <c r="N46" s="86"/>
      <c r="O46" s="86"/>
      <c r="R46" s="58"/>
      <c r="U46" s="53"/>
      <c r="V46" s="53"/>
      <c r="Y46" s="58"/>
      <c r="AC46" s="53"/>
    </row>
    <row r="47" spans="6:29" ht="39" customHeight="1" x14ac:dyDescent="0.25">
      <c r="F47" s="86">
        <f t="shared" si="0"/>
        <v>44</v>
      </c>
      <c r="G47" s="88" t="s">
        <v>516</v>
      </c>
      <c r="H47" s="90">
        <v>45516</v>
      </c>
      <c r="I47" s="88"/>
      <c r="J47" s="86" t="s">
        <v>130</v>
      </c>
      <c r="K47" s="86" t="s">
        <v>130</v>
      </c>
      <c r="L47" s="86"/>
      <c r="M47" s="86"/>
      <c r="N47" s="86"/>
      <c r="O47" s="86"/>
      <c r="R47" s="58"/>
      <c r="U47" s="53"/>
      <c r="V47" s="53"/>
      <c r="Y47" s="58"/>
      <c r="AC47" s="53"/>
    </row>
    <row r="48" spans="6:29" ht="39" customHeight="1" x14ac:dyDescent="0.25">
      <c r="F48" s="86">
        <f t="shared" si="0"/>
        <v>45</v>
      </c>
      <c r="G48" s="89" t="s">
        <v>254</v>
      </c>
      <c r="H48" s="94">
        <v>45831</v>
      </c>
      <c r="I48" s="88"/>
      <c r="J48" s="86" t="s">
        <v>280</v>
      </c>
      <c r="K48" s="136" t="s">
        <v>47</v>
      </c>
      <c r="L48" s="86"/>
      <c r="M48" s="86"/>
      <c r="N48" s="86"/>
      <c r="O48" s="86"/>
      <c r="R48" s="58"/>
      <c r="U48" s="53"/>
      <c r="V48" s="53"/>
      <c r="Y48" s="58"/>
      <c r="AC48" s="53"/>
    </row>
    <row r="49" spans="6:29" ht="39" customHeight="1" x14ac:dyDescent="0.25">
      <c r="F49" s="86">
        <f t="shared" si="0"/>
        <v>46</v>
      </c>
      <c r="G49" s="89" t="s">
        <v>256</v>
      </c>
      <c r="H49" s="97">
        <v>45723</v>
      </c>
      <c r="I49" s="91"/>
      <c r="J49" s="86" t="s">
        <v>517</v>
      </c>
      <c r="K49" s="86" t="s">
        <v>98</v>
      </c>
      <c r="L49" s="86" t="s">
        <v>829</v>
      </c>
      <c r="M49" s="86">
        <v>6258</v>
      </c>
      <c r="N49" s="86"/>
      <c r="O49" s="86"/>
      <c r="R49" s="58"/>
      <c r="U49" s="53"/>
      <c r="V49" s="53"/>
      <c r="Y49" s="58"/>
      <c r="AC49" s="53"/>
    </row>
    <row r="50" spans="6:29" ht="39" customHeight="1" x14ac:dyDescent="0.25">
      <c r="F50" s="86">
        <f t="shared" si="0"/>
        <v>47</v>
      </c>
      <c r="G50" s="86" t="s">
        <v>185</v>
      </c>
      <c r="H50" s="97">
        <v>45546</v>
      </c>
      <c r="I50" s="91"/>
      <c r="J50" s="86" t="s">
        <v>307</v>
      </c>
      <c r="K50" s="86" t="s">
        <v>109</v>
      </c>
      <c r="L50" s="86"/>
      <c r="M50" s="86">
        <v>7674</v>
      </c>
      <c r="N50" s="86"/>
      <c r="O50" s="86"/>
      <c r="R50" s="58"/>
      <c r="U50" s="53"/>
      <c r="V50" s="53"/>
      <c r="Y50" s="58"/>
      <c r="AC50" s="53"/>
    </row>
    <row r="51" spans="6:29" ht="39" customHeight="1" x14ac:dyDescent="0.25">
      <c r="F51" s="86">
        <f>F50+1</f>
        <v>48</v>
      </c>
      <c r="G51" s="89" t="s">
        <v>258</v>
      </c>
      <c r="H51" s="90">
        <v>45222</v>
      </c>
      <c r="I51" s="92"/>
      <c r="J51" s="86" t="s">
        <v>320</v>
      </c>
      <c r="K51" s="86" t="s">
        <v>98</v>
      </c>
      <c r="L51" s="86" t="s">
        <v>921</v>
      </c>
      <c r="M51" s="86"/>
      <c r="N51" s="86"/>
      <c r="O51" s="86"/>
      <c r="R51" s="58"/>
      <c r="U51" s="53"/>
      <c r="V51" s="53"/>
      <c r="Y51" s="58"/>
      <c r="AC51" s="53"/>
    </row>
    <row r="52" spans="6:29" ht="39" customHeight="1" x14ac:dyDescent="0.25">
      <c r="F52" s="86">
        <f t="shared" si="0"/>
        <v>49</v>
      </c>
      <c r="G52" s="89" t="s">
        <v>259</v>
      </c>
      <c r="H52" s="87">
        <v>45824</v>
      </c>
      <c r="I52" s="88"/>
      <c r="J52" s="86" t="s">
        <v>280</v>
      </c>
      <c r="K52" s="86" t="s">
        <v>47</v>
      </c>
      <c r="L52" s="98"/>
      <c r="M52" s="98"/>
      <c r="N52" s="86"/>
      <c r="O52" s="86"/>
      <c r="R52" s="58"/>
      <c r="U52" s="53"/>
      <c r="V52" s="53"/>
      <c r="Y52" s="58"/>
      <c r="AC52" s="53"/>
    </row>
    <row r="53" spans="6:29" ht="39" customHeight="1" x14ac:dyDescent="0.25">
      <c r="F53" s="86">
        <f>F52+1</f>
        <v>50</v>
      </c>
      <c r="G53" s="89" t="s">
        <v>293</v>
      </c>
      <c r="H53" s="94">
        <v>45837</v>
      </c>
      <c r="I53" s="88"/>
      <c r="J53" s="86" t="s">
        <v>280</v>
      </c>
      <c r="K53" s="86" t="s">
        <v>47</v>
      </c>
      <c r="L53" s="86"/>
      <c r="M53" s="86">
        <v>30</v>
      </c>
      <c r="N53" s="86"/>
      <c r="O53" s="86"/>
      <c r="R53" s="58"/>
      <c r="U53" s="53"/>
      <c r="V53" s="53"/>
      <c r="Y53" s="58"/>
      <c r="AC53" s="53"/>
    </row>
    <row r="54" spans="6:29" ht="39" customHeight="1" x14ac:dyDescent="0.25">
      <c r="F54" s="86">
        <f t="shared" si="0"/>
        <v>51</v>
      </c>
      <c r="G54" s="89" t="s">
        <v>133</v>
      </c>
      <c r="H54" s="90">
        <v>45487</v>
      </c>
      <c r="I54" s="91"/>
      <c r="J54" s="86" t="s">
        <v>339</v>
      </c>
      <c r="K54" s="86" t="s">
        <v>109</v>
      </c>
      <c r="L54" s="86" t="s">
        <v>520</v>
      </c>
      <c r="M54" s="86"/>
      <c r="N54" s="86"/>
      <c r="O54" s="86"/>
      <c r="R54" s="58"/>
      <c r="U54" s="53"/>
      <c r="V54" s="53"/>
      <c r="Y54" s="58"/>
      <c r="AC54" s="53"/>
    </row>
    <row r="55" spans="6:29" ht="39" customHeight="1" x14ac:dyDescent="0.25">
      <c r="F55" s="86">
        <f t="shared" si="0"/>
        <v>52</v>
      </c>
      <c r="G55" s="89" t="s">
        <v>260</v>
      </c>
      <c r="H55" s="94">
        <v>45859</v>
      </c>
      <c r="I55" s="88"/>
      <c r="J55" s="86" t="s">
        <v>315</v>
      </c>
      <c r="K55" s="86" t="s">
        <v>109</v>
      </c>
      <c r="L55" s="86"/>
      <c r="M55" s="86">
        <v>20181</v>
      </c>
      <c r="N55" s="86">
        <v>440</v>
      </c>
      <c r="O55" s="86">
        <v>24</v>
      </c>
      <c r="R55" s="58"/>
      <c r="U55" s="53"/>
      <c r="V55" s="53"/>
      <c r="Y55" s="58"/>
      <c r="AC55" s="53"/>
    </row>
    <row r="56" spans="6:29" ht="39" customHeight="1" x14ac:dyDescent="0.25">
      <c r="F56" s="86">
        <f t="shared" si="0"/>
        <v>53</v>
      </c>
      <c r="G56" s="89" t="s">
        <v>9</v>
      </c>
      <c r="H56" s="94">
        <v>45779</v>
      </c>
      <c r="I56" s="88"/>
      <c r="J56" s="86" t="s">
        <v>280</v>
      </c>
      <c r="K56" s="86" t="s">
        <v>47</v>
      </c>
      <c r="L56" s="88"/>
      <c r="M56" s="86"/>
      <c r="N56" s="86"/>
      <c r="O56" s="86"/>
      <c r="R56" s="58"/>
      <c r="U56" s="53"/>
      <c r="V56" s="53"/>
      <c r="Y56" s="58"/>
      <c r="AC56" s="53"/>
    </row>
    <row r="57" spans="6:29" ht="39" customHeight="1" x14ac:dyDescent="0.25">
      <c r="F57" s="86">
        <f t="shared" si="0"/>
        <v>54</v>
      </c>
      <c r="G57" s="89" t="s">
        <v>291</v>
      </c>
      <c r="H57" s="94">
        <v>45695</v>
      </c>
      <c r="I57" s="91"/>
      <c r="J57" s="86" t="s">
        <v>317</v>
      </c>
      <c r="K57" s="86" t="s">
        <v>98</v>
      </c>
      <c r="L57" s="88" t="s">
        <v>521</v>
      </c>
      <c r="M57" s="86">
        <v>242</v>
      </c>
      <c r="N57" s="86"/>
      <c r="O57" s="86"/>
      <c r="R57" s="58"/>
      <c r="U57" s="53"/>
      <c r="V57" s="53"/>
      <c r="Y57" s="58"/>
      <c r="AC57" s="53"/>
    </row>
    <row r="58" spans="6:29" ht="39" customHeight="1" x14ac:dyDescent="0.25">
      <c r="F58" s="86">
        <f t="shared" si="0"/>
        <v>55</v>
      </c>
      <c r="G58" s="89" t="s">
        <v>201</v>
      </c>
      <c r="H58" s="94">
        <v>45814</v>
      </c>
      <c r="I58" s="91"/>
      <c r="J58" s="86" t="s">
        <v>280</v>
      </c>
      <c r="K58" s="86" t="s">
        <v>47</v>
      </c>
      <c r="L58" s="86"/>
      <c r="M58" s="86">
        <v>11919</v>
      </c>
      <c r="N58" s="86"/>
      <c r="O58" s="86"/>
      <c r="R58" s="58"/>
      <c r="U58" s="53"/>
      <c r="V58" s="53"/>
      <c r="Y58" s="58"/>
      <c r="AC58" s="53"/>
    </row>
    <row r="59" spans="6:29" ht="39" customHeight="1" x14ac:dyDescent="0.25">
      <c r="F59" s="86">
        <f t="shared" si="0"/>
        <v>56</v>
      </c>
      <c r="G59" s="88" t="s">
        <v>522</v>
      </c>
      <c r="H59" s="90">
        <v>45218</v>
      </c>
      <c r="I59" s="88"/>
      <c r="J59" s="86" t="s">
        <v>523</v>
      </c>
      <c r="K59" s="86" t="s">
        <v>98</v>
      </c>
      <c r="L59" s="86"/>
      <c r="M59" s="86"/>
      <c r="N59" s="86"/>
      <c r="O59" s="86"/>
      <c r="R59" s="58"/>
      <c r="U59" s="53"/>
      <c r="V59" s="53"/>
      <c r="Y59" s="58"/>
      <c r="AC59" s="53"/>
    </row>
    <row r="60" spans="6:29" ht="39" customHeight="1" x14ac:dyDescent="0.25">
      <c r="F60" s="86">
        <f t="shared" si="0"/>
        <v>57</v>
      </c>
      <c r="G60" s="88" t="s">
        <v>524</v>
      </c>
      <c r="H60" s="90">
        <v>45218</v>
      </c>
      <c r="I60" s="88"/>
      <c r="J60" s="86" t="s">
        <v>523</v>
      </c>
      <c r="K60" s="86" t="s">
        <v>98</v>
      </c>
      <c r="L60" s="86"/>
      <c r="M60" s="86"/>
      <c r="N60" s="86"/>
      <c r="O60" s="86"/>
      <c r="R60" s="58"/>
      <c r="U60" s="53"/>
      <c r="V60" s="53"/>
      <c r="Y60" s="58"/>
      <c r="AC60" s="53"/>
    </row>
    <row r="61" spans="6:29" ht="39" customHeight="1" x14ac:dyDescent="0.25">
      <c r="F61" s="86">
        <f t="shared" si="0"/>
        <v>58</v>
      </c>
      <c r="G61" s="88" t="s">
        <v>525</v>
      </c>
      <c r="H61" s="90">
        <v>45218</v>
      </c>
      <c r="I61" s="88"/>
      <c r="J61" s="86" t="s">
        <v>523</v>
      </c>
      <c r="K61" s="86" t="s">
        <v>98</v>
      </c>
      <c r="L61" s="86"/>
      <c r="M61" s="86"/>
      <c r="N61" s="86"/>
      <c r="O61" s="86"/>
      <c r="R61" s="58"/>
      <c r="U61" s="53"/>
      <c r="V61" s="53"/>
      <c r="Y61" s="58"/>
      <c r="AC61" s="53"/>
    </row>
    <row r="62" spans="6:29" ht="39" customHeight="1" x14ac:dyDescent="0.25">
      <c r="F62" s="86">
        <f t="shared" si="0"/>
        <v>59</v>
      </c>
      <c r="G62" s="89" t="s">
        <v>261</v>
      </c>
      <c r="H62" s="92">
        <v>45855</v>
      </c>
      <c r="I62" s="88"/>
      <c r="J62" s="86" t="s">
        <v>280</v>
      </c>
      <c r="K62" s="86" t="s">
        <v>47</v>
      </c>
      <c r="L62" s="86"/>
      <c r="M62" s="86"/>
      <c r="N62" s="86"/>
      <c r="O62" s="86"/>
      <c r="R62" s="58"/>
      <c r="U62" s="53"/>
      <c r="V62" s="53"/>
      <c r="Y62" s="58"/>
      <c r="AC62" s="53"/>
    </row>
    <row r="63" spans="6:29" ht="39" customHeight="1" x14ac:dyDescent="0.25">
      <c r="F63" s="86">
        <f t="shared" si="0"/>
        <v>60</v>
      </c>
      <c r="G63" s="89" t="s">
        <v>15</v>
      </c>
      <c r="H63" s="94">
        <v>45809</v>
      </c>
      <c r="I63" s="88"/>
      <c r="J63" s="86" t="s">
        <v>526</v>
      </c>
      <c r="K63" s="86" t="s">
        <v>109</v>
      </c>
      <c r="L63" s="86"/>
      <c r="M63" s="86"/>
      <c r="N63" s="86"/>
      <c r="O63" s="86"/>
      <c r="R63" s="58"/>
      <c r="U63" s="53"/>
      <c r="V63" s="53"/>
      <c r="Y63" s="58"/>
      <c r="AC63" s="53"/>
    </row>
    <row r="64" spans="6:29" ht="39" customHeight="1" x14ac:dyDescent="0.25">
      <c r="F64" s="86">
        <f t="shared" si="0"/>
        <v>61</v>
      </c>
      <c r="G64" s="89" t="s">
        <v>14</v>
      </c>
      <c r="H64" s="94">
        <v>45766</v>
      </c>
      <c r="I64" s="88"/>
      <c r="J64" s="86" t="s">
        <v>280</v>
      </c>
      <c r="K64" s="86" t="s">
        <v>47</v>
      </c>
      <c r="L64" s="86"/>
      <c r="M64" s="86"/>
      <c r="N64" s="86"/>
      <c r="O64" s="86"/>
      <c r="R64" s="58"/>
      <c r="U64" s="53"/>
      <c r="V64" s="53"/>
      <c r="Y64" s="58"/>
      <c r="AC64" s="53"/>
    </row>
    <row r="65" spans="6:29" ht="39" customHeight="1" x14ac:dyDescent="0.25">
      <c r="F65" s="86">
        <f t="shared" si="0"/>
        <v>62</v>
      </c>
      <c r="G65" s="89" t="s">
        <v>16</v>
      </c>
      <c r="H65" s="94">
        <v>45817</v>
      </c>
      <c r="I65" s="88" t="s">
        <v>175</v>
      </c>
      <c r="J65" s="86" t="s">
        <v>280</v>
      </c>
      <c r="K65" s="86" t="s">
        <v>47</v>
      </c>
      <c r="L65" s="86"/>
      <c r="M65" s="86">
        <v>5679</v>
      </c>
      <c r="N65" s="86" t="s">
        <v>527</v>
      </c>
      <c r="O65" s="86"/>
      <c r="R65" s="58"/>
      <c r="U65" s="53"/>
      <c r="V65" s="53"/>
      <c r="Y65" s="58"/>
      <c r="AC65" s="53"/>
    </row>
    <row r="66" spans="6:29" ht="39" customHeight="1" x14ac:dyDescent="0.25">
      <c r="F66" s="86">
        <f t="shared" si="0"/>
        <v>63</v>
      </c>
      <c r="G66" s="88" t="s">
        <v>528</v>
      </c>
      <c r="H66" s="90">
        <v>45747</v>
      </c>
      <c r="I66" s="88"/>
      <c r="J66" s="86" t="s">
        <v>280</v>
      </c>
      <c r="K66" s="86" t="s">
        <v>47</v>
      </c>
      <c r="L66" s="86"/>
      <c r="M66" s="86"/>
      <c r="N66" s="86"/>
      <c r="O66" s="86"/>
      <c r="R66" s="58"/>
      <c r="U66" s="53"/>
      <c r="V66" s="53"/>
      <c r="Y66" s="58"/>
      <c r="AC66" s="53"/>
    </row>
    <row r="67" spans="6:29" ht="39" customHeight="1" x14ac:dyDescent="0.25">
      <c r="F67" s="86">
        <f t="shared" si="0"/>
        <v>64</v>
      </c>
      <c r="G67" s="89" t="s">
        <v>852</v>
      </c>
      <c r="H67" s="90"/>
      <c r="I67" s="88"/>
      <c r="J67" s="86" t="s">
        <v>280</v>
      </c>
      <c r="K67" s="100" t="s">
        <v>47</v>
      </c>
      <c r="L67" s="86"/>
      <c r="M67" s="86"/>
      <c r="N67" s="86"/>
      <c r="O67" s="86"/>
      <c r="R67" s="58"/>
      <c r="U67" s="53"/>
      <c r="V67" s="53"/>
      <c r="Y67" s="58"/>
      <c r="AC67" s="53"/>
    </row>
    <row r="68" spans="6:29" ht="39" customHeight="1" x14ac:dyDescent="0.25">
      <c r="F68" s="86">
        <f t="shared" si="0"/>
        <v>65</v>
      </c>
      <c r="G68" s="89" t="s">
        <v>262</v>
      </c>
      <c r="H68" s="94">
        <v>45791</v>
      </c>
      <c r="I68" s="88"/>
      <c r="J68" s="87" t="s">
        <v>892</v>
      </c>
      <c r="K68" s="86" t="s">
        <v>47</v>
      </c>
      <c r="L68" s="86"/>
      <c r="M68" s="86"/>
      <c r="N68" s="86"/>
      <c r="O68" s="86"/>
      <c r="R68" s="58"/>
      <c r="U68" s="53"/>
      <c r="V68" s="53"/>
      <c r="Y68" s="58"/>
      <c r="AC68" s="53"/>
    </row>
    <row r="69" spans="6:29" ht="39" customHeight="1" x14ac:dyDescent="0.25">
      <c r="F69" s="86">
        <f t="shared" si="0"/>
        <v>66</v>
      </c>
      <c r="G69" s="89" t="s">
        <v>263</v>
      </c>
      <c r="H69" s="94">
        <v>45814</v>
      </c>
      <c r="I69" s="91"/>
      <c r="J69" s="86" t="s">
        <v>280</v>
      </c>
      <c r="K69" s="86" t="s">
        <v>47</v>
      </c>
      <c r="L69" s="86"/>
      <c r="M69" s="86"/>
      <c r="N69" s="86"/>
      <c r="O69" s="86"/>
      <c r="R69" s="58"/>
      <c r="U69" s="53"/>
      <c r="V69" s="53"/>
      <c r="Y69" s="58"/>
      <c r="AC69" s="53"/>
    </row>
    <row r="70" spans="6:29" ht="39" customHeight="1" x14ac:dyDescent="0.25">
      <c r="F70" s="86">
        <f t="shared" si="0"/>
        <v>67</v>
      </c>
      <c r="G70" s="88" t="s">
        <v>529</v>
      </c>
      <c r="H70" s="94">
        <v>45850</v>
      </c>
      <c r="I70" s="88"/>
      <c r="J70" s="86" t="s">
        <v>900</v>
      </c>
      <c r="K70" s="86" t="s">
        <v>109</v>
      </c>
      <c r="L70" s="86"/>
      <c r="M70" s="86"/>
      <c r="N70" s="86"/>
      <c r="O70" s="86"/>
      <c r="R70" s="58"/>
      <c r="U70" s="53"/>
      <c r="V70" s="53"/>
      <c r="Y70" s="58"/>
      <c r="AC70" s="53"/>
    </row>
    <row r="71" spans="6:29" ht="39" customHeight="1" x14ac:dyDescent="0.25">
      <c r="F71" s="86">
        <f t="shared" si="0"/>
        <v>68</v>
      </c>
      <c r="G71" s="88" t="s">
        <v>529</v>
      </c>
      <c r="H71" s="94">
        <v>45826</v>
      </c>
      <c r="I71" s="88"/>
      <c r="J71" s="86" t="s">
        <v>280</v>
      </c>
      <c r="K71" s="86" t="s">
        <v>47</v>
      </c>
      <c r="L71" s="86"/>
      <c r="M71" s="86"/>
      <c r="N71" s="86"/>
      <c r="O71" s="86"/>
      <c r="R71" s="58"/>
      <c r="U71" s="53"/>
      <c r="V71" s="53"/>
      <c r="Y71" s="58"/>
      <c r="AC71" s="53"/>
    </row>
    <row r="72" spans="6:29" ht="39" customHeight="1" x14ac:dyDescent="0.25">
      <c r="F72" s="86">
        <f t="shared" ref="F72:F95" si="1">F71+1</f>
        <v>69</v>
      </c>
      <c r="G72" s="88" t="s">
        <v>530</v>
      </c>
      <c r="H72" s="90">
        <v>45695</v>
      </c>
      <c r="I72" s="91"/>
      <c r="J72" s="86" t="s">
        <v>317</v>
      </c>
      <c r="K72" s="86" t="s">
        <v>98</v>
      </c>
      <c r="L72" s="86"/>
      <c r="M72" s="86"/>
      <c r="N72" s="86"/>
      <c r="O72" s="86"/>
      <c r="R72" s="58"/>
      <c r="U72" s="53"/>
      <c r="V72" s="53"/>
      <c r="Y72" s="58"/>
      <c r="AC72" s="53"/>
    </row>
    <row r="73" spans="6:29" ht="39" customHeight="1" x14ac:dyDescent="0.25">
      <c r="F73" s="86">
        <f t="shared" si="1"/>
        <v>70</v>
      </c>
      <c r="G73" s="88" t="s">
        <v>529</v>
      </c>
      <c r="H73" s="90">
        <v>45622</v>
      </c>
      <c r="I73" s="91"/>
      <c r="J73" s="86" t="s">
        <v>386</v>
      </c>
      <c r="K73" s="86" t="s">
        <v>98</v>
      </c>
      <c r="L73" s="86"/>
      <c r="M73" s="86"/>
      <c r="N73" s="86"/>
      <c r="O73" s="86"/>
      <c r="R73" s="58"/>
      <c r="U73" s="53"/>
      <c r="V73" s="53"/>
      <c r="Y73" s="58"/>
      <c r="AC73" s="53"/>
    </row>
    <row r="74" spans="6:29" ht="39" customHeight="1" x14ac:dyDescent="0.25">
      <c r="F74" s="86">
        <f t="shared" si="1"/>
        <v>71</v>
      </c>
      <c r="G74" s="88" t="s">
        <v>531</v>
      </c>
      <c r="H74" s="94">
        <v>45809</v>
      </c>
      <c r="I74" s="88"/>
      <c r="J74" s="86" t="s">
        <v>526</v>
      </c>
      <c r="K74" s="86" t="s">
        <v>109</v>
      </c>
      <c r="L74" s="86"/>
      <c r="M74" s="86"/>
      <c r="N74" s="86"/>
      <c r="O74" s="86"/>
      <c r="R74" s="58"/>
      <c r="U74" s="53"/>
      <c r="V74" s="53"/>
      <c r="Y74" s="58"/>
      <c r="AC74" s="53"/>
    </row>
    <row r="75" spans="6:29" ht="39" customHeight="1" x14ac:dyDescent="0.25">
      <c r="F75" s="86">
        <f t="shared" si="1"/>
        <v>72</v>
      </c>
      <c r="G75" s="88" t="s">
        <v>532</v>
      </c>
      <c r="H75" s="90">
        <v>45678</v>
      </c>
      <c r="I75" s="91"/>
      <c r="J75" s="86" t="s">
        <v>125</v>
      </c>
      <c r="K75" s="86" t="s">
        <v>125</v>
      </c>
      <c r="L75" s="86"/>
      <c r="M75" s="86"/>
      <c r="N75" s="86"/>
      <c r="O75" s="86"/>
      <c r="R75" s="58"/>
      <c r="U75" s="53"/>
      <c r="V75" s="53"/>
      <c r="Y75" s="58"/>
      <c r="AC75" s="53"/>
    </row>
    <row r="76" spans="6:29" ht="39" customHeight="1" x14ac:dyDescent="0.25">
      <c r="F76" s="86">
        <f t="shared" si="1"/>
        <v>73</v>
      </c>
      <c r="G76" s="88" t="s">
        <v>531</v>
      </c>
      <c r="H76" s="90">
        <v>45678</v>
      </c>
      <c r="I76" s="107"/>
      <c r="J76" s="86" t="s">
        <v>141</v>
      </c>
      <c r="K76" s="86" t="s">
        <v>141</v>
      </c>
      <c r="L76" s="86"/>
      <c r="M76" s="86"/>
      <c r="N76" s="86"/>
      <c r="O76" s="86"/>
      <c r="R76" s="58"/>
      <c r="U76" s="53"/>
      <c r="Y76" s="58"/>
      <c r="AB76" s="53"/>
    </row>
    <row r="77" spans="6:29" ht="39" customHeight="1" x14ac:dyDescent="0.25">
      <c r="F77" s="86">
        <f t="shared" si="1"/>
        <v>74</v>
      </c>
      <c r="G77" s="88" t="s">
        <v>533</v>
      </c>
      <c r="H77" s="90">
        <v>45534</v>
      </c>
      <c r="I77" s="88"/>
      <c r="J77" s="86" t="s">
        <v>414</v>
      </c>
      <c r="K77" s="86" t="s">
        <v>148</v>
      </c>
      <c r="L77" s="86"/>
      <c r="M77" s="86"/>
      <c r="N77" s="86"/>
      <c r="O77" s="86"/>
      <c r="R77" s="58"/>
      <c r="U77" s="53"/>
      <c r="Y77" s="58"/>
      <c r="AB77" s="53"/>
    </row>
    <row r="78" spans="6:29" ht="39" customHeight="1" x14ac:dyDescent="0.25">
      <c r="F78" s="86">
        <f t="shared" si="1"/>
        <v>75</v>
      </c>
      <c r="G78" s="88" t="s">
        <v>534</v>
      </c>
      <c r="H78" s="90">
        <v>45728</v>
      </c>
      <c r="I78" s="88" t="s">
        <v>280</v>
      </c>
      <c r="J78" s="88" t="s">
        <v>310</v>
      </c>
      <c r="K78" s="86" t="s">
        <v>35</v>
      </c>
      <c r="L78" s="86"/>
      <c r="M78" s="86"/>
      <c r="N78" s="86"/>
      <c r="O78" s="86"/>
      <c r="R78" s="58"/>
      <c r="U78" s="53"/>
      <c r="Y78" s="58"/>
      <c r="AB78" s="53"/>
    </row>
    <row r="79" spans="6:29" ht="39" customHeight="1" x14ac:dyDescent="0.25">
      <c r="F79" s="86">
        <f t="shared" si="1"/>
        <v>76</v>
      </c>
      <c r="G79" s="88" t="s">
        <v>535</v>
      </c>
      <c r="H79" s="90"/>
      <c r="I79" s="88" t="s">
        <v>280</v>
      </c>
      <c r="J79" s="88" t="s">
        <v>280</v>
      </c>
      <c r="K79" s="86" t="s">
        <v>47</v>
      </c>
      <c r="L79" s="86"/>
      <c r="M79" s="86"/>
      <c r="N79" s="86"/>
      <c r="O79" s="86"/>
      <c r="R79" s="58"/>
      <c r="U79" s="53"/>
      <c r="Y79" s="58"/>
      <c r="AB79" s="53"/>
    </row>
    <row r="80" spans="6:29" ht="39" customHeight="1" x14ac:dyDescent="0.25">
      <c r="F80" s="86">
        <f t="shared" si="1"/>
        <v>77</v>
      </c>
      <c r="G80" s="88" t="s">
        <v>536</v>
      </c>
      <c r="H80" s="90"/>
      <c r="I80" s="88" t="s">
        <v>280</v>
      </c>
      <c r="J80" s="88" t="s">
        <v>280</v>
      </c>
      <c r="K80" s="86" t="s">
        <v>47</v>
      </c>
      <c r="L80" s="86"/>
      <c r="M80" s="86"/>
      <c r="N80" s="86"/>
      <c r="O80" s="86"/>
      <c r="R80" s="58"/>
      <c r="U80" s="53"/>
      <c r="Y80" s="58"/>
      <c r="AB80" s="53"/>
    </row>
    <row r="81" spans="6:28" ht="39" customHeight="1" x14ac:dyDescent="0.25">
      <c r="F81" s="86">
        <f t="shared" si="1"/>
        <v>78</v>
      </c>
      <c r="G81" s="99" t="s">
        <v>537</v>
      </c>
      <c r="H81" s="90">
        <v>45678</v>
      </c>
      <c r="I81" s="88"/>
      <c r="J81" s="88" t="s">
        <v>141</v>
      </c>
      <c r="K81" s="86" t="s">
        <v>141</v>
      </c>
      <c r="L81" s="86"/>
      <c r="M81" s="86"/>
      <c r="N81" s="86"/>
      <c r="O81" s="86"/>
      <c r="R81" s="58"/>
      <c r="U81" s="53"/>
      <c r="Y81" s="58"/>
      <c r="AB81" s="53"/>
    </row>
    <row r="82" spans="6:28" ht="39" customHeight="1" x14ac:dyDescent="0.25">
      <c r="F82" s="86">
        <f t="shared" si="1"/>
        <v>79</v>
      </c>
      <c r="G82" s="99" t="s">
        <v>910</v>
      </c>
      <c r="H82" s="90">
        <v>45678</v>
      </c>
      <c r="I82" s="88"/>
      <c r="J82" s="88" t="s">
        <v>125</v>
      </c>
      <c r="K82" s="86" t="s">
        <v>125</v>
      </c>
      <c r="L82" s="86"/>
      <c r="M82" s="86"/>
      <c r="N82" s="86"/>
      <c r="O82" s="86"/>
      <c r="R82" s="58"/>
      <c r="U82" s="53"/>
      <c r="Y82" s="58"/>
      <c r="AB82" s="53"/>
    </row>
    <row r="83" spans="6:28" ht="39" customHeight="1" x14ac:dyDescent="0.25">
      <c r="F83" s="86">
        <f t="shared" si="1"/>
        <v>80</v>
      </c>
      <c r="G83" s="99" t="s">
        <v>911</v>
      </c>
      <c r="H83" s="90">
        <v>45618</v>
      </c>
      <c r="I83" s="88"/>
      <c r="J83" s="86" t="s">
        <v>386</v>
      </c>
      <c r="K83" s="86" t="s">
        <v>98</v>
      </c>
      <c r="L83" s="86"/>
      <c r="M83" s="86"/>
      <c r="N83" s="86"/>
      <c r="O83" s="86"/>
      <c r="Q83" s="53"/>
      <c r="R83" s="58"/>
      <c r="X83" s="53"/>
      <c r="Y83" s="58"/>
    </row>
    <row r="84" spans="6:28" ht="39" customHeight="1" x14ac:dyDescent="0.25">
      <c r="F84" s="86">
        <f t="shared" si="1"/>
        <v>81</v>
      </c>
      <c r="G84" s="99" t="s">
        <v>912</v>
      </c>
      <c r="H84" s="94">
        <v>45809</v>
      </c>
      <c r="I84" s="88"/>
      <c r="J84" s="86" t="s">
        <v>526</v>
      </c>
      <c r="K84" s="86" t="s">
        <v>109</v>
      </c>
      <c r="L84" s="86"/>
      <c r="M84" s="86"/>
      <c r="N84" s="86"/>
      <c r="O84" s="86"/>
      <c r="Q84" s="53"/>
      <c r="R84" s="58"/>
      <c r="X84" s="53"/>
      <c r="Y84" s="58"/>
    </row>
    <row r="85" spans="6:28" ht="39" customHeight="1" x14ac:dyDescent="0.25">
      <c r="F85" s="86">
        <f t="shared" si="1"/>
        <v>82</v>
      </c>
      <c r="G85" s="99" t="s">
        <v>913</v>
      </c>
      <c r="H85" s="90">
        <v>45218</v>
      </c>
      <c r="I85" s="88"/>
      <c r="J85" s="86" t="s">
        <v>523</v>
      </c>
      <c r="K85" s="86" t="s">
        <v>98</v>
      </c>
      <c r="L85" s="86"/>
      <c r="M85" s="86"/>
      <c r="N85" s="86"/>
      <c r="O85" s="86"/>
      <c r="Q85" s="53"/>
      <c r="R85" s="58"/>
      <c r="X85" s="53"/>
      <c r="Y85" s="58"/>
    </row>
    <row r="86" spans="6:28" ht="39" customHeight="1" x14ac:dyDescent="0.25">
      <c r="F86" s="86">
        <f t="shared" si="1"/>
        <v>83</v>
      </c>
      <c r="G86" s="99" t="s">
        <v>914</v>
      </c>
      <c r="H86" s="94">
        <v>45826</v>
      </c>
      <c r="I86" s="91">
        <v>45842</v>
      </c>
      <c r="J86" s="86" t="s">
        <v>885</v>
      </c>
      <c r="K86" s="86" t="s">
        <v>109</v>
      </c>
      <c r="L86" s="86"/>
      <c r="M86" s="86"/>
      <c r="N86" s="86"/>
      <c r="O86" s="86"/>
      <c r="Q86" s="53"/>
      <c r="R86" s="58"/>
      <c r="X86" s="53"/>
      <c r="Y86" s="58"/>
    </row>
    <row r="87" spans="6:28" ht="39" customHeight="1" x14ac:dyDescent="0.25">
      <c r="F87" s="86">
        <f t="shared" si="1"/>
        <v>84</v>
      </c>
      <c r="G87" s="99" t="s">
        <v>915</v>
      </c>
      <c r="H87" s="90">
        <v>45007</v>
      </c>
      <c r="I87" s="93"/>
      <c r="J87" s="86" t="s">
        <v>540</v>
      </c>
      <c r="K87" s="86" t="s">
        <v>153</v>
      </c>
      <c r="L87" s="95"/>
      <c r="M87" s="86"/>
      <c r="N87" s="86"/>
      <c r="O87" s="86"/>
      <c r="Q87" s="53"/>
      <c r="R87" s="58"/>
      <c r="X87" s="53"/>
      <c r="Y87" s="58"/>
    </row>
    <row r="88" spans="6:28" ht="39" customHeight="1" x14ac:dyDescent="0.25">
      <c r="F88" s="86">
        <f t="shared" si="1"/>
        <v>85</v>
      </c>
      <c r="G88" s="99" t="s">
        <v>916</v>
      </c>
      <c r="H88" s="90">
        <v>45695</v>
      </c>
      <c r="I88" s="91"/>
      <c r="J88" s="86" t="s">
        <v>317</v>
      </c>
      <c r="K88" s="86" t="s">
        <v>98</v>
      </c>
      <c r="L88" s="86"/>
      <c r="M88" s="86"/>
      <c r="N88" s="86"/>
      <c r="O88" s="86"/>
    </row>
    <row r="89" spans="6:28" ht="39" customHeight="1" x14ac:dyDescent="0.25">
      <c r="F89" s="86">
        <f t="shared" si="1"/>
        <v>86</v>
      </c>
      <c r="G89" s="99" t="s">
        <v>917</v>
      </c>
      <c r="H89" s="90">
        <v>45850</v>
      </c>
      <c r="I89" s="91">
        <v>45841</v>
      </c>
      <c r="J89" s="86" t="s">
        <v>900</v>
      </c>
      <c r="K89" s="100" t="s">
        <v>109</v>
      </c>
      <c r="L89" s="86"/>
      <c r="M89" s="86"/>
      <c r="N89" s="86"/>
      <c r="O89" s="86"/>
    </row>
    <row r="90" spans="6:28" ht="39" customHeight="1" x14ac:dyDescent="0.25">
      <c r="F90" s="86">
        <f t="shared" si="1"/>
        <v>87</v>
      </c>
      <c r="G90" s="99" t="s">
        <v>918</v>
      </c>
      <c r="H90" s="91">
        <v>45855</v>
      </c>
      <c r="I90" s="88"/>
      <c r="J90" s="88" t="s">
        <v>280</v>
      </c>
      <c r="K90" s="86" t="s">
        <v>47</v>
      </c>
      <c r="L90" s="86"/>
      <c r="M90" s="86"/>
      <c r="N90" s="86"/>
      <c r="O90" s="86"/>
    </row>
    <row r="91" spans="6:28" ht="39" customHeight="1" x14ac:dyDescent="0.25">
      <c r="F91" s="86">
        <f t="shared" si="1"/>
        <v>88</v>
      </c>
      <c r="G91" s="88" t="s">
        <v>542</v>
      </c>
      <c r="H91" s="94">
        <v>45702</v>
      </c>
      <c r="I91" s="88"/>
      <c r="J91" s="86" t="s">
        <v>280</v>
      </c>
      <c r="K91" s="86" t="s">
        <v>47</v>
      </c>
      <c r="L91" s="86"/>
      <c r="M91" s="86"/>
      <c r="N91" s="86"/>
      <c r="O91" s="86"/>
    </row>
    <row r="92" spans="6:28" ht="39" customHeight="1" x14ac:dyDescent="0.25">
      <c r="F92" s="86">
        <f t="shared" si="1"/>
        <v>89</v>
      </c>
      <c r="G92" s="101" t="s">
        <v>543</v>
      </c>
      <c r="H92" s="102"/>
      <c r="I92" s="102"/>
      <c r="J92" s="100" t="s">
        <v>280</v>
      </c>
      <c r="K92" s="100" t="s">
        <v>47</v>
      </c>
      <c r="L92" s="100"/>
      <c r="M92" s="100"/>
      <c r="N92" s="86"/>
      <c r="O92" s="86"/>
    </row>
    <row r="93" spans="6:28" ht="39" customHeight="1" x14ac:dyDescent="0.25">
      <c r="F93" s="86">
        <f t="shared" si="1"/>
        <v>90</v>
      </c>
      <c r="G93" s="111" t="s">
        <v>544</v>
      </c>
      <c r="H93" s="213">
        <v>45652</v>
      </c>
      <c r="I93" s="111"/>
      <c r="J93" s="100" t="s">
        <v>160</v>
      </c>
      <c r="K93" s="100" t="s">
        <v>160</v>
      </c>
      <c r="L93" s="100"/>
      <c r="M93" s="100"/>
      <c r="N93" s="86"/>
      <c r="O93" s="86"/>
    </row>
    <row r="94" spans="6:28" ht="39" customHeight="1" x14ac:dyDescent="0.25">
      <c r="F94" s="86">
        <f t="shared" si="1"/>
        <v>91</v>
      </c>
      <c r="G94" s="111" t="s">
        <v>545</v>
      </c>
      <c r="H94" s="213"/>
      <c r="I94" s="111"/>
      <c r="J94" s="100" t="s">
        <v>280</v>
      </c>
      <c r="K94" s="100" t="s">
        <v>47</v>
      </c>
      <c r="L94" s="100"/>
      <c r="M94" s="100"/>
      <c r="N94" s="100"/>
      <c r="O94" s="86"/>
    </row>
    <row r="95" spans="6:28" ht="39" customHeight="1" x14ac:dyDescent="0.25">
      <c r="F95" s="86">
        <f t="shared" si="1"/>
        <v>92</v>
      </c>
      <c r="G95" s="111" t="s">
        <v>546</v>
      </c>
      <c r="H95" s="213"/>
      <c r="I95" s="111"/>
      <c r="J95" s="100" t="s">
        <v>280</v>
      </c>
      <c r="K95" s="100" t="s">
        <v>47</v>
      </c>
      <c r="L95" s="100"/>
      <c r="M95" s="100"/>
      <c r="N95" s="100"/>
      <c r="O95" s="100"/>
    </row>
    <row r="101" spans="10:12" ht="39" customHeight="1" x14ac:dyDescent="0.25">
      <c r="J101" s="133"/>
      <c r="K101" s="133"/>
      <c r="L101" s="133"/>
    </row>
    <row r="108" spans="10:12" ht="39" customHeight="1" x14ac:dyDescent="0.25">
      <c r="J108" s="104"/>
      <c r="K108" s="133"/>
    </row>
  </sheetData>
  <sortState xmlns:xlrd2="http://schemas.microsoft.com/office/spreadsheetml/2017/richdata2" ref="G4:M87">
    <sortCondition descending="1" ref="H4:H87"/>
  </sortState>
  <phoneticPr fontId="9" type="noConversion"/>
  <conditionalFormatting sqref="L4:M4">
    <cfRule type="containsText" dxfId="47" priority="1" operator="containsText" text="Digite uma data">
      <formula>NOT(ISERROR(SEARCH("Digite uma data",L4)))</formula>
    </cfRule>
  </conditionalFormatting>
  <pageMargins left="0.511811024" right="0.511811024" top="0.78740157499999996" bottom="0.78740157499999996" header="0.31496062000000002" footer="0.31496062000000002"/>
  <pageSetup paperSize="9" scale="31" fitToHeight="0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364DDAF-ED54-4DA3-A760-6C3B7505D851}">
          <x14:formula1>
            <xm:f>Opções!$AA$2:$AA$21</xm:f>
          </x14:formula1>
          <xm:sqref>K6:K11 K13:K28 K30:K95</xm:sqref>
        </x14:dataValidation>
        <x14:dataValidation type="list" allowBlank="1" showInputMessage="1" showErrorMessage="1" xr:uid="{26461408-DB58-485A-804B-01DB1DB4B9BF}">
          <x14:formula1>
            <xm:f>Opções!$AA$2:$AA$30</xm:f>
          </x14:formula1>
          <xm:sqref>K5 K12 K29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81907-1AC4-4D89-913E-D4C75881D0DA}">
  <sheetPr codeName="Planilha10"/>
  <dimension ref="A1:BE195"/>
  <sheetViews>
    <sheetView showGridLines="0" showRowColHeaders="0" zoomScale="55" zoomScaleNormal="55" workbookViewId="0">
      <selection activeCell="H13" sqref="H13"/>
    </sheetView>
  </sheetViews>
  <sheetFormatPr defaultColWidth="0" defaultRowHeight="39" customHeight="1" x14ac:dyDescent="0.25"/>
  <cols>
    <col min="1" max="1" width="2" style="1" bestFit="1" customWidth="1"/>
    <col min="2" max="4" width="8.85546875" style="1" customWidth="1"/>
    <col min="5" max="5" width="2.7109375" customWidth="1"/>
    <col min="6" max="6" width="18.28515625" style="74" bestFit="1" customWidth="1"/>
    <col min="7" max="7" width="47.7109375" bestFit="1" customWidth="1"/>
    <col min="8" max="8" width="19.7109375" style="130" bestFit="1" customWidth="1"/>
    <col min="9" max="9" width="29.85546875" style="130" bestFit="1" customWidth="1"/>
    <col min="10" max="10" width="70.5703125" bestFit="1" customWidth="1"/>
    <col min="11" max="11" width="70.5703125" customWidth="1"/>
    <col min="12" max="12" width="62" bestFit="1" customWidth="1"/>
    <col min="13" max="13" width="60.85546875" bestFit="1" customWidth="1"/>
    <col min="14" max="14" width="25.140625" bestFit="1" customWidth="1"/>
    <col min="15" max="15" width="4" bestFit="1" customWidth="1"/>
    <col min="16" max="16" width="14.85546875" bestFit="1" customWidth="1"/>
    <col min="17" max="18" width="12" bestFit="1" customWidth="1"/>
    <col min="19" max="19" width="19.42578125" bestFit="1" customWidth="1"/>
    <col min="20" max="22" width="2.7109375" bestFit="1" customWidth="1"/>
    <col min="23" max="23" width="8.85546875" customWidth="1"/>
    <col min="24" max="24" width="22.28515625" customWidth="1"/>
    <col min="25" max="28" width="8.85546875" customWidth="1"/>
    <col min="29" max="29" width="8.85546875" style="1" customWidth="1"/>
    <col min="30" max="30" width="0" hidden="1" customWidth="1"/>
  </cols>
  <sheetData>
    <row r="1" spans="1:57" ht="39" customHeight="1" x14ac:dyDescent="0.25">
      <c r="A1" s="1" t="s">
        <v>175</v>
      </c>
      <c r="E1" s="1"/>
      <c r="F1" s="8"/>
      <c r="G1" s="8"/>
      <c r="H1" s="129"/>
      <c r="I1" s="129"/>
      <c r="J1" s="8"/>
      <c r="K1" s="8"/>
      <c r="L1" s="8"/>
      <c r="M1" s="8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</row>
    <row r="3" spans="1:57" ht="39" customHeight="1" x14ac:dyDescent="0.25">
      <c r="P3" t="s">
        <v>232</v>
      </c>
    </row>
    <row r="4" spans="1:57" ht="39" customHeight="1" x14ac:dyDescent="0.25">
      <c r="F4" s="42" t="s">
        <v>486</v>
      </c>
      <c r="G4" s="42" t="s">
        <v>487</v>
      </c>
      <c r="H4" s="106" t="s">
        <v>488</v>
      </c>
      <c r="I4" s="106" t="s">
        <v>489</v>
      </c>
      <c r="J4" s="42" t="s">
        <v>490</v>
      </c>
      <c r="K4" s="42" t="s">
        <v>491</v>
      </c>
      <c r="L4" s="43" t="s">
        <v>492</v>
      </c>
      <c r="M4" s="84" t="s">
        <v>493</v>
      </c>
      <c r="N4" s="84" t="s">
        <v>275</v>
      </c>
      <c r="O4" cm="1">
        <f t="array" ref="O4:W5">_xlfn._xlws.FILTER(BD_entrada_e_saida[#All],BD_entrada_e_saida[[#All],[GERADOR]]=P3,"Não enontrado")</f>
        <v>37</v>
      </c>
      <c r="P4" t="str">
        <v>110KVA GG05</v>
      </c>
      <c r="Q4" s="130">
        <v>45487</v>
      </c>
      <c r="R4" s="130">
        <v>45821</v>
      </c>
      <c r="S4" t="str">
        <v xml:space="preserve"> PR - 04 CAMPO DE TIÊ MIRANGA</v>
      </c>
      <c r="T4" t="str">
        <v>PETRORECONCAVO</v>
      </c>
      <c r="U4" t="str">
        <v>Ficoi no lugar do GG-17003 22/03/2025</v>
      </c>
      <c r="V4">
        <v>0</v>
      </c>
      <c r="W4">
        <v>0</v>
      </c>
    </row>
    <row r="5" spans="1:57" ht="39" hidden="1" customHeight="1" x14ac:dyDescent="0.25">
      <c r="F5" s="26">
        <v>30</v>
      </c>
      <c r="G5" s="26" t="s">
        <v>216</v>
      </c>
      <c r="H5" s="171">
        <v>45769</v>
      </c>
      <c r="I5" s="107">
        <v>45857</v>
      </c>
      <c r="J5" s="26" t="s">
        <v>857</v>
      </c>
      <c r="K5" s="172" t="s">
        <v>109</v>
      </c>
      <c r="L5" s="26" t="s">
        <v>858</v>
      </c>
      <c r="M5" s="26">
        <v>13139</v>
      </c>
      <c r="N5" s="26"/>
      <c r="O5">
        <v>36</v>
      </c>
      <c r="P5" t="str">
        <v>110KVA GG05</v>
      </c>
      <c r="Q5">
        <v>45126</v>
      </c>
      <c r="R5">
        <v>45737</v>
      </c>
      <c r="S5" t="str">
        <v>SPT-80 - Alagoas</v>
      </c>
      <c r="T5" t="str">
        <v>PERBRAS</v>
      </c>
      <c r="U5">
        <v>0</v>
      </c>
      <c r="V5">
        <v>0</v>
      </c>
      <c r="W5">
        <v>0</v>
      </c>
    </row>
    <row r="6" spans="1:57" ht="39" hidden="1" customHeight="1" x14ac:dyDescent="0.25">
      <c r="F6" s="26">
        <v>52</v>
      </c>
      <c r="G6" s="26" t="s">
        <v>260</v>
      </c>
      <c r="H6" s="171">
        <v>45782</v>
      </c>
      <c r="I6" s="107">
        <v>45855</v>
      </c>
      <c r="J6" s="26" t="s">
        <v>337</v>
      </c>
      <c r="K6" s="172" t="s">
        <v>86</v>
      </c>
      <c r="L6" s="26"/>
      <c r="M6" s="26"/>
      <c r="N6" s="26"/>
    </row>
    <row r="7" spans="1:57" ht="39" hidden="1" customHeight="1" x14ac:dyDescent="0.25">
      <c r="F7" s="26">
        <v>59</v>
      </c>
      <c r="G7" s="26" t="s">
        <v>261</v>
      </c>
      <c r="H7" s="171">
        <v>45222</v>
      </c>
      <c r="I7" s="107">
        <v>45855</v>
      </c>
      <c r="J7" s="26" t="s">
        <v>320</v>
      </c>
      <c r="K7" s="172" t="s">
        <v>98</v>
      </c>
      <c r="L7" s="26"/>
      <c r="M7" s="26"/>
      <c r="N7" s="26"/>
    </row>
    <row r="8" spans="1:57" ht="39" hidden="1" customHeight="1" x14ac:dyDescent="0.25">
      <c r="F8" s="26">
        <v>87</v>
      </c>
      <c r="G8" s="26" t="s">
        <v>918</v>
      </c>
      <c r="H8" s="171">
        <v>45784</v>
      </c>
      <c r="I8" s="107">
        <v>45855</v>
      </c>
      <c r="J8" s="26" t="s">
        <v>541</v>
      </c>
      <c r="K8" s="172" t="s">
        <v>157</v>
      </c>
      <c r="L8" s="26"/>
      <c r="M8" s="26"/>
      <c r="N8" s="26"/>
    </row>
    <row r="9" spans="1:57" ht="39" customHeight="1" x14ac:dyDescent="0.25">
      <c r="F9" s="26">
        <v>14</v>
      </c>
      <c r="G9" s="26" t="s">
        <v>149</v>
      </c>
      <c r="H9" s="171">
        <v>45841</v>
      </c>
      <c r="I9" s="107">
        <v>45854</v>
      </c>
      <c r="J9" s="26" t="s">
        <v>897</v>
      </c>
      <c r="K9" s="172" t="s">
        <v>57</v>
      </c>
      <c r="L9" s="26"/>
      <c r="M9" s="26">
        <v>5201</v>
      </c>
      <c r="N9" s="26"/>
    </row>
    <row r="10" spans="1:57" ht="39" hidden="1" customHeight="1" x14ac:dyDescent="0.25">
      <c r="F10" s="26">
        <v>10</v>
      </c>
      <c r="G10" s="26" t="s">
        <v>120</v>
      </c>
      <c r="H10" s="171">
        <v>45632</v>
      </c>
      <c r="I10" s="107">
        <v>45852</v>
      </c>
      <c r="J10" s="26" t="s">
        <v>67</v>
      </c>
      <c r="K10" s="172" t="s">
        <v>67</v>
      </c>
      <c r="L10" s="26"/>
      <c r="M10" s="26"/>
      <c r="N10" s="26"/>
    </row>
    <row r="11" spans="1:57" ht="39" hidden="1" customHeight="1" x14ac:dyDescent="0.25">
      <c r="F11" s="26">
        <v>27</v>
      </c>
      <c r="G11" s="26" t="s">
        <v>204</v>
      </c>
      <c r="H11" s="171">
        <v>45588</v>
      </c>
      <c r="I11" s="107">
        <v>45852</v>
      </c>
      <c r="J11" s="26" t="s">
        <v>67</v>
      </c>
      <c r="K11" s="172" t="s">
        <v>67</v>
      </c>
      <c r="L11" s="26" t="s">
        <v>505</v>
      </c>
      <c r="M11" s="26"/>
      <c r="N11" s="26"/>
    </row>
    <row r="12" spans="1:57" ht="39" hidden="1" customHeight="1" x14ac:dyDescent="0.25">
      <c r="F12" s="26">
        <v>15</v>
      </c>
      <c r="G12" s="26" t="s">
        <v>154</v>
      </c>
      <c r="H12" s="171">
        <v>45776</v>
      </c>
      <c r="I12" s="107">
        <v>45848</v>
      </c>
      <c r="J12" s="26" t="s">
        <v>499</v>
      </c>
      <c r="K12" s="172" t="s">
        <v>57</v>
      </c>
      <c r="L12" s="26"/>
      <c r="M12" s="26">
        <v>4847</v>
      </c>
      <c r="N12" s="26"/>
    </row>
    <row r="13" spans="1:57" ht="39" customHeight="1" x14ac:dyDescent="0.25">
      <c r="F13" s="26">
        <v>14</v>
      </c>
      <c r="G13" s="26" t="s">
        <v>149</v>
      </c>
      <c r="H13" s="131">
        <v>45797</v>
      </c>
      <c r="I13" s="132">
        <v>45841</v>
      </c>
      <c r="J13" s="26" t="s">
        <v>498</v>
      </c>
      <c r="K13" s="172" t="s">
        <v>109</v>
      </c>
      <c r="L13" s="26"/>
      <c r="M13" s="26">
        <v>5201</v>
      </c>
      <c r="N13" s="26"/>
    </row>
    <row r="14" spans="1:57" ht="39" hidden="1" customHeight="1" x14ac:dyDescent="0.25">
      <c r="F14" s="26">
        <v>48</v>
      </c>
      <c r="G14" s="26" t="s">
        <v>258</v>
      </c>
      <c r="H14" s="131">
        <v>45223</v>
      </c>
      <c r="I14" s="132">
        <v>45841</v>
      </c>
      <c r="J14" s="26" t="s">
        <v>319</v>
      </c>
      <c r="K14" s="172" t="s">
        <v>98</v>
      </c>
      <c r="L14" s="26"/>
      <c r="M14" s="26"/>
      <c r="N14" s="26"/>
    </row>
    <row r="15" spans="1:57" ht="39" hidden="1" customHeight="1" x14ac:dyDescent="0.25">
      <c r="F15" s="26">
        <v>31</v>
      </c>
      <c r="G15" s="26" t="s">
        <v>277</v>
      </c>
      <c r="H15" s="131">
        <v>45632</v>
      </c>
      <c r="I15" s="132">
        <v>45840</v>
      </c>
      <c r="J15" s="26" t="s">
        <v>67</v>
      </c>
      <c r="K15" s="172" t="s">
        <v>67</v>
      </c>
      <c r="L15" s="26" t="s">
        <v>507</v>
      </c>
      <c r="M15" s="26"/>
      <c r="N15" s="26"/>
    </row>
    <row r="16" spans="1:57" ht="39" hidden="1" customHeight="1" x14ac:dyDescent="0.25">
      <c r="F16" s="26">
        <v>35</v>
      </c>
      <c r="G16" s="26" t="s">
        <v>224</v>
      </c>
      <c r="H16" s="131">
        <v>45546</v>
      </c>
      <c r="I16" s="132">
        <v>45839</v>
      </c>
      <c r="J16" s="26" t="s">
        <v>307</v>
      </c>
      <c r="K16" s="172" t="s">
        <v>109</v>
      </c>
      <c r="L16" s="26" t="s">
        <v>877</v>
      </c>
      <c r="M16" s="26"/>
      <c r="N16" s="26"/>
    </row>
    <row r="17" spans="6:14" ht="39" hidden="1" customHeight="1" x14ac:dyDescent="0.25">
      <c r="F17" s="26">
        <v>25</v>
      </c>
      <c r="G17" s="26" t="s">
        <v>195</v>
      </c>
      <c r="H17" s="131">
        <v>45493</v>
      </c>
      <c r="I17" s="132">
        <v>45838</v>
      </c>
      <c r="J17" s="26" t="s">
        <v>333</v>
      </c>
      <c r="K17" s="172" t="s">
        <v>57</v>
      </c>
      <c r="L17" s="26"/>
      <c r="M17" s="26"/>
      <c r="N17" s="26"/>
    </row>
    <row r="18" spans="6:14" ht="39" hidden="1" customHeight="1" x14ac:dyDescent="0.25">
      <c r="F18" s="26">
        <v>50</v>
      </c>
      <c r="G18" s="26" t="s">
        <v>293</v>
      </c>
      <c r="H18" s="131">
        <v>45827</v>
      </c>
      <c r="I18" s="132">
        <v>45837</v>
      </c>
      <c r="J18" s="26" t="s">
        <v>656</v>
      </c>
      <c r="K18" s="172" t="s">
        <v>35</v>
      </c>
      <c r="L18" s="26"/>
      <c r="M18" s="26">
        <v>30</v>
      </c>
      <c r="N18" s="26"/>
    </row>
    <row r="19" spans="6:14" ht="39" hidden="1" customHeight="1" x14ac:dyDescent="0.25">
      <c r="F19" s="26">
        <v>21</v>
      </c>
      <c r="G19" s="26" t="s">
        <v>180</v>
      </c>
      <c r="H19" s="131">
        <v>45685</v>
      </c>
      <c r="I19" s="132">
        <v>45832</v>
      </c>
      <c r="J19" s="26" t="s">
        <v>77</v>
      </c>
      <c r="K19" s="172" t="s">
        <v>77</v>
      </c>
      <c r="L19" s="26" t="s">
        <v>503</v>
      </c>
      <c r="M19" s="26"/>
      <c r="N19" s="26"/>
    </row>
    <row r="20" spans="6:14" ht="39" hidden="1" customHeight="1" x14ac:dyDescent="0.25">
      <c r="F20" s="26">
        <v>45</v>
      </c>
      <c r="G20" s="26" t="s">
        <v>254</v>
      </c>
      <c r="H20" s="131">
        <v>45827</v>
      </c>
      <c r="I20" s="132">
        <v>45831</v>
      </c>
      <c r="J20" s="26" t="s">
        <v>656</v>
      </c>
      <c r="K20" s="172" t="s">
        <v>47</v>
      </c>
      <c r="L20" s="26"/>
      <c r="M20" s="26"/>
      <c r="N20" s="26"/>
    </row>
    <row r="21" spans="6:14" ht="39" hidden="1" customHeight="1" x14ac:dyDescent="0.25">
      <c r="F21" s="26">
        <v>34</v>
      </c>
      <c r="G21" s="26" t="s">
        <v>222</v>
      </c>
      <c r="H21" s="131">
        <v>45828</v>
      </c>
      <c r="I21" s="132">
        <v>45831</v>
      </c>
      <c r="J21" s="26" t="s">
        <v>656</v>
      </c>
      <c r="K21" s="172"/>
      <c r="L21" s="26"/>
      <c r="M21" s="26"/>
      <c r="N21" s="26"/>
    </row>
    <row r="22" spans="6:14" ht="39" hidden="1" customHeight="1" x14ac:dyDescent="0.25">
      <c r="F22" s="26">
        <v>20</v>
      </c>
      <c r="G22" s="26" t="s">
        <v>176</v>
      </c>
      <c r="H22" s="131">
        <v>45632</v>
      </c>
      <c r="I22" s="132">
        <v>45829</v>
      </c>
      <c r="J22" s="26" t="s">
        <v>67</v>
      </c>
      <c r="K22" s="172" t="s">
        <v>67</v>
      </c>
      <c r="L22" s="26"/>
      <c r="M22" s="26"/>
      <c r="N22" s="26"/>
    </row>
    <row r="23" spans="6:14" ht="39" hidden="1" customHeight="1" x14ac:dyDescent="0.25">
      <c r="F23" s="26">
        <v>6</v>
      </c>
      <c r="G23" s="26" t="s">
        <v>78</v>
      </c>
      <c r="H23" s="131">
        <v>45752</v>
      </c>
      <c r="I23" s="132">
        <v>45829</v>
      </c>
      <c r="J23" s="26" t="s">
        <v>67</v>
      </c>
      <c r="K23" s="172" t="s">
        <v>67</v>
      </c>
      <c r="L23" s="26"/>
      <c r="M23" s="26"/>
      <c r="N23" s="26"/>
    </row>
    <row r="24" spans="6:14" ht="39" hidden="1" customHeight="1" x14ac:dyDescent="0.25">
      <c r="F24" s="26">
        <v>47</v>
      </c>
      <c r="G24" s="26" t="s">
        <v>185</v>
      </c>
      <c r="H24" s="131">
        <v>45546</v>
      </c>
      <c r="I24" s="132">
        <v>45828</v>
      </c>
      <c r="J24" s="26" t="s">
        <v>307</v>
      </c>
      <c r="K24" s="172" t="s">
        <v>109</v>
      </c>
      <c r="L24" s="26" t="s">
        <v>518</v>
      </c>
      <c r="M24" s="26">
        <v>7674</v>
      </c>
      <c r="N24" s="26"/>
    </row>
    <row r="25" spans="6:14" ht="39" hidden="1" customHeight="1" x14ac:dyDescent="0.25">
      <c r="F25" s="26">
        <v>66</v>
      </c>
      <c r="G25" s="26" t="s">
        <v>529</v>
      </c>
      <c r="H25" s="131">
        <v>45433</v>
      </c>
      <c r="I25" s="132">
        <v>45826</v>
      </c>
      <c r="J25" s="26" t="s">
        <v>130</v>
      </c>
      <c r="K25" s="172" t="s">
        <v>130</v>
      </c>
      <c r="L25" s="26"/>
      <c r="M25" s="26"/>
      <c r="N25" s="26"/>
    </row>
    <row r="26" spans="6:14" ht="39" hidden="1" customHeight="1" x14ac:dyDescent="0.25">
      <c r="F26" s="26">
        <v>67</v>
      </c>
      <c r="G26" s="26" t="s">
        <v>529</v>
      </c>
      <c r="H26" s="131">
        <v>45433</v>
      </c>
      <c r="I26" s="132">
        <v>45826</v>
      </c>
      <c r="J26" s="26" t="s">
        <v>130</v>
      </c>
      <c r="K26" s="172" t="s">
        <v>130</v>
      </c>
      <c r="L26" s="26"/>
      <c r="M26" s="26"/>
      <c r="N26" s="26"/>
    </row>
    <row r="27" spans="6:14" ht="39" hidden="1" customHeight="1" x14ac:dyDescent="0.25">
      <c r="F27" s="26">
        <v>82</v>
      </c>
      <c r="G27" s="26" t="s">
        <v>538</v>
      </c>
      <c r="H27" s="131">
        <v>45275</v>
      </c>
      <c r="I27" s="132">
        <v>45826</v>
      </c>
      <c r="J27" s="26" t="s">
        <v>539</v>
      </c>
      <c r="K27" s="172" t="s">
        <v>130</v>
      </c>
      <c r="L27" s="26"/>
      <c r="M27" s="26"/>
      <c r="N27" s="26"/>
    </row>
    <row r="28" spans="6:14" ht="39" hidden="1" customHeight="1" x14ac:dyDescent="0.25">
      <c r="F28" s="26">
        <v>35</v>
      </c>
      <c r="G28" s="26" t="s">
        <v>224</v>
      </c>
      <c r="H28" s="131">
        <v>45425</v>
      </c>
      <c r="I28" s="132">
        <v>45826</v>
      </c>
      <c r="J28" s="26" t="s">
        <v>331</v>
      </c>
      <c r="K28" s="172" t="s">
        <v>130</v>
      </c>
      <c r="L28" s="26" t="s">
        <v>509</v>
      </c>
      <c r="M28" s="26"/>
      <c r="N28" s="26"/>
    </row>
    <row r="29" spans="6:14" ht="39" hidden="1" customHeight="1" x14ac:dyDescent="0.25">
      <c r="F29" s="26">
        <v>36</v>
      </c>
      <c r="G29" s="26" t="s">
        <v>230</v>
      </c>
      <c r="H29" s="131">
        <v>45745</v>
      </c>
      <c r="I29" s="132">
        <v>45826</v>
      </c>
      <c r="J29" s="26" t="s">
        <v>130</v>
      </c>
      <c r="K29" s="172" t="s">
        <v>130</v>
      </c>
      <c r="L29" s="26" t="s">
        <v>510</v>
      </c>
      <c r="M29" s="26"/>
      <c r="N29" s="26"/>
    </row>
    <row r="30" spans="6:14" ht="39" hidden="1" customHeight="1" x14ac:dyDescent="0.25">
      <c r="F30" s="26">
        <v>33</v>
      </c>
      <c r="G30" s="26" t="s">
        <v>220</v>
      </c>
      <c r="H30" s="131">
        <v>44281</v>
      </c>
      <c r="I30" s="132">
        <v>45824</v>
      </c>
      <c r="J30" s="26" t="s">
        <v>547</v>
      </c>
      <c r="K30" s="172" t="s">
        <v>109</v>
      </c>
      <c r="L30" s="26"/>
      <c r="M30" s="26"/>
      <c r="N30" s="26"/>
    </row>
    <row r="31" spans="6:14" ht="39" hidden="1" customHeight="1" x14ac:dyDescent="0.25">
      <c r="F31" s="26">
        <v>45</v>
      </c>
      <c r="G31" s="26" t="s">
        <v>254</v>
      </c>
      <c r="H31" s="131">
        <v>44565</v>
      </c>
      <c r="I31" s="132">
        <v>45824</v>
      </c>
      <c r="J31" s="26" t="s">
        <v>547</v>
      </c>
      <c r="K31" s="172" t="s">
        <v>109</v>
      </c>
      <c r="L31" s="26"/>
      <c r="M31" s="26"/>
      <c r="N31" s="26"/>
    </row>
    <row r="32" spans="6:14" ht="39" hidden="1" customHeight="1" x14ac:dyDescent="0.25">
      <c r="F32" s="26">
        <v>26</v>
      </c>
      <c r="G32" s="26" t="s">
        <v>200</v>
      </c>
      <c r="H32" s="131">
        <v>45789</v>
      </c>
      <c r="I32" s="132">
        <v>45824</v>
      </c>
      <c r="J32" s="26" t="s">
        <v>339</v>
      </c>
      <c r="K32" s="172" t="s">
        <v>109</v>
      </c>
      <c r="L32" s="26" t="s">
        <v>504</v>
      </c>
      <c r="M32" s="26">
        <v>15191</v>
      </c>
      <c r="N32" s="26" t="s">
        <v>295</v>
      </c>
    </row>
    <row r="33" spans="6:14" ht="39" hidden="1" customHeight="1" x14ac:dyDescent="0.25">
      <c r="F33" s="26">
        <v>49</v>
      </c>
      <c r="G33" s="26" t="s">
        <v>259</v>
      </c>
      <c r="H33" s="131">
        <v>45555</v>
      </c>
      <c r="I33" s="132">
        <v>45824</v>
      </c>
      <c r="J33" s="26" t="s">
        <v>339</v>
      </c>
      <c r="K33" s="172" t="s">
        <v>109</v>
      </c>
      <c r="L33" s="26" t="s">
        <v>519</v>
      </c>
      <c r="M33" s="26"/>
      <c r="N33" s="26"/>
    </row>
    <row r="34" spans="6:14" ht="39" hidden="1" customHeight="1" x14ac:dyDescent="0.25">
      <c r="F34" s="26">
        <v>9</v>
      </c>
      <c r="G34" s="26" t="s">
        <v>110</v>
      </c>
      <c r="H34" s="131">
        <v>45820</v>
      </c>
      <c r="I34" s="132">
        <v>45824</v>
      </c>
      <c r="J34" s="26" t="s">
        <v>183</v>
      </c>
      <c r="K34" s="172" t="s">
        <v>183</v>
      </c>
      <c r="L34" s="26" t="s">
        <v>496</v>
      </c>
      <c r="M34" s="26">
        <v>2274</v>
      </c>
      <c r="N34" s="26"/>
    </row>
    <row r="35" spans="6:14" ht="39" hidden="1" customHeight="1" x14ac:dyDescent="0.25">
      <c r="F35" s="26">
        <v>37</v>
      </c>
      <c r="G35" s="26" t="s">
        <v>232</v>
      </c>
      <c r="H35" s="131">
        <v>45487</v>
      </c>
      <c r="I35" s="132">
        <v>45821</v>
      </c>
      <c r="J35" s="26" t="s">
        <v>307</v>
      </c>
      <c r="K35" s="172" t="s">
        <v>109</v>
      </c>
      <c r="L35" s="26" t="s">
        <v>511</v>
      </c>
      <c r="M35" s="26"/>
      <c r="N35" s="26"/>
    </row>
    <row r="36" spans="6:14" ht="39" hidden="1" customHeight="1" x14ac:dyDescent="0.25">
      <c r="F36" s="26">
        <v>40</v>
      </c>
      <c r="G36" s="26" t="s">
        <v>235</v>
      </c>
      <c r="H36" s="131">
        <v>45766</v>
      </c>
      <c r="I36" s="132">
        <v>45821</v>
      </c>
      <c r="J36" s="26" t="s">
        <v>315</v>
      </c>
      <c r="K36" s="172" t="s">
        <v>109</v>
      </c>
      <c r="L36" s="26" t="s">
        <v>548</v>
      </c>
      <c r="M36" s="26"/>
      <c r="N36" s="26"/>
    </row>
    <row r="37" spans="6:14" ht="39" hidden="1" customHeight="1" x14ac:dyDescent="0.25">
      <c r="F37" s="26">
        <v>32</v>
      </c>
      <c r="G37" s="26" t="s">
        <v>508</v>
      </c>
      <c r="H37" s="131">
        <v>45709</v>
      </c>
      <c r="I37" s="132">
        <v>45821</v>
      </c>
      <c r="J37" s="26" t="s">
        <v>337</v>
      </c>
      <c r="K37" s="172" t="s">
        <v>86</v>
      </c>
      <c r="L37" s="26" t="s">
        <v>549</v>
      </c>
      <c r="M37" s="26"/>
      <c r="N37" s="26"/>
    </row>
    <row r="38" spans="6:14" ht="39" hidden="1" customHeight="1" x14ac:dyDescent="0.25">
      <c r="F38" s="26">
        <v>34</v>
      </c>
      <c r="G38" s="26" t="s">
        <v>222</v>
      </c>
      <c r="H38" s="131">
        <v>45828</v>
      </c>
      <c r="I38" s="132">
        <v>45820</v>
      </c>
      <c r="J38" s="26" t="s">
        <v>656</v>
      </c>
      <c r="K38" s="172"/>
      <c r="L38" s="26"/>
      <c r="M38" s="26"/>
      <c r="N38" s="26"/>
    </row>
    <row r="39" spans="6:14" ht="39" hidden="1" customHeight="1" x14ac:dyDescent="0.25">
      <c r="F39" s="26">
        <v>50</v>
      </c>
      <c r="G39" s="26" t="s">
        <v>293</v>
      </c>
      <c r="H39" s="131">
        <v>45723</v>
      </c>
      <c r="I39" s="132">
        <v>45819</v>
      </c>
      <c r="J39" s="26" t="s">
        <v>316</v>
      </c>
      <c r="K39" s="172" t="s">
        <v>98</v>
      </c>
      <c r="L39" s="26"/>
      <c r="M39" s="26">
        <v>30</v>
      </c>
      <c r="N39" s="26"/>
    </row>
    <row r="40" spans="6:14" ht="39" hidden="1" customHeight="1" x14ac:dyDescent="0.25">
      <c r="F40" s="26">
        <v>25</v>
      </c>
      <c r="G40" s="26" t="s">
        <v>191</v>
      </c>
      <c r="H40" s="131">
        <v>45218</v>
      </c>
      <c r="I40" s="132">
        <v>45817</v>
      </c>
      <c r="J40" s="26" t="s">
        <v>334</v>
      </c>
      <c r="K40" s="172" t="s">
        <v>98</v>
      </c>
      <c r="L40" s="26"/>
      <c r="M40" s="26"/>
      <c r="N40" s="26"/>
    </row>
    <row r="41" spans="6:14" ht="39" hidden="1" customHeight="1" x14ac:dyDescent="0.25">
      <c r="F41" s="26">
        <v>30</v>
      </c>
      <c r="G41" s="26" t="s">
        <v>214</v>
      </c>
      <c r="H41" s="131">
        <v>45218</v>
      </c>
      <c r="I41" s="132">
        <v>45817</v>
      </c>
      <c r="J41" s="26" t="s">
        <v>334</v>
      </c>
      <c r="K41" s="172" t="s">
        <v>98</v>
      </c>
      <c r="L41" s="26"/>
      <c r="M41" s="26"/>
      <c r="N41" s="26"/>
    </row>
    <row r="42" spans="6:14" ht="39" hidden="1" customHeight="1" x14ac:dyDescent="0.25">
      <c r="F42" s="26">
        <v>9</v>
      </c>
      <c r="G42" s="26" t="s">
        <v>110</v>
      </c>
      <c r="H42" s="131">
        <v>45709</v>
      </c>
      <c r="I42" s="132">
        <v>45817</v>
      </c>
      <c r="J42" s="26" t="s">
        <v>337</v>
      </c>
      <c r="K42" s="172" t="s">
        <v>86</v>
      </c>
      <c r="L42" s="26" t="s">
        <v>550</v>
      </c>
      <c r="M42" s="26"/>
      <c r="N42" s="26"/>
    </row>
    <row r="43" spans="6:14" ht="39" hidden="1" customHeight="1" x14ac:dyDescent="0.25">
      <c r="F43" s="26">
        <v>61</v>
      </c>
      <c r="G43" s="26" t="s">
        <v>16</v>
      </c>
      <c r="H43" s="131">
        <v>45749</v>
      </c>
      <c r="I43" s="132">
        <v>45817</v>
      </c>
      <c r="J43" s="26" t="s">
        <v>125</v>
      </c>
      <c r="K43" s="172" t="s">
        <v>125</v>
      </c>
      <c r="L43" s="26"/>
      <c r="M43" s="26">
        <v>5679</v>
      </c>
      <c r="N43" s="26" t="s">
        <v>527</v>
      </c>
    </row>
    <row r="44" spans="6:14" ht="39" hidden="1" customHeight="1" x14ac:dyDescent="0.25">
      <c r="F44" s="26">
        <v>31</v>
      </c>
      <c r="G44" s="26" t="s">
        <v>277</v>
      </c>
      <c r="H44" s="131">
        <v>45678</v>
      </c>
      <c r="I44" s="132">
        <v>45817</v>
      </c>
      <c r="J44" s="26" t="s">
        <v>125</v>
      </c>
      <c r="K44" s="172" t="s">
        <v>125</v>
      </c>
      <c r="L44" s="26" t="s">
        <v>507</v>
      </c>
      <c r="M44" s="26"/>
      <c r="N44" s="26"/>
    </row>
    <row r="45" spans="6:14" ht="39" hidden="1" customHeight="1" x14ac:dyDescent="0.25">
      <c r="F45" s="26">
        <v>63</v>
      </c>
      <c r="G45" s="26" t="s">
        <v>263</v>
      </c>
      <c r="H45" s="131">
        <v>45695</v>
      </c>
      <c r="I45" s="132">
        <v>45814</v>
      </c>
      <c r="J45" s="26" t="s">
        <v>317</v>
      </c>
      <c r="K45" s="172" t="s">
        <v>98</v>
      </c>
      <c r="L45" s="26"/>
      <c r="M45" s="26"/>
      <c r="N45" s="26"/>
    </row>
    <row r="46" spans="6:14" ht="39" hidden="1" customHeight="1" x14ac:dyDescent="0.25">
      <c r="F46" s="26">
        <v>55</v>
      </c>
      <c r="G46" s="26" t="s">
        <v>201</v>
      </c>
      <c r="H46" s="131">
        <v>45813</v>
      </c>
      <c r="I46" s="132">
        <v>45814</v>
      </c>
      <c r="J46" s="26" t="s">
        <v>179</v>
      </c>
      <c r="K46" s="172" t="s">
        <v>179</v>
      </c>
      <c r="L46" s="26"/>
      <c r="M46" s="26">
        <v>11919</v>
      </c>
      <c r="N46" s="26"/>
    </row>
    <row r="47" spans="6:14" ht="39" hidden="1" customHeight="1" x14ac:dyDescent="0.25">
      <c r="F47" s="26">
        <v>34</v>
      </c>
      <c r="G47" s="26" t="s">
        <v>222</v>
      </c>
      <c r="H47" s="131">
        <v>45766</v>
      </c>
      <c r="I47" s="132">
        <v>45813</v>
      </c>
      <c r="J47" s="26" t="s">
        <v>315</v>
      </c>
      <c r="K47" s="172"/>
      <c r="L47" s="26"/>
      <c r="M47" s="26"/>
      <c r="N47" s="26"/>
    </row>
    <row r="48" spans="6:14" ht="39" hidden="1" customHeight="1" x14ac:dyDescent="0.25">
      <c r="F48" s="26">
        <v>39</v>
      </c>
      <c r="G48" s="26" t="s">
        <v>235</v>
      </c>
      <c r="H48" s="131">
        <v>45755</v>
      </c>
      <c r="I48" s="132">
        <v>45809</v>
      </c>
      <c r="J48" s="26" t="s">
        <v>337</v>
      </c>
      <c r="K48" s="172" t="s">
        <v>337</v>
      </c>
      <c r="L48" s="26"/>
      <c r="M48" s="26"/>
      <c r="N48" s="26"/>
    </row>
    <row r="49" spans="6:14" ht="39" hidden="1" customHeight="1" x14ac:dyDescent="0.25">
      <c r="F49" s="74">
        <v>11</v>
      </c>
      <c r="G49" s="74" t="s">
        <v>120</v>
      </c>
      <c r="H49" s="135">
        <v>45678</v>
      </c>
      <c r="I49" s="135">
        <v>45803</v>
      </c>
      <c r="J49" s="74" t="s">
        <v>125</v>
      </c>
      <c r="K49" s="26" t="s">
        <v>125</v>
      </c>
      <c r="L49" s="74"/>
      <c r="M49" s="74"/>
      <c r="N49" s="26"/>
    </row>
    <row r="50" spans="6:14" ht="39" hidden="1" customHeight="1" x14ac:dyDescent="0.25">
      <c r="F50" s="26">
        <v>47</v>
      </c>
      <c r="G50" s="26" t="s">
        <v>185</v>
      </c>
      <c r="H50" s="131">
        <v>45546</v>
      </c>
      <c r="I50" s="132">
        <v>45803</v>
      </c>
      <c r="J50" s="26" t="s">
        <v>307</v>
      </c>
      <c r="K50" s="172" t="s">
        <v>109</v>
      </c>
      <c r="L50" s="26" t="s">
        <v>518</v>
      </c>
      <c r="M50" s="26">
        <v>7674</v>
      </c>
      <c r="N50" s="26"/>
    </row>
    <row r="51" spans="6:14" ht="39" hidden="1" customHeight="1" x14ac:dyDescent="0.25">
      <c r="F51" s="74">
        <v>20</v>
      </c>
      <c r="G51" s="74" t="s">
        <v>170</v>
      </c>
      <c r="H51" s="135">
        <v>45796</v>
      </c>
      <c r="I51" s="135">
        <v>45797</v>
      </c>
      <c r="J51" s="74" t="s">
        <v>551</v>
      </c>
      <c r="K51" s="26" t="s">
        <v>109</v>
      </c>
      <c r="L51" s="74"/>
      <c r="M51" s="74"/>
      <c r="N51" s="26"/>
    </row>
    <row r="52" spans="6:14" ht="39" hidden="1" customHeight="1" x14ac:dyDescent="0.25">
      <c r="F52" s="74">
        <v>51</v>
      </c>
      <c r="G52" s="74" t="s">
        <v>201</v>
      </c>
      <c r="H52" s="135">
        <v>45695</v>
      </c>
      <c r="I52" s="135">
        <v>45797</v>
      </c>
      <c r="J52" s="74" t="s">
        <v>125</v>
      </c>
      <c r="K52" s="26" t="s">
        <v>125</v>
      </c>
      <c r="L52" s="74"/>
      <c r="M52" s="74"/>
      <c r="N52" s="26"/>
    </row>
    <row r="53" spans="6:14" ht="39" hidden="1" customHeight="1" x14ac:dyDescent="0.25">
      <c r="F53" s="74">
        <v>20</v>
      </c>
      <c r="G53" s="74" t="s">
        <v>170</v>
      </c>
      <c r="H53" s="135">
        <v>45538</v>
      </c>
      <c r="I53" s="135">
        <v>45796</v>
      </c>
      <c r="J53" s="74" t="s">
        <v>388</v>
      </c>
      <c r="K53" s="26" t="s">
        <v>57</v>
      </c>
      <c r="L53" s="74"/>
      <c r="M53" s="74"/>
      <c r="N53" s="26"/>
    </row>
    <row r="54" spans="6:14" ht="39" customHeight="1" x14ac:dyDescent="0.25">
      <c r="F54" s="74">
        <v>15</v>
      </c>
      <c r="G54" s="74" t="s">
        <v>149</v>
      </c>
      <c r="H54" s="135">
        <v>45702</v>
      </c>
      <c r="I54" s="135">
        <v>45796</v>
      </c>
      <c r="J54" s="74" t="s">
        <v>125</v>
      </c>
      <c r="K54" s="26" t="s">
        <v>125</v>
      </c>
      <c r="L54" s="74" t="s">
        <v>552</v>
      </c>
      <c r="M54" s="74">
        <v>5201</v>
      </c>
      <c r="N54" s="26"/>
    </row>
    <row r="55" spans="6:14" ht="39" hidden="1" customHeight="1" x14ac:dyDescent="0.25">
      <c r="F55" s="74">
        <v>27</v>
      </c>
      <c r="G55" s="74" t="s">
        <v>200</v>
      </c>
      <c r="H55" s="135">
        <v>45775</v>
      </c>
      <c r="I55" s="135">
        <v>45791</v>
      </c>
      <c r="J55" s="74" t="s">
        <v>553</v>
      </c>
      <c r="K55" s="26" t="s">
        <v>109</v>
      </c>
      <c r="L55" s="74"/>
      <c r="M55" s="74">
        <v>15191</v>
      </c>
      <c r="N55" s="26"/>
    </row>
    <row r="56" spans="6:14" ht="39" hidden="1" customHeight="1" x14ac:dyDescent="0.25">
      <c r="F56" s="74">
        <v>60</v>
      </c>
      <c r="G56" s="74" t="s">
        <v>262</v>
      </c>
      <c r="H56" s="135">
        <v>45789</v>
      </c>
      <c r="I56" s="135">
        <v>45791</v>
      </c>
      <c r="J56" s="74" t="s">
        <v>554</v>
      </c>
      <c r="K56" s="26" t="s">
        <v>109</v>
      </c>
      <c r="L56" s="74"/>
      <c r="M56" s="74"/>
      <c r="N56" s="26"/>
    </row>
    <row r="57" spans="6:14" ht="39" hidden="1" customHeight="1" x14ac:dyDescent="0.25">
      <c r="F57" s="74">
        <v>6</v>
      </c>
      <c r="G57" s="74" t="s">
        <v>68</v>
      </c>
      <c r="H57" s="135">
        <v>45727</v>
      </c>
      <c r="I57" s="135">
        <v>45785</v>
      </c>
      <c r="J57" s="74" t="s">
        <v>310</v>
      </c>
      <c r="K57" s="26" t="s">
        <v>310</v>
      </c>
      <c r="L57" s="74"/>
      <c r="M57" s="74">
        <v>5576</v>
      </c>
      <c r="N57" s="26"/>
    </row>
    <row r="58" spans="6:14" ht="39" hidden="1" customHeight="1" x14ac:dyDescent="0.25">
      <c r="F58" s="74">
        <v>35</v>
      </c>
      <c r="G58" s="74" t="s">
        <v>230</v>
      </c>
      <c r="H58" s="135">
        <v>45806</v>
      </c>
      <c r="I58" s="135">
        <v>45779</v>
      </c>
      <c r="J58" s="74" t="s">
        <v>555</v>
      </c>
      <c r="K58" s="26" t="s">
        <v>109</v>
      </c>
      <c r="L58" s="74" t="s">
        <v>556</v>
      </c>
      <c r="M58" s="74"/>
      <c r="N58" s="26"/>
    </row>
    <row r="59" spans="6:14" ht="39" hidden="1" customHeight="1" x14ac:dyDescent="0.25">
      <c r="F59" s="74">
        <v>50</v>
      </c>
      <c r="G59" s="74" t="s">
        <v>9</v>
      </c>
      <c r="H59" s="135">
        <v>45745</v>
      </c>
      <c r="I59" s="135">
        <v>45779</v>
      </c>
      <c r="J59" s="74" t="s">
        <v>130</v>
      </c>
      <c r="K59" s="26" t="s">
        <v>130</v>
      </c>
      <c r="L59" s="74" t="s">
        <v>557</v>
      </c>
      <c r="M59" s="74"/>
      <c r="N59" s="26"/>
    </row>
    <row r="60" spans="6:14" ht="39" hidden="1" customHeight="1" x14ac:dyDescent="0.25">
      <c r="F60" s="74">
        <v>14</v>
      </c>
      <c r="G60" s="74" t="s">
        <v>142</v>
      </c>
      <c r="H60" s="135">
        <v>45742</v>
      </c>
      <c r="I60" s="135">
        <v>45779</v>
      </c>
      <c r="J60" s="74" t="s">
        <v>558</v>
      </c>
      <c r="K60" s="26" t="s">
        <v>109</v>
      </c>
      <c r="L60" s="74"/>
      <c r="M60" s="74"/>
      <c r="N60" s="26"/>
    </row>
    <row r="61" spans="6:14" ht="39" hidden="1" customHeight="1" x14ac:dyDescent="0.25">
      <c r="F61" s="74">
        <v>48</v>
      </c>
      <c r="G61" s="74" t="s">
        <v>133</v>
      </c>
      <c r="H61" s="135">
        <v>45487</v>
      </c>
      <c r="I61" s="135">
        <v>45776</v>
      </c>
      <c r="J61" s="74" t="s">
        <v>559</v>
      </c>
      <c r="K61" s="26" t="s">
        <v>109</v>
      </c>
      <c r="L61" s="74" t="s">
        <v>560</v>
      </c>
      <c r="M61" s="74"/>
      <c r="N61" s="26"/>
    </row>
    <row r="62" spans="6:14" ht="39" hidden="1" customHeight="1" x14ac:dyDescent="0.25">
      <c r="F62" s="26">
        <v>35</v>
      </c>
      <c r="G62" s="26" t="s">
        <v>230</v>
      </c>
      <c r="H62" s="131">
        <v>45745</v>
      </c>
      <c r="I62" s="132">
        <v>45766</v>
      </c>
      <c r="J62" s="26" t="s">
        <v>130</v>
      </c>
      <c r="K62" s="26" t="s">
        <v>130</v>
      </c>
      <c r="L62" s="26"/>
      <c r="M62" s="26"/>
      <c r="N62" s="26"/>
    </row>
    <row r="63" spans="6:14" ht="39" hidden="1" customHeight="1" x14ac:dyDescent="0.25">
      <c r="F63" s="26">
        <v>57</v>
      </c>
      <c r="G63" s="26" t="s">
        <v>14</v>
      </c>
      <c r="H63" s="131">
        <v>45695</v>
      </c>
      <c r="I63" s="132">
        <v>45766</v>
      </c>
      <c r="J63" s="26" t="s">
        <v>307</v>
      </c>
      <c r="K63" s="26" t="s">
        <v>109</v>
      </c>
      <c r="L63" s="26" t="s">
        <v>561</v>
      </c>
      <c r="M63" s="26"/>
      <c r="N63" s="26"/>
    </row>
    <row r="64" spans="6:14" ht="39" hidden="1" customHeight="1" x14ac:dyDescent="0.25">
      <c r="F64" s="26">
        <v>2</v>
      </c>
      <c r="G64" s="26" t="s">
        <v>37</v>
      </c>
      <c r="H64" s="131">
        <v>45619</v>
      </c>
      <c r="I64" s="174">
        <v>45766</v>
      </c>
      <c r="J64" s="131" t="s">
        <v>327</v>
      </c>
      <c r="K64" s="26" t="s">
        <v>119</v>
      </c>
      <c r="L64" s="26" t="s">
        <v>562</v>
      </c>
      <c r="M64" s="26"/>
      <c r="N64" s="26"/>
    </row>
    <row r="65" spans="6:15" ht="39" hidden="1" customHeight="1" x14ac:dyDescent="0.25">
      <c r="F65" s="26">
        <v>24</v>
      </c>
      <c r="G65" s="26" t="s">
        <v>189</v>
      </c>
      <c r="H65" s="131">
        <v>45709</v>
      </c>
      <c r="I65" s="132">
        <v>45763</v>
      </c>
      <c r="J65" s="26" t="s">
        <v>337</v>
      </c>
      <c r="K65" s="26" t="s">
        <v>337</v>
      </c>
      <c r="L65" s="26"/>
      <c r="M65" s="26"/>
      <c r="N65" s="26"/>
    </row>
    <row r="66" spans="6:15" ht="39" hidden="1" customHeight="1" x14ac:dyDescent="0.25">
      <c r="F66" s="26">
        <v>33</v>
      </c>
      <c r="G66" s="26" t="s">
        <v>222</v>
      </c>
      <c r="H66" s="131">
        <v>45730</v>
      </c>
      <c r="I66" s="132">
        <v>45761</v>
      </c>
      <c r="J66" s="26" t="s">
        <v>563</v>
      </c>
      <c r="K66" s="26" t="s">
        <v>109</v>
      </c>
      <c r="L66" s="26"/>
      <c r="M66" s="26"/>
      <c r="N66" s="26"/>
    </row>
    <row r="67" spans="6:15" ht="39" hidden="1" customHeight="1" x14ac:dyDescent="0.25">
      <c r="F67" s="26">
        <v>10</v>
      </c>
      <c r="G67" s="26" t="s">
        <v>110</v>
      </c>
      <c r="H67" s="131">
        <v>45693</v>
      </c>
      <c r="I67" s="132">
        <v>45749</v>
      </c>
      <c r="J67" s="26" t="s">
        <v>356</v>
      </c>
      <c r="K67" s="26" t="s">
        <v>109</v>
      </c>
      <c r="L67" s="26" t="s">
        <v>564</v>
      </c>
      <c r="M67" s="26"/>
      <c r="N67" s="26"/>
    </row>
    <row r="68" spans="6:15" ht="39" hidden="1" customHeight="1" x14ac:dyDescent="0.25">
      <c r="F68" s="26">
        <v>58</v>
      </c>
      <c r="G68" s="26" t="s">
        <v>16</v>
      </c>
      <c r="H68" s="131">
        <v>45695</v>
      </c>
      <c r="I68" s="132">
        <v>45746</v>
      </c>
      <c r="J68" s="26" t="s">
        <v>307</v>
      </c>
      <c r="K68" s="26" t="s">
        <v>109</v>
      </c>
      <c r="L68" s="26" t="s">
        <v>565</v>
      </c>
      <c r="M68" s="26"/>
      <c r="N68" s="26"/>
    </row>
    <row r="69" spans="6:15" ht="39" hidden="1" customHeight="1" x14ac:dyDescent="0.25">
      <c r="F69" s="26">
        <v>14</v>
      </c>
      <c r="G69" s="26" t="s">
        <v>142</v>
      </c>
      <c r="H69" s="131">
        <v>45737</v>
      </c>
      <c r="I69" s="132">
        <v>45746</v>
      </c>
      <c r="J69" s="26" t="s">
        <v>566</v>
      </c>
      <c r="K69" s="26" t="s">
        <v>109</v>
      </c>
      <c r="L69" s="26"/>
      <c r="M69" s="26"/>
      <c r="N69" s="26"/>
    </row>
    <row r="70" spans="6:15" ht="39" customHeight="1" x14ac:dyDescent="0.25">
      <c r="F70" s="26">
        <v>15</v>
      </c>
      <c r="G70" s="26" t="s">
        <v>149</v>
      </c>
      <c r="H70" s="131">
        <v>45685</v>
      </c>
      <c r="I70" s="132">
        <v>45742</v>
      </c>
      <c r="J70" s="26" t="s">
        <v>77</v>
      </c>
      <c r="K70" s="26" t="s">
        <v>77</v>
      </c>
      <c r="L70" s="26"/>
      <c r="M70" s="26">
        <v>5201</v>
      </c>
      <c r="N70" s="26"/>
    </row>
    <row r="71" spans="6:15" ht="39" hidden="1" customHeight="1" x14ac:dyDescent="0.25">
      <c r="F71" s="26">
        <v>35</v>
      </c>
      <c r="G71" s="26" t="s">
        <v>230</v>
      </c>
      <c r="H71" s="131">
        <v>45551</v>
      </c>
      <c r="I71" s="132">
        <v>45740</v>
      </c>
      <c r="J71" s="26" t="s">
        <v>567</v>
      </c>
      <c r="K71" s="26" t="s">
        <v>57</v>
      </c>
      <c r="L71" s="26"/>
      <c r="M71" s="26"/>
      <c r="N71" s="26"/>
    </row>
    <row r="72" spans="6:15" ht="39" hidden="1" customHeight="1" x14ac:dyDescent="0.25">
      <c r="F72" s="26">
        <v>47</v>
      </c>
      <c r="G72" s="26" t="s">
        <v>259</v>
      </c>
      <c r="H72" s="131">
        <v>45487</v>
      </c>
      <c r="I72" s="132">
        <v>45738</v>
      </c>
      <c r="J72" s="26" t="s">
        <v>307</v>
      </c>
      <c r="K72" s="26" t="s">
        <v>109</v>
      </c>
      <c r="L72" s="26" t="s">
        <v>568</v>
      </c>
      <c r="M72" s="26"/>
      <c r="N72" s="26"/>
    </row>
    <row r="73" spans="6:15" ht="39" hidden="1" customHeight="1" x14ac:dyDescent="0.25">
      <c r="F73" s="26">
        <v>36</v>
      </c>
      <c r="G73" s="26" t="s">
        <v>232</v>
      </c>
      <c r="H73" s="131">
        <v>45126</v>
      </c>
      <c r="I73" s="132">
        <v>45737</v>
      </c>
      <c r="J73" s="26" t="s">
        <v>569</v>
      </c>
      <c r="K73" s="26" t="s">
        <v>57</v>
      </c>
      <c r="L73" s="26"/>
      <c r="M73" s="26"/>
      <c r="N73" s="26"/>
    </row>
    <row r="74" spans="6:15" ht="39" hidden="1" customHeight="1" x14ac:dyDescent="0.25">
      <c r="F74" s="26">
        <v>27</v>
      </c>
      <c r="G74" s="26" t="s">
        <v>200</v>
      </c>
      <c r="H74" s="131">
        <v>45700</v>
      </c>
      <c r="I74" s="132">
        <v>45728</v>
      </c>
      <c r="J74" s="26" t="s">
        <v>360</v>
      </c>
      <c r="K74" s="26" t="s">
        <v>109</v>
      </c>
      <c r="L74" s="26"/>
      <c r="M74" s="26"/>
      <c r="N74" s="26"/>
    </row>
    <row r="75" spans="6:15" ht="39" hidden="1" customHeight="1" x14ac:dyDescent="0.25">
      <c r="F75" s="26">
        <v>31</v>
      </c>
      <c r="G75" s="26" t="s">
        <v>216</v>
      </c>
      <c r="H75" s="131">
        <v>45668</v>
      </c>
      <c r="I75" s="132">
        <v>45726</v>
      </c>
      <c r="J75" s="26" t="s">
        <v>338</v>
      </c>
      <c r="K75" s="26" t="s">
        <v>109</v>
      </c>
      <c r="L75" s="26"/>
      <c r="M75" s="26"/>
      <c r="N75" s="26"/>
    </row>
    <row r="76" spans="6:15" ht="39" hidden="1" customHeight="1" x14ac:dyDescent="0.25">
      <c r="F76" s="26">
        <v>17</v>
      </c>
      <c r="G76" s="26" t="s">
        <v>158</v>
      </c>
      <c r="H76" s="131">
        <v>45714</v>
      </c>
      <c r="I76" s="132">
        <v>45722</v>
      </c>
      <c r="J76" s="26" t="s">
        <v>570</v>
      </c>
      <c r="K76" s="26" t="s">
        <v>119</v>
      </c>
      <c r="L76" s="26"/>
      <c r="M76" s="26">
        <v>7752</v>
      </c>
      <c r="N76" s="26"/>
    </row>
    <row r="77" spans="6:15" ht="39" hidden="1" customHeight="1" x14ac:dyDescent="0.25">
      <c r="F77" s="26">
        <v>44</v>
      </c>
      <c r="G77" s="26" t="s">
        <v>256</v>
      </c>
      <c r="H77" s="131">
        <v>45555</v>
      </c>
      <c r="I77" s="132">
        <v>45716</v>
      </c>
      <c r="J77" s="26" t="s">
        <v>339</v>
      </c>
      <c r="K77" s="26" t="s">
        <v>109</v>
      </c>
      <c r="L77" s="26"/>
      <c r="M77" s="26"/>
      <c r="N77" s="169"/>
    </row>
    <row r="78" spans="6:15" ht="39" hidden="1" customHeight="1" x14ac:dyDescent="0.25">
      <c r="F78" s="26">
        <v>33</v>
      </c>
      <c r="G78" s="26" t="s">
        <v>222</v>
      </c>
      <c r="H78" s="131">
        <v>44946</v>
      </c>
      <c r="I78" s="132">
        <v>45716</v>
      </c>
      <c r="J78" s="26" t="s">
        <v>571</v>
      </c>
      <c r="K78" s="26" t="s">
        <v>164</v>
      </c>
      <c r="L78" s="26"/>
      <c r="M78" s="26"/>
      <c r="N78" s="26"/>
    </row>
    <row r="79" spans="6:15" ht="39" hidden="1" customHeight="1" x14ac:dyDescent="0.25">
      <c r="F79" s="26">
        <v>14</v>
      </c>
      <c r="G79" s="26" t="s">
        <v>142</v>
      </c>
      <c r="H79" s="131">
        <v>45479</v>
      </c>
      <c r="I79" s="132">
        <v>45709</v>
      </c>
      <c r="J79" s="26" t="s">
        <v>501</v>
      </c>
      <c r="K79" s="26" t="s">
        <v>57</v>
      </c>
      <c r="L79" s="26" t="s">
        <v>572</v>
      </c>
      <c r="M79" s="26"/>
      <c r="N79" s="26"/>
      <c r="O79" s="115"/>
    </row>
    <row r="80" spans="6:15" ht="39" hidden="1" customHeight="1" x14ac:dyDescent="0.25">
      <c r="F80" s="26">
        <v>23</v>
      </c>
      <c r="G80" s="26" t="s">
        <v>184</v>
      </c>
      <c r="H80" s="131">
        <v>45698</v>
      </c>
      <c r="I80" s="132">
        <v>45708</v>
      </c>
      <c r="J80" s="26" t="s">
        <v>357</v>
      </c>
      <c r="K80" s="26" t="s">
        <v>57</v>
      </c>
      <c r="L80" s="26"/>
      <c r="M80" s="26"/>
      <c r="N80" s="26"/>
    </row>
    <row r="81" spans="6:15" ht="39" hidden="1" customHeight="1" x14ac:dyDescent="0.25">
      <c r="F81" s="26">
        <v>16</v>
      </c>
      <c r="G81" s="26" t="s">
        <v>154</v>
      </c>
      <c r="H81" s="131">
        <v>45673</v>
      </c>
      <c r="I81" s="132">
        <v>45708</v>
      </c>
      <c r="J81" s="26" t="s">
        <v>141</v>
      </c>
      <c r="K81" s="26" t="s">
        <v>141</v>
      </c>
      <c r="L81" s="26"/>
      <c r="M81" s="26"/>
      <c r="N81" s="26"/>
    </row>
    <row r="82" spans="6:15" ht="39" hidden="1" customHeight="1" x14ac:dyDescent="0.25">
      <c r="F82" s="26">
        <v>6</v>
      </c>
      <c r="G82" s="26" t="s">
        <v>68</v>
      </c>
      <c r="H82" s="131">
        <v>45673</v>
      </c>
      <c r="I82" s="132">
        <v>45708</v>
      </c>
      <c r="J82" s="26" t="s">
        <v>141</v>
      </c>
      <c r="K82" s="26" t="s">
        <v>141</v>
      </c>
      <c r="L82" s="26" t="s">
        <v>573</v>
      </c>
      <c r="M82" s="26"/>
      <c r="N82" s="26"/>
    </row>
    <row r="83" spans="6:15" ht="39" hidden="1" customHeight="1" x14ac:dyDescent="0.25">
      <c r="F83" s="26">
        <v>37</v>
      </c>
      <c r="G83" s="26" t="s">
        <v>13</v>
      </c>
      <c r="H83" s="131">
        <v>45487</v>
      </c>
      <c r="I83" s="132">
        <v>45708</v>
      </c>
      <c r="J83" s="26" t="s">
        <v>559</v>
      </c>
      <c r="K83" s="26" t="s">
        <v>109</v>
      </c>
      <c r="L83" s="26"/>
      <c r="M83" s="26"/>
      <c r="N83" s="26"/>
    </row>
    <row r="84" spans="6:15" ht="39" hidden="1" customHeight="1" x14ac:dyDescent="0.25">
      <c r="F84" s="26">
        <v>38</v>
      </c>
      <c r="G84" s="26" t="s">
        <v>235</v>
      </c>
      <c r="H84" s="131">
        <v>45385</v>
      </c>
      <c r="I84" s="132">
        <v>45708</v>
      </c>
      <c r="J84" s="26" t="s">
        <v>307</v>
      </c>
      <c r="K84" s="26" t="s">
        <v>109</v>
      </c>
      <c r="L84" s="26" t="s">
        <v>574</v>
      </c>
      <c r="M84" s="26"/>
      <c r="N84" s="26"/>
    </row>
    <row r="85" spans="6:15" ht="39" hidden="1" customHeight="1" x14ac:dyDescent="0.25">
      <c r="F85" s="26">
        <v>57</v>
      </c>
      <c r="G85" s="26" t="s">
        <v>14</v>
      </c>
      <c r="H85" s="131">
        <v>45695</v>
      </c>
      <c r="I85" s="132">
        <v>45706</v>
      </c>
      <c r="J85" s="26" t="s">
        <v>307</v>
      </c>
      <c r="K85" s="26" t="s">
        <v>109</v>
      </c>
      <c r="L85" s="26"/>
      <c r="M85" s="26"/>
      <c r="N85" s="26"/>
    </row>
    <row r="86" spans="6:15" ht="39" hidden="1" customHeight="1" x14ac:dyDescent="0.25">
      <c r="F86" s="26">
        <v>37</v>
      </c>
      <c r="G86" s="26" t="s">
        <v>13</v>
      </c>
      <c r="H86" s="131">
        <v>45460</v>
      </c>
      <c r="I86" s="132">
        <v>45706</v>
      </c>
      <c r="J86" s="26" t="s">
        <v>381</v>
      </c>
      <c r="K86" s="26" t="s">
        <v>109</v>
      </c>
      <c r="L86" s="26"/>
      <c r="M86" s="26"/>
      <c r="N86" s="26"/>
    </row>
    <row r="87" spans="6:15" ht="39" hidden="1" customHeight="1" x14ac:dyDescent="0.25">
      <c r="F87" s="26">
        <v>47</v>
      </c>
      <c r="G87" s="26" t="s">
        <v>259</v>
      </c>
      <c r="H87" s="131">
        <v>45546</v>
      </c>
      <c r="I87" s="132">
        <v>45706</v>
      </c>
      <c r="J87" s="26" t="s">
        <v>307</v>
      </c>
      <c r="K87" s="26" t="s">
        <v>109</v>
      </c>
      <c r="L87" s="26"/>
      <c r="M87" s="26"/>
      <c r="N87" s="26"/>
    </row>
    <row r="88" spans="6:15" ht="39" hidden="1" customHeight="1" x14ac:dyDescent="0.25">
      <c r="F88" s="26">
        <v>58</v>
      </c>
      <c r="G88" s="26" t="s">
        <v>16</v>
      </c>
      <c r="H88" s="131">
        <v>45678</v>
      </c>
      <c r="I88" s="132">
        <v>45705</v>
      </c>
      <c r="J88" s="26" t="s">
        <v>141</v>
      </c>
      <c r="K88" s="26" t="s">
        <v>141</v>
      </c>
      <c r="L88" s="26"/>
      <c r="M88" s="26"/>
      <c r="N88" s="169"/>
    </row>
    <row r="89" spans="6:15" ht="39" hidden="1" customHeight="1" x14ac:dyDescent="0.25">
      <c r="F89" s="26">
        <v>6</v>
      </c>
      <c r="G89" s="26" t="s">
        <v>68</v>
      </c>
      <c r="H89" s="131">
        <v>45673</v>
      </c>
      <c r="I89" s="132">
        <v>45705</v>
      </c>
      <c r="J89" s="26" t="s">
        <v>141</v>
      </c>
      <c r="K89" s="26" t="s">
        <v>141</v>
      </c>
      <c r="L89" s="26" t="s">
        <v>573</v>
      </c>
      <c r="M89" s="26"/>
      <c r="N89" s="26"/>
    </row>
    <row r="90" spans="6:15" ht="39" hidden="1" customHeight="1" x14ac:dyDescent="0.25">
      <c r="F90" s="26">
        <v>81</v>
      </c>
      <c r="G90" s="26" t="s">
        <v>542</v>
      </c>
      <c r="H90" s="131">
        <v>45509</v>
      </c>
      <c r="I90" s="132">
        <v>45702</v>
      </c>
      <c r="J90" s="26" t="s">
        <v>428</v>
      </c>
      <c r="K90" s="26" t="s">
        <v>169</v>
      </c>
      <c r="L90" s="26"/>
      <c r="M90" s="26"/>
      <c r="N90" s="26"/>
      <c r="O90" s="119"/>
    </row>
    <row r="91" spans="6:15" ht="39" hidden="1" customHeight="1" x14ac:dyDescent="0.25">
      <c r="F91" s="26">
        <v>49</v>
      </c>
      <c r="G91" s="26" t="s">
        <v>260</v>
      </c>
      <c r="H91" s="131">
        <v>45675</v>
      </c>
      <c r="I91" s="132">
        <v>45702</v>
      </c>
      <c r="J91" s="26" t="s">
        <v>428</v>
      </c>
      <c r="K91" s="26" t="s">
        <v>169</v>
      </c>
      <c r="L91" s="26"/>
      <c r="M91" s="26"/>
      <c r="N91" s="169"/>
    </row>
    <row r="92" spans="6:15" ht="39" hidden="1" customHeight="1" x14ac:dyDescent="0.25">
      <c r="F92" s="26">
        <v>22</v>
      </c>
      <c r="G92" s="26" t="s">
        <v>180</v>
      </c>
      <c r="H92" s="131">
        <v>45693</v>
      </c>
      <c r="I92" s="132">
        <v>45702</v>
      </c>
      <c r="J92" s="26" t="s">
        <v>356</v>
      </c>
      <c r="K92" s="26" t="s">
        <v>109</v>
      </c>
      <c r="L92" s="26"/>
      <c r="M92" s="26"/>
      <c r="N92" s="169"/>
    </row>
    <row r="93" spans="6:15" ht="39" hidden="1" customHeight="1" x14ac:dyDescent="0.25">
      <c r="F93" s="26">
        <v>57</v>
      </c>
      <c r="G93" s="26" t="s">
        <v>14</v>
      </c>
      <c r="H93" s="131">
        <v>45649</v>
      </c>
      <c r="I93" s="132">
        <v>45695</v>
      </c>
      <c r="J93" s="26" t="s">
        <v>160</v>
      </c>
      <c r="K93" s="26" t="s">
        <v>160</v>
      </c>
      <c r="L93" s="26"/>
      <c r="M93" s="26"/>
      <c r="N93" s="26"/>
      <c r="O93" s="115"/>
    </row>
    <row r="94" spans="6:15" ht="39" hidden="1" customHeight="1" x14ac:dyDescent="0.25">
      <c r="F94" s="26">
        <v>51</v>
      </c>
      <c r="G94" s="26" t="s">
        <v>201</v>
      </c>
      <c r="H94" s="131">
        <v>45681</v>
      </c>
      <c r="I94" s="132">
        <v>45689</v>
      </c>
      <c r="J94" s="26" t="s">
        <v>338</v>
      </c>
      <c r="K94" s="26" t="s">
        <v>109</v>
      </c>
      <c r="L94" s="26" t="s">
        <v>575</v>
      </c>
      <c r="M94" s="26"/>
      <c r="N94" s="26"/>
      <c r="O94" s="115"/>
    </row>
    <row r="95" spans="6:15" ht="39" hidden="1" customHeight="1" x14ac:dyDescent="0.25">
      <c r="F95" s="26">
        <v>59</v>
      </c>
      <c r="G95" s="26" t="s">
        <v>262</v>
      </c>
      <c r="H95" s="131">
        <v>45626</v>
      </c>
      <c r="I95" s="132">
        <v>45688</v>
      </c>
      <c r="J95" s="26" t="s">
        <v>307</v>
      </c>
      <c r="K95" s="26" t="s">
        <v>109</v>
      </c>
      <c r="L95" s="26" t="s">
        <v>576</v>
      </c>
      <c r="M95" s="26"/>
      <c r="N95" s="26"/>
    </row>
    <row r="96" spans="6:15" ht="39" hidden="1" customHeight="1" x14ac:dyDescent="0.25">
      <c r="F96" s="26">
        <v>37</v>
      </c>
      <c r="G96" s="26" t="s">
        <v>13</v>
      </c>
      <c r="H96" s="131">
        <v>45329</v>
      </c>
      <c r="I96" s="132">
        <v>45688</v>
      </c>
      <c r="J96" s="26" t="s">
        <v>312</v>
      </c>
      <c r="K96" s="26" t="s">
        <v>98</v>
      </c>
      <c r="L96" s="26"/>
      <c r="M96" s="26"/>
      <c r="N96" s="26"/>
    </row>
    <row r="97" spans="6:14" ht="39" hidden="1" customHeight="1" x14ac:dyDescent="0.25">
      <c r="F97" s="26">
        <v>22</v>
      </c>
      <c r="G97" s="26" t="s">
        <v>180</v>
      </c>
      <c r="H97" s="131">
        <v>45524</v>
      </c>
      <c r="I97" s="132">
        <v>45684</v>
      </c>
      <c r="J97" s="26" t="s">
        <v>577</v>
      </c>
      <c r="K97" s="26" t="s">
        <v>57</v>
      </c>
      <c r="L97" s="26" t="s">
        <v>578</v>
      </c>
      <c r="M97" s="26"/>
      <c r="N97" s="26"/>
    </row>
    <row r="98" spans="6:14" ht="39" hidden="1" customHeight="1" x14ac:dyDescent="0.25">
      <c r="F98" s="26">
        <v>39</v>
      </c>
      <c r="G98" s="26" t="s">
        <v>237</v>
      </c>
      <c r="H98" s="131">
        <v>45677</v>
      </c>
      <c r="I98" s="132">
        <v>45680</v>
      </c>
      <c r="J98" s="26" t="s">
        <v>579</v>
      </c>
      <c r="K98" s="26" t="s">
        <v>98</v>
      </c>
      <c r="L98" s="26"/>
      <c r="M98" s="26"/>
      <c r="N98" s="26"/>
    </row>
    <row r="99" spans="6:14" ht="39" hidden="1" customHeight="1" x14ac:dyDescent="0.25">
      <c r="F99" s="26">
        <v>27</v>
      </c>
      <c r="G99" s="26" t="s">
        <v>200</v>
      </c>
      <c r="H99" s="131">
        <v>45677</v>
      </c>
      <c r="I99" s="132">
        <v>45680</v>
      </c>
      <c r="J99" s="26" t="s">
        <v>580</v>
      </c>
      <c r="K99" s="26" t="s">
        <v>109</v>
      </c>
      <c r="L99" s="26"/>
      <c r="M99" s="26"/>
      <c r="N99" s="26"/>
    </row>
    <row r="100" spans="6:14" ht="39" hidden="1" customHeight="1" x14ac:dyDescent="0.25">
      <c r="F100" s="26">
        <v>9</v>
      </c>
      <c r="G100" s="26" t="s">
        <v>99</v>
      </c>
      <c r="H100" s="131">
        <v>45568</v>
      </c>
      <c r="I100" s="132">
        <v>45679</v>
      </c>
      <c r="J100" s="26" t="s">
        <v>385</v>
      </c>
      <c r="K100" s="26" t="s">
        <v>164</v>
      </c>
      <c r="L100" s="26"/>
      <c r="M100" s="26"/>
      <c r="N100" s="26"/>
    </row>
    <row r="101" spans="6:14" ht="39" hidden="1" customHeight="1" x14ac:dyDescent="0.25">
      <c r="F101" s="26">
        <v>10</v>
      </c>
      <c r="G101" s="26" t="s">
        <v>110</v>
      </c>
      <c r="H101" s="131">
        <v>45476</v>
      </c>
      <c r="I101" s="132">
        <v>45674</v>
      </c>
      <c r="J101" s="26" t="s">
        <v>104</v>
      </c>
      <c r="K101" s="26" t="s">
        <v>57</v>
      </c>
      <c r="L101" s="26"/>
      <c r="M101" s="26"/>
      <c r="N101" s="26"/>
    </row>
    <row r="102" spans="6:14" ht="39" hidden="1" customHeight="1" x14ac:dyDescent="0.25">
      <c r="F102" s="26">
        <v>18</v>
      </c>
      <c r="G102" s="26" t="s">
        <v>161</v>
      </c>
      <c r="H102" s="131">
        <v>45490</v>
      </c>
      <c r="I102" s="132">
        <v>45673</v>
      </c>
      <c r="J102" s="26" t="s">
        <v>393</v>
      </c>
      <c r="K102" s="26" t="s">
        <v>57</v>
      </c>
      <c r="L102" s="26" t="s">
        <v>581</v>
      </c>
      <c r="M102" s="26"/>
      <c r="N102" s="26"/>
    </row>
    <row r="103" spans="6:14" ht="39" hidden="1" customHeight="1" x14ac:dyDescent="0.25">
      <c r="F103" s="26">
        <v>41</v>
      </c>
      <c r="G103" s="26" t="s">
        <v>249</v>
      </c>
      <c r="H103" s="131">
        <v>45385</v>
      </c>
      <c r="I103" s="132">
        <v>45672</v>
      </c>
      <c r="J103" s="26" t="s">
        <v>307</v>
      </c>
      <c r="K103" s="26" t="s">
        <v>109</v>
      </c>
      <c r="L103" s="26"/>
      <c r="M103" s="26"/>
      <c r="N103" s="26"/>
    </row>
    <row r="104" spans="6:14" ht="39" hidden="1" customHeight="1" x14ac:dyDescent="0.25">
      <c r="F104" s="26">
        <v>17</v>
      </c>
      <c r="G104" s="26" t="s">
        <v>158</v>
      </c>
      <c r="H104" s="131">
        <v>45589</v>
      </c>
      <c r="I104" s="132">
        <v>45670</v>
      </c>
      <c r="J104" s="26" t="s">
        <v>385</v>
      </c>
      <c r="K104" s="26" t="s">
        <v>164</v>
      </c>
      <c r="L104" s="26" t="s">
        <v>582</v>
      </c>
      <c r="M104" s="26"/>
      <c r="N104" s="26"/>
    </row>
    <row r="105" spans="6:14" ht="39" hidden="1" customHeight="1" x14ac:dyDescent="0.25">
      <c r="F105" s="26">
        <v>49</v>
      </c>
      <c r="G105" s="26" t="s">
        <v>260</v>
      </c>
      <c r="H105" s="131">
        <v>45653</v>
      </c>
      <c r="I105" s="132">
        <v>45670</v>
      </c>
      <c r="J105" s="26" t="s">
        <v>338</v>
      </c>
      <c r="K105" s="26" t="s">
        <v>109</v>
      </c>
      <c r="L105" s="26"/>
      <c r="M105" s="26"/>
      <c r="N105" s="26"/>
    </row>
    <row r="106" spans="6:14" ht="39" hidden="1" customHeight="1" x14ac:dyDescent="0.25">
      <c r="F106" s="26">
        <v>31</v>
      </c>
      <c r="G106" s="26" t="s">
        <v>216</v>
      </c>
      <c r="H106" s="131">
        <v>45552</v>
      </c>
      <c r="I106" s="132">
        <v>45668</v>
      </c>
      <c r="J106" s="26" t="s">
        <v>407</v>
      </c>
      <c r="K106" s="26" t="s">
        <v>57</v>
      </c>
      <c r="L106" s="26" t="s">
        <v>583</v>
      </c>
      <c r="M106" s="26"/>
      <c r="N106" s="26"/>
    </row>
    <row r="107" spans="6:14" ht="39" hidden="1" customHeight="1" x14ac:dyDescent="0.25">
      <c r="F107" s="26">
        <v>16</v>
      </c>
      <c r="G107" s="26" t="s">
        <v>154</v>
      </c>
      <c r="H107" s="131">
        <v>45619</v>
      </c>
      <c r="I107" s="132">
        <v>45667</v>
      </c>
      <c r="J107" s="26" t="s">
        <v>345</v>
      </c>
      <c r="K107" s="26" t="s">
        <v>119</v>
      </c>
      <c r="L107" s="26"/>
      <c r="M107" s="26"/>
      <c r="N107" s="26"/>
    </row>
    <row r="108" spans="6:14" ht="39" hidden="1" customHeight="1" x14ac:dyDescent="0.25">
      <c r="F108" s="26">
        <v>78</v>
      </c>
      <c r="G108" s="26" t="s">
        <v>532</v>
      </c>
      <c r="H108" s="131">
        <v>45618</v>
      </c>
      <c r="I108" s="132">
        <v>45666</v>
      </c>
      <c r="J108" s="26" t="s">
        <v>386</v>
      </c>
      <c r="K108" s="26" t="s">
        <v>98</v>
      </c>
      <c r="L108" s="26"/>
      <c r="M108" s="26"/>
      <c r="N108" s="26"/>
    </row>
    <row r="109" spans="6:14" ht="39" hidden="1" customHeight="1" x14ac:dyDescent="0.25">
      <c r="F109" s="26">
        <v>54</v>
      </c>
      <c r="G109" s="26" t="s">
        <v>15</v>
      </c>
      <c r="H109" s="131">
        <v>45569</v>
      </c>
      <c r="I109" s="132">
        <v>45666</v>
      </c>
      <c r="J109" s="26" t="s">
        <v>386</v>
      </c>
      <c r="K109" s="26" t="s">
        <v>98</v>
      </c>
      <c r="L109" s="26"/>
      <c r="M109" s="26"/>
      <c r="N109" s="26"/>
    </row>
    <row r="110" spans="6:14" ht="39" hidden="1" customHeight="1" x14ac:dyDescent="0.25">
      <c r="F110" s="26">
        <v>38</v>
      </c>
      <c r="G110" s="26" t="s">
        <v>235</v>
      </c>
      <c r="H110" s="131">
        <v>45626</v>
      </c>
      <c r="I110" s="132">
        <v>45665</v>
      </c>
      <c r="J110" s="26" t="s">
        <v>307</v>
      </c>
      <c r="K110" s="26" t="s">
        <v>109</v>
      </c>
      <c r="L110" s="26"/>
      <c r="M110" s="26"/>
      <c r="N110" s="26"/>
    </row>
    <row r="111" spans="6:14" ht="39" hidden="1" customHeight="1" x14ac:dyDescent="0.25">
      <c r="F111" s="26">
        <v>6</v>
      </c>
      <c r="G111" s="26" t="s">
        <v>68</v>
      </c>
      <c r="H111" s="131">
        <v>45626</v>
      </c>
      <c r="I111" s="132">
        <v>45661</v>
      </c>
      <c r="J111" s="26" t="s">
        <v>174</v>
      </c>
      <c r="K111" s="26" t="s">
        <v>174</v>
      </c>
      <c r="L111" s="26"/>
      <c r="M111" s="26"/>
      <c r="N111" s="26"/>
    </row>
    <row r="112" spans="6:14" ht="39" hidden="1" customHeight="1" x14ac:dyDescent="0.25">
      <c r="F112" s="26">
        <v>6</v>
      </c>
      <c r="G112" s="26" t="s">
        <v>68</v>
      </c>
      <c r="H112" s="131">
        <v>45626</v>
      </c>
      <c r="I112" s="132">
        <v>45661</v>
      </c>
      <c r="J112" s="26" t="s">
        <v>174</v>
      </c>
      <c r="K112" s="26" t="s">
        <v>174</v>
      </c>
      <c r="L112" s="26"/>
      <c r="M112" s="26"/>
      <c r="N112" s="26"/>
    </row>
    <row r="113" spans="6:14" ht="39" hidden="1" customHeight="1" x14ac:dyDescent="0.25">
      <c r="F113" s="26">
        <v>24</v>
      </c>
      <c r="G113" s="26" t="s">
        <v>189</v>
      </c>
      <c r="H113" s="131">
        <v>45645</v>
      </c>
      <c r="I113" s="132">
        <v>45656</v>
      </c>
      <c r="J113" s="26" t="s">
        <v>584</v>
      </c>
      <c r="K113" s="26" t="s">
        <v>109</v>
      </c>
      <c r="L113" s="26"/>
      <c r="M113" s="26"/>
      <c r="N113" s="26"/>
    </row>
    <row r="114" spans="6:14" ht="39" hidden="1" customHeight="1" x14ac:dyDescent="0.25">
      <c r="F114" s="26">
        <v>2</v>
      </c>
      <c r="G114" s="26" t="s">
        <v>37</v>
      </c>
      <c r="H114" s="131">
        <v>45644</v>
      </c>
      <c r="I114" s="132">
        <v>45655</v>
      </c>
      <c r="J114" s="26" t="s">
        <v>585</v>
      </c>
      <c r="K114" s="26" t="s">
        <v>41</v>
      </c>
      <c r="L114" s="26"/>
      <c r="M114" s="26"/>
      <c r="N114" s="26"/>
    </row>
    <row r="115" spans="6:14" ht="39" hidden="1" customHeight="1" x14ac:dyDescent="0.25">
      <c r="F115" s="26">
        <v>8</v>
      </c>
      <c r="G115" s="26" t="s">
        <v>87</v>
      </c>
      <c r="H115" s="131">
        <v>45572</v>
      </c>
      <c r="I115" s="132">
        <v>45646</v>
      </c>
      <c r="J115" s="26" t="s">
        <v>391</v>
      </c>
      <c r="K115" s="26" t="s">
        <v>391</v>
      </c>
      <c r="L115" s="26"/>
      <c r="M115" s="26"/>
      <c r="N115" s="26"/>
    </row>
    <row r="116" spans="6:14" ht="39" hidden="1" customHeight="1" x14ac:dyDescent="0.25">
      <c r="F116" s="26">
        <v>5</v>
      </c>
      <c r="G116" s="26" t="s">
        <v>58</v>
      </c>
      <c r="H116" s="131">
        <v>45636</v>
      </c>
      <c r="I116" s="132">
        <v>45645</v>
      </c>
      <c r="J116" s="26" t="s">
        <v>67</v>
      </c>
      <c r="K116" s="26" t="s">
        <v>67</v>
      </c>
      <c r="L116" s="26"/>
      <c r="M116" s="26"/>
      <c r="N116" s="26"/>
    </row>
    <row r="117" spans="6:14" ht="39" hidden="1" customHeight="1" x14ac:dyDescent="0.25">
      <c r="F117" s="26">
        <v>13</v>
      </c>
      <c r="G117" s="26" t="s">
        <v>131</v>
      </c>
      <c r="H117" s="131">
        <v>45594</v>
      </c>
      <c r="I117" s="132">
        <v>45644</v>
      </c>
      <c r="J117" s="26" t="s">
        <v>403</v>
      </c>
      <c r="K117" s="26" t="s">
        <v>403</v>
      </c>
      <c r="L117" s="26"/>
      <c r="M117" s="26"/>
      <c r="N117" s="26"/>
    </row>
    <row r="118" spans="6:14" ht="39" hidden="1" customHeight="1" x14ac:dyDescent="0.25">
      <c r="F118" s="26">
        <v>24</v>
      </c>
      <c r="G118" s="26" t="s">
        <v>189</v>
      </c>
      <c r="H118" s="131">
        <v>45601</v>
      </c>
      <c r="I118" s="132">
        <v>45638</v>
      </c>
      <c r="J118" s="26" t="s">
        <v>390</v>
      </c>
      <c r="K118" s="26" t="s">
        <v>130</v>
      </c>
      <c r="L118" s="26"/>
      <c r="M118" s="26"/>
      <c r="N118" s="26"/>
    </row>
    <row r="119" spans="6:14" ht="39" hidden="1" customHeight="1" x14ac:dyDescent="0.25">
      <c r="F119" s="26">
        <v>2</v>
      </c>
      <c r="G119" s="26" t="s">
        <v>37</v>
      </c>
      <c r="H119" s="131">
        <v>45601</v>
      </c>
      <c r="I119" s="132">
        <v>45638</v>
      </c>
      <c r="J119" s="26" t="s">
        <v>390</v>
      </c>
      <c r="K119" s="26" t="s">
        <v>130</v>
      </c>
      <c r="L119" s="26"/>
      <c r="M119" s="26"/>
      <c r="N119" s="26"/>
    </row>
    <row r="120" spans="6:14" ht="39" hidden="1" customHeight="1" x14ac:dyDescent="0.25">
      <c r="F120" s="26">
        <v>60</v>
      </c>
      <c r="G120" s="26" t="s">
        <v>586</v>
      </c>
      <c r="H120" s="131">
        <v>45601</v>
      </c>
      <c r="I120" s="132">
        <v>45638</v>
      </c>
      <c r="J120" s="26" t="s">
        <v>130</v>
      </c>
      <c r="K120" s="26" t="s">
        <v>130</v>
      </c>
      <c r="L120" s="26"/>
      <c r="M120" s="26"/>
      <c r="N120" s="26"/>
    </row>
    <row r="121" spans="6:14" ht="39" hidden="1" customHeight="1" x14ac:dyDescent="0.25">
      <c r="F121" s="26">
        <v>5</v>
      </c>
      <c r="G121" s="26" t="s">
        <v>58</v>
      </c>
      <c r="H121" s="131">
        <v>45544</v>
      </c>
      <c r="I121" s="132">
        <v>45631</v>
      </c>
      <c r="J121" s="26" t="s">
        <v>587</v>
      </c>
      <c r="K121" s="26" t="s">
        <v>98</v>
      </c>
      <c r="L121" s="26" t="s">
        <v>588</v>
      </c>
      <c r="M121" s="26"/>
      <c r="N121" s="26"/>
    </row>
    <row r="122" spans="6:14" ht="39" hidden="1" customHeight="1" x14ac:dyDescent="0.25">
      <c r="F122" s="26">
        <v>47</v>
      </c>
      <c r="G122" s="26" t="s">
        <v>260</v>
      </c>
      <c r="H122" s="131">
        <v>45622</v>
      </c>
      <c r="I122" s="132">
        <v>45628</v>
      </c>
      <c r="J122" s="26" t="s">
        <v>386</v>
      </c>
      <c r="K122" s="26" t="s">
        <v>98</v>
      </c>
      <c r="L122" s="26"/>
      <c r="M122" s="26"/>
      <c r="N122" s="26"/>
    </row>
    <row r="123" spans="6:14" ht="39" customHeight="1" x14ac:dyDescent="0.25">
      <c r="F123" s="26">
        <v>15</v>
      </c>
      <c r="G123" s="26" t="s">
        <v>149</v>
      </c>
      <c r="H123" s="131">
        <v>45538</v>
      </c>
      <c r="I123" s="132">
        <v>45623</v>
      </c>
      <c r="J123" s="26" t="s">
        <v>388</v>
      </c>
      <c r="K123" s="26" t="s">
        <v>57</v>
      </c>
      <c r="L123" s="26" t="s">
        <v>589</v>
      </c>
      <c r="M123" s="26"/>
      <c r="N123" s="26"/>
    </row>
    <row r="124" spans="6:14" ht="39" hidden="1" customHeight="1" x14ac:dyDescent="0.25">
      <c r="F124" s="26">
        <v>57</v>
      </c>
      <c r="G124" s="26" t="s">
        <v>262</v>
      </c>
      <c r="H124" s="131">
        <v>45610</v>
      </c>
      <c r="I124" s="132">
        <v>45615</v>
      </c>
      <c r="J124" s="26" t="s">
        <v>590</v>
      </c>
      <c r="K124" s="26" t="s">
        <v>591</v>
      </c>
      <c r="L124" s="26"/>
      <c r="M124" s="26"/>
      <c r="N124" s="26"/>
    </row>
    <row r="125" spans="6:14" ht="39" hidden="1" customHeight="1" x14ac:dyDescent="0.25">
      <c r="F125" s="26">
        <v>31</v>
      </c>
      <c r="G125" s="26" t="s">
        <v>216</v>
      </c>
      <c r="H125" s="131">
        <v>45490</v>
      </c>
      <c r="I125" s="132">
        <v>45609</v>
      </c>
      <c r="J125" s="26" t="s">
        <v>393</v>
      </c>
      <c r="K125" s="26" t="s">
        <v>57</v>
      </c>
      <c r="L125" s="26" t="s">
        <v>592</v>
      </c>
      <c r="M125" s="26"/>
      <c r="N125" s="26"/>
    </row>
    <row r="126" spans="6:14" ht="39" hidden="1" customHeight="1" x14ac:dyDescent="0.25">
      <c r="F126" s="26">
        <v>49</v>
      </c>
      <c r="G126" s="26" t="s">
        <v>201</v>
      </c>
      <c r="H126" s="131">
        <v>45446</v>
      </c>
      <c r="I126" s="132">
        <v>45608</v>
      </c>
      <c r="J126" s="26" t="s">
        <v>402</v>
      </c>
      <c r="K126" s="26" t="s">
        <v>109</v>
      </c>
      <c r="L126" s="26"/>
      <c r="M126" s="26"/>
      <c r="N126" s="26"/>
    </row>
    <row r="127" spans="6:14" ht="39" hidden="1" customHeight="1" x14ac:dyDescent="0.25">
      <c r="F127" s="26">
        <v>13</v>
      </c>
      <c r="G127" s="26" t="s">
        <v>387</v>
      </c>
      <c r="H127" s="131">
        <v>45534</v>
      </c>
      <c r="I127" s="132">
        <v>45601</v>
      </c>
      <c r="J127" s="26" t="s">
        <v>403</v>
      </c>
      <c r="K127" s="26" t="s">
        <v>403</v>
      </c>
      <c r="L127" s="26"/>
      <c r="M127" s="26"/>
      <c r="N127" s="26"/>
    </row>
    <row r="128" spans="6:14" ht="39" hidden="1" customHeight="1" x14ac:dyDescent="0.25">
      <c r="F128" s="26">
        <v>48</v>
      </c>
      <c r="G128" s="26" t="s">
        <v>9</v>
      </c>
      <c r="H128" s="131">
        <v>45555</v>
      </c>
      <c r="I128" s="132">
        <v>45595</v>
      </c>
      <c r="J128" s="26" t="s">
        <v>584</v>
      </c>
      <c r="K128" s="26" t="s">
        <v>109</v>
      </c>
      <c r="L128" s="26" t="s">
        <v>593</v>
      </c>
      <c r="M128" s="26"/>
      <c r="N128" s="26"/>
    </row>
    <row r="129" spans="6:14" ht="39" hidden="1" customHeight="1" x14ac:dyDescent="0.25">
      <c r="F129" s="26">
        <v>57</v>
      </c>
      <c r="G129" s="26" t="s">
        <v>262</v>
      </c>
      <c r="H129" s="131">
        <v>45591</v>
      </c>
      <c r="I129" s="132">
        <v>45595</v>
      </c>
      <c r="J129" s="26" t="s">
        <v>594</v>
      </c>
      <c r="K129" s="26" t="s">
        <v>591</v>
      </c>
      <c r="L129" s="26"/>
      <c r="M129" s="26"/>
      <c r="N129" s="26"/>
    </row>
    <row r="130" spans="6:14" ht="39" hidden="1" customHeight="1" x14ac:dyDescent="0.25">
      <c r="F130" s="26">
        <v>16</v>
      </c>
      <c r="G130" s="26" t="s">
        <v>166</v>
      </c>
      <c r="H130" s="131">
        <v>45588</v>
      </c>
      <c r="I130" s="132">
        <v>45591</v>
      </c>
      <c r="J130" s="26" t="s">
        <v>595</v>
      </c>
      <c r="K130" s="26" t="s">
        <v>595</v>
      </c>
      <c r="L130" s="26"/>
      <c r="M130" s="26"/>
      <c r="N130" s="26"/>
    </row>
    <row r="131" spans="6:14" ht="39" hidden="1" customHeight="1" x14ac:dyDescent="0.25">
      <c r="F131" s="26">
        <v>2</v>
      </c>
      <c r="G131" s="26" t="s">
        <v>51</v>
      </c>
      <c r="H131" s="131">
        <v>45527</v>
      </c>
      <c r="I131" s="132">
        <v>45588</v>
      </c>
      <c r="J131" s="26" t="s">
        <v>414</v>
      </c>
      <c r="K131" s="26" t="s">
        <v>596</v>
      </c>
      <c r="L131" s="26"/>
      <c r="M131" s="26"/>
      <c r="N131" s="26"/>
    </row>
    <row r="132" spans="6:14" ht="39" hidden="1" customHeight="1" x14ac:dyDescent="0.25">
      <c r="F132" s="26">
        <v>34</v>
      </c>
      <c r="G132" s="26" t="s">
        <v>224</v>
      </c>
      <c r="H132" s="131">
        <v>45425</v>
      </c>
      <c r="I132" s="132">
        <v>45583</v>
      </c>
      <c r="J132" s="26" t="s">
        <v>597</v>
      </c>
      <c r="K132" s="26" t="s">
        <v>130</v>
      </c>
      <c r="L132" s="26"/>
      <c r="M132" s="26"/>
      <c r="N132" s="26"/>
    </row>
    <row r="133" spans="6:14" ht="39" hidden="1" customHeight="1" x14ac:dyDescent="0.25">
      <c r="F133" s="127">
        <v>46</v>
      </c>
      <c r="G133" s="127" t="s">
        <v>133</v>
      </c>
      <c r="H133" s="128">
        <v>45487</v>
      </c>
      <c r="I133" s="175">
        <v>45581</v>
      </c>
      <c r="J133" s="127" t="s">
        <v>559</v>
      </c>
      <c r="K133" s="26" t="s">
        <v>109</v>
      </c>
      <c r="L133" s="127" t="s">
        <v>598</v>
      </c>
      <c r="M133" s="127"/>
      <c r="N133" s="26"/>
    </row>
    <row r="134" spans="6:14" ht="39" hidden="1" customHeight="1" x14ac:dyDescent="0.25">
      <c r="F134" s="26">
        <v>38</v>
      </c>
      <c r="G134" s="26" t="s">
        <v>235</v>
      </c>
      <c r="H134" s="131">
        <v>44992</v>
      </c>
      <c r="I134" s="132">
        <v>45576</v>
      </c>
      <c r="J134" s="26" t="s">
        <v>599</v>
      </c>
      <c r="K134" s="26" t="s">
        <v>164</v>
      </c>
      <c r="L134" s="26"/>
      <c r="M134" s="26"/>
      <c r="N134" s="26"/>
    </row>
    <row r="135" spans="6:14" ht="39" hidden="1" customHeight="1" x14ac:dyDescent="0.25">
      <c r="F135" s="26">
        <v>18</v>
      </c>
      <c r="G135" s="26" t="s">
        <v>392</v>
      </c>
      <c r="H135" s="131">
        <v>44742</v>
      </c>
      <c r="I135" s="132">
        <v>45576</v>
      </c>
      <c r="J135" s="26" t="s">
        <v>599</v>
      </c>
      <c r="K135" s="26" t="s">
        <v>164</v>
      </c>
      <c r="L135" s="26"/>
      <c r="M135" s="26"/>
      <c r="N135" s="26"/>
    </row>
    <row r="136" spans="6:14" ht="39" hidden="1" customHeight="1" x14ac:dyDescent="0.25">
      <c r="F136" s="26">
        <v>3</v>
      </c>
      <c r="G136" s="26" t="s">
        <v>600</v>
      </c>
      <c r="H136" s="131">
        <v>45541</v>
      </c>
      <c r="I136" s="132">
        <v>45569</v>
      </c>
      <c r="J136" s="26" t="s">
        <v>415</v>
      </c>
      <c r="K136" s="26" t="s">
        <v>415</v>
      </c>
      <c r="L136" s="26"/>
      <c r="M136" s="26"/>
      <c r="N136" s="26"/>
    </row>
    <row r="137" spans="6:14" ht="39" hidden="1" customHeight="1" x14ac:dyDescent="0.25">
      <c r="F137" s="26">
        <v>79</v>
      </c>
      <c r="G137" s="26" t="s">
        <v>601</v>
      </c>
      <c r="H137" s="131">
        <v>45541</v>
      </c>
      <c r="I137" s="132">
        <v>45569</v>
      </c>
      <c r="J137" s="26" t="s">
        <v>415</v>
      </c>
      <c r="K137" s="26" t="s">
        <v>415</v>
      </c>
      <c r="L137" s="26"/>
      <c r="M137" s="26"/>
      <c r="N137" s="26"/>
    </row>
    <row r="138" spans="6:14" ht="39" hidden="1" customHeight="1" x14ac:dyDescent="0.25">
      <c r="F138" s="26">
        <v>21</v>
      </c>
      <c r="G138" s="26" t="s">
        <v>401</v>
      </c>
      <c r="H138" s="131">
        <v>45534</v>
      </c>
      <c r="I138" s="132">
        <v>45562</v>
      </c>
      <c r="J138" s="26" t="s">
        <v>584</v>
      </c>
      <c r="K138" s="26" t="s">
        <v>109</v>
      </c>
      <c r="L138" s="26"/>
      <c r="M138" s="26"/>
      <c r="N138" s="26"/>
    </row>
    <row r="139" spans="6:14" ht="39" hidden="1" customHeight="1" x14ac:dyDescent="0.25">
      <c r="F139" s="26">
        <v>54</v>
      </c>
      <c r="G139" s="26" t="s">
        <v>15</v>
      </c>
      <c r="H139" s="131">
        <v>45513</v>
      </c>
      <c r="I139" s="132">
        <v>45561</v>
      </c>
      <c r="J139" s="26" t="s">
        <v>130</v>
      </c>
      <c r="K139" s="26" t="s">
        <v>130</v>
      </c>
      <c r="L139" s="26"/>
      <c r="M139" s="26"/>
      <c r="N139" s="176"/>
    </row>
    <row r="140" spans="6:14" ht="39" hidden="1" customHeight="1" x14ac:dyDescent="0.25">
      <c r="F140" s="26">
        <v>27</v>
      </c>
      <c r="G140" s="26" t="s">
        <v>364</v>
      </c>
      <c r="H140" s="131">
        <v>45505</v>
      </c>
      <c r="I140" s="132">
        <v>45561</v>
      </c>
      <c r="J140" s="26" t="s">
        <v>130</v>
      </c>
      <c r="K140" s="26" t="s">
        <v>130</v>
      </c>
      <c r="L140" s="26"/>
      <c r="M140" s="26"/>
      <c r="N140" s="26"/>
    </row>
    <row r="141" spans="6:14" ht="39" hidden="1" customHeight="1" x14ac:dyDescent="0.25">
      <c r="F141" s="26">
        <v>60</v>
      </c>
      <c r="G141" s="26" t="s">
        <v>602</v>
      </c>
      <c r="H141" s="131">
        <v>45516</v>
      </c>
      <c r="I141" s="132">
        <v>45561</v>
      </c>
      <c r="J141" s="26" t="s">
        <v>130</v>
      </c>
      <c r="K141" s="26" t="s">
        <v>130</v>
      </c>
      <c r="L141" s="26"/>
      <c r="M141" s="26"/>
      <c r="N141" s="26"/>
    </row>
    <row r="142" spans="6:14" ht="39" hidden="1" customHeight="1" x14ac:dyDescent="0.25">
      <c r="F142" s="26">
        <v>61</v>
      </c>
      <c r="G142" s="26" t="s">
        <v>603</v>
      </c>
      <c r="H142" s="131">
        <v>45518</v>
      </c>
      <c r="I142" s="132">
        <v>45561</v>
      </c>
      <c r="J142" s="26" t="s">
        <v>130</v>
      </c>
      <c r="K142" s="26" t="s">
        <v>130</v>
      </c>
      <c r="L142" s="26"/>
      <c r="M142" s="26"/>
      <c r="N142" s="26"/>
    </row>
    <row r="143" spans="6:14" ht="39" hidden="1" customHeight="1" x14ac:dyDescent="0.25">
      <c r="F143" s="26">
        <v>76</v>
      </c>
      <c r="G143" s="26" t="s">
        <v>604</v>
      </c>
      <c r="H143" s="131">
        <v>45535</v>
      </c>
      <c r="I143" s="132">
        <v>45561</v>
      </c>
      <c r="J143" s="26" t="s">
        <v>130</v>
      </c>
      <c r="K143" s="26" t="s">
        <v>130</v>
      </c>
      <c r="L143" s="26"/>
      <c r="M143" s="26"/>
      <c r="N143" s="26"/>
    </row>
    <row r="144" spans="6:14" ht="39" hidden="1" customHeight="1" x14ac:dyDescent="0.25">
      <c r="F144" s="26">
        <v>24</v>
      </c>
      <c r="G144" s="26" t="s">
        <v>171</v>
      </c>
      <c r="H144" s="131">
        <v>45485</v>
      </c>
      <c r="I144" s="132">
        <v>45555</v>
      </c>
      <c r="J144" s="26" t="s">
        <v>605</v>
      </c>
      <c r="K144" s="26" t="s">
        <v>98</v>
      </c>
      <c r="L144" s="26"/>
      <c r="M144" s="26"/>
      <c r="N144" s="26"/>
    </row>
    <row r="145" spans="6:14" ht="39" hidden="1" customHeight="1" x14ac:dyDescent="0.25">
      <c r="F145" s="26">
        <v>47</v>
      </c>
      <c r="G145" s="26" t="s">
        <v>260</v>
      </c>
      <c r="H145" s="131">
        <v>45495</v>
      </c>
      <c r="I145" s="132">
        <v>45555</v>
      </c>
      <c r="J145" s="26" t="s">
        <v>584</v>
      </c>
      <c r="K145" s="26" t="s">
        <v>109</v>
      </c>
      <c r="L145" s="26" t="s">
        <v>606</v>
      </c>
      <c r="M145" s="26"/>
      <c r="N145" s="26"/>
    </row>
    <row r="146" spans="6:14" ht="39" hidden="1" customHeight="1" x14ac:dyDescent="0.25">
      <c r="F146" s="26">
        <v>16</v>
      </c>
      <c r="G146" s="26" t="s">
        <v>166</v>
      </c>
      <c r="H146" s="131">
        <v>45534</v>
      </c>
      <c r="I146" s="132">
        <v>45552</v>
      </c>
      <c r="J146" s="26" t="s">
        <v>407</v>
      </c>
      <c r="K146" s="26" t="s">
        <v>57</v>
      </c>
      <c r="L146" s="26"/>
      <c r="M146" s="26"/>
      <c r="N146" s="26"/>
    </row>
    <row r="147" spans="6:14" ht="39" hidden="1" customHeight="1" x14ac:dyDescent="0.25">
      <c r="F147" s="26">
        <v>35</v>
      </c>
      <c r="G147" s="26" t="s">
        <v>230</v>
      </c>
      <c r="H147" s="131">
        <v>45385</v>
      </c>
      <c r="I147" s="132">
        <v>45546</v>
      </c>
      <c r="J147" s="26" t="s">
        <v>411</v>
      </c>
      <c r="K147" s="26" t="s">
        <v>109</v>
      </c>
      <c r="L147" s="26"/>
      <c r="M147" s="26"/>
      <c r="N147" s="26"/>
    </row>
    <row r="148" spans="6:14" ht="39" hidden="1" customHeight="1" x14ac:dyDescent="0.25">
      <c r="F148" s="26">
        <v>9</v>
      </c>
      <c r="G148" s="26" t="s">
        <v>373</v>
      </c>
      <c r="H148" s="131">
        <v>45162</v>
      </c>
      <c r="I148" s="132">
        <v>45545</v>
      </c>
      <c r="J148" s="26" t="s">
        <v>433</v>
      </c>
      <c r="K148" s="26" t="s">
        <v>164</v>
      </c>
      <c r="L148" s="26"/>
      <c r="M148" s="26"/>
      <c r="N148" s="26"/>
    </row>
    <row r="149" spans="6:14" ht="39" hidden="1" customHeight="1" x14ac:dyDescent="0.25">
      <c r="F149" s="26">
        <v>11</v>
      </c>
      <c r="G149" s="26" t="s">
        <v>324</v>
      </c>
      <c r="H149" s="131">
        <v>45376</v>
      </c>
      <c r="I149" s="132">
        <v>45544</v>
      </c>
      <c r="J149" s="26" t="s">
        <v>607</v>
      </c>
      <c r="K149" s="26" t="s">
        <v>153</v>
      </c>
      <c r="L149" s="26"/>
      <c r="M149" s="26"/>
      <c r="N149" s="26"/>
    </row>
    <row r="150" spans="6:14" ht="39" hidden="1" customHeight="1" x14ac:dyDescent="0.25">
      <c r="F150" s="26">
        <v>57</v>
      </c>
      <c r="G150" s="26" t="s">
        <v>262</v>
      </c>
      <c r="H150" s="131">
        <v>45519</v>
      </c>
      <c r="I150" s="132">
        <v>45544</v>
      </c>
      <c r="J150" s="26" t="s">
        <v>608</v>
      </c>
      <c r="K150" s="26" t="s">
        <v>164</v>
      </c>
      <c r="L150" s="26"/>
      <c r="M150" s="26"/>
      <c r="N150" s="26"/>
    </row>
    <row r="151" spans="6:14" ht="39" hidden="1" customHeight="1" x14ac:dyDescent="0.25">
      <c r="F151" s="26">
        <v>5</v>
      </c>
      <c r="G151" s="26" t="s">
        <v>418</v>
      </c>
      <c r="H151" s="131">
        <v>45539</v>
      </c>
      <c r="I151" s="132">
        <v>45541</v>
      </c>
      <c r="J151" s="26" t="s">
        <v>415</v>
      </c>
      <c r="K151" s="26" t="s">
        <v>415</v>
      </c>
      <c r="L151" s="26"/>
      <c r="M151" s="26"/>
      <c r="N151" s="26"/>
    </row>
    <row r="152" spans="6:14" ht="39" hidden="1" customHeight="1" x14ac:dyDescent="0.25">
      <c r="F152" s="26">
        <v>3</v>
      </c>
      <c r="G152" s="26" t="s">
        <v>600</v>
      </c>
      <c r="H152" s="131">
        <v>45537</v>
      </c>
      <c r="I152" s="132">
        <v>45539</v>
      </c>
      <c r="J152" s="26" t="s">
        <v>415</v>
      </c>
      <c r="K152" s="26" t="s">
        <v>415</v>
      </c>
      <c r="L152" s="26" t="s">
        <v>609</v>
      </c>
      <c r="M152" s="26"/>
      <c r="N152" s="26"/>
    </row>
    <row r="153" spans="6:14" ht="39" hidden="1" customHeight="1" x14ac:dyDescent="0.25">
      <c r="F153" s="26">
        <v>45</v>
      </c>
      <c r="G153" s="26" t="s">
        <v>133</v>
      </c>
      <c r="H153" s="131">
        <v>45516</v>
      </c>
      <c r="I153" s="132">
        <v>45537</v>
      </c>
      <c r="J153" s="26" t="s">
        <v>610</v>
      </c>
      <c r="K153" s="26" t="s">
        <v>130</v>
      </c>
      <c r="L153" s="26"/>
      <c r="M153" s="26"/>
      <c r="N153" s="176"/>
    </row>
    <row r="154" spans="6:14" ht="39" hidden="1" customHeight="1" x14ac:dyDescent="0.25">
      <c r="F154" s="26">
        <v>44</v>
      </c>
      <c r="G154" s="26" t="s">
        <v>259</v>
      </c>
      <c r="H154" s="131">
        <v>45516</v>
      </c>
      <c r="I154" s="132">
        <v>45537</v>
      </c>
      <c r="J154" s="26" t="s">
        <v>610</v>
      </c>
      <c r="K154" s="26" t="s">
        <v>130</v>
      </c>
      <c r="L154" s="26"/>
      <c r="M154" s="26"/>
      <c r="N154" s="176"/>
    </row>
    <row r="155" spans="6:14" ht="39" hidden="1" customHeight="1" x14ac:dyDescent="0.25">
      <c r="F155" s="26">
        <v>56</v>
      </c>
      <c r="G155" s="26" t="s">
        <v>16</v>
      </c>
      <c r="H155" s="131">
        <v>45537</v>
      </c>
      <c r="I155" s="132">
        <v>45537</v>
      </c>
      <c r="J155" s="26" t="s">
        <v>280</v>
      </c>
      <c r="K155" s="26" t="s">
        <v>611</v>
      </c>
      <c r="L155" s="26"/>
      <c r="M155" s="26"/>
      <c r="N155" s="26"/>
    </row>
    <row r="156" spans="6:14" ht="39" hidden="1" customHeight="1" x14ac:dyDescent="0.25">
      <c r="F156" s="26">
        <v>20</v>
      </c>
      <c r="G156" s="26" t="s">
        <v>196</v>
      </c>
      <c r="H156" s="131">
        <v>45490</v>
      </c>
      <c r="I156" s="132">
        <v>45534</v>
      </c>
      <c r="J156" s="26" t="s">
        <v>407</v>
      </c>
      <c r="K156" s="26" t="s">
        <v>57</v>
      </c>
      <c r="L156" s="26" t="s">
        <v>612</v>
      </c>
      <c r="M156" s="26"/>
      <c r="N156" s="26"/>
    </row>
    <row r="157" spans="6:14" ht="39" hidden="1" customHeight="1" x14ac:dyDescent="0.25">
      <c r="F157" s="26">
        <v>6</v>
      </c>
      <c r="G157" s="26" t="s">
        <v>395</v>
      </c>
      <c r="H157" s="131">
        <v>45521</v>
      </c>
      <c r="I157" s="132">
        <v>45532</v>
      </c>
      <c r="J157" s="26" t="s">
        <v>613</v>
      </c>
      <c r="K157" s="26" t="s">
        <v>57</v>
      </c>
      <c r="L157" s="26"/>
      <c r="M157" s="26"/>
      <c r="N157" s="26"/>
    </row>
    <row r="158" spans="6:14" ht="39" hidden="1" customHeight="1" x14ac:dyDescent="0.25">
      <c r="F158" s="26">
        <v>73</v>
      </c>
      <c r="G158" s="26" t="s">
        <v>543</v>
      </c>
      <c r="H158" s="131">
        <v>45488</v>
      </c>
      <c r="I158" s="132">
        <v>45525</v>
      </c>
      <c r="J158" s="26" t="s">
        <v>614</v>
      </c>
      <c r="K158" s="26" t="s">
        <v>614</v>
      </c>
      <c r="L158" s="26"/>
      <c r="M158" s="26"/>
      <c r="N158" s="26"/>
    </row>
    <row r="159" spans="6:14" ht="39" customHeight="1" x14ac:dyDescent="0.25">
      <c r="F159" s="26">
        <v>15</v>
      </c>
      <c r="G159" s="26" t="s">
        <v>12</v>
      </c>
      <c r="H159" s="131">
        <v>45479</v>
      </c>
      <c r="I159" s="132">
        <v>45524</v>
      </c>
      <c r="J159" s="26" t="s">
        <v>615</v>
      </c>
      <c r="K159" s="26" t="s">
        <v>57</v>
      </c>
      <c r="L159" s="26"/>
      <c r="M159" s="26"/>
      <c r="N159" s="26"/>
    </row>
    <row r="160" spans="6:14" ht="39" hidden="1" customHeight="1" x14ac:dyDescent="0.25">
      <c r="F160" s="26" t="s">
        <v>616</v>
      </c>
      <c r="G160" s="26" t="s">
        <v>354</v>
      </c>
      <c r="H160" s="131">
        <v>45521</v>
      </c>
      <c r="I160" s="132">
        <v>45521</v>
      </c>
      <c r="J160" s="26" t="s">
        <v>617</v>
      </c>
      <c r="K160" s="26" t="s">
        <v>155</v>
      </c>
      <c r="L160" s="26"/>
      <c r="M160" s="26"/>
      <c r="N160" s="26"/>
    </row>
    <row r="161" spans="6:14" ht="39" hidden="1" customHeight="1" x14ac:dyDescent="0.25">
      <c r="F161" s="26" t="s">
        <v>618</v>
      </c>
      <c r="G161" s="26" t="s">
        <v>395</v>
      </c>
      <c r="H161" s="131">
        <v>45504</v>
      </c>
      <c r="I161" s="132">
        <v>45520</v>
      </c>
      <c r="J161" s="26" t="s">
        <v>619</v>
      </c>
      <c r="K161" s="26" t="s">
        <v>164</v>
      </c>
      <c r="L161" s="26"/>
      <c r="M161" s="26"/>
      <c r="N161" s="26"/>
    </row>
    <row r="162" spans="6:14" ht="39" hidden="1" customHeight="1" x14ac:dyDescent="0.25">
      <c r="F162" s="26" t="s">
        <v>620</v>
      </c>
      <c r="G162" s="26" t="s">
        <v>387</v>
      </c>
      <c r="H162" s="131">
        <v>45496</v>
      </c>
      <c r="I162" s="132">
        <v>45520</v>
      </c>
      <c r="J162" s="26" t="s">
        <v>608</v>
      </c>
      <c r="K162" s="26" t="s">
        <v>164</v>
      </c>
      <c r="L162" s="26" t="s">
        <v>621</v>
      </c>
      <c r="M162" s="26"/>
      <c r="N162" s="26"/>
    </row>
    <row r="163" spans="6:14" ht="39" hidden="1" customHeight="1" x14ac:dyDescent="0.25">
      <c r="F163" s="26" t="s">
        <v>622</v>
      </c>
      <c r="G163" s="26" t="s">
        <v>16</v>
      </c>
      <c r="H163" s="131">
        <v>45499</v>
      </c>
      <c r="I163" s="132">
        <v>45517</v>
      </c>
      <c r="J163" s="26" t="s">
        <v>160</v>
      </c>
      <c r="K163" s="26" t="s">
        <v>160</v>
      </c>
      <c r="L163" s="26"/>
      <c r="M163" s="26"/>
      <c r="N163" s="26"/>
    </row>
    <row r="164" spans="6:14" ht="39" hidden="1" customHeight="1" x14ac:dyDescent="0.25">
      <c r="F164" s="26" t="s">
        <v>623</v>
      </c>
      <c r="G164" s="26" t="s">
        <v>14</v>
      </c>
      <c r="H164" s="131">
        <v>45414</v>
      </c>
      <c r="I164" s="132">
        <v>45517</v>
      </c>
      <c r="J164" s="26" t="s">
        <v>114</v>
      </c>
      <c r="K164" s="26" t="s">
        <v>114</v>
      </c>
      <c r="L164" s="26"/>
      <c r="M164" s="26"/>
      <c r="N164" s="26"/>
    </row>
    <row r="165" spans="6:14" ht="39" hidden="1" customHeight="1" x14ac:dyDescent="0.25">
      <c r="F165" s="26">
        <v>58</v>
      </c>
      <c r="G165" s="26" t="s">
        <v>624</v>
      </c>
      <c r="H165" s="131">
        <v>45414</v>
      </c>
      <c r="I165" s="132">
        <v>45517</v>
      </c>
      <c r="J165" s="26" t="s">
        <v>114</v>
      </c>
      <c r="K165" s="26" t="s">
        <v>114</v>
      </c>
      <c r="L165" s="26"/>
      <c r="M165" s="26"/>
      <c r="N165" s="26"/>
    </row>
    <row r="166" spans="6:14" ht="39" hidden="1" customHeight="1" x14ac:dyDescent="0.25">
      <c r="F166" s="26" t="s">
        <v>625</v>
      </c>
      <c r="G166" s="26" t="s">
        <v>364</v>
      </c>
      <c r="H166" s="131">
        <v>45505</v>
      </c>
      <c r="I166" s="132">
        <v>45513</v>
      </c>
      <c r="J166" s="26" t="s">
        <v>130</v>
      </c>
      <c r="K166" s="26" t="s">
        <v>130</v>
      </c>
      <c r="L166" s="26"/>
      <c r="M166" s="26"/>
      <c r="N166" s="26"/>
    </row>
    <row r="167" spans="6:14" ht="39" hidden="1" customHeight="1" x14ac:dyDescent="0.25">
      <c r="F167" s="26" t="s">
        <v>626</v>
      </c>
      <c r="G167" s="26" t="s">
        <v>354</v>
      </c>
      <c r="H167" s="131">
        <v>45499</v>
      </c>
      <c r="I167" s="132">
        <v>45512</v>
      </c>
      <c r="J167" s="26" t="s">
        <v>627</v>
      </c>
      <c r="K167" s="26" t="s">
        <v>57</v>
      </c>
      <c r="L167" s="26"/>
      <c r="M167" s="26"/>
      <c r="N167" s="26"/>
    </row>
    <row r="168" spans="6:14" ht="39" hidden="1" customHeight="1" x14ac:dyDescent="0.25">
      <c r="F168" s="26" t="s">
        <v>628</v>
      </c>
      <c r="G168" s="26" t="s">
        <v>420</v>
      </c>
      <c r="H168" s="131">
        <v>45506</v>
      </c>
      <c r="I168" s="132">
        <v>45511</v>
      </c>
      <c r="J168" s="26" t="s">
        <v>629</v>
      </c>
      <c r="K168" s="26" t="s">
        <v>57</v>
      </c>
      <c r="L168" s="26"/>
      <c r="M168" s="26"/>
      <c r="N168" s="26"/>
    </row>
    <row r="169" spans="6:14" ht="39" hidden="1" customHeight="1" x14ac:dyDescent="0.25">
      <c r="F169" s="26" t="s">
        <v>616</v>
      </c>
      <c r="G169" s="26" t="s">
        <v>51</v>
      </c>
      <c r="H169" s="131">
        <v>45481</v>
      </c>
      <c r="I169" s="132">
        <v>45511</v>
      </c>
      <c r="J169" s="26" t="s">
        <v>431</v>
      </c>
      <c r="K169" s="26" t="s">
        <v>109</v>
      </c>
      <c r="L169" s="26"/>
      <c r="M169" s="26"/>
      <c r="N169" s="26"/>
    </row>
    <row r="170" spans="6:14" ht="39" hidden="1" customHeight="1" x14ac:dyDescent="0.25">
      <c r="F170" s="26" t="s">
        <v>630</v>
      </c>
      <c r="G170" s="26" t="s">
        <v>376</v>
      </c>
      <c r="H170" s="131">
        <v>45485</v>
      </c>
      <c r="I170" s="132">
        <v>45506</v>
      </c>
      <c r="J170" s="26" t="s">
        <v>119</v>
      </c>
      <c r="K170" s="26" t="s">
        <v>119</v>
      </c>
      <c r="L170" s="26"/>
      <c r="M170" s="26"/>
      <c r="N170" s="26"/>
    </row>
    <row r="171" spans="6:14" ht="39" hidden="1" customHeight="1" x14ac:dyDescent="0.25">
      <c r="F171" s="26" t="s">
        <v>631</v>
      </c>
      <c r="G171" s="26" t="s">
        <v>133</v>
      </c>
      <c r="H171" s="131">
        <v>45499</v>
      </c>
      <c r="I171" s="132">
        <v>45503</v>
      </c>
      <c r="J171" s="26" t="s">
        <v>155</v>
      </c>
      <c r="K171" s="26" t="s">
        <v>155</v>
      </c>
      <c r="L171" s="26"/>
      <c r="M171" s="26"/>
      <c r="N171" s="26"/>
    </row>
    <row r="172" spans="6:14" ht="39" hidden="1" customHeight="1" x14ac:dyDescent="0.25">
      <c r="F172" s="26" t="s">
        <v>632</v>
      </c>
      <c r="G172" s="26" t="s">
        <v>58</v>
      </c>
      <c r="H172" s="131">
        <v>44522</v>
      </c>
      <c r="I172" s="132">
        <v>45496</v>
      </c>
      <c r="J172" s="26" t="s">
        <v>608</v>
      </c>
      <c r="K172" s="26" t="s">
        <v>164</v>
      </c>
      <c r="L172" s="26" t="s">
        <v>633</v>
      </c>
      <c r="M172" s="26"/>
      <c r="N172" s="26"/>
    </row>
    <row r="173" spans="6:14" ht="39" hidden="1" customHeight="1" x14ac:dyDescent="0.25">
      <c r="F173" s="26" t="s">
        <v>634</v>
      </c>
      <c r="G173" s="26" t="s">
        <v>131</v>
      </c>
      <c r="H173" s="131">
        <v>45399</v>
      </c>
      <c r="I173" s="132">
        <v>45495</v>
      </c>
      <c r="J173" s="26" t="s">
        <v>635</v>
      </c>
      <c r="K173" s="26" t="s">
        <v>57</v>
      </c>
      <c r="L173" s="26">
        <v>45495</v>
      </c>
      <c r="M173" s="26"/>
      <c r="N173" s="26"/>
    </row>
    <row r="174" spans="6:14" ht="39" hidden="1" customHeight="1" x14ac:dyDescent="0.25">
      <c r="F174" s="26" t="s">
        <v>636</v>
      </c>
      <c r="G174" s="26" t="s">
        <v>154</v>
      </c>
      <c r="H174" s="131">
        <v>45490</v>
      </c>
      <c r="I174" s="132">
        <v>45493</v>
      </c>
      <c r="J174" s="26" t="s">
        <v>637</v>
      </c>
      <c r="K174" s="26" t="s">
        <v>57</v>
      </c>
      <c r="L174" s="26"/>
      <c r="M174" s="26"/>
      <c r="N174" s="26"/>
    </row>
    <row r="175" spans="6:14" ht="39" hidden="1" customHeight="1" x14ac:dyDescent="0.25">
      <c r="F175" s="26" t="s">
        <v>638</v>
      </c>
      <c r="G175" s="26" t="s">
        <v>639</v>
      </c>
      <c r="H175" s="131">
        <v>45491</v>
      </c>
      <c r="I175" s="132">
        <v>45491</v>
      </c>
      <c r="J175" s="26" t="s">
        <v>640</v>
      </c>
      <c r="K175" s="26" t="s">
        <v>119</v>
      </c>
      <c r="L175" s="26"/>
      <c r="M175" s="26"/>
      <c r="N175" s="26"/>
    </row>
    <row r="176" spans="6:14" ht="39" hidden="1" customHeight="1" x14ac:dyDescent="0.25">
      <c r="F176" s="26" t="s">
        <v>628</v>
      </c>
      <c r="G176" s="26" t="s">
        <v>204</v>
      </c>
      <c r="H176" s="131">
        <v>45394</v>
      </c>
      <c r="I176" s="132">
        <v>45490</v>
      </c>
      <c r="J176" s="26" t="s">
        <v>637</v>
      </c>
      <c r="K176" s="26" t="s">
        <v>57</v>
      </c>
      <c r="L176" s="26"/>
      <c r="M176" s="26"/>
      <c r="N176" s="26"/>
    </row>
    <row r="177" spans="6:14" ht="39" hidden="1" customHeight="1" x14ac:dyDescent="0.25">
      <c r="F177" s="26" t="s">
        <v>641</v>
      </c>
      <c r="G177" s="26" t="s">
        <v>170</v>
      </c>
      <c r="H177" s="131">
        <v>45200</v>
      </c>
      <c r="I177" s="132">
        <v>45490</v>
      </c>
      <c r="J177" s="26" t="s">
        <v>407</v>
      </c>
      <c r="K177" s="26" t="s">
        <v>57</v>
      </c>
      <c r="L177" s="26"/>
      <c r="M177" s="26"/>
      <c r="N177" s="26"/>
    </row>
    <row r="178" spans="6:14" ht="39" hidden="1" customHeight="1" x14ac:dyDescent="0.25">
      <c r="F178" s="26" t="s">
        <v>642</v>
      </c>
      <c r="G178" s="26" t="s">
        <v>68</v>
      </c>
      <c r="H178" s="131">
        <v>45254</v>
      </c>
      <c r="I178" s="132">
        <v>45489</v>
      </c>
      <c r="J178" s="26" t="s">
        <v>433</v>
      </c>
      <c r="K178" s="26" t="s">
        <v>164</v>
      </c>
      <c r="L178" s="26"/>
      <c r="M178" s="26"/>
      <c r="N178" s="26"/>
    </row>
    <row r="179" spans="6:14" ht="39" hidden="1" customHeight="1" x14ac:dyDescent="0.25">
      <c r="F179" s="26" t="s">
        <v>626</v>
      </c>
      <c r="G179" s="26" t="s">
        <v>180</v>
      </c>
      <c r="H179" s="131">
        <v>45233</v>
      </c>
      <c r="I179" s="132">
        <v>45489</v>
      </c>
      <c r="J179" s="26" t="s">
        <v>643</v>
      </c>
      <c r="K179" s="26" t="s">
        <v>109</v>
      </c>
      <c r="L179" s="26"/>
      <c r="M179" s="26"/>
      <c r="N179" s="26"/>
    </row>
    <row r="180" spans="6:14" ht="39" hidden="1" customHeight="1" x14ac:dyDescent="0.25">
      <c r="F180" s="26" t="s">
        <v>644</v>
      </c>
      <c r="G180" s="26" t="s">
        <v>216</v>
      </c>
      <c r="H180" s="131">
        <v>45139</v>
      </c>
      <c r="I180" s="132">
        <v>45489</v>
      </c>
      <c r="J180" s="26" t="s">
        <v>385</v>
      </c>
      <c r="K180" s="26" t="s">
        <v>164</v>
      </c>
      <c r="L180" s="26" t="s">
        <v>645</v>
      </c>
      <c r="M180" s="26"/>
      <c r="N180" s="26"/>
    </row>
    <row r="181" spans="6:14" ht="39" hidden="1" customHeight="1" x14ac:dyDescent="0.25">
      <c r="F181" s="26" t="s">
        <v>646</v>
      </c>
      <c r="G181" s="26" t="s">
        <v>259</v>
      </c>
      <c r="H181" s="131">
        <v>45391</v>
      </c>
      <c r="I181" s="132">
        <v>45487</v>
      </c>
      <c r="J181" s="26" t="s">
        <v>647</v>
      </c>
      <c r="K181" s="26" t="s">
        <v>109</v>
      </c>
      <c r="L181" s="26"/>
      <c r="M181" s="26"/>
      <c r="N181" s="26"/>
    </row>
    <row r="182" spans="6:14" ht="39" hidden="1" customHeight="1" x14ac:dyDescent="0.25">
      <c r="F182" s="26" t="s">
        <v>648</v>
      </c>
      <c r="G182" s="26" t="s">
        <v>189</v>
      </c>
      <c r="H182" s="131">
        <v>45457</v>
      </c>
      <c r="I182" s="132">
        <v>45485</v>
      </c>
      <c r="J182" s="26" t="s">
        <v>640</v>
      </c>
      <c r="K182" s="26" t="s">
        <v>119</v>
      </c>
      <c r="L182" s="26"/>
      <c r="M182" s="26"/>
      <c r="N182" s="26"/>
    </row>
    <row r="183" spans="6:14" ht="39" hidden="1" customHeight="1" x14ac:dyDescent="0.25">
      <c r="F183" s="26" t="s">
        <v>625</v>
      </c>
      <c r="G183" s="26" t="s">
        <v>200</v>
      </c>
      <c r="H183" s="131">
        <v>45164</v>
      </c>
      <c r="I183" s="132">
        <v>45481</v>
      </c>
      <c r="J183" s="26" t="s">
        <v>649</v>
      </c>
      <c r="K183" s="26" t="s">
        <v>57</v>
      </c>
      <c r="L183" s="26"/>
      <c r="M183" s="26"/>
      <c r="N183" s="26"/>
    </row>
    <row r="184" spans="6:14" ht="39" hidden="1" customHeight="1" x14ac:dyDescent="0.25">
      <c r="F184" s="26" t="s">
        <v>650</v>
      </c>
      <c r="G184" s="26" t="s">
        <v>176</v>
      </c>
      <c r="H184" s="131">
        <v>44626</v>
      </c>
      <c r="I184" s="132">
        <v>45481</v>
      </c>
      <c r="J184" s="26" t="s">
        <v>651</v>
      </c>
      <c r="K184" s="26" t="s">
        <v>57</v>
      </c>
      <c r="L184" s="26"/>
      <c r="M184" s="26"/>
      <c r="N184" s="26"/>
    </row>
    <row r="185" spans="6:14" ht="39" hidden="1" customHeight="1" x14ac:dyDescent="0.25">
      <c r="F185" s="26" t="s">
        <v>636</v>
      </c>
      <c r="G185" s="26" t="s">
        <v>154</v>
      </c>
      <c r="H185" s="131">
        <v>45458</v>
      </c>
      <c r="I185" s="132">
        <v>45474</v>
      </c>
      <c r="J185" s="26" t="s">
        <v>407</v>
      </c>
      <c r="K185" s="26" t="s">
        <v>57</v>
      </c>
      <c r="L185" s="26"/>
      <c r="M185" s="26"/>
      <c r="N185" s="26"/>
    </row>
    <row r="186" spans="6:14" ht="39" hidden="1" customHeight="1" x14ac:dyDescent="0.25">
      <c r="F186" s="26" t="s">
        <v>652</v>
      </c>
      <c r="G186" s="26" t="s">
        <v>653</v>
      </c>
      <c r="H186" s="131">
        <v>45225</v>
      </c>
      <c r="I186" s="132">
        <v>45458</v>
      </c>
      <c r="J186" s="26" t="s">
        <v>654</v>
      </c>
      <c r="K186" s="26" t="s">
        <v>57</v>
      </c>
      <c r="L186" s="26"/>
      <c r="M186" s="26"/>
      <c r="N186" s="26"/>
    </row>
    <row r="187" spans="6:14" ht="39" hidden="1" customHeight="1" x14ac:dyDescent="0.25">
      <c r="F187" s="26">
        <v>6</v>
      </c>
      <c r="G187" s="26" t="s">
        <v>68</v>
      </c>
      <c r="H187" s="131">
        <v>45670</v>
      </c>
      <c r="I187" s="132"/>
      <c r="J187" s="26" t="s">
        <v>280</v>
      </c>
      <c r="K187" s="26" t="s">
        <v>611</v>
      </c>
      <c r="L187" s="26" t="s">
        <v>280</v>
      </c>
      <c r="M187" s="26"/>
      <c r="N187" s="26"/>
    </row>
    <row r="188" spans="6:14" ht="39" hidden="1" customHeight="1" x14ac:dyDescent="0.25">
      <c r="F188" s="26">
        <v>48</v>
      </c>
      <c r="G188" s="26" t="s">
        <v>9</v>
      </c>
      <c r="H188" s="131">
        <v>45487</v>
      </c>
      <c r="I188" s="132"/>
      <c r="J188" s="26" t="s">
        <v>559</v>
      </c>
      <c r="K188" s="26" t="s">
        <v>109</v>
      </c>
      <c r="L188" s="26" t="s">
        <v>655</v>
      </c>
      <c r="M188" s="26"/>
      <c r="N188" s="26"/>
    </row>
    <row r="189" spans="6:14" ht="39" hidden="1" customHeight="1" x14ac:dyDescent="0.25">
      <c r="F189" s="26">
        <v>60</v>
      </c>
      <c r="G189" s="26" t="s">
        <v>263</v>
      </c>
      <c r="H189" s="131">
        <v>45681</v>
      </c>
      <c r="I189" s="132"/>
      <c r="J189" s="26" t="s">
        <v>338</v>
      </c>
      <c r="K189" s="26" t="s">
        <v>109</v>
      </c>
      <c r="L189" s="26"/>
      <c r="M189" s="26"/>
      <c r="N189" s="26"/>
    </row>
    <row r="190" spans="6:14" ht="39" hidden="1" customHeight="1" x14ac:dyDescent="0.25">
      <c r="F190" s="26">
        <v>24</v>
      </c>
      <c r="G190" s="26" t="s">
        <v>189</v>
      </c>
      <c r="H190" s="131">
        <v>45673</v>
      </c>
      <c r="I190" s="132"/>
      <c r="J190" s="26" t="s">
        <v>141</v>
      </c>
      <c r="K190" s="26" t="s">
        <v>141</v>
      </c>
      <c r="L190" s="26"/>
      <c r="M190" s="26"/>
      <c r="N190" s="26"/>
    </row>
    <row r="191" spans="6:14" ht="39" hidden="1" customHeight="1" x14ac:dyDescent="0.25">
      <c r="F191" s="26">
        <v>40</v>
      </c>
      <c r="G191" s="26" t="s">
        <v>244</v>
      </c>
      <c r="H191" s="131">
        <v>45681</v>
      </c>
      <c r="I191" s="132"/>
      <c r="J191" s="26" t="s">
        <v>656</v>
      </c>
      <c r="K191" s="26" t="s">
        <v>656</v>
      </c>
      <c r="L191" s="26"/>
      <c r="M191" s="26"/>
      <c r="N191" s="26"/>
    </row>
    <row r="192" spans="6:14" ht="39" hidden="1" customHeight="1" x14ac:dyDescent="0.25">
      <c r="F192" s="26">
        <v>7</v>
      </c>
      <c r="G192" s="26" t="s">
        <v>78</v>
      </c>
      <c r="H192" s="131">
        <v>45619</v>
      </c>
      <c r="I192" s="132"/>
      <c r="J192" s="26" t="s">
        <v>345</v>
      </c>
      <c r="K192" s="26" t="s">
        <v>119</v>
      </c>
      <c r="L192" s="26" t="s">
        <v>657</v>
      </c>
      <c r="M192" s="26"/>
      <c r="N192" s="26"/>
    </row>
    <row r="193" spans="6:14" ht="39" hidden="1" customHeight="1" x14ac:dyDescent="0.25">
      <c r="F193" s="26">
        <v>38</v>
      </c>
      <c r="G193" s="26" t="s">
        <v>235</v>
      </c>
      <c r="H193" s="131">
        <v>45555</v>
      </c>
      <c r="I193" s="132"/>
      <c r="J193" s="26" t="s">
        <v>339</v>
      </c>
      <c r="K193" s="26" t="s">
        <v>109</v>
      </c>
      <c r="L193" s="26"/>
      <c r="M193" s="26"/>
      <c r="N193" s="26"/>
    </row>
    <row r="194" spans="6:14" ht="39" hidden="1" customHeight="1" x14ac:dyDescent="0.25">
      <c r="F194" s="26">
        <v>50</v>
      </c>
      <c r="G194" s="26" t="s">
        <v>9</v>
      </c>
      <c r="H194" s="131">
        <v>45603</v>
      </c>
      <c r="I194" s="132"/>
      <c r="J194" s="26" t="s">
        <v>327</v>
      </c>
      <c r="K194" s="26" t="s">
        <v>119</v>
      </c>
      <c r="L194" s="26"/>
      <c r="M194" s="26"/>
      <c r="N194" s="26"/>
    </row>
    <row r="195" spans="6:14" ht="39" hidden="1" customHeight="1" x14ac:dyDescent="0.25">
      <c r="F195" s="26">
        <v>35</v>
      </c>
      <c r="G195" s="26" t="s">
        <v>230</v>
      </c>
      <c r="H195" s="131">
        <v>45745</v>
      </c>
      <c r="I195" s="132"/>
      <c r="J195" s="26" t="s">
        <v>130</v>
      </c>
      <c r="K195" s="26" t="s">
        <v>130</v>
      </c>
      <c r="L195" s="26"/>
      <c r="M195" s="26"/>
      <c r="N195" s="26"/>
    </row>
  </sheetData>
  <conditionalFormatting sqref="L4">
    <cfRule type="containsText" dxfId="31" priority="2" operator="containsText" text="Digite uma data">
      <formula>NOT(ISERROR(SEARCH("Digite uma data",L4)))</formula>
    </cfRule>
  </conditionalFormatting>
  <conditionalFormatting sqref="M4">
    <cfRule type="containsText" dxfId="30" priority="1" operator="containsText" text="Digite uma data">
      <formula>NOT(ISERROR(SEARCH("Digite uma data",M4)))</formula>
    </cfRule>
  </conditionalFormatting>
  <pageMargins left="0.511811024" right="0.511811024" top="0.78740157499999996" bottom="0.78740157499999996" header="0.31496062000000002" footer="0.31496062000000002"/>
  <pageSetup orientation="landscape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E6BCF-FC2A-44A3-9AFE-CE824090126F}">
  <sheetPr codeName="Planilha6">
    <pageSetUpPr fitToPage="1"/>
  </sheetPr>
  <dimension ref="A1:BI151"/>
  <sheetViews>
    <sheetView showGridLines="0" topLeftCell="A10" zoomScale="115" zoomScaleNormal="115" workbookViewId="0">
      <selection activeCell="L98" sqref="L98"/>
    </sheetView>
  </sheetViews>
  <sheetFormatPr defaultColWidth="0" defaultRowHeight="39" customHeight="1" x14ac:dyDescent="0.3"/>
  <cols>
    <col min="1" max="4" width="8.85546875" style="39" customWidth="1"/>
    <col min="5" max="5" width="2.7109375" style="41" customWidth="1"/>
    <col min="6" max="6" width="8.85546875" style="41" customWidth="1"/>
    <col min="7" max="7" width="25.28515625" style="49" bestFit="1" customWidth="1"/>
    <col min="8" max="8" width="64.28515625" style="49" bestFit="1" customWidth="1"/>
    <col min="9" max="9" width="29.42578125" style="49" bestFit="1" customWidth="1"/>
    <col min="10" max="10" width="1.5703125" style="49" customWidth="1"/>
    <col min="11" max="11" width="19.28515625" style="49" bestFit="1" customWidth="1"/>
    <col min="12" max="12" width="19.5703125" style="58" bestFit="1" customWidth="1"/>
    <col min="13" max="13" width="18.5703125" style="58" bestFit="1" customWidth="1"/>
    <col min="14" max="27" width="8.85546875" style="41" customWidth="1"/>
    <col min="28" max="28" width="9.7109375" style="41" customWidth="1"/>
    <col min="29" max="29" width="8.85546875" style="41" customWidth="1"/>
    <col min="30" max="30" width="8.85546875" style="39" customWidth="1"/>
    <col min="31" max="33" width="8.85546875" style="41" hidden="1" customWidth="1"/>
    <col min="34" max="34" width="0" style="41" hidden="1" customWidth="1"/>
    <col min="35" max="16384" width="0" style="41" hidden="1"/>
  </cols>
  <sheetData>
    <row r="1" spans="1:61" ht="39" customHeight="1" x14ac:dyDescent="0.3">
      <c r="A1" s="39" t="s">
        <v>175</v>
      </c>
      <c r="E1" s="39"/>
      <c r="F1" s="39"/>
      <c r="G1" s="52"/>
      <c r="H1" s="52"/>
      <c r="I1" s="52"/>
      <c r="J1" s="52"/>
      <c r="K1" s="52"/>
      <c r="L1" s="53"/>
      <c r="M1" s="53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E1" s="39"/>
      <c r="AF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</row>
    <row r="4" spans="1:61" ht="39" customHeight="1" x14ac:dyDescent="0.3">
      <c r="G4" s="46" t="s">
        <v>28</v>
      </c>
      <c r="H4" s="47" t="s">
        <v>29</v>
      </c>
      <c r="I4" s="47" t="s">
        <v>30</v>
      </c>
      <c r="J4" s="47" t="s">
        <v>31</v>
      </c>
      <c r="K4" s="47" t="s">
        <v>658</v>
      </c>
      <c r="L4" s="54" t="s">
        <v>33</v>
      </c>
      <c r="M4" s="54" t="s">
        <v>34</v>
      </c>
    </row>
    <row r="5" spans="1:61" ht="39" customHeight="1" x14ac:dyDescent="0.3">
      <c r="G5" s="55" t="s">
        <v>659</v>
      </c>
      <c r="H5" s="49" t="s">
        <v>660</v>
      </c>
      <c r="I5" s="56" t="s">
        <v>246</v>
      </c>
      <c r="J5" s="60" t="s">
        <v>247</v>
      </c>
      <c r="K5" s="83" t="e" vm="15">
        <f t="shared" ref="K5:K11" si="0">_xlfn.IMAGE(J5)</f>
        <v>#VALUE!</v>
      </c>
      <c r="L5" s="58" t="s">
        <v>248</v>
      </c>
      <c r="M5" s="59">
        <v>7386</v>
      </c>
    </row>
    <row r="6" spans="1:61" ht="39" customHeight="1" x14ac:dyDescent="0.3">
      <c r="G6" s="55" t="s">
        <v>659</v>
      </c>
      <c r="H6" s="49" t="s">
        <v>661</v>
      </c>
      <c r="I6" s="56" t="s">
        <v>227</v>
      </c>
      <c r="J6" s="60" t="s">
        <v>228</v>
      </c>
      <c r="K6" s="83" t="e" vm="13">
        <f t="shared" si="0"/>
        <v>#VALUE!</v>
      </c>
      <c r="L6" s="58" t="s">
        <v>662</v>
      </c>
      <c r="M6" s="59" t="s">
        <v>662</v>
      </c>
    </row>
    <row r="7" spans="1:61" ht="39" customHeight="1" x14ac:dyDescent="0.3">
      <c r="G7" s="55" t="s">
        <v>659</v>
      </c>
      <c r="H7" s="49" t="s">
        <v>663</v>
      </c>
      <c r="I7" s="56" t="s">
        <v>218</v>
      </c>
      <c r="J7" s="60" t="s">
        <v>219</v>
      </c>
      <c r="K7" s="83" t="e" vm="12">
        <f t="shared" si="0"/>
        <v>#VALUE!</v>
      </c>
      <c r="L7" s="58">
        <v>905411880037</v>
      </c>
      <c r="M7" s="59">
        <v>5097</v>
      </c>
    </row>
    <row r="8" spans="1:61" ht="39" customHeight="1" x14ac:dyDescent="0.3">
      <c r="G8" s="55" t="s">
        <v>659</v>
      </c>
      <c r="H8" s="49" t="s">
        <v>664</v>
      </c>
      <c r="I8" s="56" t="s">
        <v>116</v>
      </c>
      <c r="J8" s="60" t="s">
        <v>117</v>
      </c>
      <c r="K8" s="83" t="e" vm="8">
        <f t="shared" si="0"/>
        <v>#VALUE!</v>
      </c>
      <c r="L8" s="58" t="s">
        <v>118</v>
      </c>
      <c r="M8" s="59">
        <v>5112</v>
      </c>
    </row>
    <row r="9" spans="1:61" ht="39" customHeight="1" x14ac:dyDescent="0.3">
      <c r="G9" s="55" t="s">
        <v>659</v>
      </c>
      <c r="H9" s="61" t="s">
        <v>665</v>
      </c>
      <c r="I9" s="62" t="s">
        <v>666</v>
      </c>
      <c r="K9" s="83" t="e" vm="17">
        <f t="shared" si="0"/>
        <v>#VALUE!</v>
      </c>
      <c r="L9" s="58" t="s">
        <v>667</v>
      </c>
      <c r="M9" s="59">
        <v>975</v>
      </c>
    </row>
    <row r="10" spans="1:61" ht="39" customHeight="1" x14ac:dyDescent="0.3">
      <c r="G10" s="55" t="s">
        <v>659</v>
      </c>
      <c r="H10" s="61" t="s">
        <v>668</v>
      </c>
      <c r="I10" s="62" t="s">
        <v>64</v>
      </c>
      <c r="K10" s="83" t="e" vm="17">
        <f t="shared" si="0"/>
        <v>#VALUE!</v>
      </c>
      <c r="L10" s="58" t="s">
        <v>669</v>
      </c>
      <c r="M10" s="59">
        <v>4102</v>
      </c>
    </row>
    <row r="11" spans="1:61" ht="39" customHeight="1" x14ac:dyDescent="0.3">
      <c r="G11" s="55" t="s">
        <v>670</v>
      </c>
      <c r="H11" s="61" t="s">
        <v>671</v>
      </c>
      <c r="I11" s="62" t="s">
        <v>672</v>
      </c>
      <c r="J11" s="60"/>
      <c r="K11" s="83" t="e" vm="17">
        <f t="shared" si="0"/>
        <v>#VALUE!</v>
      </c>
      <c r="L11" s="58" t="s">
        <v>673</v>
      </c>
      <c r="M11" s="59">
        <v>5435</v>
      </c>
    </row>
    <row r="12" spans="1:61" ht="39" customHeight="1" x14ac:dyDescent="0.3">
      <c r="G12" s="55" t="s">
        <v>659</v>
      </c>
      <c r="H12" s="61" t="s">
        <v>837</v>
      </c>
      <c r="I12" s="62"/>
      <c r="J12" s="60"/>
      <c r="K12" s="83" t="e" vm="17">
        <f>_xlfn.IMAGE(J12)</f>
        <v>#VALUE!</v>
      </c>
      <c r="L12" s="58" t="s">
        <v>838</v>
      </c>
      <c r="M12" s="59">
        <v>7038</v>
      </c>
    </row>
    <row r="13" spans="1:61" ht="39" customHeight="1" x14ac:dyDescent="0.3">
      <c r="G13" s="55" t="s">
        <v>659</v>
      </c>
      <c r="H13" s="61" t="s">
        <v>853</v>
      </c>
      <c r="I13" s="62" t="s">
        <v>854</v>
      </c>
      <c r="J13" s="60"/>
      <c r="K13" s="83" t="e" vm="17">
        <f>_xlfn.IMAGE(J13)</f>
        <v>#VALUE!</v>
      </c>
      <c r="L13" s="58" t="s">
        <v>854</v>
      </c>
      <c r="M13" s="59">
        <v>980</v>
      </c>
    </row>
    <row r="14" spans="1:61" ht="39" customHeight="1" x14ac:dyDescent="0.3">
      <c r="G14" s="55" t="s">
        <v>659</v>
      </c>
      <c r="H14" s="61" t="s">
        <v>855</v>
      </c>
      <c r="I14" s="62" t="s">
        <v>856</v>
      </c>
      <c r="J14" s="60"/>
      <c r="K14" s="83" t="e" vm="17">
        <f>_xlfn.IMAGE(J14)</f>
        <v>#VALUE!</v>
      </c>
      <c r="L14" s="58">
        <v>0</v>
      </c>
      <c r="M14" s="59">
        <v>7971</v>
      </c>
    </row>
    <row r="15" spans="1:61" ht="39" customHeight="1" x14ac:dyDescent="0.3">
      <c r="G15" s="55" t="s">
        <v>670</v>
      </c>
      <c r="H15" s="61" t="s">
        <v>674</v>
      </c>
      <c r="I15" s="62" t="s">
        <v>675</v>
      </c>
      <c r="K15" s="83">
        <v>0</v>
      </c>
      <c r="L15" s="58" t="s">
        <v>676</v>
      </c>
      <c r="M15" s="59">
        <v>3257</v>
      </c>
    </row>
    <row r="16" spans="1:61" ht="39" customHeight="1" x14ac:dyDescent="0.3">
      <c r="G16" s="55" t="s">
        <v>239</v>
      </c>
      <c r="H16" s="49" t="s">
        <v>677</v>
      </c>
      <c r="I16" s="56" t="s">
        <v>241</v>
      </c>
      <c r="J16" s="57" t="s">
        <v>242</v>
      </c>
      <c r="K16" s="83" t="e" vm="14">
        <f t="shared" ref="K16:K32" si="1">_xlfn.IMAGE(J16)</f>
        <v>#VALUE!</v>
      </c>
      <c r="L16" s="58" t="s">
        <v>667</v>
      </c>
      <c r="M16" s="59">
        <v>5506</v>
      </c>
    </row>
    <row r="17" spans="7:13" ht="39" customHeight="1" x14ac:dyDescent="0.3">
      <c r="G17" s="55" t="s">
        <v>239</v>
      </c>
      <c r="H17" s="49" t="s">
        <v>678</v>
      </c>
      <c r="I17" s="62" t="s">
        <v>64</v>
      </c>
      <c r="J17" s="57"/>
      <c r="K17" s="83" t="e" vm="17">
        <f t="shared" si="1"/>
        <v>#VALUE!</v>
      </c>
      <c r="L17" s="58">
        <v>905411880037</v>
      </c>
      <c r="M17" s="59">
        <v>5097</v>
      </c>
    </row>
    <row r="18" spans="7:13" ht="39" customHeight="1" x14ac:dyDescent="0.3">
      <c r="G18" s="55" t="s">
        <v>239</v>
      </c>
      <c r="H18" s="61" t="s">
        <v>679</v>
      </c>
      <c r="I18" s="62" t="s">
        <v>680</v>
      </c>
      <c r="J18" s="57"/>
      <c r="K18" s="83" t="e" vm="17">
        <f t="shared" si="1"/>
        <v>#VALUE!</v>
      </c>
      <c r="L18" s="58" t="s">
        <v>248</v>
      </c>
      <c r="M18" s="59">
        <v>7386</v>
      </c>
    </row>
    <row r="19" spans="7:13" ht="39" customHeight="1" x14ac:dyDescent="0.3">
      <c r="G19" s="55" t="s">
        <v>239</v>
      </c>
      <c r="H19" s="61" t="s">
        <v>681</v>
      </c>
      <c r="I19" s="62" t="s">
        <v>64</v>
      </c>
      <c r="J19" s="57"/>
      <c r="K19" s="83" t="e" vm="17">
        <f t="shared" si="1"/>
        <v>#VALUE!</v>
      </c>
      <c r="L19" s="58">
        <v>460</v>
      </c>
      <c r="M19" s="59">
        <v>5994</v>
      </c>
    </row>
    <row r="20" spans="7:13" ht="39" customHeight="1" x14ac:dyDescent="0.3">
      <c r="G20" s="55" t="s">
        <v>239</v>
      </c>
      <c r="H20" s="49" t="s">
        <v>682</v>
      </c>
      <c r="I20" s="56" t="s">
        <v>246</v>
      </c>
      <c r="J20" s="60" t="s">
        <v>247</v>
      </c>
      <c r="K20" s="83" t="e" vm="15">
        <f t="shared" si="1"/>
        <v>#VALUE!</v>
      </c>
      <c r="L20" s="58" t="s">
        <v>248</v>
      </c>
      <c r="M20" s="59">
        <v>7386</v>
      </c>
    </row>
    <row r="21" spans="7:13" ht="39" customHeight="1" x14ac:dyDescent="0.3">
      <c r="G21" s="55" t="s">
        <v>239</v>
      </c>
      <c r="H21" s="61" t="s">
        <v>683</v>
      </c>
      <c r="I21" s="62" t="s">
        <v>680</v>
      </c>
      <c r="J21" s="60"/>
      <c r="K21" s="83" t="e" vm="17">
        <f>_xlfn.IMAGE(J21)</f>
        <v>#VALUE!</v>
      </c>
      <c r="L21" s="58" t="s">
        <v>684</v>
      </c>
      <c r="M21" s="59">
        <v>84</v>
      </c>
    </row>
    <row r="22" spans="7:13" ht="39" customHeight="1" x14ac:dyDescent="0.3">
      <c r="G22" s="55" t="s">
        <v>239</v>
      </c>
      <c r="H22" s="61" t="s">
        <v>685</v>
      </c>
      <c r="I22" s="62" t="s">
        <v>680</v>
      </c>
      <c r="J22" s="60"/>
      <c r="K22" s="83" t="e" vm="17">
        <f t="shared" si="1"/>
        <v>#VALUE!</v>
      </c>
      <c r="L22" s="58" t="s">
        <v>686</v>
      </c>
      <c r="M22" s="59">
        <v>1388</v>
      </c>
    </row>
    <row r="23" spans="7:13" ht="39" customHeight="1" x14ac:dyDescent="0.3">
      <c r="G23" s="55" t="s">
        <v>239</v>
      </c>
      <c r="H23" s="49" t="s">
        <v>687</v>
      </c>
      <c r="I23" s="56" t="s">
        <v>64</v>
      </c>
      <c r="J23" s="60" t="s">
        <v>117</v>
      </c>
      <c r="K23" s="83" t="e" vm="8">
        <f t="shared" si="1"/>
        <v>#VALUE!</v>
      </c>
      <c r="L23" s="58" t="s">
        <v>118</v>
      </c>
      <c r="M23" s="59">
        <v>5112</v>
      </c>
    </row>
    <row r="24" spans="7:13" ht="39" customHeight="1" x14ac:dyDescent="0.3">
      <c r="G24" s="55" t="s">
        <v>239</v>
      </c>
      <c r="H24" s="49" t="s">
        <v>688</v>
      </c>
      <c r="I24" s="56" t="s">
        <v>251</v>
      </c>
      <c r="J24" s="60" t="s">
        <v>252</v>
      </c>
      <c r="K24" s="83" t="e" vm="16">
        <f t="shared" si="1"/>
        <v>#VALUE!</v>
      </c>
      <c r="L24" s="58" t="s">
        <v>253</v>
      </c>
      <c r="M24" s="59">
        <v>5994</v>
      </c>
    </row>
    <row r="25" spans="7:13" ht="39" customHeight="1" x14ac:dyDescent="0.3">
      <c r="G25" s="55" t="s">
        <v>689</v>
      </c>
      <c r="H25" s="49" t="s">
        <v>690</v>
      </c>
      <c r="I25" s="56" t="s">
        <v>227</v>
      </c>
      <c r="J25" s="60" t="s">
        <v>228</v>
      </c>
      <c r="K25" s="83" t="e" vm="13">
        <f t="shared" si="1"/>
        <v>#VALUE!</v>
      </c>
      <c r="L25" s="58" t="s">
        <v>229</v>
      </c>
      <c r="M25" s="59">
        <v>4104</v>
      </c>
    </row>
    <row r="26" spans="7:13" ht="39" customHeight="1" x14ac:dyDescent="0.3">
      <c r="G26" s="55" t="s">
        <v>689</v>
      </c>
      <c r="H26" s="49" t="s">
        <v>691</v>
      </c>
      <c r="I26" s="62" t="s">
        <v>64</v>
      </c>
      <c r="J26" s="57"/>
      <c r="K26" s="83" t="e" vm="17">
        <f t="shared" si="1"/>
        <v>#VALUE!</v>
      </c>
      <c r="L26" s="58">
        <v>905411880037</v>
      </c>
      <c r="M26" s="59">
        <v>5097</v>
      </c>
    </row>
    <row r="27" spans="7:13" ht="39" customHeight="1" x14ac:dyDescent="0.3">
      <c r="G27" s="55" t="s">
        <v>689</v>
      </c>
      <c r="H27" s="61" t="s">
        <v>692</v>
      </c>
      <c r="I27" s="62" t="s">
        <v>680</v>
      </c>
      <c r="J27" s="57"/>
      <c r="K27" s="83" t="e" vm="17">
        <f t="shared" si="1"/>
        <v>#VALUE!</v>
      </c>
      <c r="L27" s="58" t="s">
        <v>248</v>
      </c>
      <c r="M27" s="59">
        <v>7386</v>
      </c>
    </row>
    <row r="28" spans="7:13" ht="39" customHeight="1" x14ac:dyDescent="0.3">
      <c r="G28" s="55" t="s">
        <v>689</v>
      </c>
      <c r="H28" s="61" t="s">
        <v>693</v>
      </c>
      <c r="I28" s="62" t="s">
        <v>64</v>
      </c>
      <c r="J28" s="57"/>
      <c r="K28" s="83" t="e" vm="17">
        <f t="shared" si="1"/>
        <v>#VALUE!</v>
      </c>
      <c r="L28" s="58">
        <v>460</v>
      </c>
      <c r="M28" s="59">
        <v>5994</v>
      </c>
    </row>
    <row r="29" spans="7:13" ht="39" customHeight="1" x14ac:dyDescent="0.3">
      <c r="G29" s="55" t="s">
        <v>689</v>
      </c>
      <c r="H29" s="49" t="s">
        <v>694</v>
      </c>
      <c r="I29" s="56" t="s">
        <v>246</v>
      </c>
      <c r="J29" s="60" t="s">
        <v>247</v>
      </c>
      <c r="K29" s="83" t="e" vm="15">
        <f t="shared" si="1"/>
        <v>#VALUE!</v>
      </c>
      <c r="L29" s="58" t="s">
        <v>248</v>
      </c>
      <c r="M29" s="59">
        <v>7386</v>
      </c>
    </row>
    <row r="30" spans="7:13" ht="39" customHeight="1" x14ac:dyDescent="0.3">
      <c r="G30" s="55" t="s">
        <v>689</v>
      </c>
      <c r="H30" s="61" t="s">
        <v>695</v>
      </c>
      <c r="I30" s="62" t="s">
        <v>680</v>
      </c>
      <c r="J30" s="60"/>
      <c r="K30" s="83" t="e" vm="17">
        <f t="shared" si="1"/>
        <v>#VALUE!</v>
      </c>
      <c r="L30" s="58" t="s">
        <v>686</v>
      </c>
      <c r="M30" s="59">
        <v>1388</v>
      </c>
    </row>
    <row r="31" spans="7:13" ht="39" customHeight="1" x14ac:dyDescent="0.3">
      <c r="G31" s="55" t="s">
        <v>689</v>
      </c>
      <c r="H31" s="49" t="s">
        <v>696</v>
      </c>
      <c r="I31" s="56" t="s">
        <v>64</v>
      </c>
      <c r="J31" s="60" t="s">
        <v>117</v>
      </c>
      <c r="K31" s="83" t="e" vm="8">
        <f t="shared" si="1"/>
        <v>#VALUE!</v>
      </c>
      <c r="L31" s="58" t="s">
        <v>118</v>
      </c>
      <c r="M31" s="59">
        <v>5112</v>
      </c>
    </row>
    <row r="32" spans="7:13" ht="39" customHeight="1" x14ac:dyDescent="0.3">
      <c r="G32" s="55" t="s">
        <v>689</v>
      </c>
      <c r="H32" s="49" t="s">
        <v>697</v>
      </c>
      <c r="I32" s="56" t="s">
        <v>241</v>
      </c>
      <c r="J32" s="60" t="s">
        <v>252</v>
      </c>
      <c r="K32" s="83" t="e" vm="16">
        <f t="shared" si="1"/>
        <v>#VALUE!</v>
      </c>
      <c r="L32" s="58" t="s">
        <v>673</v>
      </c>
      <c r="M32" s="59">
        <v>5435</v>
      </c>
    </row>
    <row r="33" spans="7:13" ht="39" customHeight="1" x14ac:dyDescent="0.3">
      <c r="G33" s="55" t="s">
        <v>698</v>
      </c>
      <c r="H33" s="61" t="s">
        <v>699</v>
      </c>
      <c r="I33" s="62" t="s">
        <v>672</v>
      </c>
      <c r="J33" s="60">
        <v>0</v>
      </c>
      <c r="K33" s="83" t="e" vm="17">
        <f t="shared" ref="K33:K45" si="2">_xlfn.IMAGE(J33)</f>
        <v>#VALUE!</v>
      </c>
      <c r="L33" s="58" t="s">
        <v>673</v>
      </c>
      <c r="M33" s="59">
        <v>5435</v>
      </c>
    </row>
    <row r="34" spans="7:13" ht="39" customHeight="1" x14ac:dyDescent="0.3">
      <c r="G34" s="55" t="s">
        <v>700</v>
      </c>
      <c r="H34" s="61" t="s">
        <v>701</v>
      </c>
      <c r="I34" s="62" t="s">
        <v>680</v>
      </c>
      <c r="J34" s="60"/>
      <c r="K34" s="83" t="e" vm="17">
        <f>_xlfn.IMAGE(J34)</f>
        <v>#VALUE!</v>
      </c>
      <c r="L34" s="59">
        <v>3003</v>
      </c>
      <c r="M34" s="59">
        <v>975</v>
      </c>
    </row>
    <row r="35" spans="7:13" ht="39" customHeight="1" x14ac:dyDescent="0.3">
      <c r="G35" s="55" t="s">
        <v>700</v>
      </c>
      <c r="H35" s="61" t="s">
        <v>702</v>
      </c>
      <c r="I35" s="62" t="s">
        <v>680</v>
      </c>
      <c r="J35" s="60"/>
      <c r="K35" s="83" t="e" vm="17">
        <f>_xlfn.IMAGE(J35)</f>
        <v>#VALUE!</v>
      </c>
      <c r="L35" s="58" t="s">
        <v>703</v>
      </c>
      <c r="M35" s="59">
        <v>5552</v>
      </c>
    </row>
    <row r="36" spans="7:13" ht="39" customHeight="1" x14ac:dyDescent="0.3">
      <c r="G36" s="55" t="s">
        <v>700</v>
      </c>
      <c r="H36" s="61" t="s">
        <v>704</v>
      </c>
      <c r="I36" s="62" t="s">
        <v>209</v>
      </c>
      <c r="J36" s="60" t="s">
        <v>705</v>
      </c>
      <c r="K36" s="83" t="e" vm="18">
        <f t="shared" si="2"/>
        <v>#VALUE!</v>
      </c>
      <c r="L36" s="58">
        <v>0</v>
      </c>
      <c r="M36" s="59">
        <v>84</v>
      </c>
    </row>
    <row r="37" spans="7:13" ht="39" customHeight="1" x14ac:dyDescent="0.3">
      <c r="G37" s="55" t="s">
        <v>700</v>
      </c>
      <c r="H37" s="49" t="s">
        <v>706</v>
      </c>
      <c r="I37" s="62" t="s">
        <v>209</v>
      </c>
      <c r="J37" s="60" t="s">
        <v>213</v>
      </c>
      <c r="K37" s="83" t="e" vm="11">
        <f t="shared" si="2"/>
        <v>#VALUE!</v>
      </c>
      <c r="L37" s="58">
        <v>0</v>
      </c>
      <c r="M37" s="59">
        <v>975</v>
      </c>
    </row>
    <row r="38" spans="7:13" ht="39" customHeight="1" x14ac:dyDescent="0.3">
      <c r="G38" s="55" t="s">
        <v>700</v>
      </c>
      <c r="H38" s="61" t="s">
        <v>707</v>
      </c>
      <c r="I38" s="62" t="s">
        <v>209</v>
      </c>
      <c r="J38" s="60" t="s">
        <v>213</v>
      </c>
      <c r="K38" s="83" t="e" vm="11">
        <f t="shared" si="2"/>
        <v>#VALUE!</v>
      </c>
      <c r="L38" s="58">
        <v>0</v>
      </c>
      <c r="M38" s="59">
        <v>4601</v>
      </c>
    </row>
    <row r="39" spans="7:13" ht="39" customHeight="1" x14ac:dyDescent="0.3">
      <c r="G39" s="55" t="s">
        <v>700</v>
      </c>
      <c r="H39" s="49" t="s">
        <v>708</v>
      </c>
      <c r="I39" s="56" t="s">
        <v>116</v>
      </c>
      <c r="J39" s="60" t="s">
        <v>117</v>
      </c>
      <c r="K39" s="83" t="e" vm="8">
        <f t="shared" si="2"/>
        <v>#VALUE!</v>
      </c>
      <c r="L39" s="58" t="s">
        <v>118</v>
      </c>
      <c r="M39" s="59">
        <v>5112</v>
      </c>
    </row>
    <row r="40" spans="7:13" ht="39" customHeight="1" x14ac:dyDescent="0.3">
      <c r="G40" s="55" t="s">
        <v>700</v>
      </c>
      <c r="H40" s="49" t="s">
        <v>709</v>
      </c>
      <c r="I40" s="56" t="s">
        <v>680</v>
      </c>
      <c r="J40" s="60" t="s">
        <v>117</v>
      </c>
      <c r="K40" s="83" t="e" vm="8">
        <f t="shared" si="2"/>
        <v>#VALUE!</v>
      </c>
      <c r="L40" s="58" t="s">
        <v>686</v>
      </c>
      <c r="M40" s="59">
        <v>1388</v>
      </c>
    </row>
    <row r="41" spans="7:13" ht="39" customHeight="1" x14ac:dyDescent="0.3">
      <c r="G41" s="55" t="s">
        <v>700</v>
      </c>
      <c r="H41" s="49" t="s">
        <v>710</v>
      </c>
      <c r="I41" s="56" t="s">
        <v>218</v>
      </c>
      <c r="J41" s="60" t="s">
        <v>219</v>
      </c>
      <c r="K41" s="83" t="e" vm="12">
        <f t="shared" si="2"/>
        <v>#VALUE!</v>
      </c>
      <c r="L41" s="58">
        <v>905411880037</v>
      </c>
      <c r="M41" s="59">
        <v>5097</v>
      </c>
    </row>
    <row r="42" spans="7:13" ht="39" customHeight="1" x14ac:dyDescent="0.3">
      <c r="G42" s="55" t="s">
        <v>225</v>
      </c>
      <c r="H42" s="49" t="s">
        <v>711</v>
      </c>
      <c r="I42" s="56" t="s">
        <v>246</v>
      </c>
      <c r="J42" s="60" t="s">
        <v>247</v>
      </c>
      <c r="K42" s="83" t="e" vm="15">
        <f t="shared" si="2"/>
        <v>#VALUE!</v>
      </c>
      <c r="L42" s="58" t="s">
        <v>248</v>
      </c>
      <c r="M42" s="59">
        <v>7386</v>
      </c>
    </row>
    <row r="43" spans="7:13" ht="39" customHeight="1" x14ac:dyDescent="0.3">
      <c r="G43" s="55" t="s">
        <v>225</v>
      </c>
      <c r="H43" s="49" t="s">
        <v>712</v>
      </c>
      <c r="I43" s="56" t="s">
        <v>227</v>
      </c>
      <c r="J43" s="60" t="s">
        <v>228</v>
      </c>
      <c r="K43" s="83" t="e" vm="13">
        <f t="shared" si="2"/>
        <v>#VALUE!</v>
      </c>
      <c r="L43" s="58" t="s">
        <v>229</v>
      </c>
      <c r="M43" s="59">
        <v>4104</v>
      </c>
    </row>
    <row r="44" spans="7:13" ht="39" customHeight="1" x14ac:dyDescent="0.3">
      <c r="G44" s="55" t="s">
        <v>225</v>
      </c>
      <c r="H44" s="49" t="s">
        <v>713</v>
      </c>
      <c r="I44" s="56" t="s">
        <v>218</v>
      </c>
      <c r="J44" s="60" t="s">
        <v>219</v>
      </c>
      <c r="K44" s="83" t="e" vm="12">
        <f t="shared" si="2"/>
        <v>#VALUE!</v>
      </c>
      <c r="L44" s="58">
        <v>905411880037</v>
      </c>
      <c r="M44" s="59">
        <v>5097</v>
      </c>
    </row>
    <row r="45" spans="7:13" ht="39" customHeight="1" x14ac:dyDescent="0.3">
      <c r="G45" s="55" t="s">
        <v>225</v>
      </c>
      <c r="H45" s="61" t="s">
        <v>714</v>
      </c>
      <c r="I45" s="62" t="s">
        <v>672</v>
      </c>
      <c r="J45" s="60">
        <v>0</v>
      </c>
      <c r="K45" s="83" t="e" vm="17">
        <f t="shared" si="2"/>
        <v>#VALUE!</v>
      </c>
      <c r="L45" s="58" t="s">
        <v>673</v>
      </c>
      <c r="M45" s="59">
        <v>5435</v>
      </c>
    </row>
    <row r="46" spans="7:13" ht="39" customHeight="1" x14ac:dyDescent="0.3">
      <c r="G46" s="55" t="s">
        <v>225</v>
      </c>
      <c r="H46" s="61" t="s">
        <v>715</v>
      </c>
      <c r="I46" s="62" t="s">
        <v>675</v>
      </c>
      <c r="J46" s="49">
        <v>0</v>
      </c>
      <c r="K46" s="83">
        <v>0</v>
      </c>
      <c r="L46" s="58" t="s">
        <v>676</v>
      </c>
      <c r="M46" s="59">
        <v>3257</v>
      </c>
    </row>
    <row r="47" spans="7:13" ht="39" customHeight="1" x14ac:dyDescent="0.3">
      <c r="G47" s="55" t="s">
        <v>225</v>
      </c>
      <c r="H47" s="49" t="s">
        <v>716</v>
      </c>
      <c r="I47" s="56" t="s">
        <v>116</v>
      </c>
      <c r="J47" s="60" t="s">
        <v>117</v>
      </c>
      <c r="K47" s="83" t="e" vm="8">
        <f t="shared" ref="K47:K102" si="3">_xlfn.IMAGE(J47)</f>
        <v>#VALUE!</v>
      </c>
      <c r="L47" s="58" t="s">
        <v>118</v>
      </c>
      <c r="M47" s="59">
        <v>5112</v>
      </c>
    </row>
    <row r="48" spans="7:13" ht="39" customHeight="1" x14ac:dyDescent="0.3">
      <c r="G48" s="55" t="s">
        <v>207</v>
      </c>
      <c r="H48" s="61" t="s">
        <v>717</v>
      </c>
      <c r="I48" s="62" t="s">
        <v>680</v>
      </c>
      <c r="J48" s="60"/>
      <c r="K48" s="83" t="e" vm="17">
        <f>_xlfn.IMAGE(J48)</f>
        <v>#VALUE!</v>
      </c>
      <c r="L48" s="58">
        <v>0</v>
      </c>
      <c r="M48" s="59">
        <v>5552</v>
      </c>
    </row>
    <row r="49" spans="7:13" ht="39" customHeight="1" x14ac:dyDescent="0.3">
      <c r="G49" s="55" t="s">
        <v>207</v>
      </c>
      <c r="H49" s="61" t="s">
        <v>718</v>
      </c>
      <c r="I49" s="62" t="s">
        <v>209</v>
      </c>
      <c r="J49" s="60" t="s">
        <v>705</v>
      </c>
      <c r="K49" s="83" t="e" vm="18">
        <f t="shared" si="3"/>
        <v>#VALUE!</v>
      </c>
      <c r="L49" s="58">
        <v>0</v>
      </c>
      <c r="M49" s="59">
        <v>6784</v>
      </c>
    </row>
    <row r="50" spans="7:13" ht="39" customHeight="1" x14ac:dyDescent="0.3">
      <c r="G50" s="55" t="s">
        <v>207</v>
      </c>
      <c r="H50" s="61" t="s">
        <v>719</v>
      </c>
      <c r="I50" s="62" t="s">
        <v>680</v>
      </c>
      <c r="J50" s="60"/>
      <c r="K50" s="83" t="e" vm="17">
        <f>_xlfn.IMAGE(J50)</f>
        <v>#VALUE!</v>
      </c>
      <c r="L50" s="58" t="s">
        <v>720</v>
      </c>
      <c r="M50" s="59">
        <v>5837</v>
      </c>
    </row>
    <row r="51" spans="7:13" ht="39" customHeight="1" x14ac:dyDescent="0.3">
      <c r="G51" s="55" t="s">
        <v>207</v>
      </c>
      <c r="H51" s="49" t="s">
        <v>721</v>
      </c>
      <c r="I51" s="62" t="s">
        <v>209</v>
      </c>
      <c r="J51" s="60" t="s">
        <v>213</v>
      </c>
      <c r="K51" s="83" t="e" vm="11">
        <f t="shared" si="3"/>
        <v>#VALUE!</v>
      </c>
      <c r="L51" s="58">
        <v>0</v>
      </c>
      <c r="M51" s="59">
        <v>85</v>
      </c>
    </row>
    <row r="52" spans="7:13" ht="39" customHeight="1" x14ac:dyDescent="0.3">
      <c r="G52" s="55" t="s">
        <v>207</v>
      </c>
      <c r="H52" s="61" t="s">
        <v>722</v>
      </c>
      <c r="I52" s="62" t="s">
        <v>209</v>
      </c>
      <c r="J52" s="60" t="s">
        <v>213</v>
      </c>
      <c r="K52" s="83" t="e" vm="11">
        <f t="shared" si="3"/>
        <v>#VALUE!</v>
      </c>
      <c r="L52" s="58">
        <v>0</v>
      </c>
      <c r="M52" s="59">
        <v>4601</v>
      </c>
    </row>
    <row r="53" spans="7:13" ht="39" customHeight="1" x14ac:dyDescent="0.3">
      <c r="G53" s="55" t="s">
        <v>207</v>
      </c>
      <c r="H53" s="61" t="s">
        <v>723</v>
      </c>
      <c r="I53" s="62" t="s">
        <v>724</v>
      </c>
      <c r="J53" s="60"/>
      <c r="K53" s="83" t="e" vm="17">
        <f>_xlfn.IMAGE(J53)</f>
        <v>#VALUE!</v>
      </c>
      <c r="L53" s="58" t="s">
        <v>725</v>
      </c>
      <c r="M53" s="59">
        <v>5548</v>
      </c>
    </row>
    <row r="54" spans="7:13" ht="39" customHeight="1" x14ac:dyDescent="0.3">
      <c r="G54" s="55" t="s">
        <v>207</v>
      </c>
      <c r="H54" s="49" t="s">
        <v>726</v>
      </c>
      <c r="I54" s="56" t="s">
        <v>680</v>
      </c>
      <c r="J54" s="60" t="s">
        <v>117</v>
      </c>
      <c r="K54" s="83" t="e" vm="8">
        <f t="shared" ref="K54" si="4">_xlfn.IMAGE(J54)</f>
        <v>#VALUE!</v>
      </c>
      <c r="L54" s="58" t="s">
        <v>686</v>
      </c>
      <c r="M54" s="59">
        <v>1388</v>
      </c>
    </row>
    <row r="55" spans="7:13" ht="39" customHeight="1" x14ac:dyDescent="0.3">
      <c r="G55" s="55" t="s">
        <v>207</v>
      </c>
      <c r="H55" s="49" t="s">
        <v>727</v>
      </c>
      <c r="I55" s="56" t="s">
        <v>116</v>
      </c>
      <c r="J55" s="60" t="s">
        <v>117</v>
      </c>
      <c r="K55" s="83" t="e" vm="8">
        <f t="shared" si="3"/>
        <v>#VALUE!</v>
      </c>
      <c r="L55" s="58" t="s">
        <v>118</v>
      </c>
      <c r="M55" s="59">
        <v>5112</v>
      </c>
    </row>
    <row r="56" spans="7:13" ht="39" customHeight="1" x14ac:dyDescent="0.3">
      <c r="G56" s="55" t="s">
        <v>207</v>
      </c>
      <c r="H56" s="61" t="s">
        <v>728</v>
      </c>
      <c r="I56" s="62" t="s">
        <v>729</v>
      </c>
      <c r="J56" s="60"/>
      <c r="K56" s="83" t="e" vm="17">
        <f>_xlfn.IMAGE(J56)</f>
        <v>#VALUE!</v>
      </c>
      <c r="L56" s="58">
        <v>0</v>
      </c>
      <c r="M56" s="59">
        <v>0</v>
      </c>
    </row>
    <row r="57" spans="7:13" ht="39" customHeight="1" x14ac:dyDescent="0.3">
      <c r="G57" s="55" t="s">
        <v>207</v>
      </c>
      <c r="H57" s="49" t="s">
        <v>730</v>
      </c>
      <c r="I57" s="56" t="s">
        <v>218</v>
      </c>
      <c r="J57" s="60" t="s">
        <v>219</v>
      </c>
      <c r="K57" s="83" t="e" vm="12">
        <f t="shared" si="3"/>
        <v>#VALUE!</v>
      </c>
      <c r="L57" s="58">
        <v>905411880037</v>
      </c>
      <c r="M57" s="59">
        <v>5097</v>
      </c>
    </row>
    <row r="58" spans="7:13" ht="39" customHeight="1" x14ac:dyDescent="0.3">
      <c r="G58" s="55" t="s">
        <v>731</v>
      </c>
      <c r="H58" s="61" t="s">
        <v>732</v>
      </c>
      <c r="I58" s="62" t="s">
        <v>662</v>
      </c>
      <c r="J58" s="60"/>
      <c r="K58" s="83" t="e" vm="17">
        <f>_xlfn.IMAGE(J58)</f>
        <v>#VALUE!</v>
      </c>
      <c r="L58" s="58" t="s">
        <v>733</v>
      </c>
      <c r="M58" s="59">
        <v>6863</v>
      </c>
    </row>
    <row r="59" spans="7:13" ht="39" customHeight="1" x14ac:dyDescent="0.3">
      <c r="G59" s="55" t="s">
        <v>731</v>
      </c>
      <c r="H59" s="61" t="s">
        <v>734</v>
      </c>
      <c r="I59" s="62" t="s">
        <v>735</v>
      </c>
      <c r="J59" s="60"/>
      <c r="K59" s="83" t="e" vm="17">
        <f>_xlfn.IMAGE(J59)</f>
        <v>#VALUE!</v>
      </c>
      <c r="L59" s="58" t="s">
        <v>736</v>
      </c>
      <c r="M59" s="59">
        <v>0</v>
      </c>
    </row>
    <row r="60" spans="7:13" ht="39" customHeight="1" x14ac:dyDescent="0.3">
      <c r="G60" s="55" t="s">
        <v>187</v>
      </c>
      <c r="H60" s="49" t="s">
        <v>737</v>
      </c>
      <c r="I60" s="56" t="s">
        <v>138</v>
      </c>
      <c r="J60" s="60" t="s">
        <v>139</v>
      </c>
      <c r="K60" s="83" t="e" vm="9">
        <f t="shared" si="3"/>
        <v>#VALUE!</v>
      </c>
      <c r="L60" s="58" t="s">
        <v>140</v>
      </c>
      <c r="M60" s="59">
        <v>5546</v>
      </c>
    </row>
    <row r="61" spans="7:13" ht="39" customHeight="1" x14ac:dyDescent="0.3">
      <c r="G61" s="55" t="s">
        <v>187</v>
      </c>
      <c r="H61" s="61" t="s">
        <v>738</v>
      </c>
      <c r="I61" s="62" t="s">
        <v>106</v>
      </c>
      <c r="J61" s="60"/>
      <c r="K61" s="83" t="e" vm="17">
        <f>_xlfn.IMAGE(J61)</f>
        <v>#VALUE!</v>
      </c>
      <c r="L61" s="58" t="s">
        <v>739</v>
      </c>
      <c r="M61" s="59">
        <v>0</v>
      </c>
    </row>
    <row r="62" spans="7:13" ht="39" customHeight="1" x14ac:dyDescent="0.3">
      <c r="G62" s="55" t="s">
        <v>187</v>
      </c>
      <c r="H62" s="61" t="s">
        <v>740</v>
      </c>
      <c r="I62" s="62" t="s">
        <v>741</v>
      </c>
      <c r="J62" s="60"/>
      <c r="K62" s="83" t="e" vm="17">
        <f t="shared" si="3"/>
        <v>#VALUE!</v>
      </c>
      <c r="L62" s="58" t="s">
        <v>725</v>
      </c>
      <c r="M62" s="59">
        <v>5548</v>
      </c>
    </row>
    <row r="63" spans="7:13" ht="39" customHeight="1" x14ac:dyDescent="0.3">
      <c r="G63" s="55" t="s">
        <v>187</v>
      </c>
      <c r="H63" s="49" t="s">
        <v>742</v>
      </c>
      <c r="I63" s="56" t="s">
        <v>106</v>
      </c>
      <c r="J63" s="60" t="s">
        <v>107</v>
      </c>
      <c r="K63" s="83" t="e" vm="7">
        <f t="shared" si="3"/>
        <v>#VALUE!</v>
      </c>
      <c r="L63" s="58" t="s">
        <v>108</v>
      </c>
      <c r="M63" s="59">
        <v>5827</v>
      </c>
    </row>
    <row r="64" spans="7:13" ht="39" customHeight="1" x14ac:dyDescent="0.3">
      <c r="G64" s="55" t="s">
        <v>187</v>
      </c>
      <c r="H64" s="49" t="s">
        <v>737</v>
      </c>
      <c r="I64" s="56" t="s">
        <v>116</v>
      </c>
      <c r="J64" s="60" t="s">
        <v>117</v>
      </c>
      <c r="K64" s="83" t="e" vm="8">
        <f t="shared" si="3"/>
        <v>#VALUE!</v>
      </c>
      <c r="L64" s="58" t="s">
        <v>118</v>
      </c>
      <c r="M64" s="59">
        <v>5112</v>
      </c>
    </row>
    <row r="65" spans="7:13" ht="39" customHeight="1" x14ac:dyDescent="0.3">
      <c r="G65" s="55" t="s">
        <v>162</v>
      </c>
      <c r="H65" s="49" t="s">
        <v>743</v>
      </c>
      <c r="I65" s="56" t="s">
        <v>45</v>
      </c>
      <c r="J65" s="57" t="s">
        <v>46</v>
      </c>
      <c r="K65" s="83" t="e" vm="1">
        <f t="shared" si="3"/>
        <v>#VALUE!</v>
      </c>
      <c r="L65" s="58">
        <v>7109</v>
      </c>
      <c r="M65" s="59">
        <v>7161</v>
      </c>
    </row>
    <row r="66" spans="7:13" ht="39" customHeight="1" x14ac:dyDescent="0.3">
      <c r="G66" s="55" t="s">
        <v>162</v>
      </c>
      <c r="H66" s="49" t="s">
        <v>744</v>
      </c>
      <c r="I66" s="56"/>
      <c r="J66" s="60" t="s">
        <v>55</v>
      </c>
      <c r="K66" s="83" t="e" vm="2">
        <f t="shared" si="3"/>
        <v>#VALUE!</v>
      </c>
      <c r="L66" s="58" t="s">
        <v>56</v>
      </c>
      <c r="M66" s="59">
        <v>4687</v>
      </c>
    </row>
    <row r="67" spans="7:13" ht="39" customHeight="1" x14ac:dyDescent="0.3">
      <c r="G67" s="55" t="s">
        <v>162</v>
      </c>
      <c r="H67" s="61" t="s">
        <v>931</v>
      </c>
      <c r="I67" s="62" t="s">
        <v>745</v>
      </c>
      <c r="J67" s="60" t="s">
        <v>746</v>
      </c>
      <c r="K67" s="83" t="e" vm="19">
        <f t="shared" si="3"/>
        <v>#VALUE!</v>
      </c>
      <c r="L67" s="58">
        <v>9502</v>
      </c>
      <c r="M67" s="59">
        <v>7876</v>
      </c>
    </row>
    <row r="68" spans="7:13" ht="39" customHeight="1" x14ac:dyDescent="0.3">
      <c r="G68" s="55" t="s">
        <v>162</v>
      </c>
      <c r="H68" s="49" t="s">
        <v>747</v>
      </c>
      <c r="I68" s="56" t="s">
        <v>64</v>
      </c>
      <c r="J68" s="60" t="s">
        <v>65</v>
      </c>
      <c r="K68" s="83" t="e" vm="3">
        <f t="shared" si="3"/>
        <v>#VALUE!</v>
      </c>
      <c r="L68" s="58" t="s">
        <v>66</v>
      </c>
      <c r="M68" s="59">
        <v>5096</v>
      </c>
    </row>
    <row r="69" spans="7:13" ht="39" customHeight="1" x14ac:dyDescent="0.3">
      <c r="G69" s="55" t="s">
        <v>136</v>
      </c>
      <c r="H69" s="49" t="s">
        <v>748</v>
      </c>
      <c r="I69" s="56" t="s">
        <v>138</v>
      </c>
      <c r="J69" s="60" t="s">
        <v>139</v>
      </c>
      <c r="K69" s="83" t="e" vm="9">
        <f t="shared" si="3"/>
        <v>#VALUE!</v>
      </c>
      <c r="L69" s="58" t="s">
        <v>140</v>
      </c>
      <c r="M69" s="59">
        <v>5546</v>
      </c>
    </row>
    <row r="70" spans="7:13" ht="39" customHeight="1" x14ac:dyDescent="0.3">
      <c r="G70" s="55" t="s">
        <v>136</v>
      </c>
      <c r="H70" s="61" t="s">
        <v>749</v>
      </c>
      <c r="I70" s="62" t="s">
        <v>750</v>
      </c>
      <c r="J70" s="60" t="s">
        <v>751</v>
      </c>
      <c r="K70" s="83" t="e" vm="20">
        <f t="shared" si="3"/>
        <v>#VALUE!</v>
      </c>
      <c r="L70" s="58" t="s">
        <v>752</v>
      </c>
      <c r="M70" s="59">
        <v>5827</v>
      </c>
    </row>
    <row r="71" spans="7:13" ht="39" customHeight="1" x14ac:dyDescent="0.3">
      <c r="G71" s="55" t="s">
        <v>136</v>
      </c>
      <c r="H71" s="61" t="s">
        <v>753</v>
      </c>
      <c r="I71" s="62" t="s">
        <v>741</v>
      </c>
      <c r="J71" s="60" t="s">
        <v>754</v>
      </c>
      <c r="K71" s="83" t="e" vm="21">
        <f t="shared" si="3"/>
        <v>#VALUE!</v>
      </c>
      <c r="L71" s="58" t="s">
        <v>725</v>
      </c>
      <c r="M71" s="59">
        <v>5548</v>
      </c>
    </row>
    <row r="72" spans="7:13" ht="39" customHeight="1" x14ac:dyDescent="0.3">
      <c r="G72" s="55" t="s">
        <v>136</v>
      </c>
      <c r="H72" s="61" t="s">
        <v>755</v>
      </c>
      <c r="I72" s="62" t="s">
        <v>680</v>
      </c>
      <c r="J72" s="60"/>
      <c r="K72" s="83" t="e" vm="17">
        <f>_xlfn.IMAGE(J72)</f>
        <v>#VALUE!</v>
      </c>
      <c r="L72" s="58" t="s">
        <v>756</v>
      </c>
      <c r="M72" s="59">
        <v>0</v>
      </c>
    </row>
    <row r="73" spans="7:13" ht="39" customHeight="1" x14ac:dyDescent="0.3">
      <c r="G73" s="55" t="s">
        <v>136</v>
      </c>
      <c r="H73" s="61" t="s">
        <v>757</v>
      </c>
      <c r="I73" s="62" t="s">
        <v>680</v>
      </c>
      <c r="J73" s="60"/>
      <c r="K73" s="83" t="e" vm="17">
        <f>_xlfn.IMAGE(J73)</f>
        <v>#VALUE!</v>
      </c>
      <c r="L73" s="58" t="s">
        <v>739</v>
      </c>
      <c r="M73" s="59">
        <v>0</v>
      </c>
    </row>
    <row r="74" spans="7:13" ht="39" customHeight="1" x14ac:dyDescent="0.3">
      <c r="G74" s="55" t="s">
        <v>863</v>
      </c>
      <c r="H74" s="61" t="s">
        <v>865</v>
      </c>
      <c r="I74" s="62" t="s">
        <v>864</v>
      </c>
      <c r="J74" s="60"/>
      <c r="K74" s="83" t="e" vm="17">
        <f>_xlfn.IMAGE(J74)</f>
        <v>#VALUE!</v>
      </c>
      <c r="L74" s="58" t="s">
        <v>140</v>
      </c>
      <c r="M74" s="59">
        <v>7632</v>
      </c>
    </row>
    <row r="75" spans="7:13" ht="39" customHeight="1" x14ac:dyDescent="0.3">
      <c r="G75" s="55" t="s">
        <v>136</v>
      </c>
      <c r="H75" s="49" t="s">
        <v>758</v>
      </c>
      <c r="I75" s="56" t="s">
        <v>106</v>
      </c>
      <c r="J75" s="60" t="s">
        <v>107</v>
      </c>
      <c r="K75" s="83" t="e" vm="7">
        <f t="shared" si="3"/>
        <v>#VALUE!</v>
      </c>
      <c r="L75" s="58" t="s">
        <v>108</v>
      </c>
      <c r="M75" s="59">
        <v>5827</v>
      </c>
    </row>
    <row r="76" spans="7:13" ht="39" customHeight="1" x14ac:dyDescent="0.3">
      <c r="G76" s="55" t="s">
        <v>136</v>
      </c>
      <c r="H76" s="49" t="s">
        <v>748</v>
      </c>
      <c r="I76" s="56" t="s">
        <v>116</v>
      </c>
      <c r="J76" s="60" t="s">
        <v>117</v>
      </c>
      <c r="K76" s="83" t="e" vm="8">
        <f t="shared" si="3"/>
        <v>#VALUE!</v>
      </c>
      <c r="L76" s="58" t="s">
        <v>118</v>
      </c>
      <c r="M76" s="59">
        <v>5112</v>
      </c>
    </row>
    <row r="77" spans="7:13" ht="39" customHeight="1" x14ac:dyDescent="0.3">
      <c r="G77" s="55" t="s">
        <v>136</v>
      </c>
      <c r="H77" s="61" t="s">
        <v>906</v>
      </c>
      <c r="I77" s="62" t="s">
        <v>741</v>
      </c>
      <c r="J77" s="60"/>
      <c r="K77" s="83" t="e" vm="17">
        <f>_xlfn.IMAGE(J77)</f>
        <v>#VALUE!</v>
      </c>
      <c r="L77" s="58">
        <v>0</v>
      </c>
      <c r="M77" s="59">
        <v>4110</v>
      </c>
    </row>
    <row r="78" spans="7:13" ht="39" customHeight="1" x14ac:dyDescent="0.3">
      <c r="G78" s="55" t="s">
        <v>93</v>
      </c>
      <c r="H78" s="49" t="s">
        <v>759</v>
      </c>
      <c r="I78" s="56" t="s">
        <v>95</v>
      </c>
      <c r="J78" s="60" t="s">
        <v>96</v>
      </c>
      <c r="K78" s="83" t="e" vm="6">
        <f t="shared" si="3"/>
        <v>#VALUE!</v>
      </c>
      <c r="L78" s="58" t="s">
        <v>97</v>
      </c>
      <c r="M78" s="59">
        <v>5388</v>
      </c>
    </row>
    <row r="79" spans="7:13" ht="39" customHeight="1" x14ac:dyDescent="0.3">
      <c r="G79" s="55" t="s">
        <v>93</v>
      </c>
      <c r="H79" s="49" t="s">
        <v>760</v>
      </c>
      <c r="I79" s="56" t="s">
        <v>106</v>
      </c>
      <c r="J79" s="60" t="s">
        <v>107</v>
      </c>
      <c r="K79" s="83" t="e" vm="7">
        <f t="shared" si="3"/>
        <v>#VALUE!</v>
      </c>
      <c r="L79" s="58" t="s">
        <v>108</v>
      </c>
      <c r="M79" s="59">
        <v>5827</v>
      </c>
    </row>
    <row r="80" spans="7:13" ht="39" customHeight="1" x14ac:dyDescent="0.3">
      <c r="G80" s="55" t="s">
        <v>93</v>
      </c>
      <c r="H80" s="49" t="s">
        <v>761</v>
      </c>
      <c r="I80" s="56" t="s">
        <v>116</v>
      </c>
      <c r="J80" s="60" t="s">
        <v>117</v>
      </c>
      <c r="K80" s="83" t="e" vm="8">
        <f t="shared" si="3"/>
        <v>#VALUE!</v>
      </c>
      <c r="L80" s="58" t="s">
        <v>118</v>
      </c>
      <c r="M80" s="59">
        <v>5112</v>
      </c>
    </row>
    <row r="81" spans="7:13" ht="39" customHeight="1" x14ac:dyDescent="0.3">
      <c r="G81" s="55" t="s">
        <v>43</v>
      </c>
      <c r="H81" s="49" t="s">
        <v>762</v>
      </c>
      <c r="I81" s="56" t="s">
        <v>45</v>
      </c>
      <c r="J81" s="57" t="s">
        <v>46</v>
      </c>
      <c r="K81" s="83" t="e" vm="1">
        <f t="shared" si="3"/>
        <v>#VALUE!</v>
      </c>
      <c r="L81" s="58">
        <v>7109</v>
      </c>
      <c r="M81" s="59">
        <v>7161</v>
      </c>
    </row>
    <row r="82" spans="7:13" ht="39" customHeight="1" x14ac:dyDescent="0.3">
      <c r="G82" s="55" t="s">
        <v>43</v>
      </c>
      <c r="H82" s="61" t="s">
        <v>763</v>
      </c>
      <c r="I82" s="62" t="s">
        <v>680</v>
      </c>
      <c r="J82" s="57"/>
      <c r="K82" s="83" t="e" vm="17">
        <f>_xlfn.IMAGE(J82)</f>
        <v>#VALUE!</v>
      </c>
      <c r="L82" s="58" t="s">
        <v>764</v>
      </c>
      <c r="M82" s="59">
        <v>7385</v>
      </c>
    </row>
    <row r="83" spans="7:13" ht="39" customHeight="1" x14ac:dyDescent="0.3">
      <c r="G83" s="55" t="s">
        <v>43</v>
      </c>
      <c r="H83" s="61" t="s">
        <v>875</v>
      </c>
      <c r="I83" s="62" t="s">
        <v>724</v>
      </c>
      <c r="J83" s="57"/>
      <c r="K83" s="83" t="e" vm="17">
        <f>_xlfn.IMAGE(J83)</f>
        <v>#VALUE!</v>
      </c>
      <c r="L83" s="58">
        <v>0</v>
      </c>
      <c r="M83" s="59">
        <v>4110</v>
      </c>
    </row>
    <row r="84" spans="7:13" ht="39" customHeight="1" x14ac:dyDescent="0.3">
      <c r="G84" s="55" t="s">
        <v>43</v>
      </c>
      <c r="H84" s="49" t="s">
        <v>765</v>
      </c>
      <c r="I84" s="56"/>
      <c r="J84" s="60" t="s">
        <v>55</v>
      </c>
      <c r="K84" s="83" t="e" vm="2">
        <f t="shared" si="3"/>
        <v>#VALUE!</v>
      </c>
      <c r="L84" s="58" t="s">
        <v>56</v>
      </c>
      <c r="M84" s="59">
        <v>4687</v>
      </c>
    </row>
    <row r="85" spans="7:13" ht="39" customHeight="1" x14ac:dyDescent="0.3">
      <c r="G85" s="55" t="s">
        <v>43</v>
      </c>
      <c r="H85" s="49" t="s">
        <v>766</v>
      </c>
      <c r="I85" s="56" t="s">
        <v>209</v>
      </c>
      <c r="J85" s="60" t="s">
        <v>55</v>
      </c>
      <c r="K85" s="83" t="e" vm="2">
        <f t="shared" si="3"/>
        <v>#VALUE!</v>
      </c>
      <c r="L85" s="58" t="s">
        <v>767</v>
      </c>
      <c r="M85" s="59">
        <v>977</v>
      </c>
    </row>
    <row r="86" spans="7:13" ht="39" customHeight="1" x14ac:dyDescent="0.3">
      <c r="G86" s="55" t="s">
        <v>43</v>
      </c>
      <c r="H86" s="61" t="s">
        <v>768</v>
      </c>
      <c r="I86" s="62" t="s">
        <v>209</v>
      </c>
      <c r="J86" s="49" t="s">
        <v>769</v>
      </c>
      <c r="K86" s="83" t="e" vm="22">
        <f t="shared" si="3"/>
        <v>#VALUE!</v>
      </c>
      <c r="L86" s="58" t="s">
        <v>770</v>
      </c>
      <c r="M86" s="59">
        <v>5192</v>
      </c>
    </row>
    <row r="87" spans="7:13" ht="39" customHeight="1" x14ac:dyDescent="0.3">
      <c r="G87" s="55" t="s">
        <v>43</v>
      </c>
      <c r="H87" s="61" t="s">
        <v>771</v>
      </c>
      <c r="I87" s="62" t="s">
        <v>209</v>
      </c>
      <c r="J87" s="49" t="s">
        <v>772</v>
      </c>
      <c r="K87" s="83" t="e" vm="23">
        <f t="shared" si="3"/>
        <v>#VALUE!</v>
      </c>
      <c r="L87" s="58" t="s">
        <v>773</v>
      </c>
      <c r="M87" s="59">
        <v>7385</v>
      </c>
    </row>
    <row r="88" spans="7:13" ht="39" customHeight="1" x14ac:dyDescent="0.3">
      <c r="G88" s="55" t="s">
        <v>43</v>
      </c>
      <c r="H88" s="61" t="s">
        <v>774</v>
      </c>
      <c r="I88" s="62" t="s">
        <v>680</v>
      </c>
      <c r="J88" s="60"/>
      <c r="K88" s="83" t="e" vm="17">
        <f t="shared" si="3"/>
        <v>#VALUE!</v>
      </c>
      <c r="L88" s="58" t="s">
        <v>686</v>
      </c>
      <c r="M88" s="59">
        <v>1388</v>
      </c>
    </row>
    <row r="89" spans="7:13" ht="39" customHeight="1" x14ac:dyDescent="0.3">
      <c r="G89" s="55" t="s">
        <v>43</v>
      </c>
      <c r="H89" s="49" t="s">
        <v>775</v>
      </c>
      <c r="I89" s="56" t="s">
        <v>116</v>
      </c>
      <c r="J89" s="60" t="s">
        <v>117</v>
      </c>
      <c r="K89" s="83" t="e" vm="8">
        <f t="shared" si="3"/>
        <v>#VALUE!</v>
      </c>
      <c r="L89" s="58" t="s">
        <v>118</v>
      </c>
      <c r="M89" s="59">
        <v>5112</v>
      </c>
    </row>
    <row r="90" spans="7:13" ht="39" customHeight="1" x14ac:dyDescent="0.3">
      <c r="G90" s="55" t="s">
        <v>43</v>
      </c>
      <c r="H90" s="61" t="s">
        <v>776</v>
      </c>
      <c r="I90" s="62" t="s">
        <v>680</v>
      </c>
      <c r="J90" s="60"/>
      <c r="K90" s="83" t="e" vm="17">
        <f t="shared" si="3"/>
        <v>#VALUE!</v>
      </c>
      <c r="L90" s="58" t="s">
        <v>770</v>
      </c>
      <c r="M90" s="59">
        <v>8436</v>
      </c>
    </row>
    <row r="91" spans="7:13" ht="39" customHeight="1" x14ac:dyDescent="0.3">
      <c r="G91" s="55" t="s">
        <v>43</v>
      </c>
      <c r="H91" s="61" t="s">
        <v>777</v>
      </c>
      <c r="I91" s="62" t="s">
        <v>675</v>
      </c>
      <c r="J91" s="60"/>
      <c r="K91" s="83" t="e" vm="17">
        <f t="shared" si="3"/>
        <v>#VALUE!</v>
      </c>
      <c r="L91" s="58" t="s">
        <v>778</v>
      </c>
      <c r="M91" s="59">
        <v>2188</v>
      </c>
    </row>
    <row r="92" spans="7:13" ht="39" customHeight="1" x14ac:dyDescent="0.3">
      <c r="G92" s="55" t="s">
        <v>43</v>
      </c>
      <c r="H92" s="61" t="s">
        <v>779</v>
      </c>
      <c r="I92" s="62" t="s">
        <v>64</v>
      </c>
      <c r="J92" s="57"/>
      <c r="K92" s="83" t="e" vm="17">
        <f t="shared" si="3"/>
        <v>#VALUE!</v>
      </c>
      <c r="L92" s="58">
        <v>460</v>
      </c>
      <c r="M92" s="59">
        <v>5994</v>
      </c>
    </row>
    <row r="93" spans="7:13" ht="39" customHeight="1" x14ac:dyDescent="0.3">
      <c r="G93" s="55" t="s">
        <v>43</v>
      </c>
      <c r="H93" s="49" t="s">
        <v>780</v>
      </c>
      <c r="I93" s="56" t="s">
        <v>64</v>
      </c>
      <c r="J93" s="60" t="s">
        <v>65</v>
      </c>
      <c r="K93" s="83" t="e" vm="3">
        <f t="shared" si="3"/>
        <v>#VALUE!</v>
      </c>
      <c r="L93" s="58" t="s">
        <v>66</v>
      </c>
      <c r="M93" s="59">
        <v>5096</v>
      </c>
    </row>
    <row r="94" spans="7:13" ht="39" customHeight="1" x14ac:dyDescent="0.3">
      <c r="G94" s="55" t="s">
        <v>781</v>
      </c>
      <c r="H94" s="61" t="s">
        <v>782</v>
      </c>
      <c r="I94" s="62" t="s">
        <v>45</v>
      </c>
      <c r="J94" s="57" t="s">
        <v>46</v>
      </c>
      <c r="K94" s="83" t="e" vm="1">
        <f t="shared" si="3"/>
        <v>#VALUE!</v>
      </c>
      <c r="L94" s="58">
        <v>7109</v>
      </c>
      <c r="M94" s="59">
        <v>7161</v>
      </c>
    </row>
    <row r="95" spans="7:13" ht="39" customHeight="1" x14ac:dyDescent="0.3">
      <c r="G95" s="55" t="s">
        <v>781</v>
      </c>
      <c r="H95" s="61" t="s">
        <v>783</v>
      </c>
      <c r="I95" s="62"/>
      <c r="J95" s="60" t="s">
        <v>55</v>
      </c>
      <c r="K95" s="83" t="e" vm="2">
        <f t="shared" si="3"/>
        <v>#VALUE!</v>
      </c>
      <c r="L95" s="58" t="s">
        <v>56</v>
      </c>
      <c r="M95" s="59">
        <v>4687</v>
      </c>
    </row>
    <row r="96" spans="7:13" ht="39" customHeight="1" x14ac:dyDescent="0.3">
      <c r="G96" s="55" t="s">
        <v>781</v>
      </c>
      <c r="H96" s="61" t="s">
        <v>784</v>
      </c>
      <c r="I96" s="62" t="s">
        <v>209</v>
      </c>
      <c r="J96" s="60" t="s">
        <v>55</v>
      </c>
      <c r="K96" s="83" t="e" vm="2">
        <f t="shared" si="3"/>
        <v>#VALUE!</v>
      </c>
      <c r="L96" s="58" t="s">
        <v>767</v>
      </c>
      <c r="M96" s="59">
        <v>977</v>
      </c>
    </row>
    <row r="97" spans="7:13" ht="39" customHeight="1" x14ac:dyDescent="0.3">
      <c r="G97" s="55" t="s">
        <v>781</v>
      </c>
      <c r="H97" s="61" t="s">
        <v>785</v>
      </c>
      <c r="I97" s="62" t="s">
        <v>209</v>
      </c>
      <c r="J97" s="49" t="s">
        <v>769</v>
      </c>
      <c r="K97" s="83" t="e" vm="22">
        <f t="shared" si="3"/>
        <v>#VALUE!</v>
      </c>
      <c r="L97" s="58" t="s">
        <v>770</v>
      </c>
      <c r="M97" s="59">
        <v>5192</v>
      </c>
    </row>
    <row r="98" spans="7:13" ht="39" customHeight="1" x14ac:dyDescent="0.3">
      <c r="G98" s="55" t="s">
        <v>781</v>
      </c>
      <c r="H98" s="61" t="s">
        <v>786</v>
      </c>
      <c r="I98" s="62" t="s">
        <v>209</v>
      </c>
      <c r="J98" s="49" t="s">
        <v>772</v>
      </c>
      <c r="K98" s="83" t="e" vm="23">
        <f t="shared" si="3"/>
        <v>#VALUE!</v>
      </c>
      <c r="L98" s="58" t="s">
        <v>773</v>
      </c>
      <c r="M98" s="59">
        <v>7385</v>
      </c>
    </row>
    <row r="99" spans="7:13" ht="39" customHeight="1" x14ac:dyDescent="0.3">
      <c r="G99" s="55" t="s">
        <v>781</v>
      </c>
      <c r="H99" s="61" t="s">
        <v>787</v>
      </c>
      <c r="I99" s="62" t="s">
        <v>116</v>
      </c>
      <c r="J99" s="60" t="s">
        <v>117</v>
      </c>
      <c r="K99" s="83" t="e" vm="8">
        <f t="shared" si="3"/>
        <v>#VALUE!</v>
      </c>
      <c r="L99" s="58" t="s">
        <v>118</v>
      </c>
      <c r="M99" s="59">
        <v>5112</v>
      </c>
    </row>
    <row r="100" spans="7:13" ht="39" customHeight="1" x14ac:dyDescent="0.3">
      <c r="G100" s="55" t="s">
        <v>781</v>
      </c>
      <c r="H100" s="61" t="s">
        <v>788</v>
      </c>
      <c r="I100" s="62" t="s">
        <v>64</v>
      </c>
      <c r="J100" s="60" t="s">
        <v>65</v>
      </c>
      <c r="K100" s="83" t="e" vm="3">
        <f t="shared" si="3"/>
        <v>#VALUE!</v>
      </c>
      <c r="L100" s="58" t="s">
        <v>66</v>
      </c>
      <c r="M100" s="59">
        <v>5096</v>
      </c>
    </row>
    <row r="101" spans="7:13" ht="39" customHeight="1" x14ac:dyDescent="0.3">
      <c r="G101" s="55" t="s">
        <v>789</v>
      </c>
      <c r="H101" s="56" t="s">
        <v>366</v>
      </c>
      <c r="I101" s="56" t="s">
        <v>75</v>
      </c>
      <c r="J101" s="63" t="s">
        <v>76</v>
      </c>
      <c r="K101" s="83" t="e" vm="4">
        <f t="shared" si="3"/>
        <v>#VALUE!</v>
      </c>
      <c r="L101" s="58">
        <v>1</v>
      </c>
      <c r="M101" s="59">
        <v>3399</v>
      </c>
    </row>
    <row r="102" spans="7:13" ht="39" customHeight="1" x14ac:dyDescent="0.3">
      <c r="G102" s="55" t="s">
        <v>789</v>
      </c>
      <c r="H102" t="s">
        <v>790</v>
      </c>
      <c r="I102" s="56" t="s">
        <v>84</v>
      </c>
      <c r="J102" s="60" t="s">
        <v>85</v>
      </c>
      <c r="K102" s="83" t="e" vm="5">
        <f t="shared" si="3"/>
        <v>#VALUE!</v>
      </c>
      <c r="L102" s="58">
        <v>2</v>
      </c>
      <c r="M102">
        <v>5219</v>
      </c>
    </row>
    <row r="103" spans="7:13" ht="39" customHeight="1" x14ac:dyDescent="0.3">
      <c r="G103" s="55" t="s">
        <v>789</v>
      </c>
      <c r="H103" s="61" t="s">
        <v>791</v>
      </c>
      <c r="I103" s="62" t="s">
        <v>792</v>
      </c>
      <c r="J103" s="60" t="s">
        <v>793</v>
      </c>
      <c r="K103" s="83" t="e" vm="24">
        <f>_xlfn.IMAGE(Tabela3[[#This Row],[URL da Imagem]])</f>
        <v>#VALUE!</v>
      </c>
      <c r="L103" s="58">
        <v>0</v>
      </c>
      <c r="M103" s="59">
        <v>8042</v>
      </c>
    </row>
    <row r="104" spans="7:13" ht="39" customHeight="1" x14ac:dyDescent="0.3">
      <c r="G104" s="55" t="s">
        <v>789</v>
      </c>
      <c r="H104" s="61" t="s">
        <v>794</v>
      </c>
      <c r="I104" s="62" t="s">
        <v>794</v>
      </c>
      <c r="J104" s="60" t="s">
        <v>795</v>
      </c>
      <c r="K104" s="83" t="e" vm="25">
        <f t="shared" ref="K104:K119" si="5">_xlfn.IMAGE(J104)</f>
        <v>#VALUE!</v>
      </c>
      <c r="L104" s="58">
        <v>1052</v>
      </c>
      <c r="M104">
        <v>6184</v>
      </c>
    </row>
    <row r="105" spans="7:13" ht="39" customHeight="1" x14ac:dyDescent="0.3">
      <c r="G105" s="55" t="s">
        <v>789</v>
      </c>
      <c r="H105" s="61" t="s">
        <v>796</v>
      </c>
      <c r="I105" s="62"/>
      <c r="K105" s="83" t="e" vm="17">
        <f t="shared" si="5"/>
        <v>#VALUE!</v>
      </c>
      <c r="L105" s="58">
        <v>0</v>
      </c>
      <c r="M105">
        <v>3233</v>
      </c>
    </row>
    <row r="106" spans="7:13" ht="39" customHeight="1" x14ac:dyDescent="0.3">
      <c r="G106" s="55" t="s">
        <v>789</v>
      </c>
      <c r="H106" s="61" t="s">
        <v>797</v>
      </c>
      <c r="I106" s="62"/>
      <c r="K106" s="83" t="e" vm="17">
        <f t="shared" si="5"/>
        <v>#VALUE!</v>
      </c>
      <c r="L106" s="58">
        <v>0</v>
      </c>
      <c r="M106" s="59">
        <v>7876</v>
      </c>
    </row>
    <row r="107" spans="7:13" ht="39" customHeight="1" x14ac:dyDescent="0.3">
      <c r="G107" s="55" t="s">
        <v>789</v>
      </c>
      <c r="H107" s="61" t="s">
        <v>798</v>
      </c>
      <c r="I107" s="62"/>
      <c r="K107" s="83" t="e" vm="17">
        <f t="shared" si="5"/>
        <v>#VALUE!</v>
      </c>
      <c r="L107" s="58">
        <v>0</v>
      </c>
      <c r="M107">
        <v>8962</v>
      </c>
    </row>
    <row r="108" spans="7:13" ht="39" customHeight="1" x14ac:dyDescent="0.3">
      <c r="G108" s="55" t="s">
        <v>789</v>
      </c>
      <c r="H108" s="61" t="s">
        <v>799</v>
      </c>
      <c r="I108" s="62"/>
      <c r="K108" s="83" t="e" vm="17">
        <f t="shared" si="5"/>
        <v>#VALUE!</v>
      </c>
      <c r="L108" s="58">
        <v>0</v>
      </c>
      <c r="M108">
        <v>8963</v>
      </c>
    </row>
    <row r="109" spans="7:13" ht="39" customHeight="1" x14ac:dyDescent="0.3">
      <c r="G109" s="55" t="s">
        <v>789</v>
      </c>
      <c r="H109" s="61" t="s">
        <v>800</v>
      </c>
      <c r="I109" s="62"/>
      <c r="K109" s="83" t="e" vm="17">
        <f t="shared" si="5"/>
        <v>#VALUE!</v>
      </c>
      <c r="L109" s="58">
        <v>0</v>
      </c>
      <c r="M109">
        <v>2099</v>
      </c>
    </row>
    <row r="110" spans="7:13" ht="39" customHeight="1" x14ac:dyDescent="0.3">
      <c r="G110" s="55" t="s">
        <v>789</v>
      </c>
      <c r="H110" s="61" t="s">
        <v>801</v>
      </c>
      <c r="I110" s="62"/>
      <c r="K110" s="83" t="e" vm="17">
        <f t="shared" si="5"/>
        <v>#VALUE!</v>
      </c>
      <c r="L110" s="58">
        <v>0</v>
      </c>
      <c r="M110">
        <v>984</v>
      </c>
    </row>
    <row r="111" spans="7:13" ht="39" customHeight="1" x14ac:dyDescent="0.3">
      <c r="G111" s="55" t="s">
        <v>789</v>
      </c>
      <c r="H111" s="61" t="s">
        <v>802</v>
      </c>
      <c r="I111" s="62"/>
      <c r="K111" s="83" t="e" vm="17">
        <f t="shared" si="5"/>
        <v>#VALUE!</v>
      </c>
      <c r="L111" s="58">
        <v>0</v>
      </c>
      <c r="M111">
        <v>1254</v>
      </c>
    </row>
    <row r="112" spans="7:13" ht="39" customHeight="1" x14ac:dyDescent="0.3">
      <c r="G112" s="55" t="s">
        <v>789</v>
      </c>
      <c r="H112" s="61" t="s">
        <v>803</v>
      </c>
      <c r="I112" s="62"/>
      <c r="K112" s="83" t="e" vm="17">
        <f t="shared" si="5"/>
        <v>#VALUE!</v>
      </c>
      <c r="L112" s="58">
        <v>0</v>
      </c>
      <c r="M112">
        <v>1676</v>
      </c>
    </row>
    <row r="113" spans="7:13" ht="39" customHeight="1" x14ac:dyDescent="0.3">
      <c r="G113" s="55" t="s">
        <v>789</v>
      </c>
      <c r="H113" s="61" t="s">
        <v>804</v>
      </c>
      <c r="I113" s="62"/>
      <c r="K113" s="83" t="e" vm="17">
        <f t="shared" si="5"/>
        <v>#VALUE!</v>
      </c>
      <c r="L113" s="58">
        <v>0</v>
      </c>
      <c r="M113">
        <v>3458</v>
      </c>
    </row>
    <row r="114" spans="7:13" ht="39" customHeight="1" x14ac:dyDescent="0.3">
      <c r="G114" s="55" t="s">
        <v>789</v>
      </c>
      <c r="H114" s="61" t="s">
        <v>805</v>
      </c>
      <c r="I114" s="62"/>
      <c r="K114" s="83" t="e" vm="17">
        <f t="shared" si="5"/>
        <v>#VALUE!</v>
      </c>
      <c r="L114" s="58">
        <v>0</v>
      </c>
      <c r="M114">
        <v>3953</v>
      </c>
    </row>
    <row r="115" spans="7:13" ht="39" customHeight="1" x14ac:dyDescent="0.3">
      <c r="G115" s="55" t="s">
        <v>789</v>
      </c>
      <c r="H115" s="61" t="s">
        <v>806</v>
      </c>
      <c r="I115" s="62" t="s">
        <v>75</v>
      </c>
      <c r="K115" s="83" t="e" vm="17">
        <f t="shared" si="5"/>
        <v>#VALUE!</v>
      </c>
      <c r="L115" s="58">
        <v>0</v>
      </c>
      <c r="M115" s="59">
        <v>0</v>
      </c>
    </row>
    <row r="116" spans="7:13" ht="39" customHeight="1" x14ac:dyDescent="0.3">
      <c r="G116" s="55" t="s">
        <v>789</v>
      </c>
      <c r="H116" s="61" t="s">
        <v>807</v>
      </c>
      <c r="I116" s="62"/>
      <c r="K116" s="83" t="e" vm="17">
        <f t="shared" si="5"/>
        <v>#VALUE!</v>
      </c>
      <c r="L116" s="58">
        <v>0</v>
      </c>
      <c r="M116">
        <v>3788</v>
      </c>
    </row>
    <row r="117" spans="7:13" ht="39" customHeight="1" x14ac:dyDescent="0.3">
      <c r="G117" s="55" t="s">
        <v>789</v>
      </c>
      <c r="H117" s="61" t="s">
        <v>831</v>
      </c>
      <c r="I117" s="62" t="s">
        <v>830</v>
      </c>
      <c r="K117" s="83" t="e" vm="17">
        <f>_xlfn.IMAGE(J117)</f>
        <v>#VALUE!</v>
      </c>
      <c r="L117" s="58">
        <v>0</v>
      </c>
      <c r="M117" s="59">
        <v>212</v>
      </c>
    </row>
    <row r="118" spans="7:13" ht="39" customHeight="1" x14ac:dyDescent="0.3">
      <c r="G118" s="55" t="s">
        <v>789</v>
      </c>
      <c r="H118" s="61" t="s">
        <v>832</v>
      </c>
      <c r="I118" s="62" t="s">
        <v>833</v>
      </c>
      <c r="K118" s="83" t="e" vm="17">
        <f>_xlfn.IMAGE(J118)</f>
        <v>#VALUE!</v>
      </c>
      <c r="L118" s="58">
        <v>0</v>
      </c>
      <c r="M118" s="59">
        <v>7684</v>
      </c>
    </row>
    <row r="119" spans="7:13" ht="39" customHeight="1" x14ac:dyDescent="0.3">
      <c r="G119" s="55" t="s">
        <v>789</v>
      </c>
      <c r="H119" s="61" t="s">
        <v>808</v>
      </c>
      <c r="I119" s="62" t="s">
        <v>809</v>
      </c>
      <c r="K119" s="83" t="e" vm="17">
        <f t="shared" si="5"/>
        <v>#VALUE!</v>
      </c>
      <c r="L119" s="58">
        <v>0</v>
      </c>
      <c r="M119" s="59">
        <v>212</v>
      </c>
    </row>
    <row r="120" spans="7:13" ht="39" customHeight="1" x14ac:dyDescent="0.3">
      <c r="G120" s="55" t="s">
        <v>789</v>
      </c>
      <c r="H120" s="61" t="s">
        <v>810</v>
      </c>
      <c r="I120" s="62" t="s">
        <v>811</v>
      </c>
      <c r="K120" s="83" t="s">
        <v>812</v>
      </c>
      <c r="L120" s="58">
        <v>0</v>
      </c>
      <c r="M120" s="59">
        <v>7676</v>
      </c>
    </row>
    <row r="121" spans="7:13" ht="39" customHeight="1" x14ac:dyDescent="0.3">
      <c r="G121" s="55" t="s">
        <v>789</v>
      </c>
      <c r="H121" s="61" t="s">
        <v>813</v>
      </c>
      <c r="I121" s="62"/>
      <c r="K121" s="83" t="e" vm="17">
        <f t="shared" ref="K121:K125" si="6">_xlfn.IMAGE(J121)</f>
        <v>#VALUE!</v>
      </c>
      <c r="L121" s="58">
        <v>0</v>
      </c>
      <c r="M121" s="59">
        <v>0</v>
      </c>
    </row>
    <row r="122" spans="7:13" ht="39" customHeight="1" x14ac:dyDescent="0.3">
      <c r="G122" s="55" t="s">
        <v>161</v>
      </c>
      <c r="H122" s="61" t="s">
        <v>814</v>
      </c>
      <c r="I122" s="62">
        <v>0</v>
      </c>
      <c r="K122" s="83" t="e" vm="17">
        <f t="shared" si="6"/>
        <v>#VALUE!</v>
      </c>
      <c r="L122" s="58">
        <v>0</v>
      </c>
      <c r="M122" s="59">
        <v>0</v>
      </c>
    </row>
    <row r="123" spans="7:13" ht="39" customHeight="1" x14ac:dyDescent="0.3">
      <c r="G123" s="55" t="s">
        <v>815</v>
      </c>
      <c r="H123" s="61" t="s">
        <v>732</v>
      </c>
      <c r="I123" s="62" t="s">
        <v>680</v>
      </c>
      <c r="K123" s="83" t="e" vm="17">
        <f t="shared" si="6"/>
        <v>#VALUE!</v>
      </c>
      <c r="L123" s="58" t="s">
        <v>816</v>
      </c>
      <c r="M123" s="59">
        <v>6863</v>
      </c>
    </row>
    <row r="124" spans="7:13" ht="39" customHeight="1" x14ac:dyDescent="0.3">
      <c r="G124" s="55" t="s">
        <v>731</v>
      </c>
      <c r="H124" s="61" t="s">
        <v>817</v>
      </c>
      <c r="I124" s="62" t="s">
        <v>818</v>
      </c>
      <c r="K124" s="83" t="e" vm="17">
        <f t="shared" si="6"/>
        <v>#VALUE!</v>
      </c>
      <c r="L124" s="58">
        <v>0</v>
      </c>
      <c r="M124" s="59">
        <v>6524</v>
      </c>
    </row>
    <row r="125" spans="7:13" ht="39" customHeight="1" x14ac:dyDescent="0.3">
      <c r="G125" s="55" t="s">
        <v>225</v>
      </c>
      <c r="H125" s="61" t="s">
        <v>819</v>
      </c>
      <c r="I125" s="62"/>
      <c r="K125" s="83" t="e" vm="17">
        <f t="shared" si="6"/>
        <v>#VALUE!</v>
      </c>
      <c r="M125" s="59"/>
    </row>
    <row r="126" spans="7:13" ht="39" customHeight="1" x14ac:dyDescent="0.3">
      <c r="G126" s="55" t="s">
        <v>789</v>
      </c>
      <c r="H126" s="61" t="s">
        <v>834</v>
      </c>
      <c r="I126" s="62"/>
      <c r="K126" s="83" t="e" vm="17">
        <f t="shared" ref="K126:K146" si="7">_xlfn.IMAGE(J126)</f>
        <v>#VALUE!</v>
      </c>
      <c r="L126" s="58">
        <v>0</v>
      </c>
      <c r="M126" s="59">
        <v>6345</v>
      </c>
    </row>
    <row r="127" spans="7:13" ht="39" customHeight="1" x14ac:dyDescent="0.3">
      <c r="G127" s="55" t="s">
        <v>789</v>
      </c>
      <c r="H127" s="61" t="s">
        <v>835</v>
      </c>
      <c r="I127" s="62"/>
      <c r="K127" s="83" t="e" vm="17">
        <f t="shared" si="7"/>
        <v>#VALUE!</v>
      </c>
      <c r="L127" s="58">
        <v>0</v>
      </c>
      <c r="M127" s="59">
        <v>1685</v>
      </c>
    </row>
    <row r="128" spans="7:13" ht="39" customHeight="1" x14ac:dyDescent="0.3">
      <c r="G128" s="55" t="s">
        <v>789</v>
      </c>
      <c r="H128" s="61" t="s">
        <v>836</v>
      </c>
      <c r="I128" s="62"/>
      <c r="K128" s="83" t="e" vm="17">
        <f t="shared" si="7"/>
        <v>#VALUE!</v>
      </c>
      <c r="L128" s="58">
        <v>0</v>
      </c>
      <c r="M128" s="59">
        <v>4102</v>
      </c>
    </row>
    <row r="129" spans="7:13" ht="39" customHeight="1" x14ac:dyDescent="0.3">
      <c r="G129" s="55" t="s">
        <v>789</v>
      </c>
      <c r="H129" s="61" t="s">
        <v>840</v>
      </c>
      <c r="I129" s="62"/>
      <c r="K129" s="83" t="e" vm="17">
        <f t="shared" si="7"/>
        <v>#VALUE!</v>
      </c>
      <c r="L129" s="58">
        <v>0</v>
      </c>
      <c r="M129" s="59">
        <v>4218</v>
      </c>
    </row>
    <row r="130" spans="7:13" ht="39" customHeight="1" x14ac:dyDescent="0.3">
      <c r="G130" s="55" t="s">
        <v>789</v>
      </c>
      <c r="H130" s="61" t="s">
        <v>841</v>
      </c>
      <c r="I130" s="62"/>
      <c r="K130" s="83" t="e" vm="17">
        <f t="shared" si="7"/>
        <v>#VALUE!</v>
      </c>
      <c r="L130" s="58">
        <v>3</v>
      </c>
      <c r="M130" s="59">
        <v>6083</v>
      </c>
    </row>
    <row r="131" spans="7:13" ht="39" customHeight="1" x14ac:dyDescent="0.3">
      <c r="G131" s="55" t="s">
        <v>789</v>
      </c>
      <c r="H131" s="61" t="s">
        <v>842</v>
      </c>
      <c r="I131" s="62"/>
      <c r="K131" s="83" t="e" vm="17">
        <f t="shared" si="7"/>
        <v>#VALUE!</v>
      </c>
      <c r="L131" s="58">
        <v>0</v>
      </c>
      <c r="M131" s="59">
        <v>417</v>
      </c>
    </row>
    <row r="132" spans="7:13" ht="39" customHeight="1" x14ac:dyDescent="0.3">
      <c r="G132" s="55" t="s">
        <v>789</v>
      </c>
      <c r="H132" s="61" t="s">
        <v>843</v>
      </c>
      <c r="I132" s="62"/>
      <c r="K132" s="83" t="e" vm="17">
        <f t="shared" si="7"/>
        <v>#VALUE!</v>
      </c>
      <c r="L132" s="58">
        <v>0</v>
      </c>
      <c r="M132" s="59">
        <v>6669</v>
      </c>
    </row>
    <row r="133" spans="7:13" ht="39" customHeight="1" x14ac:dyDescent="0.3">
      <c r="G133" s="55" t="s">
        <v>789</v>
      </c>
      <c r="H133" s="61" t="s">
        <v>844</v>
      </c>
      <c r="I133" s="62"/>
      <c r="K133" s="83" t="e" vm="17">
        <f t="shared" si="7"/>
        <v>#VALUE!</v>
      </c>
      <c r="L133" s="58">
        <v>0</v>
      </c>
      <c r="M133" s="59">
        <v>2307</v>
      </c>
    </row>
    <row r="134" spans="7:13" ht="39" customHeight="1" x14ac:dyDescent="0.3">
      <c r="G134" s="55" t="s">
        <v>789</v>
      </c>
      <c r="H134" s="61" t="s">
        <v>845</v>
      </c>
      <c r="I134" s="62"/>
      <c r="K134" s="83" t="e" vm="17">
        <f t="shared" si="7"/>
        <v>#VALUE!</v>
      </c>
      <c r="L134" s="58">
        <v>0</v>
      </c>
      <c r="M134" s="59">
        <v>3016</v>
      </c>
    </row>
    <row r="135" spans="7:13" ht="39" customHeight="1" x14ac:dyDescent="0.3">
      <c r="G135" s="55" t="s">
        <v>789</v>
      </c>
      <c r="H135" s="61" t="s">
        <v>846</v>
      </c>
      <c r="I135" s="62"/>
      <c r="K135" s="83" t="e" vm="17">
        <f t="shared" si="7"/>
        <v>#VALUE!</v>
      </c>
      <c r="L135" s="58">
        <v>0</v>
      </c>
      <c r="M135" s="59">
        <v>447</v>
      </c>
    </row>
    <row r="136" spans="7:13" ht="39" customHeight="1" x14ac:dyDescent="0.3">
      <c r="G136" s="55" t="s">
        <v>847</v>
      </c>
      <c r="H136" s="61" t="s">
        <v>848</v>
      </c>
      <c r="I136" s="62"/>
      <c r="K136" s="83" t="e" vm="17">
        <f t="shared" si="7"/>
        <v>#VALUE!</v>
      </c>
      <c r="L136" s="58">
        <v>0</v>
      </c>
      <c r="M136" s="59">
        <v>6535</v>
      </c>
    </row>
    <row r="137" spans="7:13" ht="39" customHeight="1" x14ac:dyDescent="0.3">
      <c r="G137" s="55" t="s">
        <v>789</v>
      </c>
      <c r="H137" s="61" t="s">
        <v>860</v>
      </c>
      <c r="I137" s="62" t="s">
        <v>860</v>
      </c>
      <c r="K137" s="83" t="e" vm="17">
        <f t="shared" si="7"/>
        <v>#VALUE!</v>
      </c>
      <c r="L137" s="58">
        <v>0</v>
      </c>
      <c r="M137" s="59">
        <v>2036</v>
      </c>
    </row>
    <row r="138" spans="7:13" ht="39" customHeight="1" x14ac:dyDescent="0.3">
      <c r="G138" s="55" t="s">
        <v>861</v>
      </c>
      <c r="H138" s="61" t="s">
        <v>862</v>
      </c>
      <c r="I138" s="62"/>
      <c r="K138" s="83" t="e" vm="17">
        <f t="shared" si="7"/>
        <v>#VALUE!</v>
      </c>
      <c r="L138" s="58">
        <v>0</v>
      </c>
      <c r="M138" s="59">
        <v>6966</v>
      </c>
    </row>
    <row r="139" spans="7:13" ht="39" customHeight="1" x14ac:dyDescent="0.3">
      <c r="G139" s="55" t="s">
        <v>789</v>
      </c>
      <c r="H139" s="61" t="s">
        <v>866</v>
      </c>
      <c r="I139" s="62" t="s">
        <v>64</v>
      </c>
      <c r="K139" s="83" t="e" vm="17">
        <f t="shared" si="7"/>
        <v>#VALUE!</v>
      </c>
      <c r="L139" s="58">
        <v>0</v>
      </c>
      <c r="M139" s="59">
        <v>6535</v>
      </c>
    </row>
    <row r="140" spans="7:13" ht="39" customHeight="1" x14ac:dyDescent="0.3">
      <c r="G140" s="55" t="s">
        <v>789</v>
      </c>
      <c r="H140" s="61" t="s">
        <v>868</v>
      </c>
      <c r="I140" s="62" t="s">
        <v>869</v>
      </c>
      <c r="K140" s="83" t="e" vm="17">
        <f t="shared" si="7"/>
        <v>#VALUE!</v>
      </c>
      <c r="L140" s="58">
        <v>0</v>
      </c>
      <c r="M140" s="59">
        <v>1325</v>
      </c>
    </row>
    <row r="141" spans="7:13" ht="39" customHeight="1" x14ac:dyDescent="0.3">
      <c r="G141" s="55" t="s">
        <v>789</v>
      </c>
      <c r="H141" s="61" t="s">
        <v>872</v>
      </c>
      <c r="I141" s="62" t="s">
        <v>873</v>
      </c>
      <c r="K141" s="83" t="e" vm="17">
        <f t="shared" si="7"/>
        <v>#VALUE!</v>
      </c>
      <c r="L141" s="58" t="s">
        <v>874</v>
      </c>
      <c r="M141" s="59">
        <v>1696</v>
      </c>
    </row>
    <row r="142" spans="7:13" ht="39" customHeight="1" x14ac:dyDescent="0.3">
      <c r="G142" s="55" t="s">
        <v>789</v>
      </c>
      <c r="H142" s="61" t="s">
        <v>876</v>
      </c>
      <c r="I142" s="62" t="s">
        <v>64</v>
      </c>
      <c r="K142" s="83" t="e" vm="17">
        <f t="shared" ref="K142" si="8">_xlfn.IMAGE(J142)</f>
        <v>#VALUE!</v>
      </c>
      <c r="L142" s="58">
        <v>0</v>
      </c>
      <c r="M142" s="59">
        <v>7941</v>
      </c>
    </row>
    <row r="143" spans="7:13" ht="39" customHeight="1" x14ac:dyDescent="0.3">
      <c r="G143" s="55" t="s">
        <v>789</v>
      </c>
      <c r="H143" s="61" t="s">
        <v>878</v>
      </c>
      <c r="I143" s="62" t="s">
        <v>879</v>
      </c>
      <c r="K143" s="83" t="e" vm="17">
        <f t="shared" si="7"/>
        <v>#VALUE!</v>
      </c>
      <c r="L143" s="61" t="s">
        <v>878</v>
      </c>
      <c r="M143" s="59">
        <v>5615</v>
      </c>
    </row>
    <row r="144" spans="7:13" ht="39" customHeight="1" x14ac:dyDescent="0.3">
      <c r="G144" s="55" t="s">
        <v>789</v>
      </c>
      <c r="H144" s="61" t="s">
        <v>880</v>
      </c>
      <c r="I144" s="62"/>
      <c r="K144" s="83" t="e" vm="17">
        <f t="shared" si="7"/>
        <v>#VALUE!</v>
      </c>
      <c r="L144" s="58">
        <v>0</v>
      </c>
      <c r="M144" s="59">
        <v>7802</v>
      </c>
    </row>
    <row r="145" spans="7:13" ht="39" customHeight="1" x14ac:dyDescent="0.3">
      <c r="G145" s="55" t="s">
        <v>789</v>
      </c>
      <c r="H145" s="61" t="s">
        <v>884</v>
      </c>
      <c r="I145" s="62" t="s">
        <v>830</v>
      </c>
      <c r="K145" s="83" t="e" vm="17">
        <f t="shared" si="7"/>
        <v>#VALUE!</v>
      </c>
      <c r="L145" s="58">
        <v>0</v>
      </c>
      <c r="M145" s="59">
        <v>2275</v>
      </c>
    </row>
    <row r="146" spans="7:13" ht="39" customHeight="1" x14ac:dyDescent="0.3">
      <c r="G146" s="55" t="s">
        <v>789</v>
      </c>
      <c r="H146" s="61" t="s">
        <v>894</v>
      </c>
      <c r="I146" s="62" t="s">
        <v>879</v>
      </c>
      <c r="K146" s="83" t="e" vm="17">
        <f t="shared" si="7"/>
        <v>#VALUE!</v>
      </c>
      <c r="L146" s="58">
        <v>0</v>
      </c>
      <c r="M146" s="59">
        <v>5615</v>
      </c>
    </row>
    <row r="147" spans="7:13" ht="39" customHeight="1" x14ac:dyDescent="0.3">
      <c r="G147" s="55" t="s">
        <v>789</v>
      </c>
      <c r="H147" s="61" t="s">
        <v>898</v>
      </c>
      <c r="I147" s="62"/>
      <c r="K147" s="83" t="e" vm="17">
        <f>_xlfn.IMAGE(J147)</f>
        <v>#VALUE!</v>
      </c>
      <c r="L147" s="58">
        <v>0</v>
      </c>
      <c r="M147" s="59">
        <v>3052</v>
      </c>
    </row>
    <row r="148" spans="7:13" ht="39" customHeight="1" x14ac:dyDescent="0.3">
      <c r="G148" s="55" t="s">
        <v>789</v>
      </c>
      <c r="H148" s="61" t="s">
        <v>901</v>
      </c>
      <c r="I148" s="62"/>
      <c r="K148" s="83" t="e" vm="17">
        <f>_xlfn.IMAGE(J148)</f>
        <v>#VALUE!</v>
      </c>
      <c r="L148" s="58">
        <v>0</v>
      </c>
      <c r="M148" s="59">
        <v>1048</v>
      </c>
    </row>
    <row r="149" spans="7:13" ht="39" customHeight="1" x14ac:dyDescent="0.3">
      <c r="G149" s="55" t="s">
        <v>789</v>
      </c>
      <c r="H149" s="61" t="s">
        <v>907</v>
      </c>
      <c r="I149" s="62"/>
      <c r="K149" s="83" t="e" vm="17">
        <f>_xlfn.IMAGE(J149)</f>
        <v>#VALUE!</v>
      </c>
      <c r="L149" s="58">
        <v>0</v>
      </c>
      <c r="M149" s="59">
        <v>4813</v>
      </c>
    </row>
    <row r="150" spans="7:13" ht="39" customHeight="1" x14ac:dyDescent="0.3">
      <c r="G150" s="55" t="s">
        <v>789</v>
      </c>
      <c r="H150" s="61" t="s">
        <v>924</v>
      </c>
      <c r="I150" s="62"/>
      <c r="K150" s="83" t="e" vm="17">
        <f>_xlfn.IMAGE(J150)</f>
        <v>#VALUE!</v>
      </c>
      <c r="L150" s="58">
        <v>0</v>
      </c>
      <c r="M150" s="59">
        <v>6302</v>
      </c>
    </row>
    <row r="151" spans="7:13" ht="39" customHeight="1" x14ac:dyDescent="0.3">
      <c r="G151" s="55" t="s">
        <v>789</v>
      </c>
      <c r="H151" s="61" t="s">
        <v>925</v>
      </c>
      <c r="I151" s="62" t="s">
        <v>926</v>
      </c>
      <c r="K151" s="83" t="e" vm="17">
        <f>_xlfn.IMAGE(J151)</f>
        <v>#VALUE!</v>
      </c>
      <c r="L151" s="58">
        <v>0</v>
      </c>
      <c r="M151" s="211">
        <v>7724</v>
      </c>
    </row>
  </sheetData>
  <dataConsolidate/>
  <phoneticPr fontId="9" type="noConversion"/>
  <hyperlinks>
    <hyperlink ref="J94" r:id="rId1" xr:uid="{97D2823C-28AB-45DC-8FD6-4D8AB040B159}"/>
    <hyperlink ref="J65" r:id="rId2" xr:uid="{6A86F73A-1B1F-433B-9568-C067A34181EC}"/>
    <hyperlink ref="J16" r:id="rId3" xr:uid="{370B8D03-6309-4288-B690-AAD20A0B1BD8}"/>
    <hyperlink ref="J81" r:id="rId4" xr:uid="{A7DBA693-EBA7-4692-8946-059711CCE494}"/>
  </hyperlinks>
  <pageMargins left="0.511811024" right="0.511811024" top="0.78740157499999996" bottom="0.78740157499999996" header="0.31496062000000002" footer="0.31496062000000002"/>
  <pageSetup paperSize="9" scale="24" fitToHeight="0" orientation="portrait" r:id="rId5"/>
  <drawing r:id="rId6"/>
  <tableParts count="1"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1BC09-9C4D-41E8-B230-7B8FC7123FB6}">
  <sheetPr codeName="Planilha11">
    <pageSetUpPr fitToPage="1"/>
  </sheetPr>
  <dimension ref="A1:BI10"/>
  <sheetViews>
    <sheetView showGridLines="0" showRowColHeaders="0" topLeftCell="A2" zoomScale="115" zoomScaleNormal="115" workbookViewId="0">
      <selection activeCell="H6" sqref="H6"/>
    </sheetView>
  </sheetViews>
  <sheetFormatPr defaultColWidth="0" defaultRowHeight="39" customHeight="1" x14ac:dyDescent="0.3"/>
  <cols>
    <col min="1" max="1" width="1.5703125" style="39" bestFit="1" customWidth="1"/>
    <col min="2" max="3" width="8.85546875" style="39" customWidth="1"/>
    <col min="4" max="4" width="17.5703125" style="39" customWidth="1"/>
    <col min="5" max="5" width="2.7109375" style="41" customWidth="1"/>
    <col min="6" max="6" width="22.7109375" style="41" bestFit="1" customWidth="1"/>
    <col min="7" max="7" width="12.140625" style="109" bestFit="1" customWidth="1"/>
    <col min="8" max="8" width="14" style="49" bestFit="1" customWidth="1"/>
    <col min="9" max="9" width="41.7109375" style="49" bestFit="1" customWidth="1"/>
    <col min="10" max="10" width="16.28515625" style="82" bestFit="1" customWidth="1"/>
    <col min="11" max="11" width="15.5703125" style="65" bestFit="1" customWidth="1"/>
    <col min="12" max="12" width="18.42578125" style="76" bestFit="1" customWidth="1"/>
    <col min="13" max="13" width="15.140625" style="41" bestFit="1" customWidth="1"/>
    <col min="14" max="14" width="14.5703125" style="41" bestFit="1" customWidth="1"/>
    <col min="15" max="15" width="8.85546875" style="41" customWidth="1"/>
    <col min="16" max="16" width="1.42578125" style="41" bestFit="1" customWidth="1"/>
    <col min="17" max="17" width="8.85546875" style="41" customWidth="1"/>
    <col min="18" max="18" width="12.140625" style="41" bestFit="1" customWidth="1"/>
    <col min="19" max="23" width="8.85546875" style="41" customWidth="1"/>
    <col min="24" max="27" width="8.85546875" style="41" hidden="1" customWidth="1"/>
    <col min="28" max="28" width="9.7109375" style="41" hidden="1" customWidth="1"/>
    <col min="29" max="29" width="8.85546875" style="41" hidden="1" customWidth="1"/>
    <col min="30" max="30" width="8.85546875" style="39" hidden="1" customWidth="1"/>
    <col min="31" max="33" width="8.85546875" style="41" hidden="1" customWidth="1"/>
    <col min="34" max="34" width="0" style="41" hidden="1" customWidth="1"/>
    <col min="35" max="16384" width="0" style="41" hidden="1"/>
  </cols>
  <sheetData>
    <row r="1" spans="1:61" ht="39" customHeight="1" x14ac:dyDescent="0.3">
      <c r="A1" s="39" t="s">
        <v>820</v>
      </c>
      <c r="E1" s="39"/>
      <c r="F1" s="39"/>
      <c r="G1" s="108"/>
      <c r="H1" s="52"/>
      <c r="I1" s="52"/>
      <c r="J1" s="81"/>
      <c r="K1" s="64"/>
      <c r="L1" s="75"/>
      <c r="M1" s="39"/>
      <c r="N1" s="39"/>
      <c r="O1" s="39"/>
      <c r="P1" s="39" t="s">
        <v>821</v>
      </c>
      <c r="Q1" s="39"/>
      <c r="R1" s="39"/>
      <c r="S1" s="39"/>
      <c r="T1" s="39"/>
      <c r="U1" s="39"/>
      <c r="V1" s="39"/>
      <c r="W1" s="39"/>
      <c r="AD1" s="41"/>
      <c r="AE1" s="39"/>
      <c r="AF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</row>
    <row r="2" spans="1:61" ht="39" customHeight="1" x14ac:dyDescent="0.3">
      <c r="K2" s="65" t="s">
        <v>893</v>
      </c>
      <c r="W2" s="39"/>
      <c r="AD2" s="41"/>
    </row>
    <row r="3" spans="1:61" ht="39" customHeight="1" x14ac:dyDescent="0.3">
      <c r="W3" s="39"/>
      <c r="AD3" s="41"/>
    </row>
    <row r="4" spans="1:61" ht="39" customHeight="1" x14ac:dyDescent="0.3">
      <c r="F4" s="49" t="s">
        <v>39</v>
      </c>
      <c r="G4" s="50" t="s">
        <v>24</v>
      </c>
      <c r="H4" s="49" t="s">
        <v>49</v>
      </c>
      <c r="I4" s="49" t="s">
        <v>60</v>
      </c>
      <c r="J4" s="82" t="s">
        <v>70</v>
      </c>
      <c r="K4" s="65" t="s">
        <v>33</v>
      </c>
      <c r="L4" s="49" t="s">
        <v>89</v>
      </c>
      <c r="M4" s="49" t="s">
        <v>822</v>
      </c>
      <c r="N4" s="49" t="s">
        <v>870</v>
      </c>
    </row>
    <row r="5" spans="1:61" ht="39" customHeight="1" x14ac:dyDescent="0.3">
      <c r="F5" s="208" t="s">
        <v>934</v>
      </c>
      <c r="G5" s="221">
        <v>45861</v>
      </c>
      <c r="H5" s="209" t="s">
        <v>111</v>
      </c>
      <c r="I5" s="209" t="s">
        <v>790</v>
      </c>
      <c r="J5" s="210" t="s">
        <v>933</v>
      </c>
      <c r="K5" s="211">
        <v>5219</v>
      </c>
      <c r="L5" s="212">
        <v>10</v>
      </c>
      <c r="M5" s="219">
        <v>93</v>
      </c>
      <c r="N5" s="220">
        <f>VLOOKUP(registroMaterial[[#This Row],[Técnico]],Opções!$E$3:$F$15,2,0)</f>
        <v>71996842213</v>
      </c>
      <c r="AD5" s="41"/>
    </row>
    <row r="6" spans="1:61" ht="39" customHeight="1" x14ac:dyDescent="0.3">
      <c r="AD6" s="41"/>
    </row>
    <row r="7" spans="1:61" ht="39" customHeight="1" x14ac:dyDescent="0.3">
      <c r="AD7" s="41"/>
    </row>
    <row r="8" spans="1:61" ht="39" customHeight="1" x14ac:dyDescent="0.3">
      <c r="AD8" s="41"/>
    </row>
    <row r="9" spans="1:61" ht="39" customHeight="1" x14ac:dyDescent="0.3">
      <c r="AD9" s="41"/>
    </row>
    <row r="10" spans="1:61" ht="39" customHeight="1" x14ac:dyDescent="0.3">
      <c r="AD10" s="41"/>
    </row>
  </sheetData>
  <dataConsolidate/>
  <phoneticPr fontId="9" type="noConversion"/>
  <pageMargins left="0.511811024" right="0.511811024" top="0.78740157499999996" bottom="0.78740157499999996" header="0.31496062000000002" footer="0.31496062000000002"/>
  <pageSetup paperSize="9" scale="32" fitToHeight="0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CA2C8-CD1F-4EB9-8F60-95EAED4EA9A9}">
  <sheetPr codeName="Planilha7"/>
  <dimension ref="A1:F1"/>
  <sheetViews>
    <sheetView workbookViewId="0">
      <selection activeCell="F16" sqref="F16"/>
    </sheetView>
  </sheetViews>
  <sheetFormatPr defaultRowHeight="15" x14ac:dyDescent="0.25"/>
  <cols>
    <col min="1" max="1" width="4.85546875" bestFit="1" customWidth="1"/>
    <col min="2" max="2" width="7.85546875" bestFit="1" customWidth="1"/>
    <col min="3" max="3" width="4.7109375" bestFit="1" customWidth="1"/>
    <col min="4" max="4" width="9.28515625" bestFit="1" customWidth="1"/>
    <col min="5" max="5" width="10.140625" bestFit="1" customWidth="1"/>
    <col min="6" max="6" width="13.7109375" bestFit="1" customWidth="1"/>
    <col min="7" max="7" width="2.85546875" bestFit="1" customWidth="1"/>
  </cols>
  <sheetData>
    <row r="1" spans="1:6" x14ac:dyDescent="0.25">
      <c r="A1" t="s">
        <v>823</v>
      </c>
      <c r="B1" t="s">
        <v>824</v>
      </c>
      <c r="C1" t="s">
        <v>825</v>
      </c>
      <c r="D1" t="s">
        <v>826</v>
      </c>
      <c r="E1" t="s">
        <v>827</v>
      </c>
      <c r="F1" t="s">
        <v>828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Props1.xml><?xml version="1.0" encoding="utf-8"?>
<ds:datastoreItem xmlns:ds="http://schemas.openxmlformats.org/officeDocument/2006/customXml" ds:itemID="{188CAE0B-9AF6-40A3-B7AA-6EE4777D4B1D}">
  <ds:schemaRefs>
    <ds:schemaRef ds:uri="http://gemini/pivotcustomization/ManualCalcMode"/>
  </ds:schemaRefs>
</ds:datastoreItem>
</file>

<file path=customXml/itemProps2.xml><?xml version="1.0" encoding="utf-8"?>
<ds:datastoreItem xmlns:ds="http://schemas.openxmlformats.org/officeDocument/2006/customXml" ds:itemID="{23AD85C1-9B4C-477F-8CA7-9A494D60276B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03A5D56C-1489-45D6-B17D-B2302195B078}">
  <ds:schemaRefs>
    <ds:schemaRef ds:uri="http://gemini/pivotcustomization/ShowImplicitMeasures"/>
  </ds:schemaRefs>
</ds:datastoreItem>
</file>

<file path=customXml/itemProps4.xml><?xml version="1.0" encoding="utf-8"?>
<ds:datastoreItem xmlns:ds="http://schemas.openxmlformats.org/officeDocument/2006/customXml" ds:itemID="{6469E92A-E645-4B51-A8EA-FC1265090AAB}">
  <ds:schemaRefs>
    <ds:schemaRef ds:uri="http://gemini/pivotcustomization/97fba3e2-e4c0-488f-b382-1668c51c13fb"/>
  </ds:schemaRefs>
</ds:datastoreItem>
</file>

<file path=customXml/itemProps5.xml><?xml version="1.0" encoding="utf-8"?>
<ds:datastoreItem xmlns:ds="http://schemas.openxmlformats.org/officeDocument/2006/customXml" ds:itemID="{7F44FDD3-BE9F-49D2-8B8F-EE9EC81592C0}">
  <ds:schemaRefs>
    <ds:schemaRef ds:uri="http://gemini/pivotcustomization/591bde1d-561c-4a78-b104-f88985dd4878"/>
  </ds:schemaRefs>
</ds:datastoreItem>
</file>

<file path=customXml/itemProps6.xml><?xml version="1.0" encoding="utf-8"?>
<ds:datastoreItem xmlns:ds="http://schemas.openxmlformats.org/officeDocument/2006/customXml" ds:itemID="{0375B5B6-A87B-4EF1-8356-BB9FDC8A7A89}">
  <ds:schemaRefs>
    <ds:schemaRef ds:uri="http://gemini/pivotcustomization/3d3334f2-56f3-48ee-b4ed-74209a3bbf40"/>
  </ds:schemaRefs>
</ds:datastoreItem>
</file>

<file path=customXml/itemProps7.xml><?xml version="1.0" encoding="utf-8"?>
<ds:datastoreItem xmlns:ds="http://schemas.openxmlformats.org/officeDocument/2006/customXml" ds:itemID="{BC5B02B9-6E1E-41F6-93AE-2C5FAB88A8EA}">
  <ds:schemaRefs>
    <ds:schemaRef ds:uri="http://gemini/pivotcustomization/RelationshipAutoDetectionEnabled"/>
  </ds:schemaRefs>
</ds:datastoreItem>
</file>

<file path=customXml/itemProps8.xml><?xml version="1.0" encoding="utf-8"?>
<ds:datastoreItem xmlns:ds="http://schemas.openxmlformats.org/officeDocument/2006/customXml" ds:itemID="{60B4E38E-532C-4059-917B-41C1D330F3E3}">
  <ds:schemaRefs>
    <ds:schemaRef ds:uri="http://gemini/pivotcustomization/FormulaBarState"/>
  </ds:schemaRefs>
</ds:datastoreItem>
</file>

<file path=customXml/itemProps9.xml><?xml version="1.0" encoding="utf-8"?>
<ds:datastoreItem xmlns:ds="http://schemas.openxmlformats.org/officeDocument/2006/customXml" ds:itemID="{F7B4BD6C-8679-4866-B0EE-1048917BFC05}">
  <ds:schemaRefs>
    <ds:schemaRef ds:uri="http://gemini/pivotcustomization/03b7fd2a-e432-4d3f-905f-0bfab2ba9834"/>
  </ds:schemaRefs>
</ds:datastoreItem>
</file>

<file path=customXml/itemProps10.xml><?xml version="1.0" encoding="utf-8"?>
<ds:datastoreItem xmlns:ds="http://schemas.openxmlformats.org/officeDocument/2006/customXml" ds:itemID="{76334ECC-AD0E-48E2-9458-25AEFE968C69}">
  <ds:schemaRefs>
    <ds:schemaRef ds:uri="http://gemini/pivotcustomization/TableXML_Calendar"/>
  </ds:schemaRefs>
</ds:datastoreItem>
</file>

<file path=customXml/itemProps11.xml><?xml version="1.0" encoding="utf-8"?>
<ds:datastoreItem xmlns:ds="http://schemas.openxmlformats.org/officeDocument/2006/customXml" ds:itemID="{BF873A39-D808-47DB-8A38-F75E4D4FD711}">
  <ds:schemaRefs>
    <ds:schemaRef ds:uri="http://gemini/pivotcustomization/PowerPivotVersion"/>
  </ds:schemaRefs>
</ds:datastoreItem>
</file>

<file path=customXml/itemProps12.xml><?xml version="1.0" encoding="utf-8"?>
<ds:datastoreItem xmlns:ds="http://schemas.openxmlformats.org/officeDocument/2006/customXml" ds:itemID="{13E356AB-C5DA-4D1A-ADB3-0E448DBDEF75}">
  <ds:schemaRefs>
    <ds:schemaRef ds:uri="http://gemini/pivotcustomization/3d844a8f-2696-4194-8729-25773b9eb486"/>
  </ds:schemaRefs>
</ds:datastoreItem>
</file>

<file path=customXml/itemProps13.xml><?xml version="1.0" encoding="utf-8"?>
<ds:datastoreItem xmlns:ds="http://schemas.openxmlformats.org/officeDocument/2006/customXml" ds:itemID="{7F96F335-574E-44FC-B01B-0C4F703FC963}">
  <ds:schemaRefs>
    <ds:schemaRef ds:uri="http://gemini/pivotcustomization/TableOrder"/>
  </ds:schemaRefs>
</ds:datastoreItem>
</file>

<file path=customXml/itemProps14.xml><?xml version="1.0" encoding="utf-8"?>
<ds:datastoreItem xmlns:ds="http://schemas.openxmlformats.org/officeDocument/2006/customXml" ds:itemID="{272B089E-C3DE-4D95-A7C8-EC83A3C107B0}">
  <ds:schemaRefs>
    <ds:schemaRef ds:uri="http://gemini/pivotcustomization/TableWidget"/>
  </ds:schemaRefs>
</ds:datastoreItem>
</file>

<file path=customXml/itemProps15.xml><?xml version="1.0" encoding="utf-8"?>
<ds:datastoreItem xmlns:ds="http://schemas.openxmlformats.org/officeDocument/2006/customXml" ds:itemID="{B4A9E3BF-FFDE-4FDE-BD57-2FCAD370083A}">
  <ds:schemaRefs>
    <ds:schemaRef ds:uri="http://gemini/pivotcustomization/ShowHidden"/>
  </ds:schemaRefs>
</ds:datastoreItem>
</file>

<file path=customXml/itemProps16.xml><?xml version="1.0" encoding="utf-8"?>
<ds:datastoreItem xmlns:ds="http://schemas.openxmlformats.org/officeDocument/2006/customXml" ds:itemID="{6FD0E173-63DD-40A8-A907-0A03DCFC21CE}">
  <ds:schemaRefs>
    <ds:schemaRef ds:uri="http://gemini/pivotcustomization/Diagrams"/>
  </ds:schemaRefs>
</ds:datastoreItem>
</file>

<file path=customXml/itemProps17.xml><?xml version="1.0" encoding="utf-8"?>
<ds:datastoreItem xmlns:ds="http://schemas.openxmlformats.org/officeDocument/2006/customXml" ds:itemID="{694DE3AE-704E-4250-BB9D-9D5DD7F7FC48}">
  <ds:schemaRefs>
    <ds:schemaRef ds:uri="http://gemini/pivotcustomization/ClientWindowXML"/>
  </ds:schemaRefs>
</ds:datastoreItem>
</file>

<file path=customXml/itemProps18.xml><?xml version="1.0" encoding="utf-8"?>
<ds:datastoreItem xmlns:ds="http://schemas.openxmlformats.org/officeDocument/2006/customXml" ds:itemID="{BD0914C3-2915-4007-94E7-88DCBA070F5A}">
  <ds:schemaRefs>
    <ds:schemaRef ds:uri="http://gemini/pivotcustomization/MeasureGridState"/>
  </ds:schemaRefs>
</ds:datastoreItem>
</file>

<file path=customXml/itemProps19.xml><?xml version="1.0" encoding="utf-8"?>
<ds:datastoreItem xmlns:ds="http://schemas.openxmlformats.org/officeDocument/2006/customXml" ds:itemID="{CC74E796-6EA4-4DD9-8345-35C464321CA8}">
  <ds:schemaRefs>
    <ds:schemaRef ds:uri="http://gemini/pivotcustomization/LinkedTableUpdateMode"/>
  </ds:schemaRefs>
</ds:datastoreItem>
</file>

<file path=customXml/itemProps20.xml><?xml version="1.0" encoding="utf-8"?>
<ds:datastoreItem xmlns:ds="http://schemas.openxmlformats.org/officeDocument/2006/customXml" ds:itemID="{27F3F99F-9086-4B9F-A290-2462EBC7A835}">
  <ds:schemaRefs>
    <ds:schemaRef ds:uri="http://gemini/pivotcustomization/ErrorCache"/>
  </ds:schemaRefs>
</ds:datastoreItem>
</file>

<file path=customXml/itemProps21.xml><?xml version="1.0" encoding="utf-8"?>
<ds:datastoreItem xmlns:ds="http://schemas.openxmlformats.org/officeDocument/2006/customXml" ds:itemID="{EDBC0449-FA7D-452C-B45D-C5586BFEAFC9}">
  <ds:schemaRefs>
    <ds:schemaRef ds:uri="http://gemini/pivotcustomization/eced9220-33c1-47c3-bac9-5f36b1414124"/>
  </ds:schemaRefs>
</ds:datastoreItem>
</file>

<file path=customXml/itemProps22.xml><?xml version="1.0" encoding="utf-8"?>
<ds:datastoreItem xmlns:ds="http://schemas.openxmlformats.org/officeDocument/2006/customXml" ds:itemID="{15168677-9949-474E-ACE4-EB12DDFE0B28}">
  <ds:schemaRefs>
    <ds:schemaRef ds:uri="http://gemini/pivotcustomization/c76d85de-2328-458b-b11e-835e2ea1b95d"/>
  </ds:schemaRefs>
</ds:datastoreItem>
</file>

<file path=customXml/itemProps23.xml><?xml version="1.0" encoding="utf-8"?>
<ds:datastoreItem xmlns:ds="http://schemas.openxmlformats.org/officeDocument/2006/customXml" ds:itemID="{1BA53848-BCE8-485D-9EAF-756C81DC8FEB}">
  <ds:schemaRefs>
    <ds:schemaRef ds:uri="http://gemini/pivotcustomization/fe3d4cf2-6fa4-4835-8c8e-316a293a146d"/>
  </ds:schemaRefs>
</ds:datastoreItem>
</file>

<file path=customXml/itemProps24.xml><?xml version="1.0" encoding="utf-8"?>
<ds:datastoreItem xmlns:ds="http://schemas.openxmlformats.org/officeDocument/2006/customXml" ds:itemID="{E9B6FB73-4648-482A-81DE-9DA1786B755A}">
  <ds:schemaRefs>
    <ds:schemaRef ds:uri="http://gemini/pivotcustomization/TableXML_TabelaDB_fe4db209-468c-499b-b4ea-b250786c1040"/>
  </ds:schemaRefs>
</ds:datastoreItem>
</file>

<file path=customXml/itemProps25.xml><?xml version="1.0" encoding="utf-8"?>
<ds:datastoreItem xmlns:ds="http://schemas.openxmlformats.org/officeDocument/2006/customXml" ds:itemID="{DB8E6D09-E5C0-44CB-94B8-AC4ECA8005C7}">
  <ds:schemaRefs>
    <ds:schemaRef ds:uri="http://gemini/pivotcustomization/d8e57cd6-b2d8-42da-aed1-541a5e5206cf"/>
  </ds:schemaRefs>
</ds:datastoreItem>
</file>

<file path=customXml/itemProps26.xml><?xml version="1.0" encoding="utf-8"?>
<ds:datastoreItem xmlns:ds="http://schemas.openxmlformats.org/officeDocument/2006/customXml" ds:itemID="{D39E41D0-1402-4084-93F2-8A0A6D38D39C}">
  <ds:schemaRefs>
    <ds:schemaRef ds:uri="http://gemini/pivotcustomization/a85fbc38-855f-432a-80f5-7668bd4a57bd"/>
  </ds:schemaRefs>
</ds:datastoreItem>
</file>

<file path=customXml/itemProps27.xml><?xml version="1.0" encoding="utf-8"?>
<ds:datastoreItem xmlns:ds="http://schemas.openxmlformats.org/officeDocument/2006/customXml" ds:itemID="{371B472B-C7D0-46EF-875A-8731A2BE508D}">
  <ds:schemaRefs>
    <ds:schemaRef ds:uri="http://gemini/pivotcustomization/SandboxNonEmpty"/>
  </ds:schemaRefs>
</ds:datastoreItem>
</file>

<file path=customXml/itemProps28.xml><?xml version="1.0" encoding="utf-8"?>
<ds:datastoreItem xmlns:ds="http://schemas.openxmlformats.org/officeDocument/2006/customXml" ds:itemID="{159D142C-73E9-4185-A5A2-F8C3D3F8FB6A}">
  <ds:schemaRefs>
    <ds:schemaRef ds:uri="http://gemini/pivotcustomization/b8e7606a-ee06-4aea-aed3-801ebfa0b7c7"/>
  </ds:schemaRefs>
</ds:datastoreItem>
</file>

<file path=customXml/itemProps29.xml><?xml version="1.0" encoding="utf-8"?>
<ds:datastoreItem xmlns:ds="http://schemas.openxmlformats.org/officeDocument/2006/customXml" ds:itemID="{0CE5EE88-AC09-4AAD-8692-1A888AB7F4C4}">
  <ds:schemaRefs>
    <ds:schemaRef ds:uri="http://gemini/pivotcustomization/dd764f9f-943a-436c-a66b-a9c99b9db84d"/>
  </ds:schemaRefs>
</ds:datastoreItem>
</file>

<file path=customXml/itemProps30.xml><?xml version="1.0" encoding="utf-8"?>
<ds:datastoreItem xmlns:ds="http://schemas.openxmlformats.org/officeDocument/2006/customXml" ds:itemID="{B2786146-3CBC-4A20-8919-CB93AB05D1D8}">
  <ds:schemaRefs>
    <ds:schemaRef ds:uri="http://gemini/pivotcustomization/c8de8752-aa71-4bde-bb60-6303260047a9"/>
  </ds:schemaRefs>
</ds:datastoreItem>
</file>

<file path=customXml/itemProps31.xml><?xml version="1.0" encoding="utf-8"?>
<ds:datastoreItem xmlns:ds="http://schemas.openxmlformats.org/officeDocument/2006/customXml" ds:itemID="{28C7A214-5BC3-41DD-973E-21F38A146E75}">
  <ds:schemaRefs>
    <ds:schemaRef ds:uri="http://gemini/pivotcustomization/IsSandboxEmbedde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2</vt:i4>
      </vt:variant>
    </vt:vector>
  </HeadingPairs>
  <TitlesOfParts>
    <vt:vector size="13" baseType="lpstr">
      <vt:lpstr>tbdin</vt:lpstr>
      <vt:lpstr>Menu</vt:lpstr>
      <vt:lpstr>Opções</vt:lpstr>
      <vt:lpstr>Preventiva</vt:lpstr>
      <vt:lpstr>BD</vt:lpstr>
      <vt:lpstr>Dashboard</vt:lpstr>
      <vt:lpstr>EntradaSaida</vt:lpstr>
      <vt:lpstr>Entrada_e_Saida_aux</vt:lpstr>
      <vt:lpstr>Materiais</vt:lpstr>
      <vt:lpstr>Cadastro de materiais</vt:lpstr>
      <vt:lpstr>Planilha1</vt:lpstr>
      <vt:lpstr>EntradaSaida!Area_de_impressao</vt:lpstr>
      <vt:lpstr>Preventiva!Area_de_impressao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Lucas Amorim Porciuncula</dc:creator>
  <cp:keywords/>
  <dc:description/>
  <cp:lastModifiedBy>Lucas Amorim Porciuncula</cp:lastModifiedBy>
  <cp:revision/>
  <cp:lastPrinted>2025-07-17T17:57:20Z</cp:lastPrinted>
  <dcterms:created xsi:type="dcterms:W3CDTF">2024-06-12T13:13:55Z</dcterms:created>
  <dcterms:modified xsi:type="dcterms:W3CDTF">2025-07-24T14:14:15Z</dcterms:modified>
  <cp:category/>
  <cp:contentStatus/>
</cp:coreProperties>
</file>