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Lucas\Cafe\"/>
    </mc:Choice>
  </mc:AlternateContent>
  <xr:revisionPtr revIDLastSave="0" documentId="8_{0E18C27F-41D2-4217-B278-1F605FBE5C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0" i="3" l="1"/>
  <c r="L51" i="3"/>
  <c r="L49" i="3"/>
  <c r="J53" i="3"/>
  <c r="J54" i="3"/>
  <c r="J52" i="3"/>
  <c r="H50" i="3"/>
  <c r="H51" i="3"/>
  <c r="H49" i="3"/>
  <c r="J57" i="3"/>
  <c r="J56" i="3"/>
  <c r="M22" i="1"/>
  <c r="M20" i="1"/>
  <c r="J21" i="1"/>
  <c r="M67" i="2" l="1"/>
  <c r="M71" i="2"/>
  <c r="I81" i="2"/>
  <c r="A22" i="1"/>
  <c r="A23" i="1" s="1"/>
  <c r="A24" i="1" s="1"/>
  <c r="A25" i="1" s="1"/>
  <c r="A26" i="1" s="1"/>
  <c r="A27" i="1" s="1"/>
  <c r="J18" i="1"/>
  <c r="I51" i="2"/>
  <c r="I50" i="2"/>
  <c r="M45" i="3"/>
  <c r="M44" i="3"/>
  <c r="M43" i="3"/>
  <c r="F45" i="3"/>
  <c r="G45" i="3" s="1"/>
  <c r="F44" i="3"/>
  <c r="G44" i="3" s="1"/>
  <c r="F43" i="3"/>
  <c r="G43" i="3" s="1"/>
  <c r="G46" i="3" s="1"/>
  <c r="B50" i="3"/>
  <c r="B51" i="3"/>
  <c r="B49" i="3"/>
  <c r="F51" i="3"/>
  <c r="G51" i="3" s="1"/>
  <c r="F50" i="3"/>
  <c r="G50" i="3" s="1"/>
  <c r="F49" i="3"/>
  <c r="G49" i="3" s="1"/>
  <c r="G52" i="3" s="1"/>
  <c r="G38" i="3"/>
  <c r="G36" i="3"/>
  <c r="G37" i="3"/>
  <c r="G35" i="3"/>
  <c r="F36" i="3"/>
  <c r="F37" i="3"/>
  <c r="F35" i="3"/>
  <c r="H31" i="3"/>
  <c r="H29" i="3"/>
  <c r="H30" i="3"/>
  <c r="G29" i="3"/>
  <c r="G30" i="3"/>
  <c r="H28" i="3"/>
  <c r="G28" i="3"/>
  <c r="E30" i="3"/>
  <c r="F30" i="3" s="1"/>
  <c r="E29" i="3"/>
  <c r="F29" i="3" s="1"/>
  <c r="E28" i="3"/>
  <c r="F28" i="3" s="1"/>
  <c r="F23" i="3"/>
  <c r="E23" i="3"/>
  <c r="E22" i="3"/>
  <c r="E21" i="3"/>
  <c r="F21" i="3" s="1"/>
  <c r="E20" i="3"/>
  <c r="F31" i="3" l="1"/>
  <c r="F32" i="3" s="1"/>
  <c r="F22" i="3"/>
  <c r="F20" i="3"/>
  <c r="F24" i="3" s="1"/>
  <c r="F25" i="3" s="1"/>
  <c r="G3" i="3"/>
  <c r="F4" i="3"/>
  <c r="G4" i="3" s="1"/>
  <c r="F3" i="3"/>
  <c r="E3" i="3"/>
  <c r="E4" i="3"/>
  <c r="E5" i="3"/>
  <c r="F5" i="3" s="1"/>
  <c r="G5" i="3" s="1"/>
  <c r="E6" i="3"/>
  <c r="F6" i="3" s="1"/>
  <c r="G6" i="3" s="1"/>
  <c r="E12" i="3"/>
  <c r="G12" i="3" s="1"/>
  <c r="E13" i="3"/>
  <c r="G13" i="3" s="1"/>
  <c r="E14" i="3"/>
  <c r="G14" i="3" s="1"/>
  <c r="E11" i="3"/>
  <c r="H11" i="3" s="1"/>
  <c r="H4" i="2"/>
  <c r="G11" i="3" l="1"/>
  <c r="H12" i="3"/>
  <c r="H13" i="3"/>
  <c r="H14" i="3"/>
  <c r="H6" i="3"/>
  <c r="H5" i="3"/>
  <c r="H4" i="3"/>
  <c r="H3" i="3"/>
  <c r="G15" i="3"/>
  <c r="H28" i="1"/>
  <c r="G28" i="1"/>
  <c r="E28" i="1"/>
  <c r="D28" i="1"/>
  <c r="J20" i="1"/>
  <c r="J19" i="1"/>
  <c r="J17" i="1"/>
  <c r="J16" i="1"/>
  <c r="J15" i="1"/>
  <c r="J14" i="1"/>
  <c r="J13" i="1"/>
  <c r="J12" i="1"/>
  <c r="J11" i="1"/>
  <c r="J10" i="1"/>
  <c r="J9" i="1"/>
  <c r="I8" i="1"/>
  <c r="I28" i="1" s="1"/>
  <c r="F8" i="1"/>
  <c r="F28" i="1" s="1"/>
  <c r="J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J3" i="1"/>
  <c r="G7" i="3" l="1"/>
  <c r="G17" i="3" s="1"/>
  <c r="G29" i="1"/>
  <c r="M5" i="1" s="1"/>
  <c r="M6" i="1" s="1"/>
  <c r="D29" i="1"/>
  <c r="J8" i="1"/>
  <c r="J28" i="1" s="1"/>
  <c r="J31" i="1" s="1"/>
  <c r="M8" i="1" l="1"/>
  <c r="E31" i="1"/>
  <c r="H31" i="1"/>
  <c r="M1" i="1"/>
  <c r="M3" i="1" s="1"/>
  <c r="M4" i="1" s="1"/>
</calcChain>
</file>

<file path=xl/sharedStrings.xml><?xml version="1.0" encoding="utf-8"?>
<sst xmlns="http://schemas.openxmlformats.org/spreadsheetml/2006/main" count="334" uniqueCount="113">
  <si>
    <t>Item</t>
  </si>
  <si>
    <t>Fecha</t>
  </si>
  <si>
    <t>Lucas</t>
  </si>
  <si>
    <t>Manuel</t>
  </si>
  <si>
    <t>TOTAL</t>
  </si>
  <si>
    <t>Total Lucas</t>
  </si>
  <si>
    <t>Producto</t>
  </si>
  <si>
    <t>Envio</t>
  </si>
  <si>
    <t>Gastos Admin.</t>
  </si>
  <si>
    <t>Total Manuel</t>
  </si>
  <si>
    <t>Viaje Rosario (Nafta + Peajes)</t>
  </si>
  <si>
    <t>Café muestra en Rosario</t>
  </si>
  <si>
    <t>Café de Muestra Internet, para ver Andreani (1/4)</t>
  </si>
  <si>
    <t>Bolsas muestras</t>
  </si>
  <si>
    <t>Definicion LOGO de la Marca</t>
  </si>
  <si>
    <t>Café primer lote</t>
  </si>
  <si>
    <t>Café primer lote (Transporte ORION - 30 Kgs)</t>
  </si>
  <si>
    <t>Maquina para sellar bolsas</t>
  </si>
  <si>
    <t>SUBTOTAL</t>
  </si>
  <si>
    <t>26/08/2021</t>
  </si>
  <si>
    <t>22/10/2021</t>
  </si>
  <si>
    <t>Nuevas Bolsas</t>
  </si>
  <si>
    <t>Postal + envio de las Bolsas</t>
  </si>
  <si>
    <t>Etiquetas Impresión (56 + 39)</t>
  </si>
  <si>
    <t>Bolsas para envasar primer lote (56 Bolsas)</t>
  </si>
  <si>
    <t>Compensacion</t>
  </si>
  <si>
    <t>Tienda Nube</t>
  </si>
  <si>
    <t>Sello para paquetes</t>
  </si>
  <si>
    <t>Café Brasil Espiritu Santo</t>
  </si>
  <si>
    <t>Café Colombia Huila</t>
  </si>
  <si>
    <t>Café Peru Jean Cajamarca</t>
  </si>
  <si>
    <t>Café Guatemala Huehuetenango</t>
  </si>
  <si>
    <t>Café Etiopia Sidama</t>
  </si>
  <si>
    <t>Venta</t>
  </si>
  <si>
    <t>Regalo</t>
  </si>
  <si>
    <t>Año</t>
  </si>
  <si>
    <t>Clasificacion</t>
  </si>
  <si>
    <t>Comprobante</t>
  </si>
  <si>
    <t>Descripcion</t>
  </si>
  <si>
    <t>Cantidad</t>
  </si>
  <si>
    <t>Café Blend Chiquitito</t>
  </si>
  <si>
    <t>Precio</t>
  </si>
  <si>
    <t>Chiquitito</t>
  </si>
  <si>
    <t>Brasil</t>
  </si>
  <si>
    <t>Colombia</t>
  </si>
  <si>
    <t>Blend</t>
  </si>
  <si>
    <t>P</t>
  </si>
  <si>
    <t>Guatelama</t>
  </si>
  <si>
    <t>Etiopia</t>
  </si>
  <si>
    <t>125 Gramos</t>
  </si>
  <si>
    <t>250 gramos</t>
  </si>
  <si>
    <t>Compra material</t>
  </si>
  <si>
    <t>año</t>
  </si>
  <si>
    <t>CH21BR01A</t>
  </si>
  <si>
    <t>CH21CO01A</t>
  </si>
  <si>
    <t>CH21BL01A</t>
  </si>
  <si>
    <t>CH21PE01A</t>
  </si>
  <si>
    <t>CH21GU01A</t>
  </si>
  <si>
    <t>CH21ET01A</t>
  </si>
  <si>
    <t>CH21BR02A</t>
  </si>
  <si>
    <t>CH21CO02A</t>
  </si>
  <si>
    <t>CH21BL02A</t>
  </si>
  <si>
    <t>CH21PE02A</t>
  </si>
  <si>
    <t>CH21GU02A</t>
  </si>
  <si>
    <t>CH21ET02A</t>
  </si>
  <si>
    <t>Noviembre en Bold</t>
  </si>
  <si>
    <t>Se vendio por ese precio</t>
  </si>
  <si>
    <t>GANACIA en ML</t>
  </si>
  <si>
    <t>Bolsas 125 Gr</t>
  </si>
  <si>
    <t>COMBO1</t>
  </si>
  <si>
    <t>COMBO2</t>
  </si>
  <si>
    <t>COMBO3</t>
  </si>
  <si>
    <t>Etiopia 250 Gr + Colombia 125 Gr</t>
  </si>
  <si>
    <t>Peru 250 Gr + Colombia 125 Gr</t>
  </si>
  <si>
    <t>Guatemala 250 Gr + Brasil 125 Gr</t>
  </si>
  <si>
    <t>Moka Express Negra 6 Tasas</t>
  </si>
  <si>
    <t>Cant</t>
  </si>
  <si>
    <t>Descuento</t>
  </si>
  <si>
    <t>Precio Final C/U</t>
  </si>
  <si>
    <t>Precio Final C/U
con IVA</t>
  </si>
  <si>
    <t>Precio C/U 
Sin IVA</t>
  </si>
  <si>
    <t>Class 6 Tasas</t>
  </si>
  <si>
    <t>Moka Express Clasica 6 Tasas</t>
  </si>
  <si>
    <t>New Brikka 2 Tasas</t>
  </si>
  <si>
    <t>Precio Final C/U
Sin IVA</t>
  </si>
  <si>
    <t>Ganacia
x1</t>
  </si>
  <si>
    <t>Precio C/U 
Con IVA</t>
  </si>
  <si>
    <t>Precio Final</t>
  </si>
  <si>
    <t>Moka Express Roja 6 Tasas</t>
  </si>
  <si>
    <t>Moka Express Clasica 4 Tasas</t>
  </si>
  <si>
    <t>Nouva Dama 6 Tzs</t>
  </si>
  <si>
    <t>COMPRA</t>
  </si>
  <si>
    <t>VENTA</t>
  </si>
  <si>
    <t>Precio/Lista</t>
  </si>
  <si>
    <t>Venta Publico</t>
  </si>
  <si>
    <t>Ganancia c/u</t>
  </si>
  <si>
    <t>Ganacia Total</t>
  </si>
  <si>
    <t>VENTA con IVA</t>
  </si>
  <si>
    <t>PAGO</t>
  </si>
  <si>
    <t>Cafeteras</t>
  </si>
  <si>
    <t>Café 3 Kilos Guatemala</t>
  </si>
  <si>
    <t>CAFETERA</t>
  </si>
  <si>
    <t>Nuova Dama 6 Ts</t>
  </si>
  <si>
    <t>Envio Cafeteras + 3 Kilos de Café Colombia</t>
  </si>
  <si>
    <t>Invercion</t>
  </si>
  <si>
    <t>Debo</t>
  </si>
  <si>
    <t>Recibe</t>
  </si>
  <si>
    <t>Etiquetas</t>
  </si>
  <si>
    <t>Flete Molinillo</t>
  </si>
  <si>
    <t>Combo Filtrado</t>
  </si>
  <si>
    <t>COMBO 1</t>
  </si>
  <si>
    <t>Envio 3 Kilos de Café</t>
  </si>
  <si>
    <t>Precio Final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</si>
</sst>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"/>
    <numFmt numFmtId="165" formatCode="&quot;$&quot;\ #,##0.00"/>
  </numFmts>
  <fonts count="13" x14ac:knownFonts="1">
    <font>
      <sz val="11"/>
      <color rgb="FF000000"/>
      <name val="Calibri"/>
    </font>
    <font>
      <b/>
      <i/>
      <sz val="16"/>
      <color rgb="FF000000"/>
      <name val="Calibri"/>
      <family val="2"/>
    </font>
    <font>
      <sz val="11"/>
      <name val="Calibri"/>
      <family val="2"/>
    </font>
    <font>
      <b/>
      <i/>
      <sz val="14"/>
      <color rgb="FF000000"/>
      <name val="Calibri"/>
      <family val="2"/>
    </font>
    <font>
      <b/>
      <i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595959"/>
      <name val="Calibri"/>
      <family val="2"/>
    </font>
    <font>
      <sz val="14"/>
      <color rgb="FF595959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8"/>
    <xf numFmtId="44" fontId="8" fillId="0" borderId="0" applyFont="0" applyFill="0" applyBorder="0" applyAlignment="0" applyProtection="0"/>
  </cellStyleXfs>
  <cellXfs count="117">
    <xf numFmtId="0" fontId="0" fillId="0" borderId="0" xfId="0" applyFont="1" applyAlignment="1"/>
    <xf numFmtId="0" fontId="0" fillId="6" borderId="8" xfId="0" applyFont="1" applyFill="1" applyBorder="1"/>
    <xf numFmtId="164" fontId="0" fillId="6" borderId="9" xfId="0" applyNumberFormat="1" applyFont="1" applyFill="1" applyBorder="1"/>
    <xf numFmtId="0" fontId="6" fillId="7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9" xfId="0" applyFont="1" applyFill="1" applyBorder="1"/>
    <xf numFmtId="14" fontId="6" fillId="6" borderId="9" xfId="0" applyNumberFormat="1" applyFont="1" applyFill="1" applyBorder="1" applyAlignment="1">
      <alignment horizontal="center" vertical="center"/>
    </xf>
    <xf numFmtId="165" fontId="6" fillId="6" borderId="9" xfId="0" applyNumberFormat="1" applyFont="1" applyFill="1" applyBorder="1" applyAlignment="1">
      <alignment horizontal="center" vertical="center"/>
    </xf>
    <xf numFmtId="164" fontId="0" fillId="6" borderId="8" xfId="0" applyNumberFormat="1" applyFont="1" applyFill="1" applyBorder="1"/>
    <xf numFmtId="165" fontId="6" fillId="6" borderId="9" xfId="0" applyNumberFormat="1" applyFont="1" applyFill="1" applyBorder="1" applyAlignment="1">
      <alignment horizontal="center" vertical="center"/>
    </xf>
    <xf numFmtId="165" fontId="0" fillId="6" borderId="9" xfId="0" applyNumberFormat="1" applyFont="1" applyFill="1" applyBorder="1" applyAlignment="1">
      <alignment horizontal="center" vertical="center"/>
    </xf>
    <xf numFmtId="165" fontId="0" fillId="6" borderId="9" xfId="0" applyNumberFormat="1" applyFont="1" applyFill="1" applyBorder="1"/>
    <xf numFmtId="0" fontId="0" fillId="6" borderId="8" xfId="0" applyFont="1" applyFill="1" applyBorder="1" applyAlignment="1">
      <alignment horizontal="center" vertical="center"/>
    </xf>
    <xf numFmtId="14" fontId="6" fillId="6" borderId="8" xfId="0" applyNumberFormat="1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/>
    </xf>
    <xf numFmtId="44" fontId="0" fillId="6" borderId="8" xfId="0" applyNumberFormat="1" applyFont="1" applyFill="1" applyBorder="1"/>
    <xf numFmtId="165" fontId="0" fillId="6" borderId="8" xfId="0" applyNumberFormat="1" applyFont="1" applyFill="1" applyBorder="1"/>
    <xf numFmtId="0" fontId="6" fillId="6" borderId="9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0" xfId="0" applyFont="1" applyFill="1" applyAlignment="1"/>
    <xf numFmtId="0" fontId="10" fillId="8" borderId="13" xfId="0" applyFont="1" applyFill="1" applyBorder="1" applyAlignment="1">
      <alignment horizontal="center" vertical="center"/>
    </xf>
    <xf numFmtId="14" fontId="10" fillId="8" borderId="13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10" fillId="10" borderId="13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left" vertical="center"/>
    </xf>
    <xf numFmtId="0" fontId="9" fillId="9" borderId="13" xfId="0" applyFont="1" applyFill="1" applyBorder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10" fillId="10" borderId="1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0" fillId="8" borderId="13" xfId="0" applyFont="1" applyFill="1" applyBorder="1" applyAlignment="1">
      <alignment horizontal="left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left" vertical="center"/>
    </xf>
    <xf numFmtId="44" fontId="9" fillId="8" borderId="13" xfId="2" applyFont="1" applyFill="1" applyBorder="1" applyAlignment="1">
      <alignment horizontal="left" vertical="center"/>
    </xf>
    <xf numFmtId="44" fontId="9" fillId="8" borderId="8" xfId="2" applyFont="1" applyFill="1" applyBorder="1" applyAlignment="1">
      <alignment horizontal="left" vertical="center"/>
    </xf>
    <xf numFmtId="17" fontId="9" fillId="10" borderId="13" xfId="0" applyNumberFormat="1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center" vertical="center"/>
    </xf>
    <xf numFmtId="0" fontId="9" fillId="14" borderId="13" xfId="0" applyFont="1" applyFill="1" applyBorder="1" applyAlignment="1">
      <alignment horizontal="center" vertical="center"/>
    </xf>
    <xf numFmtId="44" fontId="9" fillId="8" borderId="8" xfId="2" applyFont="1" applyFill="1" applyBorder="1" applyAlignment="1">
      <alignment horizontal="center" vertical="center"/>
    </xf>
    <xf numFmtId="44" fontId="9" fillId="8" borderId="13" xfId="2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/>
    </xf>
    <xf numFmtId="0" fontId="11" fillId="8" borderId="0" xfId="0" applyFont="1" applyFill="1" applyAlignment="1"/>
    <xf numFmtId="2" fontId="11" fillId="8" borderId="0" xfId="0" applyNumberFormat="1" applyFont="1" applyFill="1" applyAlignment="1"/>
    <xf numFmtId="2" fontId="0" fillId="8" borderId="0" xfId="0" applyNumberFormat="1" applyFont="1" applyFill="1" applyAlignment="1"/>
    <xf numFmtId="0" fontId="7" fillId="8" borderId="0" xfId="0" applyFont="1" applyFill="1" applyAlignment="1"/>
    <xf numFmtId="0" fontId="10" fillId="15" borderId="13" xfId="0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horizontal="center" vertical="center"/>
    </xf>
    <xf numFmtId="44" fontId="0" fillId="8" borderId="0" xfId="0" applyNumberFormat="1" applyFont="1" applyFill="1" applyAlignment="1"/>
    <xf numFmtId="0" fontId="7" fillId="16" borderId="0" xfId="0" applyFont="1" applyFill="1" applyAlignment="1"/>
    <xf numFmtId="44" fontId="0" fillId="0" borderId="0" xfId="0" applyNumberFormat="1" applyFont="1" applyAlignment="1"/>
    <xf numFmtId="0" fontId="7" fillId="6" borderId="9" xfId="0" applyFont="1" applyFill="1" applyBorder="1"/>
    <xf numFmtId="0" fontId="0" fillId="8" borderId="1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4" fontId="11" fillId="8" borderId="0" xfId="0" applyNumberFormat="1" applyFont="1" applyFill="1" applyAlignment="1"/>
    <xf numFmtId="0" fontId="7" fillId="8" borderId="0" xfId="0" applyFont="1" applyFill="1" applyAlignment="1">
      <alignment wrapText="1"/>
    </xf>
    <xf numFmtId="0" fontId="0" fillId="8" borderId="13" xfId="0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11" borderId="13" xfId="0" applyFont="1" applyFill="1" applyBorder="1" applyAlignment="1"/>
    <xf numFmtId="0" fontId="7" fillId="11" borderId="13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/>
    </xf>
    <xf numFmtId="0" fontId="7" fillId="0" borderId="13" xfId="0" applyFont="1" applyBorder="1" applyAlignment="1"/>
    <xf numFmtId="44" fontId="0" fillId="0" borderId="13" xfId="2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44" fontId="0" fillId="0" borderId="13" xfId="0" applyNumberFormat="1" applyFont="1" applyBorder="1" applyAlignment="1"/>
    <xf numFmtId="44" fontId="0" fillId="17" borderId="13" xfId="0" applyNumberFormat="1" applyFont="1" applyFill="1" applyBorder="1" applyAlignment="1"/>
    <xf numFmtId="44" fontId="0" fillId="8" borderId="0" xfId="2" applyFont="1" applyFill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44" fontId="0" fillId="0" borderId="15" xfId="0" applyNumberFormat="1" applyFont="1" applyFill="1" applyBorder="1" applyAlignment="1"/>
    <xf numFmtId="44" fontId="0" fillId="18" borderId="15" xfId="0" applyNumberFormat="1" applyFont="1" applyFill="1" applyBorder="1" applyAlignment="1"/>
    <xf numFmtId="44" fontId="0" fillId="19" borderId="15" xfId="0" applyNumberFormat="1" applyFont="1" applyFill="1" applyBorder="1" applyAlignment="1"/>
    <xf numFmtId="0" fontId="11" fillId="19" borderId="13" xfId="0" applyFont="1" applyFill="1" applyBorder="1" applyAlignment="1">
      <alignment horizontal="center" vertical="center"/>
    </xf>
    <xf numFmtId="165" fontId="0" fillId="6" borderId="9" xfId="0" applyNumberFormat="1" applyFont="1" applyFill="1" applyBorder="1" applyAlignment="1">
      <alignment horizontal="center"/>
    </xf>
    <xf numFmtId="164" fontId="0" fillId="6" borderId="8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6" borderId="16" xfId="0" applyNumberFormat="1" applyFont="1" applyFill="1" applyBorder="1"/>
    <xf numFmtId="0" fontId="5" fillId="6" borderId="7" xfId="0" applyFont="1" applyFill="1" applyBorder="1"/>
    <xf numFmtId="0" fontId="6" fillId="7" borderId="13" xfId="0" applyFont="1" applyFill="1" applyBorder="1" applyAlignment="1">
      <alignment horizontal="center" vertical="center"/>
    </xf>
    <xf numFmtId="44" fontId="0" fillId="0" borderId="17" xfId="0" applyNumberFormat="1" applyFont="1" applyBorder="1" applyAlignment="1"/>
    <xf numFmtId="44" fontId="0" fillId="22" borderId="17" xfId="0" applyNumberFormat="1" applyFont="1" applyFill="1" applyBorder="1" applyAlignment="1"/>
    <xf numFmtId="164" fontId="0" fillId="6" borderId="2" xfId="0" applyNumberFormat="1" applyFont="1" applyFill="1" applyBorder="1"/>
    <xf numFmtId="44" fontId="0" fillId="6" borderId="17" xfId="0" applyNumberFormat="1" applyFont="1" applyFill="1" applyBorder="1"/>
    <xf numFmtId="0" fontId="7" fillId="21" borderId="13" xfId="0" applyFont="1" applyFill="1" applyBorder="1" applyAlignment="1"/>
    <xf numFmtId="0" fontId="7" fillId="22" borderId="13" xfId="0" applyFont="1" applyFill="1" applyBorder="1" applyAlignment="1"/>
    <xf numFmtId="0" fontId="5" fillId="6" borderId="13" xfId="0" applyFont="1" applyFill="1" applyBorder="1"/>
    <xf numFmtId="0" fontId="7" fillId="20" borderId="13" xfId="0" applyFont="1" applyFill="1" applyBorder="1"/>
    <xf numFmtId="0" fontId="7" fillId="23" borderId="13" xfId="0" applyFont="1" applyFill="1" applyBorder="1"/>
    <xf numFmtId="0" fontId="0" fillId="8" borderId="1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3" fillId="3" borderId="3" xfId="0" applyFont="1" applyFill="1" applyBorder="1" applyAlignment="1">
      <alignment horizontal="center" vertical="center"/>
    </xf>
    <xf numFmtId="0" fontId="2" fillId="0" borderId="12" xfId="0" applyFont="1" applyBorder="1"/>
    <xf numFmtId="165" fontId="0" fillId="6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65" fontId="0" fillId="6" borderId="7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44" fontId="9" fillId="8" borderId="18" xfId="2" applyFont="1" applyFill="1" applyBorder="1" applyAlignment="1">
      <alignment horizontal="center" vertical="center"/>
    </xf>
    <xf numFmtId="44" fontId="9" fillId="8" borderId="19" xfId="2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44" fontId="0" fillId="8" borderId="13" xfId="0" applyNumberFormat="1" applyFont="1" applyFill="1" applyBorder="1" applyAlignment="1"/>
    <xf numFmtId="0" fontId="0" fillId="8" borderId="8" xfId="0" applyFont="1" applyFill="1" applyBorder="1" applyAlignment="1"/>
    <xf numFmtId="0" fontId="7" fillId="8" borderId="20" xfId="0" applyFont="1" applyFill="1" applyBorder="1" applyAlignment="1"/>
  </cellXfs>
  <cellStyles count="3">
    <cellStyle name="Moneda" xfId="2" builtinId="4"/>
    <cellStyle name="Normal" xfId="0" builtinId="0"/>
    <cellStyle name="Normal 2" xfId="1" xr:uid="{6C57E084-DB8C-4091-9E80-D29479C05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129540</xdr:colOff>
      <xdr:row>0</xdr:row>
      <xdr:rowOff>45720</xdr:rowOff>
    </xdr:from>
    <xdr:to>
      <xdr:col>14</xdr:col>
      <xdr:colOff>419544</xdr:colOff>
      <xdr:row>26</xdr:row>
      <xdr:rowOff>171906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B444B6-5810-4496-B854-7A571DEA8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8565" y="45720"/>
          <a:ext cx="5109654" cy="5212536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0</xdr:row>
      <xdr:rowOff>91440</xdr:rowOff>
    </xdr:from>
    <xdr:to>
      <xdr:col>27</xdr:col>
      <xdr:colOff>465269</xdr:colOff>
      <xdr:row>18</xdr:row>
      <xdr:rowOff>80328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CCF51-ECC5-4D90-9279-FD6C179A3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07940" y="91440"/>
          <a:ext cx="5182049" cy="3656013"/>
        </a:xfrm>
        <a:prstGeom prst="rect">
          <a:avLst/>
        </a:prstGeom>
      </xdr:spPr>
    </xdr:pic>
    <xdr:clientData/>
  </xdr:twoCellAnchor>
  <xdr:twoCellAnchor editAs="oneCell">
    <xdr:from>
      <xdr:col>14</xdr:col>
      <xdr:colOff>459105</xdr:colOff>
      <xdr:row>0</xdr:row>
      <xdr:rowOff>24765</xdr:rowOff>
    </xdr:from>
    <xdr:to>
      <xdr:col>21</xdr:col>
      <xdr:colOff>101415</xdr:colOff>
      <xdr:row>24</xdr:row>
      <xdr:rowOff>44230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1023BEB-84DB-40EC-9ADC-F6F91B86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1580" y="24765"/>
          <a:ext cx="5176335" cy="4743865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19</xdr:row>
      <xdr:rowOff>129540</xdr:rowOff>
    </xdr:from>
    <xdr:to>
      <xdr:col>26</xdr:col>
      <xdr:colOff>579510</xdr:colOff>
      <xdr:row>42</xdr:row>
      <xdr:rowOff>84181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1471DC0-37C9-45D5-9078-6D18052DB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07940" y="4152900"/>
          <a:ext cx="4503810" cy="4160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workbookViewId="0">
      <selection activeCell="M22" sqref="M22"/>
    </sheetView>
  </sheetViews>
  <sheetFormatPr baseColWidth="10" defaultColWidth="14.44140625" defaultRowHeight="15" customHeight="1" x14ac:dyDescent="0.3"/>
  <cols>
    <col min="1" max="1" width="4" customWidth="1"/>
    <col min="2" max="2" width="48.6640625" customWidth="1"/>
    <col min="3" max="3" width="11.33203125" customWidth="1"/>
    <col min="4" max="4" width="13.6640625" customWidth="1"/>
    <col min="5" max="5" width="13.6640625" style="82" customWidth="1"/>
    <col min="6" max="9" width="13.6640625" customWidth="1"/>
    <col min="10" max="10" width="12.33203125" bestFit="1" customWidth="1"/>
    <col min="11" max="11" width="10.44140625" bestFit="1" customWidth="1"/>
    <col min="12" max="12" width="13.44140625" customWidth="1"/>
    <col min="13" max="13" width="12.77734375" bestFit="1" customWidth="1"/>
  </cols>
  <sheetData>
    <row r="1" spans="1:17" ht="15" customHeight="1" x14ac:dyDescent="0.3">
      <c r="A1" s="97" t="s">
        <v>0</v>
      </c>
      <c r="B1" s="98"/>
      <c r="C1" s="101" t="s">
        <v>1</v>
      </c>
      <c r="D1" s="107" t="s">
        <v>2</v>
      </c>
      <c r="E1" s="104"/>
      <c r="F1" s="105"/>
      <c r="G1" s="107" t="s">
        <v>3</v>
      </c>
      <c r="H1" s="104"/>
      <c r="I1" s="105"/>
      <c r="J1" s="108" t="s">
        <v>4</v>
      </c>
      <c r="K1" s="1"/>
      <c r="L1" s="84" t="s">
        <v>5</v>
      </c>
      <c r="M1" s="2">
        <f>D29</f>
        <v>124242.12</v>
      </c>
    </row>
    <row r="2" spans="1:17" ht="14.25" customHeight="1" x14ac:dyDescent="0.3">
      <c r="A2" s="99"/>
      <c r="B2" s="100"/>
      <c r="C2" s="102"/>
      <c r="D2" s="3" t="s">
        <v>6</v>
      </c>
      <c r="E2" s="3" t="s">
        <v>7</v>
      </c>
      <c r="F2" s="3" t="s">
        <v>8</v>
      </c>
      <c r="G2" s="3" t="s">
        <v>6</v>
      </c>
      <c r="H2" s="3" t="s">
        <v>7</v>
      </c>
      <c r="I2" s="3" t="s">
        <v>8</v>
      </c>
      <c r="J2" s="102"/>
      <c r="K2" s="1"/>
      <c r="L2" s="85" t="s">
        <v>25</v>
      </c>
      <c r="M2" s="83">
        <v>8500</v>
      </c>
    </row>
    <row r="3" spans="1:17" ht="14.25" customHeight="1" x14ac:dyDescent="0.3">
      <c r="A3" s="4">
        <v>1</v>
      </c>
      <c r="B3" s="5" t="s">
        <v>10</v>
      </c>
      <c r="C3" s="6">
        <v>44445</v>
      </c>
      <c r="D3" s="7">
        <v>0</v>
      </c>
      <c r="E3" s="9">
        <v>0</v>
      </c>
      <c r="F3" s="7">
        <v>0</v>
      </c>
      <c r="G3" s="7">
        <v>8381</v>
      </c>
      <c r="H3" s="7">
        <v>0</v>
      </c>
      <c r="I3" s="7">
        <v>0</v>
      </c>
      <c r="J3" s="7">
        <f t="shared" ref="J3:J21" si="0">SUM(D3:I3)</f>
        <v>8381</v>
      </c>
      <c r="K3" s="1"/>
      <c r="L3" s="90" t="s">
        <v>104</v>
      </c>
      <c r="M3" s="86">
        <f>M1+M2</f>
        <v>132742.12</v>
      </c>
    </row>
    <row r="4" spans="1:17" ht="14.25" customHeight="1" x14ac:dyDescent="0.3">
      <c r="A4" s="4">
        <f t="shared" ref="A4:A27" si="1">A3+1</f>
        <v>2</v>
      </c>
      <c r="B4" s="5" t="s">
        <v>11</v>
      </c>
      <c r="C4" s="6">
        <v>44445</v>
      </c>
      <c r="D4" s="7">
        <v>4500</v>
      </c>
      <c r="E4" s="9">
        <v>0</v>
      </c>
      <c r="F4" s="7">
        <v>0</v>
      </c>
      <c r="G4" s="7">
        <v>0</v>
      </c>
      <c r="H4" s="7">
        <v>0</v>
      </c>
      <c r="I4" s="7">
        <v>0</v>
      </c>
      <c r="J4" s="7">
        <f t="shared" si="0"/>
        <v>4500</v>
      </c>
      <c r="K4" s="1"/>
      <c r="L4" s="91" t="s">
        <v>105</v>
      </c>
      <c r="M4" s="87">
        <f>M3-J31</f>
        <v>-4680.9400000000023</v>
      </c>
    </row>
    <row r="5" spans="1:17" ht="14.25" customHeight="1" x14ac:dyDescent="0.3">
      <c r="A5" s="4">
        <f t="shared" si="1"/>
        <v>3</v>
      </c>
      <c r="B5" s="5" t="s">
        <v>12</v>
      </c>
      <c r="C5" s="6">
        <v>44449</v>
      </c>
      <c r="D5" s="7">
        <v>1140</v>
      </c>
      <c r="E5" s="9">
        <v>517.88</v>
      </c>
      <c r="F5" s="7">
        <v>0</v>
      </c>
      <c r="G5" s="7">
        <v>0</v>
      </c>
      <c r="H5" s="7">
        <v>0</v>
      </c>
      <c r="I5" s="7">
        <v>0</v>
      </c>
      <c r="J5" s="7">
        <f t="shared" si="0"/>
        <v>1657.88</v>
      </c>
      <c r="K5" s="1"/>
      <c r="L5" s="92" t="s">
        <v>9</v>
      </c>
      <c r="M5" s="88">
        <f>G29</f>
        <v>150604</v>
      </c>
    </row>
    <row r="6" spans="1:17" ht="14.25" customHeight="1" x14ac:dyDescent="0.3">
      <c r="A6" s="4">
        <f t="shared" si="1"/>
        <v>4</v>
      </c>
      <c r="B6" s="5" t="s">
        <v>13</v>
      </c>
      <c r="C6" s="6">
        <v>44449</v>
      </c>
      <c r="D6" s="7">
        <v>585.84</v>
      </c>
      <c r="E6" s="9">
        <v>945</v>
      </c>
      <c r="F6" s="7">
        <v>0</v>
      </c>
      <c r="G6" s="7">
        <v>0</v>
      </c>
      <c r="H6" s="7">
        <v>0</v>
      </c>
      <c r="I6" s="7">
        <v>0</v>
      </c>
      <c r="J6" s="7">
        <f t="shared" si="0"/>
        <v>1530.8400000000001</v>
      </c>
      <c r="K6" s="1"/>
      <c r="L6" s="93" t="s">
        <v>104</v>
      </c>
      <c r="M6" s="89">
        <f>M5-M2</f>
        <v>142104</v>
      </c>
    </row>
    <row r="7" spans="1:17" ht="14.25" customHeight="1" x14ac:dyDescent="0.3">
      <c r="A7" s="4">
        <f t="shared" si="1"/>
        <v>5</v>
      </c>
      <c r="B7" s="5" t="s">
        <v>24</v>
      </c>
      <c r="C7" s="6">
        <v>44496</v>
      </c>
      <c r="D7" s="7">
        <v>4620</v>
      </c>
      <c r="E7" s="9">
        <v>0</v>
      </c>
      <c r="F7" s="7">
        <v>0</v>
      </c>
      <c r="G7" s="7">
        <v>0</v>
      </c>
      <c r="H7" s="7">
        <v>0</v>
      </c>
      <c r="I7" s="7">
        <v>0</v>
      </c>
      <c r="J7" s="7">
        <f t="shared" si="0"/>
        <v>4620</v>
      </c>
      <c r="K7" s="1"/>
      <c r="L7" s="85" t="s">
        <v>25</v>
      </c>
      <c r="M7" s="89">
        <v>0</v>
      </c>
    </row>
    <row r="8" spans="1:17" ht="14.25" customHeight="1" x14ac:dyDescent="0.3">
      <c r="A8" s="4">
        <f t="shared" si="1"/>
        <v>6</v>
      </c>
      <c r="B8" s="5" t="s">
        <v>14</v>
      </c>
      <c r="C8" s="17" t="s">
        <v>19</v>
      </c>
      <c r="D8" s="7">
        <v>0</v>
      </c>
      <c r="E8" s="9">
        <v>0</v>
      </c>
      <c r="F8" s="7">
        <f>8833+8833+8833</f>
        <v>26499</v>
      </c>
      <c r="G8" s="7">
        <v>0</v>
      </c>
      <c r="H8" s="7">
        <v>0</v>
      </c>
      <c r="I8" s="7">
        <f>8834+8834+8833</f>
        <v>26501</v>
      </c>
      <c r="J8" s="7">
        <f t="shared" si="0"/>
        <v>53000</v>
      </c>
      <c r="K8" s="1"/>
      <c r="L8" s="94" t="s">
        <v>106</v>
      </c>
      <c r="M8" s="89">
        <f>M6-J31</f>
        <v>4680.9400000000023</v>
      </c>
    </row>
    <row r="9" spans="1:17" ht="14.25" customHeight="1" x14ac:dyDescent="0.3">
      <c r="A9" s="4">
        <f t="shared" si="1"/>
        <v>7</v>
      </c>
      <c r="B9" s="5" t="s">
        <v>15</v>
      </c>
      <c r="C9" s="17" t="s">
        <v>20</v>
      </c>
      <c r="D9" s="7">
        <v>0</v>
      </c>
      <c r="E9" s="9">
        <v>0</v>
      </c>
      <c r="F9" s="7">
        <v>0</v>
      </c>
      <c r="G9" s="9">
        <v>41020</v>
      </c>
      <c r="H9" s="7">
        <v>0</v>
      </c>
      <c r="I9" s="7">
        <v>0</v>
      </c>
      <c r="J9" s="7">
        <f t="shared" si="0"/>
        <v>41020</v>
      </c>
      <c r="K9" s="1"/>
      <c r="L9" s="1"/>
      <c r="M9" s="1"/>
    </row>
    <row r="10" spans="1:17" ht="14.25" customHeight="1" x14ac:dyDescent="0.3">
      <c r="A10" s="4">
        <f t="shared" si="1"/>
        <v>8</v>
      </c>
      <c r="B10" s="5" t="s">
        <v>16</v>
      </c>
      <c r="C10" s="6">
        <v>44496</v>
      </c>
      <c r="D10" s="7">
        <v>0</v>
      </c>
      <c r="E10" s="9">
        <v>820</v>
      </c>
      <c r="F10" s="7">
        <v>0</v>
      </c>
      <c r="G10" s="7">
        <v>0</v>
      </c>
      <c r="H10" s="7">
        <v>0</v>
      </c>
      <c r="I10" s="7">
        <v>0</v>
      </c>
      <c r="J10" s="7">
        <f t="shared" si="0"/>
        <v>820</v>
      </c>
      <c r="K10" s="1"/>
      <c r="L10" s="1"/>
      <c r="M10" s="1"/>
    </row>
    <row r="11" spans="1:17" ht="14.25" customHeight="1" x14ac:dyDescent="0.3">
      <c r="A11" s="4">
        <f t="shared" si="1"/>
        <v>9</v>
      </c>
      <c r="B11" s="5" t="s">
        <v>17</v>
      </c>
      <c r="C11" s="6">
        <v>44501</v>
      </c>
      <c r="D11" s="7">
        <v>2999</v>
      </c>
      <c r="E11" s="9">
        <v>764</v>
      </c>
      <c r="F11" s="7">
        <v>0</v>
      </c>
      <c r="G11" s="7">
        <v>0</v>
      </c>
      <c r="H11" s="7">
        <v>0</v>
      </c>
      <c r="I11" s="7">
        <v>0</v>
      </c>
      <c r="J11" s="7">
        <f t="shared" si="0"/>
        <v>3763</v>
      </c>
      <c r="K11" s="1"/>
      <c r="L11" s="1"/>
      <c r="M11" s="1"/>
      <c r="P11" s="18"/>
      <c r="Q11" s="18"/>
    </row>
    <row r="12" spans="1:17" ht="14.25" customHeight="1" x14ac:dyDescent="0.3">
      <c r="A12" s="4">
        <f t="shared" si="1"/>
        <v>10</v>
      </c>
      <c r="B12" s="5" t="s">
        <v>21</v>
      </c>
      <c r="C12" s="6">
        <v>44502</v>
      </c>
      <c r="D12" s="7">
        <v>6310</v>
      </c>
      <c r="E12" s="9">
        <v>0</v>
      </c>
      <c r="F12" s="7">
        <v>0</v>
      </c>
      <c r="G12" s="7">
        <v>0</v>
      </c>
      <c r="H12" s="7">
        <v>0</v>
      </c>
      <c r="I12" s="7">
        <v>0</v>
      </c>
      <c r="J12" s="7">
        <f t="shared" si="0"/>
        <v>6310</v>
      </c>
      <c r="K12" s="1"/>
      <c r="L12" s="1"/>
      <c r="M12" s="1"/>
      <c r="P12" s="96"/>
      <c r="Q12" s="96"/>
    </row>
    <row r="13" spans="1:17" ht="14.25" customHeight="1" x14ac:dyDescent="0.3">
      <c r="A13" s="4">
        <f t="shared" si="1"/>
        <v>11</v>
      </c>
      <c r="B13" s="5" t="s">
        <v>22</v>
      </c>
      <c r="C13" s="6">
        <v>44502</v>
      </c>
      <c r="D13" s="10">
        <v>65</v>
      </c>
      <c r="E13" s="10">
        <v>945</v>
      </c>
      <c r="F13" s="10">
        <v>0</v>
      </c>
      <c r="G13" s="10">
        <v>0</v>
      </c>
      <c r="H13" s="10">
        <v>0</v>
      </c>
      <c r="I13" s="10">
        <v>0</v>
      </c>
      <c r="J13" s="7">
        <f t="shared" si="0"/>
        <v>1010</v>
      </c>
      <c r="K13" s="1"/>
      <c r="L13" s="1"/>
      <c r="M13" s="1"/>
      <c r="P13" s="96"/>
      <c r="Q13" s="96"/>
    </row>
    <row r="14" spans="1:17" ht="14.25" customHeight="1" x14ac:dyDescent="0.3">
      <c r="A14" s="4">
        <f t="shared" si="1"/>
        <v>12</v>
      </c>
      <c r="B14" s="5" t="s">
        <v>23</v>
      </c>
      <c r="C14" s="6">
        <v>44515</v>
      </c>
      <c r="D14" s="10">
        <v>0</v>
      </c>
      <c r="E14" s="10">
        <v>0</v>
      </c>
      <c r="F14" s="10">
        <v>0</v>
      </c>
      <c r="G14" s="10">
        <v>10590</v>
      </c>
      <c r="H14" s="10">
        <v>0</v>
      </c>
      <c r="I14" s="10">
        <v>0</v>
      </c>
      <c r="J14" s="7">
        <f t="shared" si="0"/>
        <v>10590</v>
      </c>
      <c r="K14" s="1"/>
      <c r="L14" s="1"/>
      <c r="M14" s="1"/>
    </row>
    <row r="15" spans="1:17" ht="13.2" customHeight="1" x14ac:dyDescent="0.3">
      <c r="A15" s="4">
        <f t="shared" si="1"/>
        <v>13</v>
      </c>
      <c r="B15" s="5" t="s">
        <v>26</v>
      </c>
      <c r="C15" s="6">
        <v>44518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2814</v>
      </c>
      <c r="J15" s="7">
        <f t="shared" si="0"/>
        <v>2814</v>
      </c>
      <c r="K15" s="1"/>
      <c r="L15" s="1"/>
      <c r="M15" s="1"/>
    </row>
    <row r="16" spans="1:17" ht="14.25" customHeight="1" x14ac:dyDescent="0.3">
      <c r="A16" s="4">
        <f t="shared" si="1"/>
        <v>14</v>
      </c>
      <c r="B16" s="5" t="s">
        <v>27</v>
      </c>
      <c r="C16" s="6">
        <v>44529</v>
      </c>
      <c r="D16" s="10">
        <v>0</v>
      </c>
      <c r="E16" s="10">
        <v>0</v>
      </c>
      <c r="F16" s="10">
        <v>0</v>
      </c>
      <c r="G16" s="10">
        <v>1250</v>
      </c>
      <c r="H16" s="10">
        <v>0</v>
      </c>
      <c r="I16" s="10">
        <v>0</v>
      </c>
      <c r="J16" s="7">
        <f t="shared" si="0"/>
        <v>1250</v>
      </c>
      <c r="K16" s="1"/>
      <c r="L16" s="1"/>
      <c r="M16" s="1"/>
    </row>
    <row r="17" spans="1:13" ht="14.25" customHeight="1" x14ac:dyDescent="0.3">
      <c r="A17" s="4">
        <f t="shared" si="1"/>
        <v>15</v>
      </c>
      <c r="B17" s="54" t="s">
        <v>68</v>
      </c>
      <c r="C17" s="6">
        <v>44544</v>
      </c>
      <c r="D17" s="11">
        <v>17325</v>
      </c>
      <c r="E17" s="80">
        <v>391</v>
      </c>
      <c r="F17" s="10">
        <v>0</v>
      </c>
      <c r="G17" s="10">
        <v>0</v>
      </c>
      <c r="H17" s="10">
        <v>0</v>
      </c>
      <c r="I17" s="10">
        <v>0</v>
      </c>
      <c r="J17" s="7">
        <f t="shared" si="0"/>
        <v>17716</v>
      </c>
      <c r="K17" s="1"/>
      <c r="L17" s="1"/>
      <c r="M17" s="1">
        <v>15000</v>
      </c>
    </row>
    <row r="18" spans="1:13" ht="14.25" customHeight="1" x14ac:dyDescent="0.3">
      <c r="A18" s="4">
        <f t="shared" si="1"/>
        <v>16</v>
      </c>
      <c r="B18" s="54" t="s">
        <v>99</v>
      </c>
      <c r="C18" s="6">
        <v>44547</v>
      </c>
      <c r="D18" s="11">
        <v>50967</v>
      </c>
      <c r="E18" s="80">
        <v>0</v>
      </c>
      <c r="F18" s="10">
        <v>0</v>
      </c>
      <c r="G18" s="10">
        <v>50967</v>
      </c>
      <c r="H18" s="10">
        <v>0</v>
      </c>
      <c r="I18" s="10">
        <v>0</v>
      </c>
      <c r="J18" s="9">
        <f t="shared" ref="J18" si="2">SUM(D18:I18)</f>
        <v>101934</v>
      </c>
      <c r="K18" s="1"/>
      <c r="L18" s="1"/>
      <c r="M18" s="1">
        <v>958</v>
      </c>
    </row>
    <row r="19" spans="1:13" ht="14.25" customHeight="1" x14ac:dyDescent="0.3">
      <c r="A19" s="4">
        <f t="shared" si="1"/>
        <v>17</v>
      </c>
      <c r="B19" s="54" t="s">
        <v>100</v>
      </c>
      <c r="C19" s="6">
        <v>44551</v>
      </c>
      <c r="D19" s="10">
        <v>0</v>
      </c>
      <c r="E19" s="10">
        <v>0</v>
      </c>
      <c r="F19" s="10">
        <v>699</v>
      </c>
      <c r="G19" s="10">
        <v>9081</v>
      </c>
      <c r="H19" s="10">
        <v>0</v>
      </c>
      <c r="I19" s="10">
        <v>0</v>
      </c>
      <c r="J19" s="7">
        <f>SUM(D19:I19)</f>
        <v>9780</v>
      </c>
      <c r="K19" s="1"/>
      <c r="L19" s="1"/>
      <c r="M19" s="1">
        <v>848</v>
      </c>
    </row>
    <row r="20" spans="1:13" ht="14.25" customHeight="1" x14ac:dyDescent="0.3">
      <c r="A20" s="4">
        <f t="shared" si="1"/>
        <v>18</v>
      </c>
      <c r="B20" s="54" t="s">
        <v>103</v>
      </c>
      <c r="C20" s="6">
        <v>44553</v>
      </c>
      <c r="D20" s="80">
        <v>0</v>
      </c>
      <c r="E20" s="80">
        <v>2855.4</v>
      </c>
      <c r="F20" s="80">
        <v>0</v>
      </c>
      <c r="G20" s="80">
        <v>0</v>
      </c>
      <c r="H20" s="80">
        <v>0</v>
      </c>
      <c r="I20" s="80">
        <v>0</v>
      </c>
      <c r="J20" s="7">
        <f t="shared" si="0"/>
        <v>2855.4</v>
      </c>
      <c r="K20" s="1"/>
      <c r="L20" s="1"/>
      <c r="M20" s="1">
        <f>M17-958-848</f>
        <v>13194</v>
      </c>
    </row>
    <row r="21" spans="1:13" ht="14.25" customHeight="1" x14ac:dyDescent="0.3">
      <c r="A21" s="4">
        <f t="shared" si="1"/>
        <v>19</v>
      </c>
      <c r="B21" s="5" t="s">
        <v>111</v>
      </c>
      <c r="C21" s="6">
        <v>44631</v>
      </c>
      <c r="D21" s="80">
        <v>0</v>
      </c>
      <c r="E21" s="80">
        <v>1294</v>
      </c>
      <c r="F21" s="80">
        <v>0</v>
      </c>
      <c r="G21" s="80">
        <v>0</v>
      </c>
      <c r="H21" s="80">
        <v>0</v>
      </c>
      <c r="I21" s="80">
        <v>0</v>
      </c>
      <c r="J21" s="7">
        <f t="shared" si="0"/>
        <v>1294</v>
      </c>
      <c r="K21" s="1"/>
      <c r="L21" s="1"/>
      <c r="M21" s="1">
        <v>-4700</v>
      </c>
    </row>
    <row r="22" spans="1:13" ht="14.25" customHeight="1" x14ac:dyDescent="0.3">
      <c r="A22" s="4">
        <f t="shared" si="1"/>
        <v>20</v>
      </c>
      <c r="B22" s="5"/>
      <c r="C22" s="6"/>
      <c r="D22" s="80"/>
      <c r="E22" s="80"/>
      <c r="F22" s="80"/>
      <c r="G22" s="80"/>
      <c r="H22" s="80"/>
      <c r="I22" s="80"/>
      <c r="J22" s="9"/>
      <c r="K22" s="1"/>
      <c r="L22" s="1"/>
      <c r="M22" s="1">
        <f>M20+M21</f>
        <v>8494</v>
      </c>
    </row>
    <row r="23" spans="1:13" ht="14.25" customHeight="1" x14ac:dyDescent="0.3">
      <c r="A23" s="4">
        <f t="shared" si="1"/>
        <v>21</v>
      </c>
      <c r="B23" s="5"/>
      <c r="C23" s="6"/>
      <c r="D23" s="80"/>
      <c r="E23" s="80"/>
      <c r="F23" s="80"/>
      <c r="G23" s="80"/>
      <c r="H23" s="80"/>
      <c r="I23" s="80"/>
      <c r="J23" s="9"/>
      <c r="K23" s="1"/>
      <c r="L23" s="1"/>
      <c r="M23" s="1"/>
    </row>
    <row r="24" spans="1:13" ht="14.25" customHeight="1" x14ac:dyDescent="0.3">
      <c r="A24" s="4">
        <f t="shared" si="1"/>
        <v>22</v>
      </c>
      <c r="B24" s="5"/>
      <c r="C24" s="6"/>
      <c r="D24" s="80"/>
      <c r="E24" s="80"/>
      <c r="F24" s="80"/>
      <c r="G24" s="80"/>
      <c r="H24" s="80"/>
      <c r="I24" s="80"/>
      <c r="J24" s="9"/>
      <c r="K24" s="1"/>
      <c r="L24" s="1"/>
      <c r="M24" s="1"/>
    </row>
    <row r="25" spans="1:13" ht="14.25" customHeight="1" x14ac:dyDescent="0.3">
      <c r="A25" s="4">
        <f t="shared" si="1"/>
        <v>23</v>
      </c>
      <c r="B25" s="5"/>
      <c r="C25" s="6"/>
      <c r="D25" s="80"/>
      <c r="E25" s="80"/>
      <c r="F25" s="80"/>
      <c r="G25" s="80"/>
      <c r="H25" s="80"/>
      <c r="I25" s="80"/>
      <c r="J25" s="9"/>
      <c r="K25" s="1"/>
      <c r="L25" s="1"/>
      <c r="M25" s="1"/>
    </row>
    <row r="26" spans="1:13" ht="14.25" customHeight="1" x14ac:dyDescent="0.3">
      <c r="A26" s="4">
        <f t="shared" si="1"/>
        <v>24</v>
      </c>
      <c r="B26" s="5"/>
      <c r="C26" s="6"/>
      <c r="D26" s="80"/>
      <c r="E26" s="80"/>
      <c r="F26" s="80"/>
      <c r="G26" s="80"/>
      <c r="H26" s="80"/>
      <c r="I26" s="80"/>
      <c r="J26" s="7"/>
      <c r="K26" s="1"/>
      <c r="L26" s="1"/>
      <c r="M26" s="1"/>
    </row>
    <row r="27" spans="1:13" ht="14.25" customHeight="1" x14ac:dyDescent="0.3">
      <c r="A27" s="4">
        <f t="shared" si="1"/>
        <v>25</v>
      </c>
      <c r="B27" s="5"/>
      <c r="C27" s="6"/>
      <c r="D27" s="80"/>
      <c r="E27" s="80"/>
      <c r="F27" s="80"/>
      <c r="G27" s="80"/>
      <c r="H27" s="80"/>
      <c r="I27" s="80"/>
      <c r="J27" s="7"/>
      <c r="K27" s="1"/>
      <c r="L27" s="1"/>
      <c r="M27" s="1"/>
    </row>
    <row r="28" spans="1:13" ht="14.25" customHeight="1" x14ac:dyDescent="0.3">
      <c r="A28" s="12"/>
      <c r="B28" s="1"/>
      <c r="C28" s="13" t="s">
        <v>18</v>
      </c>
      <c r="D28" s="10">
        <f t="shared" ref="D28:J28" si="3">SUM(D3:D27)</f>
        <v>88511.84</v>
      </c>
      <c r="E28" s="10">
        <f t="shared" si="3"/>
        <v>8532.2800000000007</v>
      </c>
      <c r="F28" s="10">
        <f t="shared" si="3"/>
        <v>27198</v>
      </c>
      <c r="G28" s="10">
        <f t="shared" si="3"/>
        <v>121289</v>
      </c>
      <c r="H28" s="10">
        <f t="shared" si="3"/>
        <v>0</v>
      </c>
      <c r="I28" s="10">
        <f t="shared" si="3"/>
        <v>29315</v>
      </c>
      <c r="J28" s="106">
        <f t="shared" si="3"/>
        <v>274846.12</v>
      </c>
      <c r="K28" s="16"/>
      <c r="L28" s="15"/>
      <c r="M28" s="1"/>
    </row>
    <row r="29" spans="1:13" ht="14.25" customHeight="1" x14ac:dyDescent="0.3">
      <c r="A29" s="12"/>
      <c r="B29" s="1"/>
      <c r="C29" s="13"/>
      <c r="D29" s="103">
        <f>SUM(D28:F28)</f>
        <v>124242.12</v>
      </c>
      <c r="E29" s="104"/>
      <c r="F29" s="105"/>
      <c r="G29" s="103">
        <f>SUM(G28:I28)</f>
        <v>150604</v>
      </c>
      <c r="H29" s="104"/>
      <c r="I29" s="105"/>
      <c r="J29" s="102"/>
      <c r="K29" s="1"/>
      <c r="L29" s="1"/>
      <c r="M29" s="1"/>
    </row>
    <row r="30" spans="1:13" ht="14.25" customHeight="1" x14ac:dyDescent="0.3">
      <c r="A30" s="12"/>
      <c r="B30" s="1"/>
      <c r="C30" s="14"/>
      <c r="D30" s="8"/>
      <c r="E30" s="81">
        <v>8500</v>
      </c>
      <c r="F30" s="8"/>
      <c r="G30" s="8"/>
      <c r="H30" s="8">
        <v>8500</v>
      </c>
      <c r="I30" s="8"/>
      <c r="J30" s="8"/>
      <c r="K30" s="1"/>
      <c r="L30" s="1"/>
      <c r="M30" s="1"/>
    </row>
    <row r="31" spans="1:13" ht="14.25" customHeight="1" x14ac:dyDescent="0.3">
      <c r="A31" s="12"/>
      <c r="B31" s="1"/>
      <c r="C31" s="14"/>
      <c r="D31" s="8"/>
      <c r="E31" s="81">
        <f>D29-J31+E30</f>
        <v>-4680.9400000000023</v>
      </c>
      <c r="F31" s="8"/>
      <c r="G31" s="8"/>
      <c r="H31" s="8">
        <f>G29-J31-H30</f>
        <v>4680.9400000000023</v>
      </c>
      <c r="I31" s="8"/>
      <c r="J31" s="8">
        <f>J28/2</f>
        <v>137423.06</v>
      </c>
      <c r="K31" s="1"/>
      <c r="L31" s="1"/>
      <c r="M31" s="1"/>
    </row>
    <row r="32" spans="1:13" ht="14.25" customHeight="1" x14ac:dyDescent="0.3">
      <c r="A32" s="12"/>
      <c r="B32" s="1"/>
      <c r="C32" s="14"/>
      <c r="D32" s="8"/>
      <c r="E32" s="81"/>
      <c r="F32" s="8"/>
      <c r="G32" s="8"/>
      <c r="H32" s="8"/>
      <c r="I32" s="8"/>
      <c r="J32" s="8"/>
      <c r="K32" s="1"/>
      <c r="L32" s="1"/>
      <c r="M32" s="1"/>
    </row>
    <row r="33" spans="1:13" ht="14.25" customHeight="1" x14ac:dyDescent="0.3">
      <c r="A33" s="12"/>
      <c r="B33" s="1"/>
      <c r="C33" s="14"/>
      <c r="D33" s="8"/>
      <c r="E33" s="81"/>
      <c r="F33" s="8"/>
      <c r="G33" s="8"/>
      <c r="H33" s="8"/>
      <c r="I33" s="8"/>
      <c r="J33" s="8"/>
      <c r="K33" s="1"/>
      <c r="L33" s="1"/>
      <c r="M33" s="1"/>
    </row>
    <row r="34" spans="1:13" ht="14.25" customHeight="1" x14ac:dyDescent="0.3">
      <c r="A34" s="12"/>
      <c r="B34" s="1"/>
      <c r="C34" s="14"/>
      <c r="D34" s="8"/>
      <c r="E34" s="81"/>
      <c r="F34" s="8"/>
      <c r="G34" s="8"/>
      <c r="H34" s="8"/>
      <c r="I34" s="8"/>
      <c r="J34" s="8"/>
      <c r="K34" s="1"/>
      <c r="L34" s="1"/>
      <c r="M34" s="1"/>
    </row>
    <row r="35" spans="1:13" ht="14.25" customHeight="1" x14ac:dyDescent="0.3">
      <c r="A35" s="12"/>
      <c r="B35" s="1"/>
      <c r="C35" s="14"/>
      <c r="D35" s="8"/>
      <c r="E35" s="81"/>
      <c r="F35" s="8"/>
      <c r="G35" s="8"/>
      <c r="H35" s="8"/>
      <c r="I35" s="8"/>
      <c r="J35" s="8"/>
      <c r="K35" s="1"/>
      <c r="L35" s="1"/>
      <c r="M35" s="1"/>
    </row>
    <row r="36" spans="1:13" ht="14.25" customHeight="1" x14ac:dyDescent="0.3">
      <c r="A36" s="12"/>
      <c r="B36" s="1"/>
      <c r="C36" s="14"/>
      <c r="D36" s="8"/>
      <c r="E36" s="81"/>
      <c r="F36" s="8"/>
      <c r="G36" s="8"/>
      <c r="H36" s="8"/>
      <c r="I36" s="8"/>
      <c r="J36" s="8"/>
      <c r="K36" s="1"/>
      <c r="L36" s="1"/>
      <c r="M36" s="1"/>
    </row>
    <row r="37" spans="1:13" ht="14.25" customHeight="1" x14ac:dyDescent="0.3">
      <c r="A37" s="12"/>
      <c r="B37" s="1"/>
      <c r="C37" s="14"/>
      <c r="D37" s="8"/>
      <c r="E37" s="81"/>
      <c r="F37" s="8"/>
      <c r="G37" s="8"/>
      <c r="H37" s="8"/>
      <c r="I37" s="8"/>
      <c r="J37" s="8"/>
      <c r="K37" s="1"/>
      <c r="L37" s="1"/>
      <c r="M37" s="1"/>
    </row>
    <row r="38" spans="1:13" ht="14.25" customHeight="1" x14ac:dyDescent="0.3">
      <c r="A38" s="12"/>
      <c r="B38" s="1"/>
      <c r="C38" s="14"/>
      <c r="D38" s="8"/>
      <c r="E38" s="81"/>
      <c r="F38" s="8"/>
      <c r="G38" s="8"/>
      <c r="H38" s="8"/>
      <c r="I38" s="8"/>
      <c r="J38" s="8"/>
      <c r="K38" s="1"/>
      <c r="L38" s="1"/>
      <c r="M38" s="1"/>
    </row>
    <row r="39" spans="1:13" ht="14.25" customHeight="1" x14ac:dyDescent="0.3">
      <c r="A39" s="12"/>
      <c r="B39" s="1"/>
      <c r="C39" s="14"/>
      <c r="D39" s="8"/>
      <c r="E39" s="81"/>
      <c r="F39" s="8"/>
      <c r="G39" s="8"/>
      <c r="H39" s="8"/>
      <c r="I39" s="8"/>
      <c r="J39" s="8"/>
      <c r="K39" s="1"/>
      <c r="L39" s="1"/>
      <c r="M39" s="1"/>
    </row>
    <row r="40" spans="1:13" ht="14.25" customHeight="1" x14ac:dyDescent="0.3">
      <c r="A40" s="12"/>
      <c r="B40" s="1"/>
      <c r="C40" s="14"/>
      <c r="D40" s="8"/>
      <c r="E40" s="81"/>
      <c r="F40" s="8"/>
      <c r="G40" s="8"/>
      <c r="H40" s="8"/>
      <c r="I40" s="8"/>
      <c r="J40" s="8"/>
      <c r="K40" s="1"/>
      <c r="L40" s="1"/>
      <c r="M40" s="1"/>
    </row>
    <row r="41" spans="1:13" ht="14.25" customHeight="1" x14ac:dyDescent="0.3">
      <c r="A41" s="12"/>
      <c r="B41" s="1"/>
      <c r="C41" s="14"/>
      <c r="D41" s="8"/>
      <c r="E41" s="81"/>
      <c r="F41" s="8"/>
      <c r="G41" s="8"/>
      <c r="H41" s="8"/>
      <c r="I41" s="8"/>
      <c r="J41" s="8"/>
      <c r="K41" s="1"/>
      <c r="L41" s="1"/>
      <c r="M41" s="1"/>
    </row>
    <row r="42" spans="1:13" ht="14.25" customHeight="1" x14ac:dyDescent="0.3">
      <c r="A42" s="12"/>
      <c r="B42" s="1"/>
      <c r="C42" s="14"/>
      <c r="D42" s="8"/>
      <c r="E42" s="81"/>
      <c r="F42" s="8"/>
      <c r="G42" s="8"/>
      <c r="H42" s="8"/>
      <c r="I42" s="8"/>
      <c r="J42" s="8"/>
      <c r="K42" s="1"/>
      <c r="L42" s="1"/>
      <c r="M42" s="1"/>
    </row>
    <row r="43" spans="1:13" ht="14.25" customHeight="1" x14ac:dyDescent="0.3">
      <c r="A43" s="12"/>
      <c r="B43" s="1"/>
      <c r="C43" s="14"/>
      <c r="D43" s="8"/>
      <c r="E43" s="81"/>
      <c r="F43" s="8"/>
      <c r="G43" s="8"/>
      <c r="H43" s="8"/>
      <c r="I43" s="8"/>
      <c r="J43" s="8"/>
      <c r="K43" s="1"/>
      <c r="L43" s="1"/>
      <c r="M43" s="1"/>
    </row>
    <row r="44" spans="1:13" ht="14.25" customHeight="1" x14ac:dyDescent="0.3">
      <c r="A44" s="12"/>
      <c r="B44" s="1"/>
      <c r="C44" s="14"/>
      <c r="D44" s="8"/>
      <c r="E44" s="81"/>
      <c r="F44" s="8"/>
      <c r="G44" s="8"/>
      <c r="H44" s="8"/>
      <c r="I44" s="8"/>
      <c r="J44" s="8"/>
      <c r="K44" s="1"/>
      <c r="L44" s="1"/>
      <c r="M44" s="1"/>
    </row>
    <row r="45" spans="1:13" ht="14.25" customHeight="1" x14ac:dyDescent="0.3">
      <c r="A45" s="12"/>
      <c r="B45" s="1"/>
      <c r="C45" s="14"/>
      <c r="D45" s="8"/>
      <c r="E45" s="81"/>
      <c r="F45" s="8"/>
      <c r="G45" s="8"/>
      <c r="H45" s="8"/>
      <c r="I45" s="8"/>
      <c r="J45" s="8"/>
      <c r="K45" s="1"/>
      <c r="L45" s="1"/>
      <c r="M45" s="1"/>
    </row>
    <row r="46" spans="1:13" ht="14.25" customHeight="1" x14ac:dyDescent="0.3">
      <c r="A46" s="12"/>
      <c r="B46" s="1"/>
      <c r="C46" s="14"/>
      <c r="D46" s="8"/>
      <c r="E46" s="81"/>
      <c r="F46" s="8"/>
      <c r="G46" s="8"/>
      <c r="H46" s="8"/>
      <c r="I46" s="8"/>
      <c r="J46" s="8"/>
      <c r="K46" s="1"/>
      <c r="L46" s="1"/>
      <c r="M46" s="1"/>
    </row>
    <row r="47" spans="1:13" ht="14.25" customHeight="1" x14ac:dyDescent="0.3">
      <c r="A47" s="12"/>
      <c r="B47" s="1"/>
      <c r="C47" s="14"/>
      <c r="D47" s="8"/>
      <c r="E47" s="81"/>
      <c r="F47" s="8"/>
      <c r="G47" s="8"/>
      <c r="H47" s="8"/>
      <c r="I47" s="8"/>
      <c r="J47" s="8"/>
      <c r="K47" s="1"/>
      <c r="L47" s="1"/>
      <c r="M47" s="1"/>
    </row>
    <row r="48" spans="1:13" ht="14.25" customHeight="1" x14ac:dyDescent="0.3">
      <c r="A48" s="12"/>
      <c r="B48" s="1"/>
      <c r="C48" s="14"/>
      <c r="D48" s="8"/>
      <c r="E48" s="81"/>
      <c r="F48" s="8"/>
      <c r="G48" s="8"/>
      <c r="H48" s="8"/>
      <c r="I48" s="8"/>
      <c r="J48" s="8"/>
      <c r="K48" s="1"/>
      <c r="L48" s="1"/>
      <c r="M48" s="1"/>
    </row>
    <row r="49" spans="1:13" ht="14.25" customHeight="1" x14ac:dyDescent="0.3">
      <c r="A49" s="12"/>
      <c r="B49" s="1"/>
      <c r="C49" s="14"/>
      <c r="D49" s="8"/>
      <c r="E49" s="81"/>
      <c r="F49" s="8"/>
      <c r="G49" s="8"/>
      <c r="H49" s="8"/>
      <c r="I49" s="8"/>
      <c r="J49" s="8"/>
      <c r="K49" s="1"/>
      <c r="L49" s="1"/>
      <c r="M49" s="1"/>
    </row>
    <row r="50" spans="1:13" ht="14.25" customHeight="1" x14ac:dyDescent="0.3">
      <c r="A50" s="12"/>
      <c r="B50" s="1"/>
      <c r="C50" s="14"/>
      <c r="D50" s="8"/>
      <c r="E50" s="81"/>
      <c r="F50" s="8"/>
      <c r="G50" s="8"/>
      <c r="H50" s="8"/>
      <c r="I50" s="8"/>
      <c r="J50" s="8"/>
      <c r="K50" s="1"/>
      <c r="L50" s="1"/>
      <c r="M50" s="1"/>
    </row>
    <row r="51" spans="1:13" ht="14.25" customHeight="1" x14ac:dyDescent="0.3">
      <c r="A51" s="12"/>
      <c r="B51" s="1"/>
      <c r="C51" s="14"/>
      <c r="D51" s="8"/>
      <c r="E51" s="81"/>
      <c r="F51" s="8"/>
      <c r="G51" s="8"/>
      <c r="H51" s="8"/>
      <c r="I51" s="8"/>
      <c r="J51" s="8"/>
      <c r="K51" s="1"/>
      <c r="L51" s="1"/>
      <c r="M51" s="1"/>
    </row>
    <row r="52" spans="1:13" ht="14.25" customHeight="1" x14ac:dyDescent="0.3">
      <c r="A52" s="12"/>
      <c r="B52" s="1"/>
      <c r="C52" s="14"/>
      <c r="D52" s="8"/>
      <c r="E52" s="81"/>
      <c r="F52" s="8"/>
      <c r="G52" s="8"/>
      <c r="H52" s="8"/>
      <c r="I52" s="8"/>
      <c r="J52" s="8"/>
      <c r="K52" s="1"/>
      <c r="L52" s="1"/>
      <c r="M52" s="1"/>
    </row>
    <row r="53" spans="1:13" ht="14.25" customHeight="1" x14ac:dyDescent="0.3">
      <c r="A53" s="12"/>
      <c r="B53" s="1"/>
      <c r="C53" s="14"/>
      <c r="D53" s="8"/>
      <c r="E53" s="81"/>
      <c r="F53" s="8"/>
      <c r="G53" s="8"/>
      <c r="H53" s="8"/>
      <c r="I53" s="8"/>
      <c r="J53" s="8"/>
      <c r="K53" s="1"/>
      <c r="L53" s="1"/>
      <c r="M53" s="1"/>
    </row>
    <row r="54" spans="1:13" ht="14.25" customHeight="1" x14ac:dyDescent="0.3">
      <c r="A54" s="12"/>
      <c r="B54" s="1"/>
      <c r="C54" s="14"/>
      <c r="D54" s="8"/>
      <c r="E54" s="81"/>
      <c r="F54" s="8"/>
      <c r="G54" s="8"/>
      <c r="H54" s="8"/>
      <c r="I54" s="8"/>
      <c r="J54" s="8"/>
      <c r="K54" s="1"/>
      <c r="L54" s="1"/>
      <c r="M54" s="1"/>
    </row>
    <row r="55" spans="1:13" ht="14.25" customHeight="1" x14ac:dyDescent="0.3">
      <c r="A55" s="12"/>
      <c r="B55" s="1"/>
      <c r="C55" s="14"/>
      <c r="D55" s="8"/>
      <c r="E55" s="81"/>
      <c r="F55" s="8"/>
      <c r="G55" s="8"/>
      <c r="H55" s="8"/>
      <c r="I55" s="8"/>
      <c r="J55" s="8"/>
      <c r="K55" s="1"/>
      <c r="L55" s="1"/>
      <c r="M55" s="1"/>
    </row>
    <row r="56" spans="1:13" ht="14.25" customHeight="1" x14ac:dyDescent="0.3">
      <c r="A56" s="12"/>
      <c r="B56" s="1"/>
      <c r="C56" s="14"/>
      <c r="D56" s="8"/>
      <c r="E56" s="81"/>
      <c r="F56" s="8"/>
      <c r="G56" s="8"/>
      <c r="H56" s="8"/>
      <c r="I56" s="8"/>
      <c r="J56" s="8"/>
      <c r="K56" s="1"/>
      <c r="L56" s="1"/>
      <c r="M56" s="1"/>
    </row>
    <row r="57" spans="1:13" ht="14.25" customHeight="1" x14ac:dyDescent="0.3">
      <c r="A57" s="12"/>
      <c r="B57" s="1"/>
      <c r="C57" s="14"/>
      <c r="D57" s="8"/>
      <c r="E57" s="81"/>
      <c r="F57" s="8"/>
      <c r="G57" s="8"/>
      <c r="H57" s="8"/>
      <c r="I57" s="8"/>
      <c r="J57" s="8"/>
      <c r="K57" s="1"/>
      <c r="L57" s="1"/>
      <c r="M57" s="1"/>
    </row>
    <row r="58" spans="1:13" ht="14.25" customHeight="1" x14ac:dyDescent="0.3">
      <c r="A58" s="12"/>
      <c r="B58" s="1"/>
      <c r="C58" s="14"/>
      <c r="D58" s="8"/>
      <c r="E58" s="81"/>
      <c r="F58" s="8"/>
      <c r="G58" s="8"/>
      <c r="H58" s="8"/>
      <c r="I58" s="8"/>
      <c r="J58" s="8"/>
      <c r="K58" s="1"/>
      <c r="L58" s="1"/>
      <c r="M58" s="1"/>
    </row>
    <row r="59" spans="1:13" ht="14.25" customHeight="1" x14ac:dyDescent="0.3">
      <c r="A59" s="12"/>
      <c r="B59" s="1"/>
      <c r="C59" s="14"/>
      <c r="D59" s="8"/>
      <c r="E59" s="81"/>
      <c r="F59" s="8"/>
      <c r="G59" s="8"/>
      <c r="H59" s="8"/>
      <c r="I59" s="8"/>
      <c r="J59" s="8"/>
      <c r="K59" s="1"/>
      <c r="L59" s="1"/>
      <c r="M59" s="1"/>
    </row>
    <row r="60" spans="1:13" ht="14.25" customHeight="1" x14ac:dyDescent="0.3">
      <c r="A60" s="12"/>
      <c r="B60" s="1"/>
      <c r="C60" s="14"/>
      <c r="D60" s="8"/>
      <c r="E60" s="81"/>
      <c r="F60" s="8"/>
      <c r="G60" s="8"/>
      <c r="H60" s="8"/>
      <c r="I60" s="8"/>
      <c r="J60" s="8"/>
      <c r="K60" s="1"/>
      <c r="L60" s="1"/>
      <c r="M60" s="1"/>
    </row>
    <row r="61" spans="1:13" ht="14.25" customHeight="1" x14ac:dyDescent="0.3">
      <c r="A61" s="12"/>
      <c r="B61" s="1"/>
      <c r="C61" s="14"/>
      <c r="D61" s="8"/>
      <c r="E61" s="81"/>
      <c r="F61" s="8"/>
      <c r="G61" s="8"/>
      <c r="H61" s="8"/>
      <c r="I61" s="8"/>
      <c r="J61" s="8"/>
      <c r="K61" s="1"/>
      <c r="L61" s="1"/>
      <c r="M61" s="1"/>
    </row>
    <row r="62" spans="1:13" ht="14.25" customHeight="1" x14ac:dyDescent="0.3">
      <c r="A62" s="12"/>
      <c r="B62" s="1"/>
      <c r="C62" s="14"/>
      <c r="D62" s="8"/>
      <c r="E62" s="81"/>
      <c r="F62" s="8"/>
      <c r="G62" s="8"/>
      <c r="H62" s="8"/>
      <c r="I62" s="8"/>
      <c r="J62" s="8"/>
      <c r="K62" s="1"/>
      <c r="L62" s="1"/>
      <c r="M62" s="1"/>
    </row>
    <row r="63" spans="1:13" ht="14.25" customHeight="1" x14ac:dyDescent="0.3">
      <c r="A63" s="12"/>
      <c r="B63" s="1"/>
      <c r="C63" s="14"/>
      <c r="D63" s="8"/>
      <c r="E63" s="81"/>
      <c r="F63" s="8"/>
      <c r="G63" s="8"/>
      <c r="H63" s="8"/>
      <c r="I63" s="8"/>
      <c r="J63" s="8"/>
      <c r="K63" s="1"/>
      <c r="L63" s="1"/>
      <c r="M63" s="1"/>
    </row>
    <row r="64" spans="1:13" ht="14.25" customHeight="1" x14ac:dyDescent="0.3">
      <c r="A64" s="12"/>
      <c r="B64" s="1"/>
      <c r="C64" s="14"/>
      <c r="D64" s="8"/>
      <c r="E64" s="81"/>
      <c r="F64" s="8"/>
      <c r="G64" s="8"/>
      <c r="H64" s="8"/>
      <c r="I64" s="8"/>
      <c r="J64" s="8"/>
      <c r="K64" s="1"/>
      <c r="L64" s="1"/>
      <c r="M64" s="1"/>
    </row>
    <row r="65" spans="1:13" ht="14.25" customHeight="1" x14ac:dyDescent="0.3">
      <c r="A65" s="12"/>
      <c r="B65" s="1"/>
      <c r="C65" s="14"/>
      <c r="D65" s="8"/>
      <c r="E65" s="81"/>
      <c r="F65" s="8"/>
      <c r="G65" s="8"/>
      <c r="H65" s="8"/>
      <c r="I65" s="8"/>
      <c r="J65" s="8"/>
      <c r="K65" s="1"/>
      <c r="L65" s="1"/>
      <c r="M65" s="1"/>
    </row>
    <row r="66" spans="1:13" ht="14.25" customHeight="1" x14ac:dyDescent="0.3">
      <c r="A66" s="12"/>
      <c r="B66" s="1"/>
      <c r="C66" s="14"/>
      <c r="D66" s="8"/>
      <c r="E66" s="81"/>
      <c r="F66" s="8"/>
      <c r="G66" s="8"/>
      <c r="H66" s="8"/>
      <c r="I66" s="8"/>
      <c r="J66" s="8"/>
      <c r="K66" s="1"/>
      <c r="L66" s="1"/>
      <c r="M66" s="1"/>
    </row>
    <row r="67" spans="1:13" ht="14.25" customHeight="1" x14ac:dyDescent="0.3">
      <c r="A67" s="12"/>
      <c r="B67" s="1"/>
      <c r="C67" s="14"/>
      <c r="D67" s="8"/>
      <c r="E67" s="81"/>
      <c r="F67" s="8"/>
      <c r="G67" s="8"/>
      <c r="H67" s="8"/>
      <c r="I67" s="8"/>
      <c r="J67" s="8"/>
      <c r="K67" s="1"/>
      <c r="L67" s="1"/>
      <c r="M67" s="1"/>
    </row>
    <row r="68" spans="1:13" ht="14.25" customHeight="1" x14ac:dyDescent="0.3">
      <c r="A68" s="12"/>
      <c r="B68" s="1"/>
      <c r="C68" s="14"/>
      <c r="D68" s="8"/>
      <c r="E68" s="81"/>
      <c r="F68" s="8"/>
      <c r="G68" s="8"/>
      <c r="H68" s="8"/>
      <c r="I68" s="8"/>
      <c r="J68" s="8"/>
      <c r="K68" s="1"/>
      <c r="L68" s="1"/>
      <c r="M68" s="1"/>
    </row>
    <row r="69" spans="1:13" ht="14.25" customHeight="1" x14ac:dyDescent="0.3">
      <c r="A69" s="12"/>
      <c r="B69" s="1"/>
      <c r="C69" s="14"/>
      <c r="D69" s="8"/>
      <c r="E69" s="81"/>
      <c r="F69" s="8"/>
      <c r="G69" s="8"/>
      <c r="H69" s="8"/>
      <c r="I69" s="8"/>
      <c r="J69" s="8"/>
      <c r="K69" s="1"/>
      <c r="L69" s="1"/>
      <c r="M69" s="1"/>
    </row>
    <row r="70" spans="1:13" ht="14.25" customHeight="1" x14ac:dyDescent="0.3">
      <c r="A70" s="12"/>
      <c r="B70" s="1"/>
      <c r="C70" s="14"/>
      <c r="D70" s="8"/>
      <c r="E70" s="81"/>
      <c r="F70" s="8"/>
      <c r="G70" s="8"/>
      <c r="H70" s="8"/>
      <c r="I70" s="8"/>
      <c r="J70" s="8"/>
      <c r="K70" s="1"/>
      <c r="L70" s="1"/>
      <c r="M70" s="1"/>
    </row>
    <row r="71" spans="1:13" ht="14.25" customHeight="1" x14ac:dyDescent="0.3">
      <c r="A71" s="12"/>
      <c r="B71" s="1"/>
      <c r="C71" s="14"/>
      <c r="D71" s="8"/>
      <c r="E71" s="81"/>
      <c r="F71" s="8"/>
      <c r="G71" s="8"/>
      <c r="H71" s="8"/>
      <c r="I71" s="8"/>
      <c r="J71" s="8"/>
      <c r="K71" s="1"/>
      <c r="L71" s="1"/>
      <c r="M71" s="1"/>
    </row>
    <row r="72" spans="1:13" ht="14.25" customHeight="1" x14ac:dyDescent="0.3">
      <c r="A72" s="12"/>
      <c r="B72" s="1"/>
      <c r="C72" s="14"/>
      <c r="D72" s="8"/>
      <c r="E72" s="81"/>
      <c r="F72" s="8"/>
      <c r="G72" s="8"/>
      <c r="H72" s="8"/>
      <c r="I72" s="8"/>
      <c r="J72" s="8"/>
      <c r="K72" s="1"/>
      <c r="L72" s="1"/>
      <c r="M72" s="1"/>
    </row>
    <row r="73" spans="1:13" ht="14.25" customHeight="1" x14ac:dyDescent="0.3">
      <c r="A73" s="12"/>
      <c r="B73" s="1"/>
      <c r="C73" s="14"/>
      <c r="D73" s="8"/>
      <c r="E73" s="81"/>
      <c r="F73" s="8"/>
      <c r="G73" s="8"/>
      <c r="H73" s="8"/>
      <c r="I73" s="8"/>
      <c r="J73" s="8"/>
      <c r="K73" s="1"/>
      <c r="L73" s="1"/>
      <c r="M73" s="1"/>
    </row>
    <row r="74" spans="1:13" ht="14.25" customHeight="1" x14ac:dyDescent="0.3">
      <c r="A74" s="12"/>
      <c r="B74" s="1"/>
      <c r="C74" s="14"/>
      <c r="D74" s="8"/>
      <c r="E74" s="81"/>
      <c r="F74" s="8"/>
      <c r="G74" s="8"/>
      <c r="H74" s="8"/>
      <c r="I74" s="8"/>
      <c r="J74" s="8"/>
      <c r="K74" s="1"/>
      <c r="L74" s="1"/>
      <c r="M74" s="1"/>
    </row>
    <row r="75" spans="1:13" ht="14.25" customHeight="1" x14ac:dyDescent="0.3">
      <c r="A75" s="12"/>
      <c r="B75" s="1"/>
      <c r="C75" s="14"/>
      <c r="D75" s="8"/>
      <c r="E75" s="81"/>
      <c r="F75" s="8"/>
      <c r="G75" s="8"/>
      <c r="H75" s="8"/>
      <c r="I75" s="8"/>
      <c r="J75" s="8"/>
      <c r="K75" s="1"/>
      <c r="L75" s="1"/>
      <c r="M75" s="1"/>
    </row>
    <row r="76" spans="1:13" ht="14.25" customHeight="1" x14ac:dyDescent="0.3">
      <c r="A76" s="12"/>
      <c r="B76" s="1"/>
      <c r="C76" s="14"/>
      <c r="D76" s="8"/>
      <c r="E76" s="81"/>
      <c r="F76" s="8"/>
      <c r="G76" s="8"/>
      <c r="H76" s="8"/>
      <c r="I76" s="8"/>
      <c r="J76" s="8"/>
      <c r="K76" s="1"/>
      <c r="L76" s="1"/>
      <c r="M76" s="1"/>
    </row>
    <row r="77" spans="1:13" ht="14.25" customHeight="1" x14ac:dyDescent="0.3">
      <c r="A77" s="12"/>
      <c r="B77" s="1"/>
      <c r="C77" s="14"/>
      <c r="D77" s="8"/>
      <c r="E77" s="81"/>
      <c r="F77" s="8"/>
      <c r="G77" s="8"/>
      <c r="H77" s="8"/>
      <c r="I77" s="8"/>
      <c r="J77" s="8"/>
      <c r="K77" s="1"/>
      <c r="L77" s="1"/>
      <c r="M77" s="1"/>
    </row>
    <row r="78" spans="1:13" ht="14.25" customHeight="1" x14ac:dyDescent="0.3">
      <c r="A78" s="12"/>
      <c r="B78" s="1"/>
      <c r="C78" s="14"/>
      <c r="D78" s="8"/>
      <c r="E78" s="81"/>
      <c r="F78" s="8"/>
      <c r="G78" s="8"/>
      <c r="H78" s="8"/>
      <c r="I78" s="8"/>
      <c r="J78" s="8"/>
      <c r="K78" s="1"/>
      <c r="L78" s="1"/>
      <c r="M78" s="1"/>
    </row>
    <row r="79" spans="1:13" ht="14.25" customHeight="1" x14ac:dyDescent="0.3">
      <c r="A79" s="12"/>
      <c r="B79" s="1"/>
      <c r="C79" s="14"/>
      <c r="D79" s="8"/>
      <c r="E79" s="81"/>
      <c r="F79" s="8"/>
      <c r="G79" s="8"/>
      <c r="H79" s="8"/>
      <c r="I79" s="8"/>
      <c r="J79" s="8"/>
      <c r="K79" s="1"/>
      <c r="L79" s="1"/>
      <c r="M79" s="1"/>
    </row>
    <row r="80" spans="1:13" ht="14.25" customHeight="1" x14ac:dyDescent="0.3">
      <c r="A80" s="12"/>
      <c r="B80" s="1"/>
      <c r="C80" s="14"/>
      <c r="D80" s="8"/>
      <c r="E80" s="81"/>
      <c r="F80" s="8"/>
      <c r="G80" s="8"/>
      <c r="H80" s="8"/>
      <c r="I80" s="8"/>
      <c r="J80" s="8"/>
      <c r="K80" s="1"/>
      <c r="L80" s="1"/>
      <c r="M80" s="1"/>
    </row>
    <row r="81" spans="1:13" ht="14.25" customHeight="1" x14ac:dyDescent="0.3">
      <c r="A81" s="12"/>
      <c r="B81" s="1"/>
      <c r="C81" s="14"/>
      <c r="D81" s="8"/>
      <c r="E81" s="81"/>
      <c r="F81" s="8"/>
      <c r="G81" s="8"/>
      <c r="H81" s="8"/>
      <c r="I81" s="8"/>
      <c r="J81" s="8"/>
      <c r="K81" s="1"/>
      <c r="L81" s="1"/>
      <c r="M81" s="1"/>
    </row>
    <row r="82" spans="1:13" ht="14.25" customHeight="1" x14ac:dyDescent="0.3">
      <c r="A82" s="12"/>
      <c r="B82" s="1"/>
      <c r="C82" s="14"/>
      <c r="D82" s="8"/>
      <c r="E82" s="81"/>
      <c r="F82" s="8"/>
      <c r="G82" s="8"/>
      <c r="H82" s="8"/>
      <c r="I82" s="8"/>
      <c r="J82" s="8"/>
      <c r="K82" s="1"/>
      <c r="L82" s="1"/>
      <c r="M82" s="1"/>
    </row>
    <row r="83" spans="1:13" ht="14.25" customHeight="1" x14ac:dyDescent="0.3">
      <c r="A83" s="12"/>
      <c r="B83" s="1"/>
      <c r="C83" s="14"/>
      <c r="D83" s="8"/>
      <c r="E83" s="81"/>
      <c r="F83" s="8"/>
      <c r="G83" s="8"/>
      <c r="H83" s="8"/>
      <c r="I83" s="8"/>
      <c r="J83" s="8"/>
      <c r="K83" s="1"/>
      <c r="L83" s="1"/>
      <c r="M83" s="1"/>
    </row>
    <row r="84" spans="1:13" ht="14.25" customHeight="1" x14ac:dyDescent="0.3">
      <c r="A84" s="12"/>
      <c r="B84" s="1"/>
      <c r="C84" s="14"/>
      <c r="D84" s="8"/>
      <c r="E84" s="81"/>
      <c r="F84" s="8"/>
      <c r="G84" s="8"/>
      <c r="H84" s="8"/>
      <c r="I84" s="8"/>
      <c r="J84" s="8"/>
      <c r="K84" s="1"/>
      <c r="L84" s="1"/>
      <c r="M84" s="1"/>
    </row>
    <row r="85" spans="1:13" ht="14.25" customHeight="1" x14ac:dyDescent="0.3">
      <c r="A85" s="12"/>
      <c r="B85" s="1"/>
      <c r="C85" s="14"/>
      <c r="D85" s="8"/>
      <c r="E85" s="81"/>
      <c r="F85" s="8"/>
      <c r="G85" s="8"/>
      <c r="H85" s="8"/>
      <c r="I85" s="8"/>
      <c r="J85" s="8"/>
      <c r="K85" s="1"/>
      <c r="L85" s="1"/>
      <c r="M85" s="1"/>
    </row>
    <row r="86" spans="1:13" ht="14.25" customHeight="1" x14ac:dyDescent="0.3">
      <c r="A86" s="12"/>
      <c r="B86" s="1"/>
      <c r="C86" s="14"/>
      <c r="D86" s="8"/>
      <c r="E86" s="81"/>
      <c r="F86" s="8"/>
      <c r="G86" s="8"/>
      <c r="H86" s="8"/>
      <c r="I86" s="8"/>
      <c r="J86" s="8"/>
      <c r="K86" s="1"/>
      <c r="L86" s="1"/>
      <c r="M86" s="1"/>
    </row>
    <row r="87" spans="1:13" ht="14.25" customHeight="1" x14ac:dyDescent="0.3">
      <c r="A87" s="12"/>
      <c r="B87" s="1"/>
      <c r="C87" s="14"/>
      <c r="D87" s="8"/>
      <c r="E87" s="81"/>
      <c r="F87" s="8"/>
      <c r="G87" s="8"/>
      <c r="H87" s="8"/>
      <c r="I87" s="8"/>
      <c r="J87" s="8"/>
      <c r="K87" s="1"/>
      <c r="L87" s="1"/>
      <c r="M87" s="1"/>
    </row>
    <row r="88" spans="1:13" ht="14.25" customHeight="1" x14ac:dyDescent="0.3">
      <c r="A88" s="12"/>
      <c r="B88" s="1"/>
      <c r="C88" s="14"/>
      <c r="D88" s="8"/>
      <c r="E88" s="81"/>
      <c r="F88" s="8"/>
      <c r="G88" s="8"/>
      <c r="H88" s="8"/>
      <c r="I88" s="8"/>
      <c r="J88" s="8"/>
      <c r="K88" s="1"/>
      <c r="L88" s="1"/>
      <c r="M88" s="1"/>
    </row>
    <row r="89" spans="1:13" ht="14.25" customHeight="1" x14ac:dyDescent="0.3">
      <c r="A89" s="12"/>
      <c r="B89" s="1"/>
      <c r="C89" s="14"/>
      <c r="D89" s="8"/>
      <c r="E89" s="81"/>
      <c r="F89" s="8"/>
      <c r="G89" s="8"/>
      <c r="H89" s="8"/>
      <c r="I89" s="8"/>
      <c r="J89" s="8"/>
      <c r="K89" s="1"/>
      <c r="L89" s="1"/>
      <c r="M89" s="1"/>
    </row>
    <row r="90" spans="1:13" ht="14.25" customHeight="1" x14ac:dyDescent="0.3">
      <c r="A90" s="12"/>
      <c r="B90" s="1"/>
      <c r="C90" s="14"/>
      <c r="D90" s="8"/>
      <c r="E90" s="81"/>
      <c r="F90" s="8"/>
      <c r="G90" s="8"/>
      <c r="H90" s="8"/>
      <c r="I90" s="8"/>
      <c r="J90" s="8"/>
      <c r="K90" s="1"/>
      <c r="L90" s="1"/>
      <c r="M90" s="1"/>
    </row>
    <row r="91" spans="1:13" ht="14.25" customHeight="1" x14ac:dyDescent="0.3">
      <c r="A91" s="12"/>
      <c r="B91" s="1"/>
      <c r="C91" s="14"/>
      <c r="D91" s="8"/>
      <c r="E91" s="81"/>
      <c r="F91" s="8"/>
      <c r="G91" s="8"/>
      <c r="H91" s="8"/>
      <c r="I91" s="8"/>
      <c r="J91" s="8"/>
      <c r="K91" s="1"/>
      <c r="L91" s="1"/>
      <c r="M91" s="1"/>
    </row>
    <row r="92" spans="1:13" ht="14.25" customHeight="1" x14ac:dyDescent="0.3">
      <c r="A92" s="12"/>
      <c r="B92" s="1"/>
      <c r="C92" s="14"/>
      <c r="D92" s="8"/>
      <c r="E92" s="81"/>
      <c r="F92" s="8"/>
      <c r="G92" s="8"/>
      <c r="H92" s="8"/>
      <c r="I92" s="8"/>
      <c r="J92" s="8"/>
      <c r="K92" s="1"/>
      <c r="L92" s="1"/>
      <c r="M92" s="1"/>
    </row>
    <row r="93" spans="1:13" ht="14.25" customHeight="1" x14ac:dyDescent="0.3">
      <c r="A93" s="12"/>
      <c r="B93" s="1"/>
      <c r="C93" s="14"/>
      <c r="D93" s="8"/>
      <c r="E93" s="81"/>
      <c r="F93" s="8"/>
      <c r="G93" s="8"/>
      <c r="H93" s="8"/>
      <c r="I93" s="8"/>
      <c r="J93" s="8"/>
      <c r="K93" s="1"/>
      <c r="L93" s="1"/>
      <c r="M93" s="1"/>
    </row>
    <row r="94" spans="1:13" ht="14.25" customHeight="1" x14ac:dyDescent="0.3">
      <c r="A94" s="12"/>
      <c r="B94" s="1"/>
      <c r="C94" s="14"/>
      <c r="D94" s="8"/>
      <c r="E94" s="81"/>
      <c r="F94" s="8"/>
      <c r="G94" s="8"/>
      <c r="H94" s="8"/>
      <c r="I94" s="8"/>
      <c r="J94" s="8"/>
      <c r="K94" s="1"/>
      <c r="L94" s="1"/>
      <c r="M94" s="1"/>
    </row>
    <row r="95" spans="1:13" ht="14.25" customHeight="1" x14ac:dyDescent="0.3">
      <c r="A95" s="12"/>
      <c r="B95" s="1"/>
      <c r="C95" s="14"/>
      <c r="D95" s="8"/>
      <c r="E95" s="81"/>
      <c r="F95" s="8"/>
      <c r="G95" s="8"/>
      <c r="H95" s="8"/>
      <c r="I95" s="8"/>
      <c r="J95" s="8"/>
      <c r="K95" s="1"/>
      <c r="L95" s="1"/>
      <c r="M95" s="1"/>
    </row>
    <row r="96" spans="1:13" ht="14.25" customHeight="1" x14ac:dyDescent="0.3">
      <c r="A96" s="12"/>
      <c r="B96" s="1"/>
      <c r="C96" s="14"/>
      <c r="D96" s="8"/>
      <c r="E96" s="81"/>
      <c r="F96" s="8"/>
      <c r="G96" s="8"/>
      <c r="H96" s="8"/>
      <c r="I96" s="8"/>
      <c r="J96" s="8"/>
      <c r="K96" s="1"/>
      <c r="L96" s="1"/>
      <c r="M96" s="1"/>
    </row>
    <row r="97" spans="1:13" ht="14.25" customHeight="1" x14ac:dyDescent="0.3">
      <c r="A97" s="12"/>
      <c r="B97" s="1"/>
      <c r="C97" s="14"/>
      <c r="D97" s="8"/>
      <c r="E97" s="81"/>
      <c r="F97" s="8"/>
      <c r="G97" s="8"/>
      <c r="H97" s="8"/>
      <c r="I97" s="8"/>
      <c r="J97" s="8"/>
      <c r="K97" s="1"/>
      <c r="L97" s="1"/>
      <c r="M97" s="1"/>
    </row>
    <row r="98" spans="1:13" ht="14.25" customHeight="1" x14ac:dyDescent="0.3">
      <c r="A98" s="12"/>
      <c r="B98" s="1"/>
      <c r="C98" s="14"/>
      <c r="D98" s="8"/>
      <c r="E98" s="81"/>
      <c r="F98" s="8"/>
      <c r="G98" s="8"/>
      <c r="H98" s="8"/>
      <c r="I98" s="8"/>
      <c r="J98" s="8"/>
      <c r="K98" s="1"/>
      <c r="L98" s="1"/>
      <c r="M98" s="1"/>
    </row>
    <row r="99" spans="1:13" ht="14.25" customHeight="1" x14ac:dyDescent="0.3">
      <c r="A99" s="12"/>
      <c r="B99" s="1"/>
      <c r="C99" s="14"/>
      <c r="D99" s="8"/>
      <c r="E99" s="81"/>
      <c r="F99" s="8"/>
      <c r="G99" s="8"/>
      <c r="H99" s="8"/>
      <c r="I99" s="8"/>
      <c r="J99" s="8"/>
      <c r="K99" s="1"/>
      <c r="L99" s="1"/>
      <c r="M99" s="1"/>
    </row>
    <row r="100" spans="1:13" ht="14.25" customHeight="1" x14ac:dyDescent="0.3">
      <c r="A100" s="12"/>
      <c r="B100" s="1"/>
      <c r="C100" s="14"/>
      <c r="D100" s="8"/>
      <c r="E100" s="81"/>
      <c r="F100" s="8"/>
      <c r="G100" s="8"/>
      <c r="H100" s="8"/>
      <c r="I100" s="8"/>
      <c r="J100" s="8"/>
      <c r="K100" s="1"/>
      <c r="L100" s="1"/>
      <c r="M100" s="1"/>
    </row>
    <row r="101" spans="1:13" ht="14.25" customHeight="1" x14ac:dyDescent="0.3">
      <c r="A101" s="12"/>
      <c r="B101" s="1"/>
      <c r="C101" s="14"/>
      <c r="D101" s="8"/>
      <c r="E101" s="81"/>
      <c r="F101" s="8"/>
      <c r="G101" s="8"/>
      <c r="H101" s="8"/>
      <c r="I101" s="8"/>
      <c r="J101" s="8"/>
      <c r="K101" s="1"/>
      <c r="L101" s="1"/>
      <c r="M101" s="1"/>
    </row>
    <row r="102" spans="1:13" ht="14.25" customHeight="1" x14ac:dyDescent="0.3">
      <c r="A102" s="12"/>
      <c r="B102" s="1"/>
      <c r="C102" s="14"/>
      <c r="D102" s="8"/>
      <c r="E102" s="81"/>
      <c r="F102" s="8"/>
      <c r="G102" s="8"/>
      <c r="H102" s="8"/>
      <c r="I102" s="8"/>
      <c r="J102" s="8"/>
      <c r="K102" s="1"/>
      <c r="L102" s="1"/>
      <c r="M102" s="1"/>
    </row>
    <row r="103" spans="1:13" ht="14.25" customHeight="1" x14ac:dyDescent="0.3">
      <c r="A103" s="12"/>
      <c r="B103" s="1"/>
      <c r="C103" s="14"/>
      <c r="D103" s="8"/>
      <c r="E103" s="81"/>
      <c r="F103" s="8"/>
      <c r="G103" s="8"/>
      <c r="H103" s="8"/>
      <c r="I103" s="8"/>
      <c r="J103" s="8"/>
      <c r="K103" s="1"/>
      <c r="L103" s="1"/>
      <c r="M103" s="1"/>
    </row>
    <row r="104" spans="1:13" ht="14.25" customHeight="1" x14ac:dyDescent="0.3">
      <c r="A104" s="12"/>
      <c r="B104" s="1"/>
      <c r="C104" s="14"/>
      <c r="D104" s="8"/>
      <c r="E104" s="81"/>
      <c r="F104" s="8"/>
      <c r="G104" s="8"/>
      <c r="H104" s="8"/>
      <c r="I104" s="8"/>
      <c r="J104" s="8"/>
      <c r="K104" s="1"/>
      <c r="L104" s="1"/>
      <c r="M104" s="1"/>
    </row>
    <row r="105" spans="1:13" ht="14.25" customHeight="1" x14ac:dyDescent="0.3">
      <c r="A105" s="12"/>
      <c r="B105" s="1"/>
      <c r="C105" s="14"/>
      <c r="D105" s="8"/>
      <c r="E105" s="81"/>
      <c r="F105" s="8"/>
      <c r="G105" s="8"/>
      <c r="H105" s="8"/>
      <c r="I105" s="8"/>
      <c r="J105" s="8"/>
      <c r="K105" s="1"/>
      <c r="L105" s="1"/>
      <c r="M105" s="1"/>
    </row>
    <row r="106" spans="1:13" ht="14.25" customHeight="1" x14ac:dyDescent="0.3">
      <c r="A106" s="12"/>
      <c r="B106" s="1"/>
      <c r="C106" s="14"/>
      <c r="D106" s="8"/>
      <c r="E106" s="81"/>
      <c r="F106" s="8"/>
      <c r="G106" s="8"/>
      <c r="H106" s="8"/>
      <c r="I106" s="8"/>
      <c r="J106" s="8"/>
      <c r="K106" s="1"/>
      <c r="L106" s="1"/>
      <c r="M106" s="1"/>
    </row>
    <row r="107" spans="1:13" ht="14.25" customHeight="1" x14ac:dyDescent="0.3">
      <c r="A107" s="12"/>
      <c r="B107" s="1"/>
      <c r="C107" s="14"/>
      <c r="D107" s="8"/>
      <c r="E107" s="81"/>
      <c r="F107" s="8"/>
      <c r="G107" s="8"/>
      <c r="H107" s="8"/>
      <c r="I107" s="8"/>
      <c r="J107" s="8"/>
      <c r="K107" s="1"/>
      <c r="L107" s="1"/>
      <c r="M107" s="1"/>
    </row>
    <row r="108" spans="1:13" ht="14.25" customHeight="1" x14ac:dyDescent="0.3">
      <c r="A108" s="12"/>
      <c r="B108" s="1"/>
      <c r="C108" s="14"/>
      <c r="D108" s="8"/>
      <c r="E108" s="81"/>
      <c r="F108" s="8"/>
      <c r="G108" s="8"/>
      <c r="H108" s="8"/>
      <c r="I108" s="8"/>
      <c r="J108" s="8"/>
      <c r="K108" s="1"/>
      <c r="L108" s="1"/>
      <c r="M108" s="1"/>
    </row>
    <row r="109" spans="1:13" ht="14.25" customHeight="1" x14ac:dyDescent="0.3">
      <c r="A109" s="12"/>
      <c r="B109" s="1"/>
      <c r="C109" s="14"/>
      <c r="D109" s="8"/>
      <c r="E109" s="81"/>
      <c r="F109" s="8"/>
      <c r="G109" s="8"/>
      <c r="H109" s="8"/>
      <c r="I109" s="8"/>
      <c r="J109" s="8"/>
      <c r="K109" s="1"/>
      <c r="L109" s="1"/>
      <c r="M109" s="1"/>
    </row>
    <row r="110" spans="1:13" ht="14.25" customHeight="1" x14ac:dyDescent="0.3">
      <c r="A110" s="12"/>
      <c r="B110" s="1"/>
      <c r="C110" s="14"/>
      <c r="D110" s="8"/>
      <c r="E110" s="81"/>
      <c r="F110" s="8"/>
      <c r="G110" s="8"/>
      <c r="H110" s="8"/>
      <c r="I110" s="8"/>
      <c r="J110" s="8"/>
      <c r="K110" s="1"/>
      <c r="L110" s="1"/>
      <c r="M110" s="1"/>
    </row>
    <row r="111" spans="1:13" ht="14.25" customHeight="1" x14ac:dyDescent="0.3">
      <c r="A111" s="12"/>
      <c r="B111" s="1"/>
      <c r="C111" s="14"/>
      <c r="D111" s="8"/>
      <c r="E111" s="81"/>
      <c r="F111" s="8"/>
      <c r="G111" s="8"/>
      <c r="H111" s="8"/>
      <c r="I111" s="8"/>
      <c r="J111" s="8"/>
      <c r="K111" s="1"/>
      <c r="L111" s="1"/>
      <c r="M111" s="1"/>
    </row>
    <row r="112" spans="1:13" ht="14.25" customHeight="1" x14ac:dyDescent="0.3">
      <c r="A112" s="12"/>
      <c r="B112" s="1"/>
      <c r="C112" s="14"/>
      <c r="D112" s="8"/>
      <c r="E112" s="81"/>
      <c r="F112" s="8"/>
      <c r="G112" s="8"/>
      <c r="H112" s="8"/>
      <c r="I112" s="8"/>
      <c r="J112" s="8"/>
      <c r="K112" s="1"/>
      <c r="L112" s="1"/>
      <c r="M112" s="1"/>
    </row>
    <row r="113" spans="1:13" ht="14.25" customHeight="1" x14ac:dyDescent="0.3">
      <c r="A113" s="12"/>
      <c r="B113" s="1"/>
      <c r="C113" s="14"/>
      <c r="D113" s="8"/>
      <c r="E113" s="81"/>
      <c r="F113" s="8"/>
      <c r="G113" s="8"/>
      <c r="H113" s="8"/>
      <c r="I113" s="8"/>
      <c r="J113" s="8"/>
      <c r="K113" s="1"/>
      <c r="L113" s="1"/>
      <c r="M113" s="1"/>
    </row>
    <row r="114" spans="1:13" ht="14.25" customHeight="1" x14ac:dyDescent="0.3">
      <c r="A114" s="12"/>
      <c r="B114" s="1"/>
      <c r="C114" s="14"/>
      <c r="D114" s="8"/>
      <c r="E114" s="81"/>
      <c r="F114" s="8"/>
      <c r="G114" s="8"/>
      <c r="H114" s="8"/>
      <c r="I114" s="8"/>
      <c r="J114" s="8"/>
      <c r="K114" s="1"/>
      <c r="L114" s="1"/>
      <c r="M114" s="1"/>
    </row>
    <row r="115" spans="1:13" ht="14.25" customHeight="1" x14ac:dyDescent="0.3">
      <c r="A115" s="12"/>
      <c r="B115" s="1"/>
      <c r="C115" s="14"/>
      <c r="D115" s="8"/>
      <c r="E115" s="81"/>
      <c r="F115" s="8"/>
      <c r="G115" s="8"/>
      <c r="H115" s="8"/>
      <c r="I115" s="8"/>
      <c r="J115" s="8"/>
      <c r="K115" s="1"/>
      <c r="L115" s="1"/>
      <c r="M115" s="1"/>
    </row>
    <row r="116" spans="1:13" ht="14.25" customHeight="1" x14ac:dyDescent="0.3">
      <c r="A116" s="12"/>
      <c r="B116" s="1"/>
      <c r="C116" s="14"/>
      <c r="D116" s="8"/>
      <c r="E116" s="81"/>
      <c r="F116" s="8"/>
      <c r="G116" s="8"/>
      <c r="H116" s="8"/>
      <c r="I116" s="8"/>
      <c r="J116" s="8"/>
      <c r="K116" s="1"/>
      <c r="L116" s="1"/>
      <c r="M116" s="1"/>
    </row>
    <row r="117" spans="1:13" ht="14.25" customHeight="1" x14ac:dyDescent="0.3">
      <c r="A117" s="12"/>
      <c r="B117" s="1"/>
      <c r="C117" s="14"/>
      <c r="D117" s="8"/>
      <c r="E117" s="81"/>
      <c r="F117" s="8"/>
      <c r="G117" s="8"/>
      <c r="H117" s="8"/>
      <c r="I117" s="8"/>
      <c r="J117" s="8"/>
      <c r="K117" s="1"/>
      <c r="L117" s="1"/>
      <c r="M117" s="1"/>
    </row>
    <row r="118" spans="1:13" ht="14.25" customHeight="1" x14ac:dyDescent="0.3">
      <c r="A118" s="12"/>
      <c r="B118" s="1"/>
      <c r="C118" s="14"/>
      <c r="D118" s="8"/>
      <c r="E118" s="81"/>
      <c r="F118" s="8"/>
      <c r="G118" s="8"/>
      <c r="H118" s="8"/>
      <c r="I118" s="8"/>
      <c r="J118" s="8"/>
      <c r="K118" s="1"/>
      <c r="L118" s="1"/>
      <c r="M118" s="1"/>
    </row>
    <row r="119" spans="1:13" ht="14.25" customHeight="1" x14ac:dyDescent="0.3">
      <c r="A119" s="12"/>
      <c r="B119" s="1"/>
      <c r="C119" s="14"/>
      <c r="D119" s="8"/>
      <c r="E119" s="81"/>
      <c r="F119" s="8"/>
      <c r="G119" s="8"/>
      <c r="H119" s="8"/>
      <c r="I119" s="8"/>
      <c r="J119" s="8"/>
      <c r="K119" s="1"/>
      <c r="L119" s="1"/>
      <c r="M119" s="1"/>
    </row>
    <row r="120" spans="1:13" ht="14.25" customHeight="1" x14ac:dyDescent="0.3">
      <c r="A120" s="12"/>
      <c r="B120" s="1"/>
      <c r="C120" s="14"/>
      <c r="D120" s="8"/>
      <c r="E120" s="81"/>
      <c r="F120" s="8"/>
      <c r="G120" s="8"/>
      <c r="H120" s="8"/>
      <c r="I120" s="8"/>
      <c r="J120" s="8"/>
      <c r="K120" s="1"/>
      <c r="L120" s="1"/>
      <c r="M120" s="1"/>
    </row>
    <row r="121" spans="1:13" ht="14.25" customHeight="1" x14ac:dyDescent="0.3">
      <c r="A121" s="12"/>
      <c r="B121" s="1"/>
      <c r="C121" s="14"/>
      <c r="D121" s="8"/>
      <c r="E121" s="81"/>
      <c r="F121" s="8"/>
      <c r="G121" s="8"/>
      <c r="H121" s="8"/>
      <c r="I121" s="8"/>
      <c r="J121" s="8"/>
      <c r="K121" s="1"/>
      <c r="L121" s="1"/>
      <c r="M121" s="1"/>
    </row>
    <row r="122" spans="1:13" ht="14.25" customHeight="1" x14ac:dyDescent="0.3">
      <c r="A122" s="12"/>
      <c r="B122" s="1"/>
      <c r="C122" s="14"/>
      <c r="D122" s="8"/>
      <c r="E122" s="81"/>
      <c r="F122" s="8"/>
      <c r="G122" s="8"/>
      <c r="H122" s="8"/>
      <c r="I122" s="8"/>
      <c r="J122" s="8"/>
      <c r="K122" s="1"/>
      <c r="L122" s="1"/>
      <c r="M122" s="1"/>
    </row>
    <row r="123" spans="1:13" ht="14.25" customHeight="1" x14ac:dyDescent="0.3">
      <c r="A123" s="12"/>
      <c r="B123" s="1"/>
      <c r="C123" s="14"/>
      <c r="D123" s="8"/>
      <c r="E123" s="81"/>
      <c r="F123" s="8"/>
      <c r="G123" s="8"/>
      <c r="H123" s="8"/>
      <c r="I123" s="8"/>
      <c r="J123" s="8"/>
      <c r="K123" s="1"/>
      <c r="L123" s="1"/>
      <c r="M123" s="1"/>
    </row>
    <row r="124" spans="1:13" ht="14.25" customHeight="1" x14ac:dyDescent="0.3">
      <c r="A124" s="12"/>
      <c r="B124" s="1"/>
      <c r="C124" s="14"/>
      <c r="D124" s="8"/>
      <c r="E124" s="81"/>
      <c r="F124" s="8"/>
      <c r="G124" s="8"/>
      <c r="H124" s="8"/>
      <c r="I124" s="8"/>
      <c r="J124" s="8"/>
      <c r="K124" s="1"/>
      <c r="L124" s="1"/>
      <c r="M124" s="1"/>
    </row>
    <row r="125" spans="1:13" ht="14.25" customHeight="1" x14ac:dyDescent="0.3">
      <c r="A125" s="12"/>
      <c r="B125" s="1"/>
      <c r="C125" s="14"/>
      <c r="D125" s="8"/>
      <c r="E125" s="81"/>
      <c r="F125" s="8"/>
      <c r="G125" s="8"/>
      <c r="H125" s="8"/>
      <c r="I125" s="8"/>
      <c r="J125" s="8"/>
      <c r="K125" s="1"/>
      <c r="L125" s="1"/>
      <c r="M125" s="1"/>
    </row>
    <row r="126" spans="1:13" ht="14.25" customHeight="1" x14ac:dyDescent="0.3">
      <c r="A126" s="12"/>
      <c r="B126" s="1"/>
      <c r="C126" s="14"/>
      <c r="D126" s="8"/>
      <c r="E126" s="81"/>
      <c r="F126" s="8"/>
      <c r="G126" s="8"/>
      <c r="H126" s="8"/>
      <c r="I126" s="8"/>
      <c r="J126" s="8"/>
      <c r="K126" s="1"/>
      <c r="L126" s="1"/>
      <c r="M126" s="1"/>
    </row>
    <row r="127" spans="1:13" ht="14.25" customHeight="1" x14ac:dyDescent="0.3">
      <c r="A127" s="12"/>
      <c r="B127" s="1"/>
      <c r="C127" s="14"/>
      <c r="D127" s="8"/>
      <c r="E127" s="81"/>
      <c r="F127" s="8"/>
      <c r="G127" s="8"/>
      <c r="H127" s="8"/>
      <c r="I127" s="8"/>
      <c r="J127" s="8"/>
      <c r="K127" s="1"/>
      <c r="L127" s="1"/>
      <c r="M127" s="1"/>
    </row>
    <row r="128" spans="1:13" ht="14.25" customHeight="1" x14ac:dyDescent="0.3">
      <c r="A128" s="12"/>
      <c r="B128" s="1"/>
      <c r="C128" s="14"/>
      <c r="D128" s="8"/>
      <c r="E128" s="81"/>
      <c r="F128" s="8"/>
      <c r="G128" s="8"/>
      <c r="H128" s="8"/>
      <c r="I128" s="8"/>
      <c r="J128" s="8"/>
      <c r="K128" s="1"/>
      <c r="L128" s="1"/>
      <c r="M128" s="1"/>
    </row>
    <row r="129" spans="1:13" ht="14.25" customHeight="1" x14ac:dyDescent="0.3">
      <c r="A129" s="12"/>
      <c r="B129" s="1"/>
      <c r="C129" s="14"/>
      <c r="D129" s="8"/>
      <c r="E129" s="81"/>
      <c r="F129" s="8"/>
      <c r="G129" s="8"/>
      <c r="H129" s="8"/>
      <c r="I129" s="8"/>
      <c r="J129" s="8"/>
      <c r="K129" s="1"/>
      <c r="L129" s="1"/>
      <c r="M129" s="1"/>
    </row>
    <row r="130" spans="1:13" ht="14.25" customHeight="1" x14ac:dyDescent="0.3">
      <c r="A130" s="12"/>
      <c r="B130" s="1"/>
      <c r="C130" s="14"/>
      <c r="D130" s="8"/>
      <c r="E130" s="81"/>
      <c r="F130" s="8"/>
      <c r="G130" s="8"/>
      <c r="H130" s="8"/>
      <c r="I130" s="8"/>
      <c r="J130" s="8"/>
      <c r="K130" s="1"/>
      <c r="L130" s="1"/>
      <c r="M130" s="1"/>
    </row>
    <row r="131" spans="1:13" ht="14.25" customHeight="1" x14ac:dyDescent="0.3">
      <c r="A131" s="12"/>
      <c r="B131" s="1"/>
      <c r="C131" s="14"/>
      <c r="D131" s="8"/>
      <c r="E131" s="81"/>
      <c r="F131" s="8"/>
      <c r="G131" s="8"/>
      <c r="H131" s="8"/>
      <c r="I131" s="8"/>
      <c r="J131" s="8"/>
      <c r="K131" s="1"/>
      <c r="L131" s="1"/>
      <c r="M131" s="1"/>
    </row>
    <row r="132" spans="1:13" ht="14.25" customHeight="1" x14ac:dyDescent="0.3">
      <c r="A132" s="12"/>
      <c r="B132" s="1"/>
      <c r="C132" s="14"/>
      <c r="D132" s="8"/>
      <c r="E132" s="81"/>
      <c r="F132" s="8"/>
      <c r="G132" s="8"/>
      <c r="H132" s="8"/>
      <c r="I132" s="8"/>
      <c r="J132" s="8"/>
      <c r="K132" s="1"/>
      <c r="L132" s="1"/>
      <c r="M132" s="1"/>
    </row>
    <row r="133" spans="1:13" ht="14.25" customHeight="1" x14ac:dyDescent="0.3">
      <c r="A133" s="12"/>
      <c r="B133" s="1"/>
      <c r="C133" s="14"/>
      <c r="D133" s="8"/>
      <c r="E133" s="81"/>
      <c r="F133" s="8"/>
      <c r="G133" s="8"/>
      <c r="H133" s="8"/>
      <c r="I133" s="8"/>
      <c r="J133" s="8"/>
      <c r="K133" s="1"/>
      <c r="L133" s="1"/>
      <c r="M133" s="1"/>
    </row>
    <row r="134" spans="1:13" ht="14.25" customHeight="1" x14ac:dyDescent="0.3">
      <c r="A134" s="12"/>
      <c r="B134" s="1"/>
      <c r="C134" s="14"/>
      <c r="D134" s="8"/>
      <c r="E134" s="81"/>
      <c r="F134" s="8"/>
      <c r="G134" s="8"/>
      <c r="H134" s="8"/>
      <c r="I134" s="8"/>
      <c r="J134" s="8"/>
      <c r="K134" s="1"/>
      <c r="L134" s="1"/>
      <c r="M134" s="1"/>
    </row>
    <row r="135" spans="1:13" ht="14.25" customHeight="1" x14ac:dyDescent="0.3">
      <c r="A135" s="12"/>
      <c r="B135" s="1"/>
      <c r="C135" s="14"/>
      <c r="D135" s="8"/>
      <c r="E135" s="81"/>
      <c r="F135" s="8"/>
      <c r="G135" s="8"/>
      <c r="H135" s="8"/>
      <c r="I135" s="8"/>
      <c r="J135" s="8"/>
      <c r="K135" s="1"/>
      <c r="L135" s="1"/>
      <c r="M135" s="1"/>
    </row>
    <row r="136" spans="1:13" ht="14.25" customHeight="1" x14ac:dyDescent="0.3">
      <c r="A136" s="12"/>
      <c r="B136" s="1"/>
      <c r="C136" s="14"/>
      <c r="D136" s="8"/>
      <c r="E136" s="81"/>
      <c r="F136" s="8"/>
      <c r="G136" s="8"/>
      <c r="H136" s="8"/>
      <c r="I136" s="8"/>
      <c r="J136" s="8"/>
      <c r="K136" s="1"/>
      <c r="L136" s="1"/>
      <c r="M136" s="1"/>
    </row>
    <row r="137" spans="1:13" ht="14.25" customHeight="1" x14ac:dyDescent="0.3">
      <c r="A137" s="12"/>
      <c r="B137" s="1"/>
      <c r="C137" s="14"/>
      <c r="D137" s="8"/>
      <c r="E137" s="81"/>
      <c r="F137" s="8"/>
      <c r="G137" s="8"/>
      <c r="H137" s="8"/>
      <c r="I137" s="8"/>
      <c r="J137" s="8"/>
      <c r="K137" s="1"/>
      <c r="L137" s="1"/>
      <c r="M137" s="1"/>
    </row>
    <row r="138" spans="1:13" ht="14.25" customHeight="1" x14ac:dyDescent="0.3">
      <c r="A138" s="12"/>
      <c r="B138" s="1"/>
      <c r="C138" s="14"/>
      <c r="D138" s="8"/>
      <c r="E138" s="81"/>
      <c r="F138" s="8"/>
      <c r="G138" s="8"/>
      <c r="H138" s="8"/>
      <c r="I138" s="8"/>
      <c r="J138" s="8"/>
      <c r="K138" s="1"/>
      <c r="L138" s="1"/>
      <c r="M138" s="1"/>
    </row>
    <row r="139" spans="1:13" ht="14.25" customHeight="1" x14ac:dyDescent="0.3">
      <c r="A139" s="12"/>
      <c r="B139" s="1"/>
      <c r="C139" s="14"/>
      <c r="D139" s="8"/>
      <c r="E139" s="81"/>
      <c r="F139" s="8"/>
      <c r="G139" s="8"/>
      <c r="H139" s="8"/>
      <c r="I139" s="8"/>
      <c r="J139" s="8"/>
      <c r="K139" s="1"/>
      <c r="L139" s="1"/>
      <c r="M139" s="1"/>
    </row>
    <row r="140" spans="1:13" ht="14.25" customHeight="1" x14ac:dyDescent="0.3">
      <c r="A140" s="12"/>
      <c r="B140" s="1"/>
      <c r="C140" s="14"/>
      <c r="D140" s="8"/>
      <c r="E140" s="81"/>
      <c r="F140" s="8"/>
      <c r="G140" s="8"/>
      <c r="H140" s="8"/>
      <c r="I140" s="8"/>
      <c r="J140" s="8"/>
      <c r="K140" s="1"/>
      <c r="L140" s="1"/>
      <c r="M140" s="1"/>
    </row>
    <row r="141" spans="1:13" ht="14.25" customHeight="1" x14ac:dyDescent="0.3">
      <c r="A141" s="12"/>
      <c r="B141" s="1"/>
      <c r="C141" s="14"/>
      <c r="D141" s="8"/>
      <c r="E141" s="81"/>
      <c r="F141" s="8"/>
      <c r="G141" s="8"/>
      <c r="H141" s="8"/>
      <c r="I141" s="8"/>
      <c r="J141" s="8"/>
      <c r="K141" s="1"/>
      <c r="L141" s="1"/>
      <c r="M141" s="1"/>
    </row>
    <row r="142" spans="1:13" ht="14.25" customHeight="1" x14ac:dyDescent="0.3">
      <c r="A142" s="12"/>
      <c r="B142" s="1"/>
      <c r="C142" s="14"/>
      <c r="D142" s="8"/>
      <c r="E142" s="81"/>
      <c r="F142" s="8"/>
      <c r="G142" s="8"/>
      <c r="H142" s="8"/>
      <c r="I142" s="8"/>
      <c r="J142" s="8"/>
      <c r="K142" s="1"/>
      <c r="L142" s="1"/>
      <c r="M142" s="1"/>
    </row>
    <row r="143" spans="1:13" ht="14.25" customHeight="1" x14ac:dyDescent="0.3">
      <c r="A143" s="12"/>
      <c r="B143" s="1"/>
      <c r="C143" s="14"/>
      <c r="D143" s="8"/>
      <c r="E143" s="81"/>
      <c r="F143" s="8"/>
      <c r="G143" s="8"/>
      <c r="H143" s="8"/>
      <c r="I143" s="8"/>
      <c r="J143" s="8"/>
      <c r="K143" s="1"/>
      <c r="L143" s="1"/>
      <c r="M143" s="1"/>
    </row>
    <row r="144" spans="1:13" ht="14.25" customHeight="1" x14ac:dyDescent="0.3">
      <c r="A144" s="12"/>
      <c r="B144" s="1"/>
      <c r="C144" s="14"/>
      <c r="D144" s="8"/>
      <c r="E144" s="81"/>
      <c r="F144" s="8"/>
      <c r="G144" s="8"/>
      <c r="H144" s="8"/>
      <c r="I144" s="8"/>
      <c r="J144" s="8"/>
      <c r="K144" s="1"/>
      <c r="L144" s="1"/>
      <c r="M144" s="1"/>
    </row>
    <row r="145" spans="1:13" ht="14.25" customHeight="1" x14ac:dyDescent="0.3">
      <c r="A145" s="12"/>
      <c r="B145" s="1"/>
      <c r="C145" s="14"/>
      <c r="D145" s="8"/>
      <c r="E145" s="81"/>
      <c r="F145" s="8"/>
      <c r="G145" s="8"/>
      <c r="H145" s="8"/>
      <c r="I145" s="8"/>
      <c r="J145" s="8"/>
      <c r="K145" s="1"/>
      <c r="L145" s="1"/>
      <c r="M145" s="1"/>
    </row>
    <row r="146" spans="1:13" ht="14.25" customHeight="1" x14ac:dyDescent="0.3">
      <c r="A146" s="12"/>
      <c r="B146" s="1"/>
      <c r="C146" s="14"/>
      <c r="D146" s="8"/>
      <c r="E146" s="81"/>
      <c r="F146" s="8"/>
      <c r="G146" s="8"/>
      <c r="H146" s="8"/>
      <c r="I146" s="8"/>
      <c r="J146" s="8"/>
      <c r="K146" s="1"/>
      <c r="L146" s="1"/>
      <c r="M146" s="1"/>
    </row>
    <row r="147" spans="1:13" ht="14.25" customHeight="1" x14ac:dyDescent="0.3">
      <c r="A147" s="12"/>
      <c r="B147" s="1"/>
      <c r="C147" s="14"/>
      <c r="D147" s="8"/>
      <c r="E147" s="81"/>
      <c r="F147" s="8"/>
      <c r="G147" s="8"/>
      <c r="H147" s="8"/>
      <c r="I147" s="8"/>
      <c r="J147" s="8"/>
      <c r="K147" s="1"/>
      <c r="L147" s="1"/>
      <c r="M147" s="1"/>
    </row>
    <row r="148" spans="1:13" ht="14.25" customHeight="1" x14ac:dyDescent="0.3">
      <c r="A148" s="12"/>
      <c r="B148" s="1"/>
      <c r="C148" s="14"/>
      <c r="D148" s="8"/>
      <c r="E148" s="81"/>
      <c r="F148" s="8"/>
      <c r="G148" s="8"/>
      <c r="H148" s="8"/>
      <c r="I148" s="8"/>
      <c r="J148" s="8"/>
      <c r="K148" s="1"/>
      <c r="L148" s="1"/>
      <c r="M148" s="1"/>
    </row>
    <row r="149" spans="1:13" ht="14.25" customHeight="1" x14ac:dyDescent="0.3">
      <c r="A149" s="12"/>
      <c r="B149" s="1"/>
      <c r="C149" s="14"/>
      <c r="D149" s="8"/>
      <c r="E149" s="81"/>
      <c r="F149" s="8"/>
      <c r="G149" s="8"/>
      <c r="H149" s="8"/>
      <c r="I149" s="8"/>
      <c r="J149" s="8"/>
      <c r="K149" s="1"/>
      <c r="L149" s="1"/>
      <c r="M149" s="1"/>
    </row>
    <row r="150" spans="1:13" ht="14.25" customHeight="1" x14ac:dyDescent="0.3">
      <c r="A150" s="12"/>
      <c r="B150" s="1"/>
      <c r="C150" s="14"/>
      <c r="D150" s="8"/>
      <c r="E150" s="81"/>
      <c r="F150" s="8"/>
      <c r="G150" s="8"/>
      <c r="H150" s="8"/>
      <c r="I150" s="8"/>
      <c r="J150" s="8"/>
      <c r="K150" s="1"/>
      <c r="L150" s="1"/>
      <c r="M150" s="1"/>
    </row>
    <row r="151" spans="1:13" ht="14.25" customHeight="1" x14ac:dyDescent="0.3">
      <c r="A151" s="12"/>
      <c r="B151" s="1"/>
      <c r="C151" s="14"/>
      <c r="D151" s="8"/>
      <c r="E151" s="81"/>
      <c r="F151" s="8"/>
      <c r="G151" s="8"/>
      <c r="H151" s="8"/>
      <c r="I151" s="8"/>
      <c r="J151" s="8"/>
      <c r="K151" s="1"/>
      <c r="L151" s="1"/>
      <c r="M151" s="1"/>
    </row>
    <row r="152" spans="1:13" ht="14.25" customHeight="1" x14ac:dyDescent="0.3">
      <c r="A152" s="12"/>
      <c r="B152" s="1"/>
      <c r="C152" s="14"/>
      <c r="D152" s="8"/>
      <c r="E152" s="81"/>
      <c r="F152" s="8"/>
      <c r="G152" s="8"/>
      <c r="H152" s="8"/>
      <c r="I152" s="8"/>
      <c r="J152" s="8"/>
      <c r="K152" s="1"/>
      <c r="L152" s="1"/>
      <c r="M152" s="1"/>
    </row>
    <row r="153" spans="1:13" ht="14.25" customHeight="1" x14ac:dyDescent="0.3">
      <c r="A153" s="12"/>
      <c r="B153" s="1"/>
      <c r="C153" s="14"/>
      <c r="D153" s="8"/>
      <c r="E153" s="81"/>
      <c r="F153" s="8"/>
      <c r="G153" s="8"/>
      <c r="H153" s="8"/>
      <c r="I153" s="8"/>
      <c r="J153" s="8"/>
      <c r="K153" s="1"/>
      <c r="L153" s="1"/>
      <c r="M153" s="1"/>
    </row>
    <row r="154" spans="1:13" ht="14.25" customHeight="1" x14ac:dyDescent="0.3">
      <c r="A154" s="12"/>
      <c r="B154" s="1"/>
      <c r="C154" s="14"/>
      <c r="D154" s="8"/>
      <c r="E154" s="81"/>
      <c r="F154" s="8"/>
      <c r="G154" s="8"/>
      <c r="H154" s="8"/>
      <c r="I154" s="8"/>
      <c r="J154" s="8"/>
      <c r="K154" s="1"/>
      <c r="L154" s="1"/>
      <c r="M154" s="1"/>
    </row>
    <row r="155" spans="1:13" ht="14.25" customHeight="1" x14ac:dyDescent="0.3">
      <c r="A155" s="12"/>
      <c r="B155" s="1"/>
      <c r="C155" s="14"/>
      <c r="D155" s="8"/>
      <c r="E155" s="81"/>
      <c r="F155" s="8"/>
      <c r="G155" s="8"/>
      <c r="H155" s="8"/>
      <c r="I155" s="8"/>
      <c r="J155" s="8"/>
      <c r="K155" s="1"/>
      <c r="L155" s="1"/>
      <c r="M155" s="1"/>
    </row>
    <row r="156" spans="1:13" ht="14.25" customHeight="1" x14ac:dyDescent="0.3">
      <c r="A156" s="12"/>
      <c r="B156" s="1"/>
      <c r="C156" s="14"/>
      <c r="D156" s="8"/>
      <c r="E156" s="81"/>
      <c r="F156" s="8"/>
      <c r="G156" s="8"/>
      <c r="H156" s="8"/>
      <c r="I156" s="8"/>
      <c r="J156" s="8"/>
      <c r="K156" s="1"/>
      <c r="L156" s="1"/>
      <c r="M156" s="1"/>
    </row>
    <row r="157" spans="1:13" ht="14.25" customHeight="1" x14ac:dyDescent="0.3">
      <c r="A157" s="12"/>
      <c r="B157" s="1"/>
      <c r="C157" s="14"/>
      <c r="D157" s="8"/>
      <c r="E157" s="81"/>
      <c r="F157" s="8"/>
      <c r="G157" s="8"/>
      <c r="H157" s="8"/>
      <c r="I157" s="8"/>
      <c r="J157" s="8"/>
      <c r="K157" s="1"/>
      <c r="L157" s="1"/>
      <c r="M157" s="1"/>
    </row>
    <row r="158" spans="1:13" ht="14.25" customHeight="1" x14ac:dyDescent="0.3">
      <c r="A158" s="12"/>
      <c r="B158" s="1"/>
      <c r="C158" s="14"/>
      <c r="D158" s="8"/>
      <c r="E158" s="81"/>
      <c r="F158" s="8"/>
      <c r="G158" s="8"/>
      <c r="H158" s="8"/>
      <c r="I158" s="8"/>
      <c r="J158" s="8"/>
      <c r="K158" s="1"/>
      <c r="L158" s="1"/>
      <c r="M158" s="1"/>
    </row>
    <row r="159" spans="1:13" ht="14.25" customHeight="1" x14ac:dyDescent="0.3">
      <c r="A159" s="12"/>
      <c r="B159" s="1"/>
      <c r="C159" s="14"/>
      <c r="D159" s="8"/>
      <c r="E159" s="81"/>
      <c r="F159" s="8"/>
      <c r="G159" s="8"/>
      <c r="H159" s="8"/>
      <c r="I159" s="8"/>
      <c r="J159" s="8"/>
      <c r="K159" s="1"/>
      <c r="L159" s="1"/>
      <c r="M159" s="1"/>
    </row>
    <row r="160" spans="1:13" ht="14.25" customHeight="1" x14ac:dyDescent="0.3">
      <c r="A160" s="12"/>
      <c r="B160" s="1"/>
      <c r="C160" s="14"/>
      <c r="D160" s="8"/>
      <c r="E160" s="81"/>
      <c r="F160" s="8"/>
      <c r="G160" s="8"/>
      <c r="H160" s="8"/>
      <c r="I160" s="8"/>
      <c r="J160" s="8"/>
      <c r="K160" s="1"/>
      <c r="L160" s="1"/>
      <c r="M160" s="1"/>
    </row>
    <row r="161" spans="1:13" ht="14.25" customHeight="1" x14ac:dyDescent="0.3">
      <c r="A161" s="12"/>
      <c r="B161" s="1"/>
      <c r="C161" s="14"/>
      <c r="D161" s="8"/>
      <c r="E161" s="81"/>
      <c r="F161" s="8"/>
      <c r="G161" s="8"/>
      <c r="H161" s="8"/>
      <c r="I161" s="8"/>
      <c r="J161" s="8"/>
      <c r="K161" s="1"/>
      <c r="L161" s="1"/>
      <c r="M161" s="1"/>
    </row>
    <row r="162" spans="1:13" ht="14.25" customHeight="1" x14ac:dyDescent="0.3">
      <c r="A162" s="12"/>
      <c r="B162" s="1"/>
      <c r="C162" s="14"/>
      <c r="D162" s="8"/>
      <c r="E162" s="81"/>
      <c r="F162" s="8"/>
      <c r="G162" s="8"/>
      <c r="H162" s="8"/>
      <c r="I162" s="8"/>
      <c r="J162" s="8"/>
      <c r="K162" s="1"/>
      <c r="L162" s="1"/>
      <c r="M162" s="1"/>
    </row>
    <row r="163" spans="1:13" ht="14.25" customHeight="1" x14ac:dyDescent="0.3">
      <c r="A163" s="12"/>
      <c r="B163" s="1"/>
      <c r="C163" s="14"/>
      <c r="D163" s="8"/>
      <c r="E163" s="81"/>
      <c r="F163" s="8"/>
      <c r="G163" s="8"/>
      <c r="H163" s="8"/>
      <c r="I163" s="8"/>
      <c r="J163" s="8"/>
      <c r="K163" s="1"/>
      <c r="L163" s="1"/>
      <c r="M163" s="1"/>
    </row>
    <row r="164" spans="1:13" ht="14.25" customHeight="1" x14ac:dyDescent="0.3">
      <c r="A164" s="12"/>
      <c r="B164" s="1"/>
      <c r="C164" s="14"/>
      <c r="D164" s="8"/>
      <c r="E164" s="81"/>
      <c r="F164" s="8"/>
      <c r="G164" s="8"/>
      <c r="H164" s="8"/>
      <c r="I164" s="8"/>
      <c r="J164" s="8"/>
      <c r="K164" s="1"/>
      <c r="L164" s="1"/>
      <c r="M164" s="1"/>
    </row>
    <row r="165" spans="1:13" ht="14.25" customHeight="1" x14ac:dyDescent="0.3">
      <c r="A165" s="12"/>
      <c r="B165" s="1"/>
      <c r="C165" s="14"/>
      <c r="D165" s="8"/>
      <c r="E165" s="81"/>
      <c r="F165" s="8"/>
      <c r="G165" s="8"/>
      <c r="H165" s="8"/>
      <c r="I165" s="8"/>
      <c r="J165" s="8"/>
      <c r="K165" s="1"/>
      <c r="L165" s="1"/>
      <c r="M165" s="1"/>
    </row>
    <row r="166" spans="1:13" ht="14.25" customHeight="1" x14ac:dyDescent="0.3">
      <c r="A166" s="12"/>
      <c r="B166" s="1"/>
      <c r="C166" s="14"/>
      <c r="D166" s="8"/>
      <c r="E166" s="81"/>
      <c r="F166" s="8"/>
      <c r="G166" s="8"/>
      <c r="H166" s="8"/>
      <c r="I166" s="8"/>
      <c r="J166" s="8"/>
      <c r="K166" s="1"/>
      <c r="L166" s="1"/>
      <c r="M166" s="1"/>
    </row>
    <row r="167" spans="1:13" ht="14.25" customHeight="1" x14ac:dyDescent="0.3">
      <c r="A167" s="12"/>
      <c r="B167" s="1"/>
      <c r="C167" s="14"/>
      <c r="D167" s="8"/>
      <c r="E167" s="81"/>
      <c r="F167" s="8"/>
      <c r="G167" s="8"/>
      <c r="H167" s="8"/>
      <c r="I167" s="8"/>
      <c r="J167" s="8"/>
      <c r="K167" s="1"/>
      <c r="L167" s="1"/>
      <c r="M167" s="1"/>
    </row>
    <row r="168" spans="1:13" ht="14.25" customHeight="1" x14ac:dyDescent="0.3">
      <c r="A168" s="12"/>
      <c r="B168" s="1"/>
      <c r="C168" s="14"/>
      <c r="D168" s="8"/>
      <c r="E168" s="81"/>
      <c r="F168" s="8"/>
      <c r="G168" s="8"/>
      <c r="H168" s="8"/>
      <c r="I168" s="8"/>
      <c r="J168" s="8"/>
      <c r="K168" s="1"/>
      <c r="L168" s="1"/>
      <c r="M168" s="1"/>
    </row>
    <row r="169" spans="1:13" ht="14.25" customHeight="1" x14ac:dyDescent="0.3">
      <c r="A169" s="12"/>
      <c r="B169" s="1"/>
      <c r="C169" s="14"/>
      <c r="D169" s="8"/>
      <c r="E169" s="81"/>
      <c r="F169" s="8"/>
      <c r="G169" s="8"/>
      <c r="H169" s="8"/>
      <c r="I169" s="8"/>
      <c r="J169" s="8"/>
      <c r="K169" s="1"/>
      <c r="L169" s="1"/>
      <c r="M169" s="1"/>
    </row>
    <row r="170" spans="1:13" ht="14.25" customHeight="1" x14ac:dyDescent="0.3">
      <c r="A170" s="12"/>
      <c r="B170" s="1"/>
      <c r="C170" s="14"/>
      <c r="D170" s="8"/>
      <c r="E170" s="81"/>
      <c r="F170" s="8"/>
      <c r="G170" s="8"/>
      <c r="H170" s="8"/>
      <c r="I170" s="8"/>
      <c r="J170" s="8"/>
      <c r="K170" s="1"/>
      <c r="L170" s="1"/>
      <c r="M170" s="1"/>
    </row>
    <row r="171" spans="1:13" ht="14.25" customHeight="1" x14ac:dyDescent="0.3">
      <c r="A171" s="12"/>
      <c r="B171" s="1"/>
      <c r="C171" s="14"/>
      <c r="D171" s="8"/>
      <c r="E171" s="81"/>
      <c r="F171" s="8"/>
      <c r="G171" s="8"/>
      <c r="H171" s="8"/>
      <c r="I171" s="8"/>
      <c r="J171" s="8"/>
      <c r="K171" s="1"/>
      <c r="L171" s="1"/>
      <c r="M171" s="1"/>
    </row>
    <row r="172" spans="1:13" ht="14.25" customHeight="1" x14ac:dyDescent="0.3">
      <c r="A172" s="12"/>
      <c r="B172" s="1"/>
      <c r="C172" s="14"/>
      <c r="D172" s="8"/>
      <c r="E172" s="81"/>
      <c r="F172" s="8"/>
      <c r="G172" s="8"/>
      <c r="H172" s="8"/>
      <c r="I172" s="8"/>
      <c r="J172" s="8"/>
      <c r="K172" s="1"/>
      <c r="L172" s="1"/>
      <c r="M172" s="1"/>
    </row>
    <row r="173" spans="1:13" ht="14.25" customHeight="1" x14ac:dyDescent="0.3">
      <c r="A173" s="12"/>
      <c r="B173" s="1"/>
      <c r="C173" s="14"/>
      <c r="D173" s="8"/>
      <c r="E173" s="81"/>
      <c r="F173" s="8"/>
      <c r="G173" s="8"/>
      <c r="H173" s="8"/>
      <c r="I173" s="8"/>
      <c r="J173" s="8"/>
      <c r="K173" s="1"/>
      <c r="L173" s="1"/>
      <c r="M173" s="1"/>
    </row>
    <row r="174" spans="1:13" ht="14.25" customHeight="1" x14ac:dyDescent="0.3">
      <c r="A174" s="12"/>
      <c r="B174" s="1"/>
      <c r="C174" s="14"/>
      <c r="D174" s="8"/>
      <c r="E174" s="81"/>
      <c r="F174" s="8"/>
      <c r="G174" s="8"/>
      <c r="H174" s="8"/>
      <c r="I174" s="8"/>
      <c r="J174" s="8"/>
      <c r="K174" s="1"/>
      <c r="L174" s="1"/>
      <c r="M174" s="1"/>
    </row>
    <row r="175" spans="1:13" ht="14.25" customHeight="1" x14ac:dyDescent="0.3">
      <c r="A175" s="12"/>
      <c r="B175" s="1"/>
      <c r="C175" s="14"/>
      <c r="D175" s="8"/>
      <c r="E175" s="81"/>
      <c r="F175" s="8"/>
      <c r="G175" s="8"/>
      <c r="H175" s="8"/>
      <c r="I175" s="8"/>
      <c r="J175" s="8"/>
      <c r="K175" s="1"/>
      <c r="L175" s="1"/>
      <c r="M175" s="1"/>
    </row>
    <row r="176" spans="1:13" ht="14.25" customHeight="1" x14ac:dyDescent="0.3">
      <c r="A176" s="12"/>
      <c r="B176" s="1"/>
      <c r="C176" s="14"/>
      <c r="D176" s="8"/>
      <c r="E176" s="81"/>
      <c r="F176" s="8"/>
      <c r="G176" s="8"/>
      <c r="H176" s="8"/>
      <c r="I176" s="8"/>
      <c r="J176" s="8"/>
      <c r="K176" s="1"/>
      <c r="L176" s="1"/>
      <c r="M176" s="1"/>
    </row>
    <row r="177" spans="1:13" ht="14.25" customHeight="1" x14ac:dyDescent="0.3">
      <c r="A177" s="12"/>
      <c r="B177" s="1"/>
      <c r="C177" s="14"/>
      <c r="D177" s="8"/>
      <c r="E177" s="81"/>
      <c r="F177" s="8"/>
      <c r="G177" s="8"/>
      <c r="H177" s="8"/>
      <c r="I177" s="8"/>
      <c r="J177" s="8"/>
      <c r="K177" s="1"/>
      <c r="L177" s="1"/>
      <c r="M177" s="1"/>
    </row>
    <row r="178" spans="1:13" ht="14.25" customHeight="1" x14ac:dyDescent="0.3">
      <c r="A178" s="12"/>
      <c r="B178" s="1"/>
      <c r="C178" s="14"/>
      <c r="D178" s="8"/>
      <c r="E178" s="81"/>
      <c r="F178" s="8"/>
      <c r="G178" s="8"/>
      <c r="H178" s="8"/>
      <c r="I178" s="8"/>
      <c r="J178" s="8"/>
      <c r="K178" s="1"/>
      <c r="L178" s="1"/>
      <c r="M178" s="1"/>
    </row>
    <row r="179" spans="1:13" ht="14.25" customHeight="1" x14ac:dyDescent="0.3">
      <c r="A179" s="12"/>
      <c r="B179" s="1"/>
      <c r="C179" s="14"/>
      <c r="D179" s="8"/>
      <c r="E179" s="81"/>
      <c r="F179" s="8"/>
      <c r="G179" s="8"/>
      <c r="H179" s="8"/>
      <c r="I179" s="8"/>
      <c r="J179" s="8"/>
      <c r="K179" s="1"/>
      <c r="L179" s="1"/>
      <c r="M179" s="1"/>
    </row>
    <row r="180" spans="1:13" ht="14.25" customHeight="1" x14ac:dyDescent="0.3">
      <c r="A180" s="12"/>
      <c r="B180" s="1"/>
      <c r="C180" s="14"/>
      <c r="D180" s="8"/>
      <c r="E180" s="81"/>
      <c r="F180" s="8"/>
      <c r="G180" s="8"/>
      <c r="H180" s="8"/>
      <c r="I180" s="8"/>
      <c r="J180" s="8"/>
      <c r="K180" s="1"/>
      <c r="L180" s="1"/>
      <c r="M180" s="1"/>
    </row>
    <row r="181" spans="1:13" ht="14.25" customHeight="1" x14ac:dyDescent="0.3">
      <c r="A181" s="12"/>
      <c r="B181" s="1"/>
      <c r="C181" s="14"/>
      <c r="D181" s="8"/>
      <c r="E181" s="81"/>
      <c r="F181" s="8"/>
      <c r="G181" s="8"/>
      <c r="H181" s="8"/>
      <c r="I181" s="8"/>
      <c r="J181" s="8"/>
      <c r="K181" s="1"/>
      <c r="L181" s="1"/>
      <c r="M181" s="1"/>
    </row>
    <row r="182" spans="1:13" ht="14.25" customHeight="1" x14ac:dyDescent="0.3">
      <c r="A182" s="12"/>
      <c r="B182" s="1"/>
      <c r="C182" s="14"/>
      <c r="D182" s="8"/>
      <c r="E182" s="81"/>
      <c r="F182" s="8"/>
      <c r="G182" s="8"/>
      <c r="H182" s="8"/>
      <c r="I182" s="8"/>
      <c r="J182" s="8"/>
      <c r="K182" s="1"/>
      <c r="L182" s="1"/>
      <c r="M182" s="1"/>
    </row>
    <row r="183" spans="1:13" ht="14.25" customHeight="1" x14ac:dyDescent="0.3">
      <c r="A183" s="12"/>
      <c r="B183" s="1"/>
      <c r="C183" s="14"/>
      <c r="D183" s="8"/>
      <c r="E183" s="81"/>
      <c r="F183" s="8"/>
      <c r="G183" s="8"/>
      <c r="H183" s="8"/>
      <c r="I183" s="8"/>
      <c r="J183" s="8"/>
      <c r="K183" s="1"/>
      <c r="L183" s="1"/>
      <c r="M183" s="1"/>
    </row>
    <row r="184" spans="1:13" ht="14.25" customHeight="1" x14ac:dyDescent="0.3">
      <c r="A184" s="12"/>
      <c r="B184" s="1"/>
      <c r="C184" s="14"/>
      <c r="D184" s="8"/>
      <c r="E184" s="81"/>
      <c r="F184" s="8"/>
      <c r="G184" s="8"/>
      <c r="H184" s="8"/>
      <c r="I184" s="8"/>
      <c r="J184" s="8"/>
      <c r="K184" s="1"/>
      <c r="L184" s="1"/>
      <c r="M184" s="1"/>
    </row>
    <row r="185" spans="1:13" ht="14.25" customHeight="1" x14ac:dyDescent="0.3">
      <c r="A185" s="12"/>
      <c r="B185" s="1"/>
      <c r="C185" s="14"/>
      <c r="D185" s="8"/>
      <c r="E185" s="81"/>
      <c r="F185" s="8"/>
      <c r="G185" s="8"/>
      <c r="H185" s="8"/>
      <c r="I185" s="8"/>
      <c r="J185" s="8"/>
      <c r="K185" s="1"/>
      <c r="L185" s="1"/>
      <c r="M185" s="1"/>
    </row>
    <row r="186" spans="1:13" ht="14.25" customHeight="1" x14ac:dyDescent="0.3">
      <c r="A186" s="12"/>
      <c r="B186" s="1"/>
      <c r="C186" s="14"/>
      <c r="D186" s="8"/>
      <c r="E186" s="81"/>
      <c r="F186" s="8"/>
      <c r="G186" s="8"/>
      <c r="H186" s="8"/>
      <c r="I186" s="8"/>
      <c r="J186" s="8"/>
      <c r="K186" s="1"/>
      <c r="L186" s="1"/>
      <c r="M186" s="1"/>
    </row>
    <row r="187" spans="1:13" ht="14.25" customHeight="1" x14ac:dyDescent="0.3">
      <c r="A187" s="12"/>
      <c r="B187" s="1"/>
      <c r="C187" s="14"/>
      <c r="D187" s="8"/>
      <c r="E187" s="81"/>
      <c r="F187" s="8"/>
      <c r="G187" s="8"/>
      <c r="H187" s="8"/>
      <c r="I187" s="8"/>
      <c r="J187" s="8"/>
      <c r="K187" s="1"/>
      <c r="L187" s="1"/>
      <c r="M187" s="1"/>
    </row>
    <row r="188" spans="1:13" ht="14.25" customHeight="1" x14ac:dyDescent="0.3">
      <c r="A188" s="12"/>
      <c r="B188" s="1"/>
      <c r="C188" s="14"/>
      <c r="D188" s="8"/>
      <c r="E188" s="81"/>
      <c r="F188" s="8"/>
      <c r="G188" s="8"/>
      <c r="H188" s="8"/>
      <c r="I188" s="8"/>
      <c r="J188" s="8"/>
      <c r="K188" s="1"/>
      <c r="L188" s="1"/>
      <c r="M188" s="1"/>
    </row>
    <row r="189" spans="1:13" ht="14.25" customHeight="1" x14ac:dyDescent="0.3">
      <c r="A189" s="12"/>
      <c r="B189" s="1"/>
      <c r="C189" s="14"/>
      <c r="D189" s="8"/>
      <c r="E189" s="81"/>
      <c r="F189" s="8"/>
      <c r="G189" s="8"/>
      <c r="H189" s="8"/>
      <c r="I189" s="8"/>
      <c r="J189" s="8"/>
      <c r="K189" s="1"/>
      <c r="L189" s="1"/>
      <c r="M189" s="1"/>
    </row>
    <row r="190" spans="1:13" ht="14.25" customHeight="1" x14ac:dyDescent="0.3">
      <c r="A190" s="12"/>
      <c r="B190" s="1"/>
      <c r="C190" s="14"/>
      <c r="D190" s="8"/>
      <c r="E190" s="81"/>
      <c r="F190" s="8"/>
      <c r="G190" s="8"/>
      <c r="H190" s="8"/>
      <c r="I190" s="8"/>
      <c r="J190" s="8"/>
      <c r="K190" s="1"/>
      <c r="L190" s="1"/>
      <c r="M190" s="1"/>
    </row>
    <row r="191" spans="1:13" ht="14.25" customHeight="1" x14ac:dyDescent="0.3">
      <c r="A191" s="12"/>
      <c r="B191" s="1"/>
      <c r="C191" s="14"/>
      <c r="D191" s="8"/>
      <c r="E191" s="81"/>
      <c r="F191" s="8"/>
      <c r="G191" s="8"/>
      <c r="H191" s="8"/>
      <c r="I191" s="8"/>
      <c r="J191" s="8"/>
      <c r="K191" s="1"/>
      <c r="L191" s="1"/>
      <c r="M191" s="1"/>
    </row>
    <row r="192" spans="1:13" ht="14.25" customHeight="1" x14ac:dyDescent="0.3">
      <c r="A192" s="12"/>
      <c r="B192" s="1"/>
      <c r="C192" s="14"/>
      <c r="D192" s="8"/>
      <c r="E192" s="81"/>
      <c r="F192" s="8"/>
      <c r="G192" s="8"/>
      <c r="H192" s="8"/>
      <c r="I192" s="8"/>
      <c r="J192" s="8"/>
      <c r="K192" s="1"/>
      <c r="L192" s="1"/>
      <c r="M192" s="1"/>
    </row>
    <row r="193" spans="1:13" ht="14.25" customHeight="1" x14ac:dyDescent="0.3">
      <c r="A193" s="12"/>
      <c r="B193" s="1"/>
      <c r="C193" s="14"/>
      <c r="D193" s="8"/>
      <c r="E193" s="81"/>
      <c r="F193" s="8"/>
      <c r="G193" s="8"/>
      <c r="H193" s="8"/>
      <c r="I193" s="8"/>
      <c r="J193" s="8"/>
      <c r="K193" s="1"/>
      <c r="L193" s="1"/>
      <c r="M193" s="1"/>
    </row>
    <row r="194" spans="1:13" ht="14.25" customHeight="1" x14ac:dyDescent="0.3">
      <c r="A194" s="12"/>
      <c r="B194" s="1"/>
      <c r="C194" s="14"/>
      <c r="D194" s="8"/>
      <c r="E194" s="81"/>
      <c r="F194" s="8"/>
      <c r="G194" s="8"/>
      <c r="H194" s="8"/>
      <c r="I194" s="8"/>
      <c r="J194" s="8"/>
      <c r="K194" s="1"/>
      <c r="L194" s="1"/>
      <c r="M194" s="1"/>
    </row>
    <row r="195" spans="1:13" ht="14.25" customHeight="1" x14ac:dyDescent="0.3">
      <c r="A195" s="12"/>
      <c r="B195" s="1"/>
      <c r="C195" s="14"/>
      <c r="D195" s="8"/>
      <c r="E195" s="81"/>
      <c r="F195" s="8"/>
      <c r="G195" s="8"/>
      <c r="H195" s="8"/>
      <c r="I195" s="8"/>
      <c r="J195" s="8"/>
      <c r="K195" s="1"/>
      <c r="L195" s="1"/>
      <c r="M195" s="1"/>
    </row>
    <row r="196" spans="1:13" ht="14.25" customHeight="1" x14ac:dyDescent="0.3">
      <c r="A196" s="12"/>
      <c r="B196" s="1"/>
      <c r="C196" s="14"/>
      <c r="D196" s="8"/>
      <c r="E196" s="81"/>
      <c r="F196" s="8"/>
      <c r="G196" s="8"/>
      <c r="H196" s="8"/>
      <c r="I196" s="8"/>
      <c r="J196" s="8"/>
      <c r="K196" s="1"/>
      <c r="L196" s="1"/>
      <c r="M196" s="1"/>
    </row>
    <row r="197" spans="1:13" ht="14.25" customHeight="1" x14ac:dyDescent="0.3">
      <c r="A197" s="12"/>
      <c r="B197" s="1"/>
      <c r="C197" s="14"/>
      <c r="D197" s="8"/>
      <c r="E197" s="81"/>
      <c r="F197" s="8"/>
      <c r="G197" s="8"/>
      <c r="H197" s="8"/>
      <c r="I197" s="8"/>
      <c r="J197" s="8"/>
      <c r="K197" s="1"/>
      <c r="L197" s="1"/>
      <c r="M197" s="1"/>
    </row>
    <row r="198" spans="1:13" ht="14.25" customHeight="1" x14ac:dyDescent="0.3">
      <c r="A198" s="12"/>
      <c r="B198" s="1"/>
      <c r="C198" s="14"/>
      <c r="D198" s="8"/>
      <c r="E198" s="81"/>
      <c r="F198" s="8"/>
      <c r="G198" s="8"/>
      <c r="H198" s="8"/>
      <c r="I198" s="8"/>
      <c r="J198" s="8"/>
      <c r="K198" s="1"/>
      <c r="L198" s="1"/>
      <c r="M198" s="1"/>
    </row>
    <row r="199" spans="1:13" ht="14.25" customHeight="1" x14ac:dyDescent="0.3">
      <c r="A199" s="12"/>
      <c r="B199" s="1"/>
      <c r="C199" s="14"/>
      <c r="D199" s="8"/>
      <c r="E199" s="81"/>
      <c r="F199" s="8"/>
      <c r="G199" s="8"/>
      <c r="H199" s="8"/>
      <c r="I199" s="8"/>
      <c r="J199" s="8"/>
      <c r="K199" s="1"/>
      <c r="L199" s="1"/>
      <c r="M199" s="1"/>
    </row>
    <row r="200" spans="1:13" ht="14.25" customHeight="1" x14ac:dyDescent="0.3">
      <c r="A200" s="12"/>
      <c r="B200" s="1"/>
      <c r="C200" s="14"/>
      <c r="D200" s="8"/>
      <c r="E200" s="81"/>
      <c r="F200" s="8"/>
      <c r="G200" s="8"/>
      <c r="H200" s="8"/>
      <c r="I200" s="8"/>
      <c r="J200" s="8"/>
      <c r="K200" s="1"/>
      <c r="L200" s="1"/>
      <c r="M200" s="1"/>
    </row>
    <row r="201" spans="1:13" ht="14.25" customHeight="1" x14ac:dyDescent="0.3">
      <c r="A201" s="12"/>
      <c r="B201" s="1"/>
      <c r="C201" s="14"/>
      <c r="D201" s="8"/>
      <c r="E201" s="81"/>
      <c r="F201" s="8"/>
      <c r="G201" s="8"/>
      <c r="H201" s="8"/>
      <c r="I201" s="8"/>
      <c r="J201" s="8"/>
      <c r="K201" s="1"/>
      <c r="L201" s="1"/>
      <c r="M201" s="1"/>
    </row>
    <row r="202" spans="1:13" ht="14.25" customHeight="1" x14ac:dyDescent="0.3">
      <c r="A202" s="12"/>
      <c r="B202" s="1"/>
      <c r="C202" s="14"/>
      <c r="D202" s="8"/>
      <c r="E202" s="81"/>
      <c r="F202" s="8"/>
      <c r="G202" s="8"/>
      <c r="H202" s="8"/>
      <c r="I202" s="8"/>
      <c r="J202" s="8"/>
      <c r="K202" s="1"/>
      <c r="L202" s="1"/>
      <c r="M202" s="1"/>
    </row>
    <row r="203" spans="1:13" ht="14.25" customHeight="1" x14ac:dyDescent="0.3">
      <c r="A203" s="12"/>
      <c r="B203" s="1"/>
      <c r="C203" s="14"/>
      <c r="D203" s="8"/>
      <c r="E203" s="81"/>
      <c r="F203" s="8"/>
      <c r="G203" s="8"/>
      <c r="H203" s="8"/>
      <c r="I203" s="8"/>
      <c r="J203" s="8"/>
      <c r="K203" s="1"/>
      <c r="L203" s="1"/>
      <c r="M203" s="1"/>
    </row>
    <row r="204" spans="1:13" ht="14.25" customHeight="1" x14ac:dyDescent="0.3">
      <c r="A204" s="12"/>
      <c r="B204" s="1"/>
      <c r="C204" s="14"/>
      <c r="D204" s="8"/>
      <c r="E204" s="81"/>
      <c r="F204" s="8"/>
      <c r="G204" s="8"/>
      <c r="H204" s="8"/>
      <c r="I204" s="8"/>
      <c r="J204" s="8"/>
      <c r="K204" s="1"/>
      <c r="L204" s="1"/>
      <c r="M204" s="1"/>
    </row>
    <row r="205" spans="1:13" ht="14.25" customHeight="1" x14ac:dyDescent="0.3">
      <c r="A205" s="12"/>
      <c r="B205" s="1"/>
      <c r="C205" s="14"/>
      <c r="D205" s="8"/>
      <c r="E205" s="81"/>
      <c r="F205" s="8"/>
      <c r="G205" s="8"/>
      <c r="H205" s="8"/>
      <c r="I205" s="8"/>
      <c r="J205" s="8"/>
      <c r="K205" s="1"/>
      <c r="L205" s="1"/>
      <c r="M205" s="1"/>
    </row>
    <row r="206" spans="1:13" ht="14.25" customHeight="1" x14ac:dyDescent="0.3">
      <c r="A206" s="12"/>
      <c r="B206" s="1"/>
      <c r="C206" s="14"/>
      <c r="D206" s="8"/>
      <c r="E206" s="81"/>
      <c r="F206" s="8"/>
      <c r="G206" s="8"/>
      <c r="H206" s="8"/>
      <c r="I206" s="8"/>
      <c r="J206" s="8"/>
      <c r="K206" s="1"/>
      <c r="L206" s="1"/>
      <c r="M206" s="1"/>
    </row>
    <row r="207" spans="1:13" ht="14.25" customHeight="1" x14ac:dyDescent="0.3">
      <c r="A207" s="12"/>
      <c r="B207" s="1"/>
      <c r="C207" s="14"/>
      <c r="D207" s="8"/>
      <c r="E207" s="81"/>
      <c r="F207" s="8"/>
      <c r="G207" s="8"/>
      <c r="H207" s="8"/>
      <c r="I207" s="8"/>
      <c r="J207" s="8"/>
      <c r="K207" s="1"/>
      <c r="L207" s="1"/>
      <c r="M207" s="1"/>
    </row>
    <row r="208" spans="1:13" ht="14.25" customHeight="1" x14ac:dyDescent="0.3">
      <c r="A208" s="12"/>
      <c r="B208" s="1"/>
      <c r="C208" s="14"/>
      <c r="D208" s="8"/>
      <c r="E208" s="81"/>
      <c r="F208" s="8"/>
      <c r="G208" s="8"/>
      <c r="H208" s="8"/>
      <c r="I208" s="8"/>
      <c r="J208" s="8"/>
      <c r="K208" s="1"/>
      <c r="L208" s="1"/>
      <c r="M208" s="1"/>
    </row>
    <row r="209" spans="1:13" ht="14.25" customHeight="1" x14ac:dyDescent="0.3">
      <c r="A209" s="12"/>
      <c r="B209" s="1"/>
      <c r="C209" s="14"/>
      <c r="D209" s="8"/>
      <c r="E209" s="81"/>
      <c r="F209" s="8"/>
      <c r="G209" s="8"/>
      <c r="H209" s="8"/>
      <c r="I209" s="8"/>
      <c r="J209" s="8"/>
      <c r="K209" s="1"/>
      <c r="L209" s="1"/>
      <c r="M209" s="1"/>
    </row>
    <row r="210" spans="1:13" ht="14.25" customHeight="1" x14ac:dyDescent="0.3">
      <c r="A210" s="12"/>
      <c r="B210" s="1"/>
      <c r="C210" s="14"/>
      <c r="D210" s="8"/>
      <c r="E210" s="81"/>
      <c r="F210" s="8"/>
      <c r="G210" s="8"/>
      <c r="H210" s="8"/>
      <c r="I210" s="8"/>
      <c r="J210" s="8"/>
      <c r="K210" s="1"/>
      <c r="L210" s="1"/>
      <c r="M210" s="1"/>
    </row>
    <row r="211" spans="1:13" ht="14.25" customHeight="1" x14ac:dyDescent="0.3">
      <c r="A211" s="12"/>
      <c r="B211" s="1"/>
      <c r="C211" s="14"/>
      <c r="D211" s="8"/>
      <c r="E211" s="81"/>
      <c r="F211" s="8"/>
      <c r="G211" s="8"/>
      <c r="H211" s="8"/>
      <c r="I211" s="8"/>
      <c r="J211" s="8"/>
      <c r="K211" s="1"/>
      <c r="L211" s="1"/>
      <c r="M211" s="1"/>
    </row>
    <row r="212" spans="1:13" ht="14.25" customHeight="1" x14ac:dyDescent="0.3">
      <c r="A212" s="12"/>
      <c r="B212" s="1"/>
      <c r="C212" s="14"/>
      <c r="D212" s="8"/>
      <c r="E212" s="81"/>
      <c r="F212" s="8"/>
      <c r="G212" s="8"/>
      <c r="H212" s="8"/>
      <c r="I212" s="8"/>
      <c r="J212" s="8"/>
      <c r="K212" s="1"/>
      <c r="L212" s="1"/>
      <c r="M212" s="1"/>
    </row>
    <row r="213" spans="1:13" ht="14.25" customHeight="1" x14ac:dyDescent="0.3">
      <c r="A213" s="12"/>
      <c r="B213" s="1"/>
      <c r="C213" s="14"/>
      <c r="D213" s="8"/>
      <c r="E213" s="81"/>
      <c r="F213" s="8"/>
      <c r="G213" s="8"/>
      <c r="H213" s="8"/>
      <c r="I213" s="8"/>
      <c r="J213" s="8"/>
      <c r="K213" s="1"/>
      <c r="L213" s="1"/>
      <c r="M213" s="1"/>
    </row>
    <row r="214" spans="1:13" ht="14.25" customHeight="1" x14ac:dyDescent="0.3">
      <c r="A214" s="12"/>
      <c r="B214" s="1"/>
      <c r="C214" s="14"/>
      <c r="D214" s="8"/>
      <c r="E214" s="81"/>
      <c r="F214" s="8"/>
      <c r="G214" s="8"/>
      <c r="H214" s="8"/>
      <c r="I214" s="8"/>
      <c r="J214" s="8"/>
      <c r="K214" s="1"/>
      <c r="L214" s="1"/>
      <c r="M214" s="1"/>
    </row>
    <row r="215" spans="1:13" ht="14.25" customHeight="1" x14ac:dyDescent="0.3">
      <c r="A215" s="12"/>
      <c r="B215" s="1"/>
      <c r="C215" s="14"/>
      <c r="D215" s="8"/>
      <c r="E215" s="81"/>
      <c r="F215" s="8"/>
      <c r="G215" s="8"/>
      <c r="H215" s="8"/>
      <c r="I215" s="8"/>
      <c r="J215" s="8"/>
      <c r="K215" s="1"/>
      <c r="L215" s="1"/>
      <c r="M215" s="1"/>
    </row>
    <row r="216" spans="1:13" ht="14.25" customHeight="1" x14ac:dyDescent="0.3">
      <c r="A216" s="12"/>
      <c r="B216" s="1"/>
      <c r="C216" s="14"/>
      <c r="D216" s="8"/>
      <c r="E216" s="81"/>
      <c r="F216" s="8"/>
      <c r="G216" s="8"/>
      <c r="H216" s="8"/>
      <c r="I216" s="8"/>
      <c r="J216" s="8"/>
      <c r="K216" s="1"/>
      <c r="L216" s="1"/>
      <c r="M216" s="1"/>
    </row>
    <row r="217" spans="1:13" ht="14.25" customHeight="1" x14ac:dyDescent="0.3">
      <c r="A217" s="12"/>
      <c r="B217" s="1"/>
      <c r="C217" s="14"/>
      <c r="D217" s="8"/>
      <c r="E217" s="81"/>
      <c r="F217" s="8"/>
      <c r="G217" s="8"/>
      <c r="H217" s="8"/>
      <c r="I217" s="8"/>
      <c r="J217" s="8"/>
      <c r="K217" s="1"/>
      <c r="L217" s="1"/>
      <c r="M217" s="1"/>
    </row>
    <row r="218" spans="1:13" ht="14.25" customHeight="1" x14ac:dyDescent="0.3">
      <c r="A218" s="12"/>
      <c r="B218" s="1"/>
      <c r="C218" s="14"/>
      <c r="D218" s="8"/>
      <c r="E218" s="81"/>
      <c r="F218" s="8"/>
      <c r="G218" s="8"/>
      <c r="H218" s="8"/>
      <c r="I218" s="8"/>
      <c r="J218" s="8"/>
      <c r="K218" s="1"/>
      <c r="L218" s="1"/>
      <c r="M218" s="1"/>
    </row>
    <row r="219" spans="1:13" ht="14.25" customHeight="1" x14ac:dyDescent="0.3">
      <c r="A219" s="12"/>
      <c r="B219" s="1"/>
      <c r="C219" s="14"/>
      <c r="D219" s="8"/>
      <c r="E219" s="81"/>
      <c r="F219" s="8"/>
      <c r="G219" s="8"/>
      <c r="H219" s="8"/>
      <c r="I219" s="8"/>
      <c r="J219" s="8"/>
      <c r="K219" s="1"/>
      <c r="L219" s="1"/>
      <c r="M219" s="1"/>
    </row>
    <row r="220" spans="1:13" ht="14.25" customHeight="1" x14ac:dyDescent="0.3">
      <c r="A220" s="12"/>
      <c r="B220" s="1"/>
      <c r="C220" s="14"/>
      <c r="D220" s="8"/>
      <c r="E220" s="81"/>
      <c r="F220" s="8"/>
      <c r="G220" s="8"/>
      <c r="H220" s="8"/>
      <c r="I220" s="8"/>
      <c r="J220" s="8"/>
      <c r="K220" s="1"/>
      <c r="L220" s="1"/>
      <c r="M220" s="1"/>
    </row>
    <row r="221" spans="1:13" ht="14.25" customHeight="1" x14ac:dyDescent="0.3">
      <c r="A221" s="12"/>
      <c r="B221" s="1"/>
      <c r="C221" s="14"/>
      <c r="D221" s="8"/>
      <c r="E221" s="81"/>
      <c r="F221" s="8"/>
      <c r="G221" s="8"/>
      <c r="H221" s="8"/>
      <c r="I221" s="8"/>
      <c r="J221" s="8"/>
      <c r="K221" s="1"/>
      <c r="L221" s="1"/>
      <c r="M221" s="1"/>
    </row>
    <row r="222" spans="1:13" ht="14.25" customHeight="1" x14ac:dyDescent="0.3">
      <c r="A222" s="12"/>
      <c r="B222" s="1"/>
      <c r="C222" s="14"/>
      <c r="D222" s="8"/>
      <c r="E222" s="81"/>
      <c r="F222" s="8"/>
      <c r="G222" s="8"/>
      <c r="H222" s="8"/>
      <c r="I222" s="8"/>
      <c r="J222" s="8"/>
      <c r="K222" s="1"/>
      <c r="L222" s="1"/>
      <c r="M222" s="1"/>
    </row>
    <row r="223" spans="1:13" ht="14.25" customHeight="1" x14ac:dyDescent="0.3">
      <c r="A223" s="12"/>
      <c r="B223" s="1"/>
      <c r="C223" s="14"/>
      <c r="D223" s="8"/>
      <c r="E223" s="81"/>
      <c r="F223" s="8"/>
      <c r="G223" s="8"/>
      <c r="H223" s="8"/>
      <c r="I223" s="8"/>
      <c r="J223" s="8"/>
      <c r="K223" s="1"/>
      <c r="L223" s="1"/>
      <c r="M223" s="1"/>
    </row>
    <row r="224" spans="1:13" ht="14.25" customHeight="1" x14ac:dyDescent="0.3">
      <c r="A224" s="12"/>
      <c r="B224" s="1"/>
      <c r="C224" s="14"/>
      <c r="D224" s="8"/>
      <c r="E224" s="81"/>
      <c r="F224" s="8"/>
      <c r="G224" s="8"/>
      <c r="H224" s="8"/>
      <c r="I224" s="8"/>
      <c r="J224" s="8"/>
      <c r="K224" s="1"/>
      <c r="L224" s="1"/>
      <c r="M224" s="1"/>
    </row>
    <row r="225" spans="1:13" ht="14.25" customHeight="1" x14ac:dyDescent="0.3">
      <c r="A225" s="12"/>
      <c r="B225" s="1"/>
      <c r="C225" s="14"/>
      <c r="D225" s="8"/>
      <c r="E225" s="81"/>
      <c r="F225" s="8"/>
      <c r="G225" s="8"/>
      <c r="H225" s="8"/>
      <c r="I225" s="8"/>
      <c r="J225" s="8"/>
      <c r="K225" s="1"/>
      <c r="L225" s="1"/>
      <c r="M225" s="1"/>
    </row>
    <row r="226" spans="1:13" ht="14.25" customHeight="1" x14ac:dyDescent="0.3">
      <c r="A226" s="12"/>
      <c r="B226" s="1"/>
      <c r="C226" s="14"/>
      <c r="D226" s="8"/>
      <c r="E226" s="81"/>
      <c r="F226" s="8"/>
      <c r="G226" s="8"/>
      <c r="H226" s="8"/>
      <c r="I226" s="8"/>
      <c r="J226" s="8"/>
      <c r="K226" s="1"/>
      <c r="L226" s="1"/>
      <c r="M226" s="1"/>
    </row>
    <row r="227" spans="1:13" ht="14.25" customHeight="1" x14ac:dyDescent="0.3">
      <c r="A227" s="12"/>
      <c r="B227" s="1"/>
      <c r="C227" s="14"/>
      <c r="D227" s="8"/>
      <c r="E227" s="81"/>
      <c r="F227" s="8"/>
      <c r="G227" s="8"/>
      <c r="H227" s="8"/>
      <c r="I227" s="8"/>
      <c r="J227" s="8"/>
      <c r="K227" s="1"/>
      <c r="L227" s="1"/>
      <c r="M227" s="1"/>
    </row>
    <row r="228" spans="1:13" ht="14.25" customHeight="1" x14ac:dyDescent="0.3">
      <c r="A228" s="12"/>
      <c r="B228" s="1"/>
      <c r="C228" s="14"/>
      <c r="D228" s="8"/>
      <c r="E228" s="81"/>
      <c r="F228" s="8"/>
      <c r="G228" s="8"/>
      <c r="H228" s="8"/>
      <c r="I228" s="8"/>
      <c r="J228" s="8"/>
      <c r="K228" s="1"/>
      <c r="L228" s="1"/>
      <c r="M228" s="1"/>
    </row>
    <row r="229" spans="1:13" ht="14.25" customHeight="1" x14ac:dyDescent="0.3">
      <c r="A229" s="12"/>
      <c r="B229" s="1"/>
      <c r="C229" s="14"/>
      <c r="D229" s="8"/>
      <c r="E229" s="81"/>
      <c r="F229" s="8"/>
      <c r="G229" s="8"/>
      <c r="H229" s="8"/>
      <c r="I229" s="8"/>
      <c r="J229" s="8"/>
      <c r="K229" s="1"/>
      <c r="L229" s="1"/>
      <c r="M229" s="1"/>
    </row>
  </sheetData>
  <mergeCells count="10">
    <mergeCell ref="P12:P13"/>
    <mergeCell ref="Q12:Q13"/>
    <mergeCell ref="A1:B2"/>
    <mergeCell ref="C1:C2"/>
    <mergeCell ref="D29:F29"/>
    <mergeCell ref="G29:I29"/>
    <mergeCell ref="J28:J29"/>
    <mergeCell ref="D1:F1"/>
    <mergeCell ref="G1:I1"/>
    <mergeCell ref="J1:J2"/>
  </mergeCells>
  <pageMargins left="0.7" right="0.7" top="0.75" bottom="0.75" header="0" footer="0"/>
  <pageSetup orientation="portrait" r:id="rId1"/>
  <ignoredErrors>
    <ignoredError sqref="J10:J17 J3:J7 J19:J21" formulaRange="1"/>
    <ignoredError sqref="J18" formula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9C97-BF43-4473-B9D5-52893A961451}">
  <dimension ref="B1:M97"/>
  <sheetViews>
    <sheetView topLeftCell="A55" zoomScale="80" zoomScaleNormal="80" workbookViewId="0">
      <selection activeCell="Q73" sqref="Q73"/>
    </sheetView>
  </sheetViews>
  <sheetFormatPr baseColWidth="10" defaultRowHeight="14.4" x14ac:dyDescent="0.3"/>
  <cols>
    <col min="1" max="1" width="11.5546875" style="19"/>
    <col min="2" max="2" width="11.5546875" style="25"/>
    <col min="3" max="4" width="13.6640625" style="25" bestFit="1" customWidth="1"/>
    <col min="5" max="5" width="15.6640625" style="25" customWidth="1"/>
    <col min="6" max="6" width="16.77734375" style="25" bestFit="1" customWidth="1"/>
    <col min="7" max="7" width="39.33203125" style="29" customWidth="1"/>
    <col min="8" max="8" width="14.6640625" style="25" bestFit="1" customWidth="1"/>
    <col min="9" max="9" width="16.109375" style="25" bestFit="1" customWidth="1"/>
    <col min="10" max="11" width="11.5546875" style="19"/>
    <col min="12" max="12" width="6.44140625" style="44" customWidth="1"/>
    <col min="13" max="13" width="16.109375" style="19" bestFit="1" customWidth="1"/>
    <col min="14" max="16384" width="11.5546875" style="19"/>
  </cols>
  <sheetData>
    <row r="1" spans="6:13" ht="18" x14ac:dyDescent="0.3">
      <c r="F1" s="23" t="s">
        <v>0</v>
      </c>
      <c r="G1" s="30" t="s">
        <v>38</v>
      </c>
      <c r="H1" s="37">
        <v>44470</v>
      </c>
      <c r="J1" s="44" t="s">
        <v>42</v>
      </c>
      <c r="K1" s="22"/>
    </row>
    <row r="2" spans="6:13" ht="18" x14ac:dyDescent="0.3">
      <c r="F2" s="38" t="s">
        <v>53</v>
      </c>
      <c r="G2" s="27" t="s">
        <v>28</v>
      </c>
      <c r="H2" s="35">
        <v>777</v>
      </c>
      <c r="J2" s="44" t="s">
        <v>52</v>
      </c>
      <c r="K2" s="22"/>
    </row>
    <row r="3" spans="6:13" ht="18" x14ac:dyDescent="0.3">
      <c r="F3" s="39" t="s">
        <v>54</v>
      </c>
      <c r="G3" s="28" t="s">
        <v>29</v>
      </c>
      <c r="H3" s="35">
        <v>833</v>
      </c>
      <c r="J3" s="44" t="s">
        <v>43</v>
      </c>
      <c r="K3" s="22"/>
    </row>
    <row r="4" spans="6:13" ht="18" x14ac:dyDescent="0.3">
      <c r="F4" s="38" t="s">
        <v>55</v>
      </c>
      <c r="G4" s="27" t="s">
        <v>40</v>
      </c>
      <c r="H4" s="35">
        <f>(H6*0.4)+(H3*0.3)+(H2*0.3)</f>
        <v>853.80000000000007</v>
      </c>
      <c r="J4" s="44" t="s">
        <v>44</v>
      </c>
      <c r="K4" s="22"/>
    </row>
    <row r="5" spans="6:13" ht="18" x14ac:dyDescent="0.3">
      <c r="F5" s="38" t="s">
        <v>56</v>
      </c>
      <c r="G5" s="27" t="s">
        <v>30</v>
      </c>
      <c r="H5" s="35">
        <v>848</v>
      </c>
      <c r="J5" s="44" t="s">
        <v>45</v>
      </c>
      <c r="K5" s="22"/>
    </row>
    <row r="6" spans="6:13" ht="18" x14ac:dyDescent="0.3">
      <c r="F6" s="39" t="s">
        <v>57</v>
      </c>
      <c r="G6" s="28" t="s">
        <v>31</v>
      </c>
      <c r="H6" s="35">
        <v>927</v>
      </c>
      <c r="J6" s="44" t="s">
        <v>46</v>
      </c>
      <c r="K6" s="22"/>
    </row>
    <row r="7" spans="6:13" ht="18" x14ac:dyDescent="0.3">
      <c r="F7" s="38" t="s">
        <v>58</v>
      </c>
      <c r="G7" s="27" t="s">
        <v>32</v>
      </c>
      <c r="H7" s="35">
        <v>1035</v>
      </c>
      <c r="J7" s="44" t="s">
        <v>47</v>
      </c>
      <c r="K7" s="22"/>
    </row>
    <row r="8" spans="6:13" ht="18" x14ac:dyDescent="0.3">
      <c r="F8" s="40" t="s">
        <v>59</v>
      </c>
      <c r="G8" s="27" t="s">
        <v>28</v>
      </c>
      <c r="H8" s="35">
        <v>1555</v>
      </c>
      <c r="J8" s="44" t="s">
        <v>48</v>
      </c>
      <c r="K8" s="22"/>
    </row>
    <row r="9" spans="6:13" ht="18" x14ac:dyDescent="0.3">
      <c r="F9" s="41" t="s">
        <v>60</v>
      </c>
      <c r="G9" s="28" t="s">
        <v>29</v>
      </c>
      <c r="H9" s="35">
        <v>1666</v>
      </c>
      <c r="J9" s="44" t="s">
        <v>49</v>
      </c>
      <c r="K9" s="22"/>
    </row>
    <row r="10" spans="6:13" ht="18" x14ac:dyDescent="0.3">
      <c r="F10" s="40" t="s">
        <v>61</v>
      </c>
      <c r="G10" s="27" t="s">
        <v>40</v>
      </c>
      <c r="H10" s="35">
        <v>1708.3</v>
      </c>
      <c r="J10" s="44" t="s">
        <v>50</v>
      </c>
      <c r="K10" s="22"/>
    </row>
    <row r="11" spans="6:13" ht="18" x14ac:dyDescent="0.3">
      <c r="F11" s="40" t="s">
        <v>62</v>
      </c>
      <c r="G11" s="27" t="s">
        <v>30</v>
      </c>
      <c r="H11" s="35">
        <v>1696</v>
      </c>
      <c r="J11" s="44" t="s">
        <v>51</v>
      </c>
      <c r="K11" s="22"/>
    </row>
    <row r="12" spans="6:13" ht="18" x14ac:dyDescent="0.3">
      <c r="F12" s="41" t="s">
        <v>63</v>
      </c>
      <c r="G12" s="28" t="s">
        <v>31</v>
      </c>
      <c r="H12" s="35">
        <v>1855</v>
      </c>
      <c r="J12" s="44" t="s">
        <v>65</v>
      </c>
      <c r="K12" s="22"/>
    </row>
    <row r="13" spans="6:13" ht="18" x14ac:dyDescent="0.3">
      <c r="F13" s="40" t="s">
        <v>64</v>
      </c>
      <c r="G13" s="27" t="s">
        <v>32</v>
      </c>
      <c r="H13" s="35">
        <v>2070</v>
      </c>
    </row>
    <row r="14" spans="6:13" ht="18" x14ac:dyDescent="0.3">
      <c r="F14" s="33"/>
      <c r="G14" s="34"/>
      <c r="H14" s="36"/>
      <c r="I14" s="42"/>
      <c r="M14" s="22"/>
    </row>
    <row r="15" spans="6:13" ht="18" x14ac:dyDescent="0.3">
      <c r="F15" s="33"/>
      <c r="G15" s="34"/>
      <c r="H15" s="36"/>
      <c r="I15" s="42"/>
      <c r="M15" s="22"/>
    </row>
    <row r="16" spans="6:13" x14ac:dyDescent="0.3">
      <c r="M16" s="22"/>
    </row>
    <row r="17" spans="2:13" ht="18" x14ac:dyDescent="0.3">
      <c r="B17" s="23" t="s">
        <v>35</v>
      </c>
      <c r="C17" s="23" t="s">
        <v>1</v>
      </c>
      <c r="D17" s="23" t="s">
        <v>36</v>
      </c>
      <c r="E17" s="23" t="s">
        <v>37</v>
      </c>
      <c r="F17" s="23" t="s">
        <v>0</v>
      </c>
      <c r="G17" s="30" t="s">
        <v>38</v>
      </c>
      <c r="H17" s="23" t="s">
        <v>39</v>
      </c>
      <c r="I17" s="23" t="s">
        <v>41</v>
      </c>
      <c r="M17" s="22"/>
    </row>
    <row r="18" spans="2:13" ht="18" x14ac:dyDescent="0.3">
      <c r="B18" s="109"/>
      <c r="C18" s="20"/>
      <c r="D18" s="49" t="s">
        <v>33</v>
      </c>
      <c r="E18" s="20"/>
      <c r="F18" s="39" t="s">
        <v>57</v>
      </c>
      <c r="G18" s="31" t="s">
        <v>31</v>
      </c>
      <c r="H18" s="24">
        <v>1</v>
      </c>
      <c r="I18" s="43">
        <v>927</v>
      </c>
      <c r="M18" s="22"/>
    </row>
    <row r="19" spans="2:13" ht="18" x14ac:dyDescent="0.3">
      <c r="B19" s="109"/>
      <c r="C19" s="20"/>
      <c r="D19" s="49" t="s">
        <v>33</v>
      </c>
      <c r="E19" s="20"/>
      <c r="F19" s="38" t="s">
        <v>58</v>
      </c>
      <c r="G19" s="31" t="s">
        <v>32</v>
      </c>
      <c r="H19" s="24">
        <v>1</v>
      </c>
      <c r="I19" s="43">
        <v>1035</v>
      </c>
      <c r="M19" s="22"/>
    </row>
    <row r="20" spans="2:13" ht="18" x14ac:dyDescent="0.3">
      <c r="B20" s="109"/>
      <c r="C20" s="20"/>
      <c r="D20" s="49" t="s">
        <v>33</v>
      </c>
      <c r="E20" s="20"/>
      <c r="F20" s="39" t="s">
        <v>57</v>
      </c>
      <c r="G20" s="31" t="s">
        <v>31</v>
      </c>
      <c r="H20" s="24">
        <v>1</v>
      </c>
      <c r="I20" s="43">
        <v>927</v>
      </c>
      <c r="M20" s="22"/>
    </row>
    <row r="21" spans="2:13" ht="18" x14ac:dyDescent="0.3">
      <c r="B21" s="109"/>
      <c r="C21" s="20"/>
      <c r="D21" s="49" t="s">
        <v>33</v>
      </c>
      <c r="E21" s="20"/>
      <c r="F21" s="38" t="s">
        <v>56</v>
      </c>
      <c r="G21" s="31" t="s">
        <v>30</v>
      </c>
      <c r="H21" s="24">
        <v>1</v>
      </c>
      <c r="I21" s="43">
        <v>848</v>
      </c>
    </row>
    <row r="22" spans="2:13" ht="18" x14ac:dyDescent="0.3">
      <c r="B22" s="109"/>
      <c r="C22" s="20"/>
      <c r="D22" s="49" t="s">
        <v>33</v>
      </c>
      <c r="E22" s="20"/>
      <c r="F22" s="39" t="s">
        <v>54</v>
      </c>
      <c r="G22" s="31" t="s">
        <v>29</v>
      </c>
      <c r="H22" s="24">
        <v>1</v>
      </c>
      <c r="I22" s="43">
        <v>833</v>
      </c>
    </row>
    <row r="23" spans="2:13" ht="18" x14ac:dyDescent="0.3">
      <c r="B23" s="109"/>
      <c r="C23" s="20"/>
      <c r="D23" s="49" t="s">
        <v>33</v>
      </c>
      <c r="E23" s="20"/>
      <c r="F23" s="38" t="s">
        <v>53</v>
      </c>
      <c r="G23" s="31" t="s">
        <v>28</v>
      </c>
      <c r="H23" s="24">
        <v>1</v>
      </c>
      <c r="I23" s="43">
        <v>850</v>
      </c>
      <c r="J23" s="52" t="s">
        <v>66</v>
      </c>
    </row>
    <row r="24" spans="2:13" ht="18" x14ac:dyDescent="0.3">
      <c r="B24" s="109"/>
      <c r="C24" s="20"/>
      <c r="D24" s="49" t="s">
        <v>34</v>
      </c>
      <c r="E24" s="19"/>
      <c r="F24" s="38" t="s">
        <v>55</v>
      </c>
      <c r="G24" s="27" t="s">
        <v>40</v>
      </c>
      <c r="H24" s="24">
        <v>1</v>
      </c>
      <c r="I24" s="43">
        <v>0</v>
      </c>
    </row>
    <row r="25" spans="2:13" ht="18" x14ac:dyDescent="0.3">
      <c r="B25" s="109"/>
      <c r="C25" s="20"/>
      <c r="D25" s="49" t="s">
        <v>33</v>
      </c>
      <c r="E25" s="20"/>
      <c r="F25" s="38" t="s">
        <v>55</v>
      </c>
      <c r="G25" s="27" t="s">
        <v>40</v>
      </c>
      <c r="H25" s="24">
        <v>1</v>
      </c>
      <c r="I25" s="43">
        <v>853.8</v>
      </c>
    </row>
    <row r="26" spans="2:13" ht="18" x14ac:dyDescent="0.3">
      <c r="B26" s="109"/>
      <c r="C26" s="20"/>
      <c r="D26" s="49" t="s">
        <v>34</v>
      </c>
      <c r="E26" s="20"/>
      <c r="F26" s="39" t="s">
        <v>57</v>
      </c>
      <c r="G26" s="31" t="s">
        <v>31</v>
      </c>
      <c r="H26" s="24">
        <v>1</v>
      </c>
      <c r="I26" s="43">
        <v>0</v>
      </c>
    </row>
    <row r="27" spans="2:13" ht="18" x14ac:dyDescent="0.3">
      <c r="B27" s="109"/>
      <c r="C27" s="20"/>
      <c r="D27" s="49" t="s">
        <v>33</v>
      </c>
      <c r="E27" s="20"/>
      <c r="F27" s="38" t="s">
        <v>56</v>
      </c>
      <c r="G27" s="31" t="s">
        <v>30</v>
      </c>
      <c r="H27" s="24">
        <v>1</v>
      </c>
      <c r="I27" s="43">
        <v>848</v>
      </c>
    </row>
    <row r="28" spans="2:13" ht="18" x14ac:dyDescent="0.3">
      <c r="B28" s="109"/>
      <c r="C28" s="20"/>
      <c r="D28" s="49" t="s">
        <v>34</v>
      </c>
      <c r="E28" s="20"/>
      <c r="F28" s="39" t="s">
        <v>57</v>
      </c>
      <c r="G28" s="31" t="s">
        <v>31</v>
      </c>
      <c r="H28" s="24">
        <v>1</v>
      </c>
      <c r="I28" s="43">
        <v>0</v>
      </c>
    </row>
    <row r="29" spans="2:13" ht="18" x14ac:dyDescent="0.3">
      <c r="B29" s="109"/>
      <c r="C29" s="20"/>
      <c r="D29" s="49" t="s">
        <v>34</v>
      </c>
      <c r="E29" s="20"/>
      <c r="F29" s="38" t="s">
        <v>53</v>
      </c>
      <c r="G29" s="31" t="s">
        <v>28</v>
      </c>
      <c r="H29" s="24">
        <v>1</v>
      </c>
      <c r="I29" s="43">
        <v>0</v>
      </c>
    </row>
    <row r="30" spans="2:13" ht="18" x14ac:dyDescent="0.3">
      <c r="B30" s="109"/>
      <c r="C30" s="20"/>
      <c r="D30" s="49" t="s">
        <v>33</v>
      </c>
      <c r="E30" s="20"/>
      <c r="F30" s="39" t="s">
        <v>54</v>
      </c>
      <c r="G30" s="31" t="s">
        <v>29</v>
      </c>
      <c r="H30" s="24">
        <v>1</v>
      </c>
      <c r="I30" s="43">
        <v>833</v>
      </c>
    </row>
    <row r="31" spans="2:13" ht="18" x14ac:dyDescent="0.3">
      <c r="B31" s="109"/>
      <c r="C31" s="20"/>
      <c r="D31" s="49" t="s">
        <v>33</v>
      </c>
      <c r="E31" s="20"/>
      <c r="F31" s="39" t="s">
        <v>54</v>
      </c>
      <c r="G31" s="31" t="s">
        <v>29</v>
      </c>
      <c r="H31" s="24">
        <v>1</v>
      </c>
      <c r="I31" s="43">
        <v>833</v>
      </c>
    </row>
    <row r="32" spans="2:13" ht="18" x14ac:dyDescent="0.3">
      <c r="B32" s="109"/>
      <c r="C32" s="20"/>
      <c r="D32" s="50" t="s">
        <v>33</v>
      </c>
      <c r="E32" s="20"/>
      <c r="F32" s="39" t="s">
        <v>57</v>
      </c>
      <c r="G32" s="31" t="s">
        <v>31</v>
      </c>
      <c r="H32" s="24">
        <v>1</v>
      </c>
      <c r="I32" s="43">
        <v>927</v>
      </c>
    </row>
    <row r="33" spans="2:13" ht="18" x14ac:dyDescent="0.3">
      <c r="B33" s="109"/>
      <c r="C33" s="21"/>
      <c r="D33" s="49" t="s">
        <v>33</v>
      </c>
      <c r="E33" s="20"/>
      <c r="F33" s="38" t="s">
        <v>55</v>
      </c>
      <c r="G33" s="27" t="s">
        <v>40</v>
      </c>
      <c r="H33" s="24">
        <v>1</v>
      </c>
      <c r="I33" s="43">
        <v>853.8</v>
      </c>
    </row>
    <row r="34" spans="2:13" ht="18" x14ac:dyDescent="0.3">
      <c r="B34" s="109"/>
      <c r="C34" s="21"/>
      <c r="D34" s="49" t="s">
        <v>33</v>
      </c>
      <c r="E34" s="20"/>
      <c r="F34" s="38" t="s">
        <v>53</v>
      </c>
      <c r="G34" s="31" t="s">
        <v>28</v>
      </c>
      <c r="H34" s="24">
        <v>1</v>
      </c>
      <c r="I34" s="43">
        <v>777</v>
      </c>
    </row>
    <row r="35" spans="2:13" ht="18" x14ac:dyDescent="0.3">
      <c r="B35" s="109"/>
      <c r="C35" s="21"/>
      <c r="D35" s="49" t="s">
        <v>33</v>
      </c>
      <c r="E35" s="20"/>
      <c r="F35" s="38" t="s">
        <v>53</v>
      </c>
      <c r="G35" s="31" t="s">
        <v>28</v>
      </c>
      <c r="H35" s="24">
        <v>1</v>
      </c>
      <c r="I35" s="43">
        <v>777</v>
      </c>
      <c r="K35" s="48"/>
      <c r="M35" s="48"/>
    </row>
    <row r="36" spans="2:13" ht="18" x14ac:dyDescent="0.35">
      <c r="B36" s="109"/>
      <c r="C36" s="21"/>
      <c r="D36" s="49" t="s">
        <v>33</v>
      </c>
      <c r="E36" s="20"/>
      <c r="F36" s="38" t="s">
        <v>53</v>
      </c>
      <c r="G36" s="31" t="s">
        <v>28</v>
      </c>
      <c r="H36" s="24">
        <v>1</v>
      </c>
      <c r="I36" s="43">
        <v>777</v>
      </c>
      <c r="K36" s="45"/>
      <c r="M36" s="46"/>
    </row>
    <row r="37" spans="2:13" ht="18" x14ac:dyDescent="0.35">
      <c r="B37" s="109"/>
      <c r="C37" s="21"/>
      <c r="D37" s="49" t="s">
        <v>33</v>
      </c>
      <c r="E37" s="20"/>
      <c r="F37" s="38" t="s">
        <v>53</v>
      </c>
      <c r="G37" s="31" t="s">
        <v>28</v>
      </c>
      <c r="H37" s="24">
        <v>1</v>
      </c>
      <c r="I37" s="43">
        <v>777</v>
      </c>
      <c r="K37" s="45"/>
      <c r="M37" s="46"/>
    </row>
    <row r="38" spans="2:13" ht="18" x14ac:dyDescent="0.35">
      <c r="B38" s="109"/>
      <c r="C38" s="21"/>
      <c r="D38" s="49" t="s">
        <v>33</v>
      </c>
      <c r="E38" s="20"/>
      <c r="F38" s="38" t="s">
        <v>53</v>
      </c>
      <c r="G38" s="31" t="s">
        <v>28</v>
      </c>
      <c r="H38" s="24">
        <v>1</v>
      </c>
      <c r="I38" s="43">
        <v>777</v>
      </c>
      <c r="K38" s="45"/>
      <c r="M38" s="46"/>
    </row>
    <row r="39" spans="2:13" ht="18" x14ac:dyDescent="0.35">
      <c r="B39" s="109"/>
      <c r="C39" s="21"/>
      <c r="D39" s="49" t="s">
        <v>33</v>
      </c>
      <c r="E39" s="20"/>
      <c r="F39" s="38" t="s">
        <v>53</v>
      </c>
      <c r="G39" s="31" t="s">
        <v>28</v>
      </c>
      <c r="H39" s="24">
        <v>1</v>
      </c>
      <c r="I39" s="43">
        <v>777</v>
      </c>
      <c r="K39" s="47"/>
      <c r="M39" s="57"/>
    </row>
    <row r="40" spans="2:13" ht="18" x14ac:dyDescent="0.3">
      <c r="B40" s="109"/>
      <c r="C40" s="26"/>
      <c r="D40" s="49" t="s">
        <v>33</v>
      </c>
      <c r="E40" s="20"/>
      <c r="F40" s="39" t="s">
        <v>54</v>
      </c>
      <c r="G40" s="31" t="s">
        <v>29</v>
      </c>
      <c r="H40" s="24">
        <v>1</v>
      </c>
      <c r="I40" s="43">
        <v>833</v>
      </c>
    </row>
    <row r="41" spans="2:13" ht="18" x14ac:dyDescent="0.3">
      <c r="B41" s="109"/>
      <c r="C41" s="26"/>
      <c r="D41" s="49" t="s">
        <v>33</v>
      </c>
      <c r="E41" s="20"/>
      <c r="F41" s="39" t="s">
        <v>54</v>
      </c>
      <c r="G41" s="31" t="s">
        <v>29</v>
      </c>
      <c r="H41" s="24">
        <v>1</v>
      </c>
      <c r="I41" s="43">
        <v>833</v>
      </c>
      <c r="M41" s="51"/>
    </row>
    <row r="42" spans="2:13" ht="18" x14ac:dyDescent="0.3">
      <c r="B42" s="109"/>
      <c r="C42" s="26"/>
      <c r="D42" s="49" t="s">
        <v>33</v>
      </c>
      <c r="E42" s="20"/>
      <c r="F42" s="38" t="s">
        <v>56</v>
      </c>
      <c r="G42" s="31" t="s">
        <v>30</v>
      </c>
      <c r="H42" s="24">
        <v>1</v>
      </c>
      <c r="I42" s="43">
        <v>848</v>
      </c>
    </row>
    <row r="43" spans="2:13" ht="18" x14ac:dyDescent="0.3">
      <c r="B43" s="109"/>
      <c r="C43" s="26"/>
      <c r="D43" s="26"/>
      <c r="E43" s="26"/>
      <c r="F43" s="26"/>
      <c r="G43" s="31" t="s">
        <v>67</v>
      </c>
      <c r="H43" s="26"/>
      <c r="I43" s="43">
        <v>138.81</v>
      </c>
    </row>
    <row r="44" spans="2:13" ht="18" x14ac:dyDescent="0.3">
      <c r="B44" s="109"/>
      <c r="C44" s="26"/>
      <c r="D44" s="49" t="s">
        <v>33</v>
      </c>
      <c r="E44" s="20"/>
      <c r="F44" s="38" t="s">
        <v>53</v>
      </c>
      <c r="G44" s="31" t="s">
        <v>28</v>
      </c>
      <c r="H44" s="24">
        <v>1</v>
      </c>
      <c r="I44" s="43">
        <v>758.75</v>
      </c>
    </row>
    <row r="45" spans="2:13" ht="18" x14ac:dyDescent="0.3">
      <c r="B45" s="109"/>
      <c r="C45" s="26"/>
      <c r="D45" s="49" t="s">
        <v>33</v>
      </c>
      <c r="E45" s="26"/>
      <c r="F45" s="38" t="s">
        <v>69</v>
      </c>
      <c r="G45" s="31" t="s">
        <v>72</v>
      </c>
      <c r="H45" s="24">
        <v>1</v>
      </c>
      <c r="I45" s="43">
        <v>2377.11</v>
      </c>
    </row>
    <row r="46" spans="2:13" ht="18" x14ac:dyDescent="0.3">
      <c r="B46" s="109"/>
      <c r="C46" s="26"/>
      <c r="D46" s="49" t="s">
        <v>33</v>
      </c>
      <c r="E46" s="26"/>
      <c r="F46" s="38" t="s">
        <v>70</v>
      </c>
      <c r="G46" s="31" t="s">
        <v>73</v>
      </c>
      <c r="H46" s="24">
        <v>1</v>
      </c>
      <c r="I46" s="43">
        <v>2098.86</v>
      </c>
      <c r="J46" s="58"/>
    </row>
    <row r="47" spans="2:13" ht="18" x14ac:dyDescent="0.3">
      <c r="B47" s="109"/>
      <c r="C47" s="26"/>
      <c r="D47" s="49" t="s">
        <v>33</v>
      </c>
      <c r="E47" s="26"/>
      <c r="F47" s="38" t="s">
        <v>71</v>
      </c>
      <c r="G47" s="28" t="s">
        <v>74</v>
      </c>
      <c r="H47" s="24">
        <v>1</v>
      </c>
      <c r="I47" s="43">
        <v>2219.34</v>
      </c>
    </row>
    <row r="48" spans="2:13" ht="18" x14ac:dyDescent="0.3">
      <c r="B48" s="109"/>
      <c r="C48" s="26"/>
      <c r="D48" s="26"/>
      <c r="E48" s="26"/>
      <c r="F48" s="26"/>
      <c r="G48" s="31" t="s">
        <v>67</v>
      </c>
      <c r="H48" s="55"/>
      <c r="I48" s="43">
        <v>23.13</v>
      </c>
    </row>
    <row r="49" spans="2:13" ht="18" x14ac:dyDescent="0.3">
      <c r="B49" s="109"/>
      <c r="C49" s="26"/>
      <c r="D49" s="79" t="s">
        <v>98</v>
      </c>
      <c r="E49" s="59"/>
      <c r="F49" s="59"/>
      <c r="G49" s="28" t="s">
        <v>99</v>
      </c>
      <c r="H49" s="59">
        <v>1</v>
      </c>
      <c r="I49" s="43">
        <v>-12001</v>
      </c>
      <c r="M49" s="58"/>
    </row>
    <row r="50" spans="2:13" ht="18" x14ac:dyDescent="0.3">
      <c r="B50" s="109"/>
      <c r="C50" s="26"/>
      <c r="D50" s="49" t="s">
        <v>33</v>
      </c>
      <c r="E50" s="20"/>
      <c r="F50" s="38" t="s">
        <v>58</v>
      </c>
      <c r="G50" s="31" t="s">
        <v>32</v>
      </c>
      <c r="H50" s="24">
        <v>1</v>
      </c>
      <c r="I50" s="43">
        <f>1035-50</f>
        <v>985</v>
      </c>
    </row>
    <row r="51" spans="2:13" ht="18" x14ac:dyDescent="0.3">
      <c r="B51" s="109"/>
      <c r="C51" s="26"/>
      <c r="D51" s="49" t="s">
        <v>33</v>
      </c>
      <c r="E51" s="20"/>
      <c r="F51" s="39" t="s">
        <v>54</v>
      </c>
      <c r="G51" s="31" t="s">
        <v>29</v>
      </c>
      <c r="H51" s="24">
        <v>1</v>
      </c>
      <c r="I51" s="43">
        <f>833-31.82</f>
        <v>801.18</v>
      </c>
    </row>
    <row r="52" spans="2:13" ht="18" x14ac:dyDescent="0.3">
      <c r="B52" s="109"/>
      <c r="C52" s="26"/>
      <c r="D52" s="50" t="s">
        <v>33</v>
      </c>
      <c r="E52" s="20"/>
      <c r="F52" s="39" t="s">
        <v>57</v>
      </c>
      <c r="G52" s="31" t="s">
        <v>31</v>
      </c>
      <c r="H52" s="24">
        <v>1</v>
      </c>
      <c r="I52" s="43">
        <v>886.39</v>
      </c>
    </row>
    <row r="53" spans="2:13" ht="18" x14ac:dyDescent="0.3">
      <c r="B53" s="109"/>
      <c r="C53" s="26"/>
      <c r="D53" s="26"/>
      <c r="E53" s="26"/>
      <c r="F53" s="26"/>
      <c r="G53" s="31" t="s">
        <v>67</v>
      </c>
      <c r="H53" s="26"/>
      <c r="I53" s="43">
        <v>29.06</v>
      </c>
    </row>
    <row r="54" spans="2:13" ht="18" x14ac:dyDescent="0.3">
      <c r="B54" s="109"/>
      <c r="C54" s="26"/>
      <c r="D54" s="26"/>
      <c r="E54" s="26"/>
      <c r="F54" s="26"/>
      <c r="G54" s="31" t="s">
        <v>67</v>
      </c>
      <c r="H54" s="26"/>
      <c r="I54" s="43">
        <v>9.68</v>
      </c>
    </row>
    <row r="55" spans="2:13" ht="18" x14ac:dyDescent="0.3">
      <c r="B55" s="109"/>
      <c r="C55" s="26"/>
      <c r="D55" s="26"/>
      <c r="E55" s="26"/>
      <c r="F55" s="26"/>
      <c r="G55" s="31" t="s">
        <v>67</v>
      </c>
      <c r="H55" s="26"/>
      <c r="I55" s="43">
        <v>9.65</v>
      </c>
    </row>
    <row r="56" spans="2:13" ht="18" x14ac:dyDescent="0.3">
      <c r="B56" s="109"/>
      <c r="C56" s="26"/>
      <c r="D56" s="26"/>
      <c r="E56" s="26"/>
      <c r="F56" s="26"/>
      <c r="G56" s="31" t="s">
        <v>67</v>
      </c>
      <c r="H56" s="26"/>
      <c r="I56" s="43">
        <v>9.59</v>
      </c>
    </row>
    <row r="57" spans="2:13" ht="18" x14ac:dyDescent="0.3">
      <c r="B57" s="109"/>
      <c r="C57" s="26"/>
      <c r="D57" s="26"/>
      <c r="E57" s="26"/>
      <c r="F57" s="26"/>
      <c r="G57" s="31" t="s">
        <v>67</v>
      </c>
      <c r="H57" s="26"/>
      <c r="I57" s="43">
        <v>9.59</v>
      </c>
    </row>
    <row r="58" spans="2:13" ht="18" x14ac:dyDescent="0.3">
      <c r="B58" s="109"/>
      <c r="C58" s="26"/>
      <c r="D58" s="50" t="s">
        <v>33</v>
      </c>
      <c r="E58" s="20"/>
      <c r="F58" s="39" t="s">
        <v>57</v>
      </c>
      <c r="G58" s="31" t="s">
        <v>31</v>
      </c>
      <c r="H58" s="24">
        <v>1</v>
      </c>
      <c r="I58" s="43">
        <v>927</v>
      </c>
    </row>
    <row r="59" spans="2:13" ht="18" x14ac:dyDescent="0.3">
      <c r="B59" s="109"/>
      <c r="C59" s="26"/>
      <c r="D59" s="50" t="s">
        <v>33</v>
      </c>
      <c r="E59" s="20"/>
      <c r="F59" s="39" t="s">
        <v>57</v>
      </c>
      <c r="G59" s="31" t="s">
        <v>31</v>
      </c>
      <c r="H59" s="24">
        <v>1</v>
      </c>
      <c r="I59" s="43">
        <v>927</v>
      </c>
    </row>
    <row r="60" spans="2:13" ht="18" x14ac:dyDescent="0.3">
      <c r="B60" s="109"/>
      <c r="C60" s="26"/>
      <c r="D60" s="49" t="s">
        <v>33</v>
      </c>
      <c r="E60" s="20"/>
      <c r="F60" s="39" t="s">
        <v>54</v>
      </c>
      <c r="G60" s="31" t="s">
        <v>29</v>
      </c>
      <c r="H60" s="24">
        <v>1</v>
      </c>
      <c r="I60" s="43">
        <v>833</v>
      </c>
    </row>
    <row r="61" spans="2:13" ht="18" x14ac:dyDescent="0.3">
      <c r="B61" s="109"/>
      <c r="C61" s="26"/>
      <c r="D61" s="49" t="s">
        <v>33</v>
      </c>
      <c r="E61" s="20"/>
      <c r="F61" s="39" t="s">
        <v>54</v>
      </c>
      <c r="G61" s="31" t="s">
        <v>29</v>
      </c>
      <c r="H61" s="24">
        <v>1</v>
      </c>
      <c r="I61" s="43">
        <v>833</v>
      </c>
    </row>
    <row r="62" spans="2:13" ht="18" x14ac:dyDescent="0.3">
      <c r="B62" s="109"/>
      <c r="C62" s="26"/>
      <c r="D62" s="49" t="s">
        <v>33</v>
      </c>
      <c r="E62" s="20"/>
      <c r="F62" s="38" t="s">
        <v>56</v>
      </c>
      <c r="G62" s="31" t="s">
        <v>30</v>
      </c>
      <c r="H62" s="24">
        <v>1</v>
      </c>
      <c r="I62" s="43">
        <v>848</v>
      </c>
    </row>
    <row r="63" spans="2:13" ht="18" x14ac:dyDescent="0.3">
      <c r="B63" s="109"/>
      <c r="C63" s="26"/>
      <c r="D63" s="49" t="s">
        <v>33</v>
      </c>
      <c r="E63" s="20"/>
      <c r="F63" s="38" t="s">
        <v>56</v>
      </c>
      <c r="G63" s="31" t="s">
        <v>30</v>
      </c>
      <c r="H63" s="24">
        <v>1</v>
      </c>
      <c r="I63" s="43">
        <v>848</v>
      </c>
      <c r="M63" s="48"/>
    </row>
    <row r="64" spans="2:13" ht="18" x14ac:dyDescent="0.3">
      <c r="B64" s="109"/>
      <c r="C64" s="26"/>
      <c r="D64" s="50" t="s">
        <v>33</v>
      </c>
      <c r="E64" s="20"/>
      <c r="F64" s="39" t="s">
        <v>57</v>
      </c>
      <c r="G64" s="31" t="s">
        <v>31</v>
      </c>
      <c r="H64" s="24">
        <v>1</v>
      </c>
      <c r="I64" s="43">
        <v>886.39</v>
      </c>
    </row>
    <row r="65" spans="2:13" ht="18" x14ac:dyDescent="0.3">
      <c r="B65" s="109"/>
      <c r="C65" s="26"/>
      <c r="D65" s="49" t="s">
        <v>33</v>
      </c>
      <c r="E65" s="20"/>
      <c r="F65" s="38" t="s">
        <v>56</v>
      </c>
      <c r="G65" s="31" t="s">
        <v>30</v>
      </c>
      <c r="H65" s="24">
        <v>1</v>
      </c>
      <c r="I65" s="110">
        <v>1553.83</v>
      </c>
    </row>
    <row r="66" spans="2:13" ht="18" x14ac:dyDescent="0.3">
      <c r="B66" s="109"/>
      <c r="C66" s="75"/>
      <c r="D66" s="49" t="s">
        <v>33</v>
      </c>
      <c r="E66" s="20"/>
      <c r="F66" s="38" t="s">
        <v>53</v>
      </c>
      <c r="G66" s="31" t="s">
        <v>28</v>
      </c>
      <c r="H66" s="24">
        <v>1</v>
      </c>
      <c r="I66" s="111"/>
    </row>
    <row r="67" spans="2:13" ht="18" x14ac:dyDescent="0.3">
      <c r="B67" s="109"/>
      <c r="C67" s="26"/>
      <c r="D67" s="49" t="s">
        <v>33</v>
      </c>
      <c r="E67" s="20"/>
      <c r="F67" s="38" t="s">
        <v>101</v>
      </c>
      <c r="G67" s="28" t="s">
        <v>102</v>
      </c>
      <c r="H67" s="24">
        <v>1</v>
      </c>
      <c r="I67" s="43">
        <v>14207</v>
      </c>
      <c r="M67" s="19">
        <f>SUM(M68:M69)</f>
        <v>56033.369999999995</v>
      </c>
    </row>
    <row r="68" spans="2:13" ht="18" x14ac:dyDescent="0.3">
      <c r="B68" s="109"/>
      <c r="C68" s="75"/>
      <c r="D68" s="79" t="s">
        <v>98</v>
      </c>
      <c r="E68" s="75"/>
      <c r="F68" s="75"/>
      <c r="G68" s="28" t="s">
        <v>107</v>
      </c>
      <c r="H68" s="24">
        <v>1</v>
      </c>
      <c r="I68" s="43">
        <v>-3340</v>
      </c>
      <c r="M68" s="19">
        <v>21300.880000000001</v>
      </c>
    </row>
    <row r="69" spans="2:13" ht="18" x14ac:dyDescent="0.3">
      <c r="B69" s="109"/>
      <c r="C69" s="95"/>
      <c r="D69" s="49" t="s">
        <v>33</v>
      </c>
      <c r="E69" s="20"/>
      <c r="F69" s="38" t="s">
        <v>58</v>
      </c>
      <c r="G69" s="31" t="s">
        <v>32</v>
      </c>
      <c r="H69" s="24">
        <v>1</v>
      </c>
      <c r="I69" s="43">
        <v>1035</v>
      </c>
      <c r="M69" s="19">
        <v>34732.49</v>
      </c>
    </row>
    <row r="70" spans="2:13" ht="18" x14ac:dyDescent="0.3">
      <c r="B70" s="109"/>
      <c r="C70" s="95"/>
      <c r="D70" s="49" t="s">
        <v>33</v>
      </c>
      <c r="E70" s="20"/>
      <c r="F70" s="38" t="s">
        <v>101</v>
      </c>
      <c r="G70" s="28" t="s">
        <v>102</v>
      </c>
      <c r="H70" s="24">
        <v>1</v>
      </c>
      <c r="I70" s="43">
        <v>14149.35</v>
      </c>
      <c r="M70" s="19">
        <v>375.74</v>
      </c>
    </row>
    <row r="71" spans="2:13" ht="18" x14ac:dyDescent="0.3">
      <c r="B71" s="109"/>
      <c r="C71" s="95"/>
      <c r="D71" s="49" t="s">
        <v>33</v>
      </c>
      <c r="E71" s="20"/>
      <c r="F71" s="38" t="s">
        <v>58</v>
      </c>
      <c r="G71" s="31" t="s">
        <v>31</v>
      </c>
      <c r="H71" s="24">
        <v>1</v>
      </c>
      <c r="I71" s="43">
        <v>927</v>
      </c>
      <c r="M71" s="19">
        <f>SUM(M68:M70)</f>
        <v>56409.109999999993</v>
      </c>
    </row>
    <row r="72" spans="2:13" ht="18" x14ac:dyDescent="0.3">
      <c r="B72" s="109"/>
      <c r="C72" s="75"/>
      <c r="D72" s="49" t="s">
        <v>33</v>
      </c>
      <c r="E72" s="20"/>
      <c r="F72" s="38" t="s">
        <v>58</v>
      </c>
      <c r="G72" s="31" t="s">
        <v>32</v>
      </c>
      <c r="H72" s="24">
        <v>1</v>
      </c>
      <c r="I72" s="43">
        <v>1035</v>
      </c>
    </row>
    <row r="73" spans="2:13" ht="18" x14ac:dyDescent="0.3">
      <c r="B73" s="109"/>
      <c r="C73" s="95"/>
      <c r="D73" s="49" t="s">
        <v>33</v>
      </c>
      <c r="E73" s="20"/>
      <c r="F73" s="39" t="s">
        <v>54</v>
      </c>
      <c r="G73" s="31" t="s">
        <v>29</v>
      </c>
      <c r="H73" s="24">
        <v>1</v>
      </c>
      <c r="I73" s="43">
        <v>833</v>
      </c>
    </row>
    <row r="74" spans="2:13" ht="18" x14ac:dyDescent="0.3">
      <c r="B74" s="109"/>
      <c r="C74" s="95"/>
      <c r="D74" s="49" t="s">
        <v>33</v>
      </c>
      <c r="E74" s="20"/>
      <c r="F74" s="39" t="s">
        <v>54</v>
      </c>
      <c r="G74" s="31" t="s">
        <v>29</v>
      </c>
      <c r="H74" s="24">
        <v>1</v>
      </c>
      <c r="I74" s="43">
        <v>833</v>
      </c>
    </row>
    <row r="75" spans="2:13" ht="18" x14ac:dyDescent="0.3">
      <c r="B75" s="109"/>
      <c r="C75" s="95"/>
      <c r="D75" s="49" t="s">
        <v>33</v>
      </c>
      <c r="E75" s="20"/>
      <c r="F75" s="39" t="s">
        <v>54</v>
      </c>
      <c r="G75" s="31" t="s">
        <v>29</v>
      </c>
      <c r="H75" s="24">
        <v>1</v>
      </c>
      <c r="I75" s="110">
        <v>1539.48</v>
      </c>
    </row>
    <row r="76" spans="2:13" ht="18" x14ac:dyDescent="0.3">
      <c r="B76" s="109"/>
      <c r="C76" s="95"/>
      <c r="D76" s="49" t="s">
        <v>33</v>
      </c>
      <c r="E76" s="20"/>
      <c r="F76" s="38" t="s">
        <v>53</v>
      </c>
      <c r="G76" s="31" t="s">
        <v>28</v>
      </c>
      <c r="H76" s="24">
        <v>1</v>
      </c>
      <c r="I76" s="111"/>
    </row>
    <row r="77" spans="2:13" ht="18" x14ac:dyDescent="0.3">
      <c r="B77" s="109"/>
      <c r="C77" s="95"/>
      <c r="D77" s="79" t="s">
        <v>98</v>
      </c>
      <c r="E77" s="95"/>
      <c r="F77" s="95"/>
      <c r="G77" s="28" t="s">
        <v>108</v>
      </c>
      <c r="H77" s="24">
        <v>1</v>
      </c>
      <c r="I77" s="43">
        <v>-800</v>
      </c>
    </row>
    <row r="78" spans="2:13" ht="18" x14ac:dyDescent="0.3">
      <c r="B78" s="109"/>
      <c r="C78" s="95"/>
      <c r="D78" s="49" t="s">
        <v>33</v>
      </c>
      <c r="E78" s="95"/>
      <c r="F78" s="38" t="s">
        <v>110</v>
      </c>
      <c r="G78" s="28" t="s">
        <v>109</v>
      </c>
      <c r="H78" s="24">
        <v>1</v>
      </c>
      <c r="I78" s="43">
        <v>2377.11</v>
      </c>
    </row>
    <row r="79" spans="2:13" ht="18" x14ac:dyDescent="0.3">
      <c r="B79" s="109"/>
      <c r="C79" s="95"/>
      <c r="D79" s="95"/>
      <c r="E79" s="95"/>
      <c r="F79" s="95"/>
      <c r="G79" s="28"/>
      <c r="H79" s="24"/>
      <c r="I79" s="43">
        <v>0</v>
      </c>
    </row>
    <row r="80" spans="2:13" ht="18" x14ac:dyDescent="0.3">
      <c r="B80" s="109"/>
      <c r="C80" s="95"/>
      <c r="D80" s="95"/>
      <c r="E80" s="95"/>
      <c r="F80" s="95"/>
      <c r="G80" s="28"/>
      <c r="H80" s="24"/>
      <c r="I80" s="43"/>
    </row>
    <row r="81" spans="2:9" ht="18" x14ac:dyDescent="0.3">
      <c r="B81" s="109"/>
      <c r="C81" s="26"/>
      <c r="D81" s="26"/>
      <c r="E81" s="26"/>
      <c r="F81" s="26"/>
      <c r="G81" s="32"/>
      <c r="H81" s="26"/>
      <c r="I81" s="43">
        <f>SUM(I18:I80)</f>
        <v>56551.9</v>
      </c>
    </row>
    <row r="82" spans="2:9" x14ac:dyDescent="0.3">
      <c r="B82" s="109"/>
      <c r="C82" s="26"/>
      <c r="D82" s="26"/>
      <c r="E82" s="26"/>
      <c r="F82" s="26"/>
      <c r="G82" s="32"/>
      <c r="H82" s="26"/>
      <c r="I82" s="26"/>
    </row>
    <row r="83" spans="2:9" x14ac:dyDescent="0.3">
      <c r="B83" s="109"/>
      <c r="C83" s="26"/>
      <c r="D83" s="26"/>
      <c r="E83" s="26"/>
      <c r="F83" s="26"/>
      <c r="G83" s="32"/>
      <c r="H83" s="26"/>
      <c r="I83" s="26"/>
    </row>
    <row r="84" spans="2:9" x14ac:dyDescent="0.3">
      <c r="B84" s="109"/>
      <c r="C84" s="26"/>
      <c r="D84" s="26"/>
      <c r="E84" s="26"/>
      <c r="F84" s="26"/>
      <c r="G84" s="32"/>
      <c r="H84" s="26"/>
      <c r="I84" s="26"/>
    </row>
    <row r="85" spans="2:9" x14ac:dyDescent="0.3">
      <c r="B85" s="109"/>
      <c r="C85" s="26"/>
      <c r="D85" s="26"/>
      <c r="E85" s="26"/>
      <c r="F85" s="26"/>
      <c r="G85" s="32"/>
      <c r="H85" s="26"/>
      <c r="I85" s="26"/>
    </row>
    <row r="86" spans="2:9" x14ac:dyDescent="0.3">
      <c r="B86" s="109"/>
      <c r="C86" s="26"/>
      <c r="D86" s="26"/>
      <c r="E86" s="26"/>
      <c r="F86" s="26"/>
      <c r="G86" s="32"/>
      <c r="H86" s="26"/>
      <c r="I86" s="26"/>
    </row>
    <row r="87" spans="2:9" x14ac:dyDescent="0.3">
      <c r="B87" s="109"/>
      <c r="C87" s="26"/>
      <c r="D87" s="26"/>
      <c r="E87" s="26"/>
      <c r="F87" s="26"/>
      <c r="G87" s="32"/>
      <c r="H87" s="26"/>
      <c r="I87" s="26"/>
    </row>
    <row r="88" spans="2:9" x14ac:dyDescent="0.3">
      <c r="B88" s="109"/>
      <c r="C88" s="26"/>
      <c r="D88" s="26"/>
      <c r="E88" s="26"/>
      <c r="F88" s="26"/>
      <c r="G88" s="32"/>
      <c r="H88" s="26"/>
      <c r="I88" s="26"/>
    </row>
    <row r="89" spans="2:9" x14ac:dyDescent="0.3">
      <c r="B89" s="109"/>
      <c r="C89" s="26"/>
      <c r="D89" s="26"/>
      <c r="E89" s="26"/>
      <c r="F89" s="26"/>
      <c r="G89" s="32"/>
      <c r="H89" s="26"/>
      <c r="I89" s="26"/>
    </row>
    <row r="90" spans="2:9" x14ac:dyDescent="0.3">
      <c r="B90" s="109"/>
      <c r="C90" s="26"/>
      <c r="D90" s="26"/>
      <c r="E90" s="26"/>
      <c r="F90" s="26"/>
      <c r="G90" s="32"/>
      <c r="H90" s="26"/>
      <c r="I90" s="26"/>
    </row>
    <row r="91" spans="2:9" x14ac:dyDescent="0.3">
      <c r="B91" s="109"/>
      <c r="C91" s="26"/>
      <c r="D91" s="26"/>
      <c r="E91" s="26"/>
      <c r="F91" s="26"/>
      <c r="G91" s="32"/>
      <c r="H91" s="26"/>
      <c r="I91" s="26"/>
    </row>
    <row r="92" spans="2:9" x14ac:dyDescent="0.3">
      <c r="B92" s="109"/>
      <c r="C92" s="26"/>
      <c r="D92" s="26"/>
      <c r="E92" s="26"/>
      <c r="F92" s="26"/>
      <c r="G92" s="32"/>
      <c r="H92" s="26"/>
      <c r="I92" s="26"/>
    </row>
    <row r="93" spans="2:9" x14ac:dyDescent="0.3">
      <c r="B93" s="109"/>
      <c r="C93" s="26"/>
      <c r="D93" s="26"/>
      <c r="E93" s="26"/>
      <c r="F93" s="26"/>
      <c r="G93" s="32"/>
      <c r="H93" s="26"/>
      <c r="I93" s="26"/>
    </row>
    <row r="94" spans="2:9" x14ac:dyDescent="0.3">
      <c r="B94" s="109"/>
      <c r="C94" s="26"/>
      <c r="D94" s="26"/>
      <c r="E94" s="26"/>
      <c r="F94" s="26"/>
      <c r="G94" s="32"/>
      <c r="H94" s="26"/>
      <c r="I94" s="26"/>
    </row>
    <row r="95" spans="2:9" x14ac:dyDescent="0.3">
      <c r="B95" s="109"/>
      <c r="C95" s="26"/>
      <c r="D95" s="26"/>
      <c r="E95" s="26"/>
      <c r="F95" s="26"/>
      <c r="G95" s="32"/>
      <c r="H95" s="26"/>
      <c r="I95" s="26"/>
    </row>
    <row r="96" spans="2:9" x14ac:dyDescent="0.3">
      <c r="B96" s="109"/>
      <c r="C96" s="26"/>
      <c r="D96" s="26"/>
      <c r="E96" s="26"/>
      <c r="F96" s="26"/>
      <c r="G96" s="32"/>
      <c r="H96" s="26"/>
      <c r="I96" s="26"/>
    </row>
    <row r="97" spans="2:9" x14ac:dyDescent="0.3">
      <c r="B97" s="109"/>
      <c r="C97" s="26"/>
      <c r="D97" s="26"/>
      <c r="E97" s="26"/>
      <c r="F97" s="26"/>
      <c r="G97" s="32"/>
      <c r="H97" s="26"/>
      <c r="I97" s="26"/>
    </row>
  </sheetData>
  <mergeCells count="3">
    <mergeCell ref="B18:B97"/>
    <mergeCell ref="I75:I76"/>
    <mergeCell ref="I65:I66"/>
  </mergeCells>
  <pageMargins left="0.7" right="0.7" top="0.75" bottom="0.75" header="0.3" footer="0.3"/>
  <pageSetup orientation="portrait" r:id="rId1"/>
  <ignoredErrors>
    <ignoredError sqref="M6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7CB0-9858-4C82-94AA-D38DADA5AE11}">
  <dimension ref="A2:M60"/>
  <sheetViews>
    <sheetView tabSelected="1" topLeftCell="A41" zoomScaleNormal="100" workbookViewId="0">
      <selection activeCell="D57" sqref="D57"/>
    </sheetView>
  </sheetViews>
  <sheetFormatPr baseColWidth="10" defaultRowHeight="14.4" x14ac:dyDescent="0.3"/>
  <cols>
    <col min="1" max="1" width="26.5546875" customWidth="1"/>
    <col min="2" max="2" width="15.21875" style="56" bestFit="1" customWidth="1"/>
    <col min="3" max="3" width="4.77734375" style="56" bestFit="1" customWidth="1"/>
    <col min="4" max="4" width="11.77734375" style="56" bestFit="1" customWidth="1"/>
    <col min="5" max="5" width="14" bestFit="1" customWidth="1"/>
    <col min="6" max="6" width="14" customWidth="1"/>
    <col min="7" max="7" width="14.33203125" customWidth="1"/>
    <col min="8" max="8" width="12.77734375" bestFit="1" customWidth="1"/>
    <col min="9" max="13" width="11.77734375" bestFit="1" customWidth="1"/>
  </cols>
  <sheetData>
    <row r="2" spans="1:8" ht="28.8" x14ac:dyDescent="0.3">
      <c r="A2" s="60" t="s">
        <v>0</v>
      </c>
      <c r="B2" s="64" t="s">
        <v>86</v>
      </c>
      <c r="C2" s="61" t="s">
        <v>76</v>
      </c>
      <c r="D2" s="61" t="s">
        <v>77</v>
      </c>
      <c r="E2" s="64" t="s">
        <v>78</v>
      </c>
      <c r="F2" s="64" t="s">
        <v>79</v>
      </c>
      <c r="G2" s="61" t="s">
        <v>4</v>
      </c>
      <c r="H2" s="64" t="s">
        <v>85</v>
      </c>
    </row>
    <row r="3" spans="1:8" x14ac:dyDescent="0.3">
      <c r="A3" s="60" t="s">
        <v>75</v>
      </c>
      <c r="B3" s="62">
        <v>14072</v>
      </c>
      <c r="C3" s="56">
        <v>3</v>
      </c>
      <c r="D3" s="63">
        <v>0.47499999999999998</v>
      </c>
      <c r="E3" s="53">
        <f>B3*0.525</f>
        <v>7387.8</v>
      </c>
      <c r="F3" s="53">
        <f>E3*1.21</f>
        <v>8939.2379999999994</v>
      </c>
      <c r="G3" s="53">
        <f>F3*C3</f>
        <v>26817.714</v>
      </c>
      <c r="H3" s="53">
        <f>B3-E3</f>
        <v>6684.2</v>
      </c>
    </row>
    <row r="4" spans="1:8" x14ac:dyDescent="0.3">
      <c r="A4" s="60" t="s">
        <v>82</v>
      </c>
      <c r="B4" s="62">
        <v>12237</v>
      </c>
      <c r="C4" s="56">
        <v>3</v>
      </c>
      <c r="D4" s="63">
        <v>0.47499999999999998</v>
      </c>
      <c r="E4" s="53">
        <f t="shared" ref="E4:E6" si="0">B4*0.525*1.21</f>
        <v>7773.5542500000001</v>
      </c>
      <c r="F4" s="53">
        <f t="shared" ref="F4:F6" si="1">E4*1.21</f>
        <v>9406.0006424999992</v>
      </c>
      <c r="G4" s="53">
        <f t="shared" ref="G4:G6" si="2">F4*C4</f>
        <v>28218.001927499998</v>
      </c>
      <c r="H4" s="53">
        <f t="shared" ref="H4:H6" si="3">B4-E4</f>
        <v>4463.4457499999999</v>
      </c>
    </row>
    <row r="5" spans="1:8" x14ac:dyDescent="0.3">
      <c r="A5" s="60" t="s">
        <v>81</v>
      </c>
      <c r="B5" s="62">
        <v>15483</v>
      </c>
      <c r="C5" s="56">
        <v>3</v>
      </c>
      <c r="D5" s="63">
        <v>0.47499999999999998</v>
      </c>
      <c r="E5" s="53">
        <f t="shared" si="0"/>
        <v>9835.57575</v>
      </c>
      <c r="F5" s="53">
        <f t="shared" si="1"/>
        <v>11901.046657499999</v>
      </c>
      <c r="G5" s="53">
        <f t="shared" si="2"/>
        <v>35703.139972499994</v>
      </c>
      <c r="H5" s="53">
        <f t="shared" si="3"/>
        <v>5647.42425</v>
      </c>
    </row>
    <row r="6" spans="1:8" x14ac:dyDescent="0.3">
      <c r="A6" s="60" t="s">
        <v>83</v>
      </c>
      <c r="B6" s="62">
        <v>15149</v>
      </c>
      <c r="C6" s="56">
        <v>3</v>
      </c>
      <c r="D6" s="63">
        <v>0.47499999999999998</v>
      </c>
      <c r="E6" s="53">
        <f t="shared" si="0"/>
        <v>9623.402250000001</v>
      </c>
      <c r="F6" s="53">
        <f t="shared" si="1"/>
        <v>11644.316722500002</v>
      </c>
      <c r="G6" s="53">
        <f t="shared" si="2"/>
        <v>34932.950167500007</v>
      </c>
      <c r="H6" s="53">
        <f t="shared" si="3"/>
        <v>5525.597749999999</v>
      </c>
    </row>
    <row r="7" spans="1:8" x14ac:dyDescent="0.3">
      <c r="B7" s="62"/>
      <c r="G7" s="53">
        <f>SUM(G3:G6)</f>
        <v>125671.8060675</v>
      </c>
    </row>
    <row r="8" spans="1:8" x14ac:dyDescent="0.3">
      <c r="B8" s="62"/>
    </row>
    <row r="9" spans="1:8" x14ac:dyDescent="0.3">
      <c r="B9" s="62"/>
    </row>
    <row r="10" spans="1:8" ht="28.8" x14ac:dyDescent="0.3">
      <c r="A10" s="60" t="s">
        <v>0</v>
      </c>
      <c r="B10" s="64" t="s">
        <v>80</v>
      </c>
      <c r="C10" s="61" t="s">
        <v>76</v>
      </c>
      <c r="D10" s="61" t="s">
        <v>77</v>
      </c>
      <c r="E10" s="64" t="s">
        <v>84</v>
      </c>
      <c r="F10" s="64"/>
      <c r="G10" s="61" t="s">
        <v>4</v>
      </c>
    </row>
    <row r="11" spans="1:8" x14ac:dyDescent="0.3">
      <c r="A11" s="60" t="s">
        <v>75</v>
      </c>
      <c r="B11" s="62">
        <v>14072</v>
      </c>
      <c r="C11" s="56">
        <v>3</v>
      </c>
      <c r="D11" s="63">
        <v>0.47499999999999998</v>
      </c>
      <c r="E11" s="53">
        <f>B11*0.525</f>
        <v>7387.8</v>
      </c>
      <c r="F11" s="53"/>
      <c r="G11" s="53">
        <f>E11*C11</f>
        <v>22163.4</v>
      </c>
      <c r="H11" s="53">
        <f>B11-E11</f>
        <v>6684.2</v>
      </c>
    </row>
    <row r="12" spans="1:8" x14ac:dyDescent="0.3">
      <c r="A12" s="60" t="s">
        <v>82</v>
      </c>
      <c r="B12" s="62">
        <v>12237</v>
      </c>
      <c r="C12" s="56">
        <v>3</v>
      </c>
      <c r="D12" s="63">
        <v>0.47499999999999998</v>
      </c>
      <c r="E12" s="53">
        <f t="shared" ref="E12:E14" si="4">B12*0.525</f>
        <v>6424.4250000000002</v>
      </c>
      <c r="F12" s="53"/>
      <c r="G12" s="53">
        <f>E12*C12</f>
        <v>19273.275000000001</v>
      </c>
      <c r="H12" s="53">
        <f t="shared" ref="H12:H14" si="5">B12-E12</f>
        <v>5812.5749999999998</v>
      </c>
    </row>
    <row r="13" spans="1:8" x14ac:dyDescent="0.3">
      <c r="A13" s="60" t="s">
        <v>81</v>
      </c>
      <c r="B13" s="62">
        <v>15483</v>
      </c>
      <c r="C13" s="56">
        <v>3</v>
      </c>
      <c r="D13" s="63">
        <v>0.47499999999999998</v>
      </c>
      <c r="E13" s="53">
        <f t="shared" si="4"/>
        <v>8128.5750000000007</v>
      </c>
      <c r="F13" s="53"/>
      <c r="G13" s="53">
        <f>E13*C13</f>
        <v>24385.725000000002</v>
      </c>
      <c r="H13" s="53">
        <f t="shared" si="5"/>
        <v>7354.4249999999993</v>
      </c>
    </row>
    <row r="14" spans="1:8" x14ac:dyDescent="0.3">
      <c r="A14" s="60" t="s">
        <v>83</v>
      </c>
      <c r="B14" s="62">
        <v>15149</v>
      </c>
      <c r="C14" s="56">
        <v>3</v>
      </c>
      <c r="D14" s="63">
        <v>0.47499999999999998</v>
      </c>
      <c r="E14" s="53">
        <f t="shared" si="4"/>
        <v>7953.2250000000004</v>
      </c>
      <c r="F14" s="53"/>
      <c r="G14" s="53">
        <f>E14*C14</f>
        <v>23859.675000000003</v>
      </c>
      <c r="H14" s="53">
        <f t="shared" si="5"/>
        <v>7195.7749999999996</v>
      </c>
    </row>
    <row r="15" spans="1:8" x14ac:dyDescent="0.3">
      <c r="B15" s="62"/>
      <c r="G15" s="53">
        <f>SUM(G11:G14)</f>
        <v>89682.075000000012</v>
      </c>
    </row>
    <row r="17" spans="1:8" x14ac:dyDescent="0.3">
      <c r="A17" s="19"/>
      <c r="B17" s="25"/>
      <c r="C17" s="25"/>
      <c r="D17" s="25"/>
      <c r="E17" s="51"/>
      <c r="F17" s="51"/>
      <c r="G17" s="53">
        <f>G7*0.79</f>
        <v>99280.726793325011</v>
      </c>
    </row>
    <row r="18" spans="1:8" x14ac:dyDescent="0.3">
      <c r="A18" s="19"/>
      <c r="B18" s="25"/>
      <c r="C18" s="25"/>
      <c r="D18" s="25"/>
      <c r="E18" s="19"/>
      <c r="F18" s="19"/>
    </row>
    <row r="19" spans="1:8" x14ac:dyDescent="0.3">
      <c r="A19" s="65" t="s">
        <v>0</v>
      </c>
      <c r="B19" s="66" t="s">
        <v>41</v>
      </c>
      <c r="C19" s="67" t="s">
        <v>76</v>
      </c>
      <c r="D19" s="67" t="s">
        <v>77</v>
      </c>
      <c r="E19" s="66" t="s">
        <v>87</v>
      </c>
      <c r="F19" s="67" t="s">
        <v>4</v>
      </c>
      <c r="G19" s="19"/>
    </row>
    <row r="20" spans="1:8" x14ac:dyDescent="0.3">
      <c r="A20" s="68" t="s">
        <v>88</v>
      </c>
      <c r="B20" s="69">
        <v>14072</v>
      </c>
      <c r="C20" s="70">
        <v>3</v>
      </c>
      <c r="D20" s="71">
        <v>0.47499999999999998</v>
      </c>
      <c r="E20" s="72">
        <f>B20*0.525</f>
        <v>7387.8</v>
      </c>
      <c r="F20" s="72">
        <f>E20*C20</f>
        <v>22163.4</v>
      </c>
      <c r="G20" s="51"/>
    </row>
    <row r="21" spans="1:8" x14ac:dyDescent="0.3">
      <c r="A21" s="68" t="s">
        <v>89</v>
      </c>
      <c r="B21" s="69">
        <v>11332</v>
      </c>
      <c r="C21" s="70">
        <v>3</v>
      </c>
      <c r="D21" s="71">
        <v>0.47499999999999998</v>
      </c>
      <c r="E21" s="72">
        <f t="shared" ref="E21:E23" si="6">B21*0.525</f>
        <v>5949.3</v>
      </c>
      <c r="F21" s="72">
        <f>E21*C21</f>
        <v>17847.900000000001</v>
      </c>
      <c r="G21" s="51"/>
    </row>
    <row r="22" spans="1:8" x14ac:dyDescent="0.3">
      <c r="A22" s="68" t="s">
        <v>81</v>
      </c>
      <c r="B22" s="69">
        <v>15483</v>
      </c>
      <c r="C22" s="70">
        <v>3</v>
      </c>
      <c r="D22" s="71">
        <v>0.47499999999999998</v>
      </c>
      <c r="E22" s="72">
        <f t="shared" si="6"/>
        <v>8128.5750000000007</v>
      </c>
      <c r="F22" s="72">
        <f>E22*C22</f>
        <v>24385.725000000002</v>
      </c>
      <c r="G22" s="51"/>
    </row>
    <row r="23" spans="1:8" x14ac:dyDescent="0.3">
      <c r="A23" s="68" t="s">
        <v>83</v>
      </c>
      <c r="B23" s="69">
        <v>15149</v>
      </c>
      <c r="C23" s="70">
        <v>3</v>
      </c>
      <c r="D23" s="71">
        <v>0.47499999999999998</v>
      </c>
      <c r="E23" s="72">
        <f t="shared" si="6"/>
        <v>7953.2250000000004</v>
      </c>
      <c r="F23" s="72">
        <f>E23*C23</f>
        <v>23859.675000000003</v>
      </c>
      <c r="G23" s="51"/>
    </row>
    <row r="24" spans="1:8" x14ac:dyDescent="0.3">
      <c r="A24" s="19"/>
      <c r="B24" s="74"/>
      <c r="C24" s="25"/>
      <c r="D24" s="25"/>
      <c r="E24" s="19"/>
      <c r="F24" s="73">
        <f>SUM(F20:F23)</f>
        <v>88256.700000000012</v>
      </c>
      <c r="G24" s="19"/>
    </row>
    <row r="25" spans="1:8" x14ac:dyDescent="0.3">
      <c r="A25" s="19"/>
      <c r="B25" s="25"/>
      <c r="C25" s="25"/>
      <c r="D25" s="25"/>
      <c r="E25" s="19"/>
      <c r="F25" s="51">
        <f>F24*1.21</f>
        <v>106790.60700000002</v>
      </c>
      <c r="G25" s="19"/>
    </row>
    <row r="26" spans="1:8" x14ac:dyDescent="0.3">
      <c r="A26" s="112" t="s">
        <v>91</v>
      </c>
      <c r="B26" s="112"/>
      <c r="C26" s="112"/>
      <c r="D26" s="112"/>
      <c r="E26" s="112"/>
      <c r="F26" s="112"/>
      <c r="G26" s="51"/>
    </row>
    <row r="27" spans="1:8" x14ac:dyDescent="0.3">
      <c r="A27" s="65" t="s">
        <v>0</v>
      </c>
      <c r="B27" s="66" t="s">
        <v>41</v>
      </c>
      <c r="C27" s="67" t="s">
        <v>76</v>
      </c>
      <c r="D27" s="67" t="s">
        <v>77</v>
      </c>
      <c r="E27" s="66" t="s">
        <v>87</v>
      </c>
      <c r="F27" s="67" t="s">
        <v>4</v>
      </c>
    </row>
    <row r="28" spans="1:8" x14ac:dyDescent="0.3">
      <c r="A28" s="68" t="s">
        <v>90</v>
      </c>
      <c r="B28" s="69">
        <v>14207</v>
      </c>
      <c r="C28" s="70">
        <v>4</v>
      </c>
      <c r="D28" s="71">
        <v>0.47499999999999998</v>
      </c>
      <c r="E28" s="72">
        <f>B28*0.525</f>
        <v>7458.6750000000002</v>
      </c>
      <c r="F28" s="72">
        <f>E28*C28</f>
        <v>29834.7</v>
      </c>
      <c r="G28" s="53">
        <f>E28*1.21</f>
        <v>9024.9967500000002</v>
      </c>
      <c r="H28" s="53">
        <f>G28*C28</f>
        <v>36099.987000000001</v>
      </c>
    </row>
    <row r="29" spans="1:8" x14ac:dyDescent="0.3">
      <c r="A29" s="68" t="s">
        <v>81</v>
      </c>
      <c r="B29" s="69">
        <v>15483</v>
      </c>
      <c r="C29" s="70">
        <v>4</v>
      </c>
      <c r="D29" s="71">
        <v>0.47499999999999998</v>
      </c>
      <c r="E29" s="72">
        <f t="shared" ref="E29:E30" si="7">B29*0.525</f>
        <v>8128.5750000000007</v>
      </c>
      <c r="F29" s="72">
        <f>E29*C29</f>
        <v>32514.300000000003</v>
      </c>
      <c r="G29" s="53">
        <f t="shared" ref="G29:G30" si="8">E29*1.21</f>
        <v>9835.57575</v>
      </c>
      <c r="H29" s="53">
        <f t="shared" ref="H29:H30" si="9">G29*C29</f>
        <v>39342.303</v>
      </c>
    </row>
    <row r="30" spans="1:8" x14ac:dyDescent="0.3">
      <c r="A30" s="68" t="s">
        <v>83</v>
      </c>
      <c r="B30" s="69">
        <v>15149</v>
      </c>
      <c r="C30" s="70">
        <v>4</v>
      </c>
      <c r="D30" s="71">
        <v>0.47499999999999998</v>
      </c>
      <c r="E30" s="72">
        <f t="shared" si="7"/>
        <v>7953.2250000000004</v>
      </c>
      <c r="F30" s="72">
        <f>E30*C30</f>
        <v>31812.9</v>
      </c>
      <c r="G30" s="53">
        <f t="shared" si="8"/>
        <v>9623.402250000001</v>
      </c>
      <c r="H30" s="53">
        <f t="shared" si="9"/>
        <v>38493.609000000004</v>
      </c>
    </row>
    <row r="31" spans="1:8" x14ac:dyDescent="0.3">
      <c r="A31" s="19"/>
      <c r="B31" s="74"/>
      <c r="C31" s="25"/>
      <c r="D31" s="25"/>
      <c r="E31" s="19"/>
      <c r="F31" s="73">
        <f>SUM(F28:F30)</f>
        <v>94161.9</v>
      </c>
      <c r="H31" s="53">
        <f>SUM(H28:H30)</f>
        <v>113935.899</v>
      </c>
    </row>
    <row r="32" spans="1:8" x14ac:dyDescent="0.3">
      <c r="A32" s="19"/>
      <c r="B32" s="25"/>
      <c r="C32" s="25"/>
      <c r="D32" s="25"/>
      <c r="E32" s="19"/>
      <c r="F32" s="51">
        <f>F31*1.21</f>
        <v>113935.89899999999</v>
      </c>
    </row>
    <row r="33" spans="1:13" x14ac:dyDescent="0.3">
      <c r="A33" s="113" t="s">
        <v>92</v>
      </c>
      <c r="B33" s="113"/>
      <c r="C33" s="113"/>
      <c r="D33" s="113"/>
      <c r="E33" s="113"/>
      <c r="F33" s="113"/>
    </row>
    <row r="34" spans="1:13" x14ac:dyDescent="0.3">
      <c r="A34" s="65" t="s">
        <v>0</v>
      </c>
      <c r="B34" s="66" t="s">
        <v>93</v>
      </c>
      <c r="C34" s="67" t="s">
        <v>76</v>
      </c>
      <c r="D34" s="66" t="s">
        <v>87</v>
      </c>
      <c r="E34" s="66" t="s">
        <v>94</v>
      </c>
      <c r="F34" s="67" t="s">
        <v>95</v>
      </c>
      <c r="G34" s="66" t="s">
        <v>96</v>
      </c>
    </row>
    <row r="35" spans="1:13" x14ac:dyDescent="0.3">
      <c r="A35" s="68" t="s">
        <v>90</v>
      </c>
      <c r="B35" s="69">
        <v>14207</v>
      </c>
      <c r="C35" s="70">
        <v>4</v>
      </c>
      <c r="D35" s="72">
        <v>9024.9967500000002</v>
      </c>
      <c r="E35" s="69">
        <v>14207</v>
      </c>
      <c r="F35" s="72">
        <f>E35-D35</f>
        <v>5182.0032499999998</v>
      </c>
      <c r="G35" s="72">
        <f>F35*C35</f>
        <v>20728.012999999999</v>
      </c>
    </row>
    <row r="36" spans="1:13" x14ac:dyDescent="0.3">
      <c r="A36" s="68" t="s">
        <v>81</v>
      </c>
      <c r="B36" s="69">
        <v>15483</v>
      </c>
      <c r="C36" s="70">
        <v>4</v>
      </c>
      <c r="D36" s="72">
        <v>9835.57575</v>
      </c>
      <c r="E36" s="69">
        <v>15483</v>
      </c>
      <c r="F36" s="72">
        <f t="shared" ref="F36:F37" si="10">E36-D36</f>
        <v>5647.42425</v>
      </c>
      <c r="G36" s="72">
        <f t="shared" ref="G36:G37" si="11">F36*C36</f>
        <v>22589.697</v>
      </c>
    </row>
    <row r="37" spans="1:13" x14ac:dyDescent="0.3">
      <c r="A37" s="68" t="s">
        <v>83</v>
      </c>
      <c r="B37" s="69">
        <v>15149</v>
      </c>
      <c r="C37" s="70">
        <v>4</v>
      </c>
      <c r="D37" s="72">
        <v>9623.402250000001</v>
      </c>
      <c r="E37" s="69">
        <v>15149</v>
      </c>
      <c r="F37" s="72">
        <f t="shared" si="10"/>
        <v>5525.597749999999</v>
      </c>
      <c r="G37" s="72">
        <f t="shared" si="11"/>
        <v>22102.390999999996</v>
      </c>
    </row>
    <row r="38" spans="1:13" x14ac:dyDescent="0.3">
      <c r="A38" s="19"/>
      <c r="B38" s="74"/>
      <c r="C38" s="25"/>
      <c r="D38" s="25"/>
      <c r="E38" s="19"/>
      <c r="F38" s="25"/>
      <c r="G38" s="73">
        <f>SUM(G35:G37)</f>
        <v>65420.100999999995</v>
      </c>
    </row>
    <row r="39" spans="1:13" x14ac:dyDescent="0.3">
      <c r="A39" s="19"/>
      <c r="B39" s="25"/>
      <c r="C39" s="25"/>
      <c r="D39" s="25"/>
      <c r="E39" s="19"/>
      <c r="F39" s="19"/>
      <c r="G39" s="19"/>
    </row>
    <row r="40" spans="1:13" x14ac:dyDescent="0.3">
      <c r="A40" s="19"/>
      <c r="B40" s="25"/>
      <c r="C40" s="25"/>
      <c r="D40" s="25"/>
      <c r="E40" s="19"/>
      <c r="F40" s="19"/>
      <c r="G40" s="19"/>
    </row>
    <row r="41" spans="1:13" x14ac:dyDescent="0.3">
      <c r="A41" s="113" t="s">
        <v>92</v>
      </c>
      <c r="B41" s="113"/>
      <c r="C41" s="113"/>
      <c r="D41" s="113"/>
      <c r="E41" s="113"/>
      <c r="F41" s="113"/>
    </row>
    <row r="42" spans="1:13" x14ac:dyDescent="0.3">
      <c r="A42" s="65" t="s">
        <v>0</v>
      </c>
      <c r="B42" s="66" t="s">
        <v>93</v>
      </c>
      <c r="C42" s="67" t="s">
        <v>76</v>
      </c>
      <c r="D42" s="66" t="s">
        <v>87</v>
      </c>
      <c r="E42" s="66" t="s">
        <v>94</v>
      </c>
      <c r="F42" s="67" t="s">
        <v>95</v>
      </c>
      <c r="G42" s="66" t="s">
        <v>96</v>
      </c>
    </row>
    <row r="43" spans="1:13" x14ac:dyDescent="0.3">
      <c r="A43" s="68" t="s">
        <v>90</v>
      </c>
      <c r="B43" s="69">
        <v>14207</v>
      </c>
      <c r="C43" s="70">
        <v>4</v>
      </c>
      <c r="D43" s="72">
        <v>9024.9967500000002</v>
      </c>
      <c r="E43" s="69">
        <v>14207</v>
      </c>
      <c r="F43" s="72">
        <f>E43-D43</f>
        <v>5182.0032499999998</v>
      </c>
      <c r="G43" s="72">
        <f>F43*C43</f>
        <v>20728.012999999999</v>
      </c>
      <c r="H43" s="76">
        <v>11399</v>
      </c>
      <c r="I43" s="77">
        <v>11399</v>
      </c>
      <c r="J43" s="78">
        <v>16795</v>
      </c>
      <c r="K43" s="76">
        <v>13880</v>
      </c>
      <c r="L43" s="76">
        <v>14920</v>
      </c>
      <c r="M43" s="53">
        <f>AVERAGE(H43:L43)</f>
        <v>13678.6</v>
      </c>
    </row>
    <row r="44" spans="1:13" x14ac:dyDescent="0.3">
      <c r="A44" s="68" t="s">
        <v>81</v>
      </c>
      <c r="B44" s="69">
        <v>15483</v>
      </c>
      <c r="C44" s="70">
        <v>4</v>
      </c>
      <c r="D44" s="72">
        <v>9835.57575</v>
      </c>
      <c r="E44" s="69">
        <v>15483</v>
      </c>
      <c r="F44" s="72">
        <f t="shared" ref="F44:F45" si="12">E44-D44</f>
        <v>5647.42425</v>
      </c>
      <c r="G44" s="72">
        <f t="shared" ref="G44:G45" si="13">F44*C44</f>
        <v>22589.697</v>
      </c>
      <c r="H44" s="76">
        <v>14706</v>
      </c>
      <c r="I44" s="77">
        <v>12999</v>
      </c>
      <c r="J44" s="78">
        <v>16260</v>
      </c>
      <c r="K44" s="76">
        <v>13050</v>
      </c>
      <c r="L44" s="76">
        <v>13894</v>
      </c>
      <c r="M44" s="53">
        <f>AVERAGE(H44:L44)</f>
        <v>14181.8</v>
      </c>
    </row>
    <row r="45" spans="1:13" x14ac:dyDescent="0.3">
      <c r="A45" s="68" t="s">
        <v>83</v>
      </c>
      <c r="B45" s="69">
        <v>15149</v>
      </c>
      <c r="C45" s="70">
        <v>4</v>
      </c>
      <c r="D45" s="72">
        <v>9623.402250000001</v>
      </c>
      <c r="E45" s="69">
        <v>15149</v>
      </c>
      <c r="F45" s="72">
        <f t="shared" si="12"/>
        <v>5525.597749999999</v>
      </c>
      <c r="G45" s="72">
        <f t="shared" si="13"/>
        <v>22102.390999999996</v>
      </c>
      <c r="H45" s="77">
        <v>13499</v>
      </c>
      <c r="I45" s="78">
        <v>16300</v>
      </c>
      <c r="J45" s="76">
        <v>14200</v>
      </c>
      <c r="M45" s="53">
        <f>AVERAGE(H45:J45)</f>
        <v>14666.333333333334</v>
      </c>
    </row>
    <row r="46" spans="1:13" x14ac:dyDescent="0.3">
      <c r="A46" s="19"/>
      <c r="B46" s="74"/>
      <c r="C46" s="25"/>
      <c r="D46" s="25"/>
      <c r="E46" s="19"/>
      <c r="F46" s="25"/>
      <c r="G46" s="73">
        <f>SUM(G43:G45)</f>
        <v>65420.100999999995</v>
      </c>
    </row>
    <row r="47" spans="1:13" x14ac:dyDescent="0.3">
      <c r="A47" s="112" t="s">
        <v>97</v>
      </c>
      <c r="B47" s="112"/>
      <c r="C47" s="112"/>
      <c r="D47" s="112"/>
      <c r="E47" s="112"/>
      <c r="F47" s="112"/>
      <c r="G47" s="19"/>
    </row>
    <row r="48" spans="1:13" x14ac:dyDescent="0.3">
      <c r="A48" s="65" t="s">
        <v>0</v>
      </c>
      <c r="B48" s="66" t="s">
        <v>93</v>
      </c>
      <c r="C48" s="67" t="s">
        <v>76</v>
      </c>
      <c r="D48" s="66" t="s">
        <v>87</v>
      </c>
      <c r="E48" s="66" t="s">
        <v>94</v>
      </c>
      <c r="F48" s="67" t="s">
        <v>95</v>
      </c>
      <c r="G48" s="66" t="s">
        <v>96</v>
      </c>
    </row>
    <row r="49" spans="1:12" x14ac:dyDescent="0.3">
      <c r="A49" s="68" t="s">
        <v>90</v>
      </c>
      <c r="B49" s="69">
        <f>B35*1.21</f>
        <v>17190.47</v>
      </c>
      <c r="C49" s="70">
        <v>4</v>
      </c>
      <c r="D49" s="72">
        <v>9024.9967500000002</v>
      </c>
      <c r="E49" s="69">
        <v>17190.47</v>
      </c>
      <c r="F49" s="72">
        <f>E49-D49</f>
        <v>8165.4732500000009</v>
      </c>
      <c r="G49" s="72">
        <f>F49*C49</f>
        <v>32661.893000000004</v>
      </c>
      <c r="H49">
        <f>I49/1.21</f>
        <v>7458.6776859504134</v>
      </c>
      <c r="I49" s="72">
        <v>9025</v>
      </c>
      <c r="J49">
        <v>4</v>
      </c>
      <c r="K49">
        <v>7724.85</v>
      </c>
      <c r="L49">
        <f>K49*1.21</f>
        <v>9347.0684999999994</v>
      </c>
    </row>
    <row r="50" spans="1:12" x14ac:dyDescent="0.3">
      <c r="A50" s="68" t="s">
        <v>81</v>
      </c>
      <c r="B50" s="69">
        <f>B36*1.21</f>
        <v>18734.43</v>
      </c>
      <c r="C50" s="70">
        <v>4</v>
      </c>
      <c r="D50" s="72">
        <v>9835.57575</v>
      </c>
      <c r="E50" s="69">
        <v>18734.43</v>
      </c>
      <c r="F50" s="72">
        <f t="shared" ref="F50:F51" si="14">E50-D50</f>
        <v>8898.8542500000003</v>
      </c>
      <c r="G50" s="72">
        <f t="shared" ref="G50:G51" si="15">F50*C50</f>
        <v>35595.417000000001</v>
      </c>
      <c r="H50">
        <f t="shared" ref="H50:H51" si="16">I50/1.21</f>
        <v>8128.5749999999998</v>
      </c>
      <c r="I50" s="72">
        <v>9835.57575</v>
      </c>
      <c r="K50">
        <v>8418.3799999999992</v>
      </c>
      <c r="L50">
        <f t="shared" ref="L50:L51" si="17">K50*1.21</f>
        <v>10186.239799999999</v>
      </c>
    </row>
    <row r="51" spans="1:12" x14ac:dyDescent="0.3">
      <c r="A51" s="68" t="s">
        <v>83</v>
      </c>
      <c r="B51" s="69">
        <f>B37*1.21</f>
        <v>18330.29</v>
      </c>
      <c r="C51" s="70">
        <v>4</v>
      </c>
      <c r="D51" s="72">
        <v>9623.402250000001</v>
      </c>
      <c r="E51" s="69">
        <v>18330.29</v>
      </c>
      <c r="F51" s="72">
        <f t="shared" si="14"/>
        <v>8706.8877499999999</v>
      </c>
      <c r="G51" s="72">
        <f t="shared" si="15"/>
        <v>34827.550999999999</v>
      </c>
      <c r="H51">
        <f t="shared" si="16"/>
        <v>7953.2250000000013</v>
      </c>
      <c r="I51" s="72">
        <v>9623.402250000001</v>
      </c>
      <c r="K51">
        <v>8236.73</v>
      </c>
      <c r="L51">
        <f t="shared" si="17"/>
        <v>9966.443299999999</v>
      </c>
    </row>
    <row r="52" spans="1:12" x14ac:dyDescent="0.3">
      <c r="A52" s="19"/>
      <c r="B52" s="74"/>
      <c r="C52" s="25"/>
      <c r="D52" s="25"/>
      <c r="E52" s="19"/>
      <c r="F52" s="25"/>
      <c r="G52" s="73">
        <f>SUM(G49:G51)</f>
        <v>103084.861</v>
      </c>
      <c r="J52">
        <f>K49/H49</f>
        <v>1.0356862603878116</v>
      </c>
    </row>
    <row r="53" spans="1:12" x14ac:dyDescent="0.3">
      <c r="J53">
        <f t="shared" ref="J53:J54" si="18">K50/H50</f>
        <v>1.0356526205392704</v>
      </c>
    </row>
    <row r="54" spans="1:12" x14ac:dyDescent="0.3">
      <c r="A54" s="19"/>
      <c r="B54" s="25"/>
      <c r="C54" s="25"/>
      <c r="J54">
        <f t="shared" si="18"/>
        <v>1.0356465458980475</v>
      </c>
    </row>
    <row r="55" spans="1:12" ht="28.8" x14ac:dyDescent="0.3">
      <c r="A55" s="115"/>
      <c r="B55" s="66" t="s">
        <v>112</v>
      </c>
      <c r="C55" s="25"/>
      <c r="D55" s="66" t="s">
        <v>94</v>
      </c>
    </row>
    <row r="56" spans="1:12" x14ac:dyDescent="0.3">
      <c r="A56" s="116" t="s">
        <v>90</v>
      </c>
      <c r="B56" s="114">
        <v>9347.0684999999994</v>
      </c>
      <c r="C56" s="25"/>
      <c r="D56" s="69">
        <v>17190.47</v>
      </c>
      <c r="I56">
        <v>1000</v>
      </c>
      <c r="J56">
        <f>1000*1.21</f>
        <v>1210</v>
      </c>
    </row>
    <row r="57" spans="1:12" x14ac:dyDescent="0.3">
      <c r="A57" s="116" t="s">
        <v>81</v>
      </c>
      <c r="B57" s="114">
        <v>10186.239799999999</v>
      </c>
      <c r="C57" s="25"/>
      <c r="D57" s="69">
        <v>18734.43</v>
      </c>
      <c r="J57">
        <f>J56/1.21</f>
        <v>1000</v>
      </c>
    </row>
    <row r="58" spans="1:12" x14ac:dyDescent="0.3">
      <c r="A58" s="116" t="s">
        <v>83</v>
      </c>
      <c r="B58" s="114">
        <v>9966.443299999999</v>
      </c>
      <c r="C58" s="25"/>
      <c r="D58" s="69">
        <v>18330.29</v>
      </c>
    </row>
    <row r="59" spans="1:12" x14ac:dyDescent="0.3">
      <c r="A59" s="19"/>
      <c r="B59" s="25"/>
      <c r="C59" s="25"/>
    </row>
    <row r="60" spans="1:12" x14ac:dyDescent="0.3">
      <c r="A60" s="19"/>
      <c r="B60" s="25"/>
      <c r="C60" s="25"/>
    </row>
  </sheetData>
  <mergeCells count="4">
    <mergeCell ref="A26:F26"/>
    <mergeCell ref="A33:F33"/>
    <mergeCell ref="A47:F47"/>
    <mergeCell ref="A41:F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9A4A-1C67-42F7-A544-0D0A40577BA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Paula Estrella</cp:lastModifiedBy>
  <dcterms:created xsi:type="dcterms:W3CDTF">2015-06-05T18:19:34Z</dcterms:created>
  <dcterms:modified xsi:type="dcterms:W3CDTF">2022-05-15T02:22:08Z</dcterms:modified>
</cp:coreProperties>
</file>